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 yWindow="-60" windowWidth="56040" windowHeight="7140" tabRatio="755" firstSheet="8" activeTab="17"/>
  </bookViews>
  <sheets>
    <sheet name="스테미너(행동치)" sheetId="23" r:id="rId1"/>
    <sheet name="레벨" sheetId="4" r:id="rId2"/>
    <sheet name="레벨T" sheetId="39" r:id="rId3"/>
    <sheet name="레벨T2" sheetId="40" r:id="rId4"/>
    <sheet name="보상" sheetId="48" r:id="rId5"/>
    <sheet name="국가" sheetId="44" r:id="rId6"/>
    <sheet name="뽑기" sheetId="60" r:id="rId7"/>
    <sheet name="뽑기(old)" sheetId="38" r:id="rId8"/>
    <sheet name="카메라" sheetId="31" r:id="rId9"/>
    <sheet name="머신모드" sheetId="27" r:id="rId10"/>
    <sheet name="암기모드" sheetId="34" r:id="rId11"/>
    <sheet name="(제외)소울모드" sheetId="2" r:id="rId12"/>
    <sheet name="배틀모드" sheetId="29" r:id="rId13"/>
    <sheet name="스프린트모드" sheetId="42" r:id="rId14"/>
    <sheet name="배틀패널티T" sheetId="41" r:id="rId15"/>
    <sheet name="펫" sheetId="24" r:id="rId16"/>
    <sheet name="캐쉬" sheetId="16" r:id="rId17"/>
    <sheet name="iteminfo" sheetId="55" r:id="rId18"/>
    <sheet name="강화" sheetId="59" r:id="rId19"/>
    <sheet name="강화(old)" sheetId="47" r:id="rId20"/>
    <sheet name="Help" sheetId="45" r:id="rId21"/>
    <sheet name="사운드" sheetId="19" r:id="rId22"/>
    <sheet name="수정사항" sheetId="13" r:id="rId23"/>
    <sheet name="퀘스트" sheetId="46" r:id="rId24"/>
    <sheet name="일회성퀘스트" sheetId="56" r:id="rId25"/>
    <sheet name="Sheet1" sheetId="61" r:id="rId26"/>
  </sheets>
  <definedNames>
    <definedName name="_xlnm._FilterDatabase" localSheetId="17" hidden="1">iteminfo!$A$16:$AP$399</definedName>
  </definedNames>
  <calcPr calcId="125725"/>
</workbook>
</file>

<file path=xl/calcChain.xml><?xml version="1.0" encoding="utf-8"?>
<calcChain xmlns="http://schemas.openxmlformats.org/spreadsheetml/2006/main">
  <c r="F292" i="55"/>
  <c r="T292"/>
  <c r="S292"/>
  <c r="F153"/>
  <c r="F152"/>
  <c r="F220"/>
  <c r="F221"/>
  <c r="F218"/>
  <c r="F217"/>
  <c r="F149"/>
  <c r="F150"/>
  <c r="F82"/>
  <c r="F85"/>
  <c r="F81"/>
  <c r="F84"/>
  <c r="I82"/>
  <c r="S82" s="1"/>
  <c r="I81"/>
  <c r="I164"/>
  <c r="T164" s="1"/>
  <c r="R164"/>
  <c r="Z478"/>
  <c r="I478"/>
  <c r="H478"/>
  <c r="Z477"/>
  <c r="I477"/>
  <c r="H477"/>
  <c r="Z476"/>
  <c r="I476"/>
  <c r="H476"/>
  <c r="Z475"/>
  <c r="I475"/>
  <c r="H475"/>
  <c r="Z474"/>
  <c r="I474"/>
  <c r="H474"/>
  <c r="Z473"/>
  <c r="I473"/>
  <c r="H473"/>
  <c r="Z472"/>
  <c r="I472"/>
  <c r="H472"/>
  <c r="Z471"/>
  <c r="I471"/>
  <c r="H471"/>
  <c r="Z470"/>
  <c r="I470"/>
  <c r="H470"/>
  <c r="Z460"/>
  <c r="I460"/>
  <c r="H460"/>
  <c r="Z459"/>
  <c r="I459"/>
  <c r="H459"/>
  <c r="Z458"/>
  <c r="I458"/>
  <c r="H458"/>
  <c r="Z457"/>
  <c r="I457"/>
  <c r="H457"/>
  <c r="Z456"/>
  <c r="I456"/>
  <c r="H456"/>
  <c r="Z436"/>
  <c r="I436"/>
  <c r="H436"/>
  <c r="Z435"/>
  <c r="I435"/>
  <c r="H435"/>
  <c r="Z434"/>
  <c r="I434"/>
  <c r="H434"/>
  <c r="Z433"/>
  <c r="I433"/>
  <c r="H433"/>
  <c r="Z432"/>
  <c r="I432"/>
  <c r="H432"/>
  <c r="H431"/>
  <c r="H437"/>
  <c r="H438"/>
  <c r="H439"/>
  <c r="H440"/>
  <c r="H441"/>
  <c r="H442"/>
  <c r="H443"/>
  <c r="H444"/>
  <c r="H445"/>
  <c r="H446"/>
  <c r="H447"/>
  <c r="H448"/>
  <c r="H449"/>
  <c r="H450"/>
  <c r="H451"/>
  <c r="H452"/>
  <c r="H453"/>
  <c r="H454"/>
  <c r="H455"/>
  <c r="H461"/>
  <c r="H462"/>
  <c r="H463"/>
  <c r="H464"/>
  <c r="H465"/>
  <c r="H466"/>
  <c r="H467"/>
  <c r="H468"/>
  <c r="H469"/>
  <c r="H430"/>
  <c r="BB8" i="59"/>
  <c r="BA8"/>
  <c r="AZ8"/>
  <c r="AY8"/>
  <c r="AX8"/>
  <c r="AW8"/>
  <c r="AV8"/>
  <c r="AU8"/>
  <c r="AT8"/>
  <c r="AS8"/>
  <c r="AI8"/>
  <c r="AJ8"/>
  <c r="AK8"/>
  <c r="AL8"/>
  <c r="AM8"/>
  <c r="AN8"/>
  <c r="AO8"/>
  <c r="AP8"/>
  <c r="AQ8"/>
  <c r="AR8"/>
  <c r="AH8"/>
  <c r="AG8"/>
  <c r="AF8"/>
  <c r="AE8"/>
  <c r="AD8"/>
  <c r="AC8"/>
  <c r="AB8"/>
  <c r="AA8"/>
  <c r="Z8"/>
  <c r="Y8"/>
  <c r="X8"/>
  <c r="W8"/>
  <c r="V8"/>
  <c r="U8"/>
  <c r="T8"/>
  <c r="S8"/>
  <c r="R8"/>
  <c r="Q8"/>
  <c r="P8"/>
  <c r="O8"/>
  <c r="Z465" i="55"/>
  <c r="I465"/>
  <c r="Z464"/>
  <c r="I464"/>
  <c r="Z463"/>
  <c r="I463"/>
  <c r="Z462"/>
  <c r="I462"/>
  <c r="Z461"/>
  <c r="I461"/>
  <c r="Z468"/>
  <c r="I468"/>
  <c r="Z467"/>
  <c r="I467"/>
  <c r="Z466"/>
  <c r="I466"/>
  <c r="Z446"/>
  <c r="I446"/>
  <c r="Z445"/>
  <c r="I445"/>
  <c r="Z444"/>
  <c r="I444"/>
  <c r="Z443"/>
  <c r="I443"/>
  <c r="Z442"/>
  <c r="I442"/>
  <c r="Z441"/>
  <c r="I441"/>
  <c r="Z440"/>
  <c r="I440"/>
  <c r="Z439"/>
  <c r="I439"/>
  <c r="Z438"/>
  <c r="I438"/>
  <c r="Z437"/>
  <c r="I437"/>
  <c r="Z431"/>
  <c r="I431"/>
  <c r="Z430"/>
  <c r="I430"/>
  <c r="Z452"/>
  <c r="I452"/>
  <c r="Z451"/>
  <c r="I451"/>
  <c r="Z450"/>
  <c r="I450"/>
  <c r="Z449"/>
  <c r="I449"/>
  <c r="Z448"/>
  <c r="I448"/>
  <c r="Z447"/>
  <c r="I447"/>
  <c r="Z455"/>
  <c r="I455"/>
  <c r="Z454"/>
  <c r="I454"/>
  <c r="Z453"/>
  <c r="I453"/>
  <c r="Z469"/>
  <c r="I469"/>
  <c r="F91"/>
  <c r="F228"/>
  <c r="F227"/>
  <c r="F226"/>
  <c r="F225"/>
  <c r="F160"/>
  <c r="F158"/>
  <c r="F90"/>
  <c r="F157"/>
  <c r="F159"/>
  <c r="L91" i="60"/>
  <c r="M90"/>
  <c r="M83"/>
  <c r="M48"/>
  <c r="M41"/>
  <c r="L49"/>
  <c r="F286" i="55"/>
  <c r="F287"/>
  <c r="F288"/>
  <c r="F289"/>
  <c r="F285"/>
  <c r="F92"/>
  <c r="F89"/>
  <c r="C39" i="47"/>
  <c r="F8" i="59"/>
  <c r="G8"/>
  <c r="H8"/>
  <c r="I8"/>
  <c r="J8"/>
  <c r="K8"/>
  <c r="L8"/>
  <c r="M8"/>
  <c r="N8"/>
  <c r="E8"/>
  <c r="L99" i="60"/>
  <c r="H76"/>
  <c r="I75"/>
  <c r="D75"/>
  <c r="I74"/>
  <c r="I73"/>
  <c r="I72"/>
  <c r="I71"/>
  <c r="L70"/>
  <c r="I70"/>
  <c r="I69"/>
  <c r="I68"/>
  <c r="I67"/>
  <c r="L57"/>
  <c r="L28"/>
  <c r="I26"/>
  <c r="I27"/>
  <c r="I28"/>
  <c r="I29"/>
  <c r="I30"/>
  <c r="I31"/>
  <c r="I32"/>
  <c r="I33"/>
  <c r="I25"/>
  <c r="H34"/>
  <c r="D33"/>
  <c r="D21"/>
  <c r="H45" i="38"/>
  <c r="H46"/>
  <c r="H47"/>
  <c r="H48"/>
  <c r="H49"/>
  <c r="H50"/>
  <c r="H51"/>
  <c r="H52"/>
  <c r="H53"/>
  <c r="P48" i="59"/>
  <c r="O48"/>
  <c r="N48"/>
  <c r="M48"/>
  <c r="L48"/>
  <c r="K48"/>
  <c r="J48"/>
  <c r="I48"/>
  <c r="H48"/>
  <c r="G48"/>
  <c r="F48"/>
  <c r="E48"/>
  <c r="D48"/>
  <c r="C48"/>
  <c r="P47"/>
  <c r="O47"/>
  <c r="N47"/>
  <c r="M47"/>
  <c r="L47"/>
  <c r="K47"/>
  <c r="J47"/>
  <c r="I47"/>
  <c r="H47"/>
  <c r="G47"/>
  <c r="F47"/>
  <c r="E47"/>
  <c r="D47"/>
  <c r="C47"/>
  <c r="P46"/>
  <c r="O46"/>
  <c r="N46"/>
  <c r="M46"/>
  <c r="L46"/>
  <c r="K46"/>
  <c r="J46"/>
  <c r="I46"/>
  <c r="H46"/>
  <c r="G46"/>
  <c r="F46"/>
  <c r="E46"/>
  <c r="D46"/>
  <c r="C46"/>
  <c r="P45"/>
  <c r="O45"/>
  <c r="N45"/>
  <c r="M45"/>
  <c r="L45"/>
  <c r="K45"/>
  <c r="J45"/>
  <c r="I45"/>
  <c r="H45"/>
  <c r="G45"/>
  <c r="F45"/>
  <c r="E45"/>
  <c r="D45"/>
  <c r="C45"/>
  <c r="P44"/>
  <c r="O44"/>
  <c r="N44"/>
  <c r="M44"/>
  <c r="L44"/>
  <c r="K44"/>
  <c r="J44"/>
  <c r="I44"/>
  <c r="H44"/>
  <c r="G44"/>
  <c r="F44"/>
  <c r="E44"/>
  <c r="D44"/>
  <c r="C44"/>
  <c r="P43"/>
  <c r="O43"/>
  <c r="N43"/>
  <c r="M43"/>
  <c r="L43"/>
  <c r="K43"/>
  <c r="J43"/>
  <c r="I43"/>
  <c r="H43"/>
  <c r="G43"/>
  <c r="F43"/>
  <c r="E43"/>
  <c r="D43"/>
  <c r="C43"/>
  <c r="P42"/>
  <c r="O42"/>
  <c r="N42"/>
  <c r="M42"/>
  <c r="L42"/>
  <c r="K42"/>
  <c r="J42"/>
  <c r="I42"/>
  <c r="H42"/>
  <c r="G42"/>
  <c r="F42"/>
  <c r="E42"/>
  <c r="D42"/>
  <c r="C42"/>
  <c r="P41"/>
  <c r="O41"/>
  <c r="N41"/>
  <c r="M41"/>
  <c r="L41"/>
  <c r="K41"/>
  <c r="J41"/>
  <c r="I41"/>
  <c r="H41"/>
  <c r="G41"/>
  <c r="F41"/>
  <c r="E41"/>
  <c r="D41"/>
  <c r="C41"/>
  <c r="P40"/>
  <c r="O40"/>
  <c r="N40"/>
  <c r="M40"/>
  <c r="L40"/>
  <c r="K40"/>
  <c r="J40"/>
  <c r="I40"/>
  <c r="H40"/>
  <c r="G40"/>
  <c r="F40"/>
  <c r="E40"/>
  <c r="D40"/>
  <c r="C40"/>
  <c r="P39"/>
  <c r="O39"/>
  <c r="N39"/>
  <c r="M39"/>
  <c r="L39"/>
  <c r="K39"/>
  <c r="J39"/>
  <c r="I39"/>
  <c r="H39"/>
  <c r="G39"/>
  <c r="F39"/>
  <c r="E39"/>
  <c r="D39"/>
  <c r="C39"/>
  <c r="P38"/>
  <c r="O38"/>
  <c r="N38"/>
  <c r="M38"/>
  <c r="L38"/>
  <c r="K38"/>
  <c r="J38"/>
  <c r="I38"/>
  <c r="H38"/>
  <c r="G38"/>
  <c r="F38"/>
  <c r="E38"/>
  <c r="D38"/>
  <c r="C38"/>
  <c r="P37"/>
  <c r="O37"/>
  <c r="N37"/>
  <c r="M37"/>
  <c r="L37"/>
  <c r="K37"/>
  <c r="J37"/>
  <c r="I37"/>
  <c r="H37"/>
  <c r="G37"/>
  <c r="F37"/>
  <c r="E37"/>
  <c r="D37"/>
  <c r="C37"/>
  <c r="E1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E7"/>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L90" i="38"/>
  <c r="I88"/>
  <c r="I89"/>
  <c r="I90"/>
  <c r="I91"/>
  <c r="I92"/>
  <c r="I93"/>
  <c r="I94"/>
  <c r="I95"/>
  <c r="I87"/>
  <c r="H88"/>
  <c r="H96" s="1"/>
  <c r="C88"/>
  <c r="D87"/>
  <c r="D88" s="1"/>
  <c r="L77"/>
  <c r="I75"/>
  <c r="I76"/>
  <c r="I77"/>
  <c r="I78"/>
  <c r="I79"/>
  <c r="I80"/>
  <c r="I81"/>
  <c r="I82"/>
  <c r="I74"/>
  <c r="H83"/>
  <c r="D71"/>
  <c r="D80"/>
  <c r="D79"/>
  <c r="D78"/>
  <c r="D77"/>
  <c r="D76"/>
  <c r="F230" i="55"/>
  <c r="F229"/>
  <c r="R230"/>
  <c r="I230"/>
  <c r="S230" s="1"/>
  <c r="R229"/>
  <c r="I229"/>
  <c r="S229" s="1"/>
  <c r="R94"/>
  <c r="I94"/>
  <c r="S94" s="1"/>
  <c r="R93"/>
  <c r="I93"/>
  <c r="S93" s="1"/>
  <c r="R162"/>
  <c r="I162"/>
  <c r="S162" s="1"/>
  <c r="F162"/>
  <c r="R161"/>
  <c r="I161"/>
  <c r="S161" s="1"/>
  <c r="F161"/>
  <c r="I285"/>
  <c r="S285" s="1"/>
  <c r="I286"/>
  <c r="Z286"/>
  <c r="I287"/>
  <c r="T287" s="1"/>
  <c r="Z287"/>
  <c r="I288"/>
  <c r="Z288"/>
  <c r="I289"/>
  <c r="S289" s="1"/>
  <c r="Z289"/>
  <c r="I315"/>
  <c r="AE324"/>
  <c r="Z324"/>
  <c r="I324"/>
  <c r="AE323"/>
  <c r="Z323"/>
  <c r="I323"/>
  <c r="AE322"/>
  <c r="Z322"/>
  <c r="I322"/>
  <c r="AE321"/>
  <c r="Z321"/>
  <c r="I321"/>
  <c r="AE320"/>
  <c r="Z320"/>
  <c r="I320"/>
  <c r="AE319"/>
  <c r="Z319"/>
  <c r="I319"/>
  <c r="AE318"/>
  <c r="Z318"/>
  <c r="I318"/>
  <c r="AE317"/>
  <c r="Z317"/>
  <c r="I317"/>
  <c r="AE316"/>
  <c r="Z316"/>
  <c r="I316"/>
  <c r="AE315"/>
  <c r="Z315"/>
  <c r="I348"/>
  <c r="Z348"/>
  <c r="AE348"/>
  <c r="AE344"/>
  <c r="Z344"/>
  <c r="I344"/>
  <c r="AE343"/>
  <c r="Z343"/>
  <c r="I343"/>
  <c r="AE342"/>
  <c r="Z342"/>
  <c r="I342"/>
  <c r="AE341"/>
  <c r="Z341"/>
  <c r="I341"/>
  <c r="AE340"/>
  <c r="Z340"/>
  <c r="I340"/>
  <c r="AE339"/>
  <c r="Z339"/>
  <c r="I339"/>
  <c r="AE347"/>
  <c r="Z347"/>
  <c r="I347"/>
  <c r="AE346"/>
  <c r="Z346"/>
  <c r="I346"/>
  <c r="AE345"/>
  <c r="Z345"/>
  <c r="I345"/>
  <c r="AH414"/>
  <c r="Z414"/>
  <c r="I414"/>
  <c r="AH413"/>
  <c r="Z413"/>
  <c r="I413"/>
  <c r="AH412"/>
  <c r="Z412"/>
  <c r="I412"/>
  <c r="AH410"/>
  <c r="Z410"/>
  <c r="I410"/>
  <c r="AH409"/>
  <c r="Z409"/>
  <c r="I409"/>
  <c r="AH408"/>
  <c r="Z408"/>
  <c r="I408"/>
  <c r="AH407"/>
  <c r="Z407"/>
  <c r="I407"/>
  <c r="AH415"/>
  <c r="Z415"/>
  <c r="I415"/>
  <c r="AH411"/>
  <c r="Z411"/>
  <c r="I411"/>
  <c r="AH416"/>
  <c r="Z416"/>
  <c r="I416"/>
  <c r="AH405"/>
  <c r="Z405"/>
  <c r="I405"/>
  <c r="AH404"/>
  <c r="Z404"/>
  <c r="I404"/>
  <c r="AH403"/>
  <c r="Z403"/>
  <c r="I403"/>
  <c r="AH417"/>
  <c r="Z417"/>
  <c r="I417"/>
  <c r="I90"/>
  <c r="S90" s="1"/>
  <c r="I89"/>
  <c r="I92"/>
  <c r="S92" s="1"/>
  <c r="I91"/>
  <c r="I158"/>
  <c r="S158" s="1"/>
  <c r="I157"/>
  <c r="I160"/>
  <c r="S160" s="1"/>
  <c r="I159"/>
  <c r="I226"/>
  <c r="S226" s="1"/>
  <c r="I225"/>
  <c r="I228"/>
  <c r="S228" s="1"/>
  <c r="I227"/>
  <c r="Z292"/>
  <c r="I292"/>
  <c r="Z291"/>
  <c r="I291"/>
  <c r="Z290"/>
  <c r="I290"/>
  <c r="Z294"/>
  <c r="I294"/>
  <c r="Z293"/>
  <c r="I293"/>
  <c r="Z390"/>
  <c r="I390"/>
  <c r="Z389"/>
  <c r="I389"/>
  <c r="Z388"/>
  <c r="I388"/>
  <c r="Z387"/>
  <c r="I387"/>
  <c r="Z386"/>
  <c r="I386"/>
  <c r="Z385"/>
  <c r="I385"/>
  <c r="AH399"/>
  <c r="AH400"/>
  <c r="AH401"/>
  <c r="AH402"/>
  <c r="AH406"/>
  <c r="AH398"/>
  <c r="Z406"/>
  <c r="I406"/>
  <c r="Z402"/>
  <c r="I402"/>
  <c r="Z401"/>
  <c r="I401"/>
  <c r="I18"/>
  <c r="I19"/>
  <c r="I20"/>
  <c r="I21"/>
  <c r="AH19"/>
  <c r="Z400"/>
  <c r="I400"/>
  <c r="D7" i="16"/>
  <c r="D8"/>
  <c r="D10"/>
  <c r="D11"/>
  <c r="D12"/>
  <c r="D6"/>
  <c r="E21"/>
  <c r="D21"/>
  <c r="E20"/>
  <c r="D20"/>
  <c r="E19"/>
  <c r="D19"/>
  <c r="E18"/>
  <c r="D18"/>
  <c r="E17"/>
  <c r="D17"/>
  <c r="Z428" i="55"/>
  <c r="I428"/>
  <c r="Z427"/>
  <c r="I427"/>
  <c r="Z426"/>
  <c r="I426"/>
  <c r="Z425"/>
  <c r="I425"/>
  <c r="Z424"/>
  <c r="I424"/>
  <c r="Z423"/>
  <c r="I423"/>
  <c r="F274"/>
  <c r="Z420"/>
  <c r="I420"/>
  <c r="Z421"/>
  <c r="I421"/>
  <c r="Z419"/>
  <c r="I419"/>
  <c r="F34" i="47"/>
  <c r="E34"/>
  <c r="D34"/>
  <c r="C34"/>
  <c r="G34"/>
  <c r="H34"/>
  <c r="I34"/>
  <c r="J34"/>
  <c r="K34"/>
  <c r="L34"/>
  <c r="M34"/>
  <c r="N34"/>
  <c r="O34"/>
  <c r="P34"/>
  <c r="C35"/>
  <c r="D35"/>
  <c r="E35"/>
  <c r="F35"/>
  <c r="G35"/>
  <c r="H35"/>
  <c r="I35"/>
  <c r="J35"/>
  <c r="K35"/>
  <c r="L35"/>
  <c r="M35"/>
  <c r="N35"/>
  <c r="O35"/>
  <c r="P35"/>
  <c r="C36"/>
  <c r="D36"/>
  <c r="E36"/>
  <c r="F36"/>
  <c r="G36"/>
  <c r="H36"/>
  <c r="I36"/>
  <c r="J36"/>
  <c r="K36"/>
  <c r="L36"/>
  <c r="M36"/>
  <c r="N36"/>
  <c r="O36"/>
  <c r="P36"/>
  <c r="C37"/>
  <c r="D37"/>
  <c r="E37"/>
  <c r="F37"/>
  <c r="G37"/>
  <c r="H37"/>
  <c r="I37"/>
  <c r="J37"/>
  <c r="K37"/>
  <c r="L37"/>
  <c r="M37"/>
  <c r="N37"/>
  <c r="O37"/>
  <c r="P37"/>
  <c r="C38"/>
  <c r="D38"/>
  <c r="E38"/>
  <c r="F38"/>
  <c r="G38"/>
  <c r="H38"/>
  <c r="I38"/>
  <c r="J38"/>
  <c r="K38"/>
  <c r="L38"/>
  <c r="M38"/>
  <c r="N38"/>
  <c r="O38"/>
  <c r="P38"/>
  <c r="D39"/>
  <c r="E39"/>
  <c r="F39"/>
  <c r="G39"/>
  <c r="H39"/>
  <c r="I39"/>
  <c r="J39"/>
  <c r="K39"/>
  <c r="L39"/>
  <c r="M39"/>
  <c r="N39"/>
  <c r="O39"/>
  <c r="P39"/>
  <c r="C40"/>
  <c r="D40"/>
  <c r="E40"/>
  <c r="F40"/>
  <c r="G40"/>
  <c r="H40"/>
  <c r="I40"/>
  <c r="J40"/>
  <c r="K40"/>
  <c r="L40"/>
  <c r="M40"/>
  <c r="N40"/>
  <c r="O40"/>
  <c r="P40"/>
  <c r="C41"/>
  <c r="D41"/>
  <c r="E41"/>
  <c r="F41"/>
  <c r="G41"/>
  <c r="H41"/>
  <c r="I41"/>
  <c r="J41"/>
  <c r="K41"/>
  <c r="L41"/>
  <c r="M41"/>
  <c r="N41"/>
  <c r="O41"/>
  <c r="P41"/>
  <c r="C42"/>
  <c r="D42"/>
  <c r="E42"/>
  <c r="F42"/>
  <c r="G42"/>
  <c r="H42"/>
  <c r="I42"/>
  <c r="J42"/>
  <c r="K42"/>
  <c r="L42"/>
  <c r="M42"/>
  <c r="N42"/>
  <c r="O42"/>
  <c r="P42"/>
  <c r="C43"/>
  <c r="D43"/>
  <c r="E43"/>
  <c r="F43"/>
  <c r="G43"/>
  <c r="H43"/>
  <c r="I43"/>
  <c r="J43"/>
  <c r="K43"/>
  <c r="L43"/>
  <c r="M43"/>
  <c r="N43"/>
  <c r="O43"/>
  <c r="P43"/>
  <c r="C44"/>
  <c r="D44"/>
  <c r="E44"/>
  <c r="F44"/>
  <c r="G44"/>
  <c r="H44"/>
  <c r="I44"/>
  <c r="J44"/>
  <c r="K44"/>
  <c r="L44"/>
  <c r="M44"/>
  <c r="N44"/>
  <c r="O44"/>
  <c r="P44"/>
  <c r="C45"/>
  <c r="D45"/>
  <c r="E45"/>
  <c r="F45"/>
  <c r="G45"/>
  <c r="H45"/>
  <c r="I45"/>
  <c r="J45"/>
  <c r="K45"/>
  <c r="L45"/>
  <c r="M45"/>
  <c r="N45"/>
  <c r="O45"/>
  <c r="P45"/>
  <c r="F12" i="55"/>
  <c r="G111" i="46"/>
  <c r="C25"/>
  <c r="C26" s="1"/>
  <c r="C21"/>
  <c r="C22" s="1"/>
  <c r="C17"/>
  <c r="C18" s="1"/>
  <c r="C47"/>
  <c r="C48" s="1"/>
  <c r="C49" s="1"/>
  <c r="C50" s="1"/>
  <c r="C41"/>
  <c r="C42" s="1"/>
  <c r="C43" s="1"/>
  <c r="C44" s="1"/>
  <c r="C35"/>
  <c r="C36" s="1"/>
  <c r="C37" s="1"/>
  <c r="C38" s="1"/>
  <c r="C29"/>
  <c r="C30" s="1"/>
  <c r="C31" s="1"/>
  <c r="C32" s="1"/>
  <c r="C11"/>
  <c r="C12" s="1"/>
  <c r="C13" s="1"/>
  <c r="C14" s="1"/>
  <c r="C5"/>
  <c r="C6" s="1"/>
  <c r="C7" s="1"/>
  <c r="C8" s="1"/>
  <c r="C107"/>
  <c r="C108" s="1"/>
  <c r="C101"/>
  <c r="C102" s="1"/>
  <c r="C103" s="1"/>
  <c r="C104" s="1"/>
  <c r="C95"/>
  <c r="C96" s="1"/>
  <c r="C97" s="1"/>
  <c r="C98" s="1"/>
  <c r="C89"/>
  <c r="C90" s="1"/>
  <c r="C91" s="1"/>
  <c r="C92" s="1"/>
  <c r="C83"/>
  <c r="C84" s="1"/>
  <c r="C85" s="1"/>
  <c r="C86" s="1"/>
  <c r="C77"/>
  <c r="C78" s="1"/>
  <c r="C79" s="1"/>
  <c r="C80" s="1"/>
  <c r="C71"/>
  <c r="C72" s="1"/>
  <c r="C73" s="1"/>
  <c r="C74" s="1"/>
  <c r="C65"/>
  <c r="C66" s="1"/>
  <c r="C67" s="1"/>
  <c r="C68" s="1"/>
  <c r="C59"/>
  <c r="C60" s="1"/>
  <c r="C61" s="1"/>
  <c r="C62" s="1"/>
  <c r="C53"/>
  <c r="C54" s="1"/>
  <c r="C55" s="1"/>
  <c r="C56" s="1"/>
  <c r="Z399" i="55"/>
  <c r="I399"/>
  <c r="Z398"/>
  <c r="I398"/>
  <c r="AE396"/>
  <c r="I396"/>
  <c r="AE395"/>
  <c r="I395"/>
  <c r="AE394"/>
  <c r="I394"/>
  <c r="AE393"/>
  <c r="I393"/>
  <c r="AE392"/>
  <c r="I392"/>
  <c r="Z384"/>
  <c r="I384"/>
  <c r="Z383"/>
  <c r="I383"/>
  <c r="Z382"/>
  <c r="I382"/>
  <c r="Z381"/>
  <c r="I381"/>
  <c r="Z380"/>
  <c r="I380"/>
  <c r="Z379"/>
  <c r="I379"/>
  <c r="Z378"/>
  <c r="I378"/>
  <c r="Z377"/>
  <c r="I377"/>
  <c r="Z376"/>
  <c r="I376"/>
  <c r="Z375"/>
  <c r="I375"/>
  <c r="Z374"/>
  <c r="I374"/>
  <c r="Z373"/>
  <c r="I373"/>
  <c r="Z372"/>
  <c r="I372"/>
  <c r="Z371"/>
  <c r="I371"/>
  <c r="Z370"/>
  <c r="I370"/>
  <c r="Z369"/>
  <c r="I369"/>
  <c r="Z368"/>
  <c r="I368"/>
  <c r="Z367"/>
  <c r="I367"/>
  <c r="Z366"/>
  <c r="I366"/>
  <c r="Z365"/>
  <c r="I365"/>
  <c r="Z364"/>
  <c r="I364"/>
  <c r="I362"/>
  <c r="AH360"/>
  <c r="I360"/>
  <c r="AH359"/>
  <c r="I359"/>
  <c r="AH358"/>
  <c r="I358"/>
  <c r="AE356"/>
  <c r="Z356"/>
  <c r="I356"/>
  <c r="AE355"/>
  <c r="Z355"/>
  <c r="I355"/>
  <c r="AE354"/>
  <c r="Z354"/>
  <c r="I354"/>
  <c r="AE353"/>
  <c r="Z353"/>
  <c r="I353"/>
  <c r="AE352"/>
  <c r="Z352"/>
  <c r="I352"/>
  <c r="AE351"/>
  <c r="Z351"/>
  <c r="I351"/>
  <c r="AE350"/>
  <c r="Z350"/>
  <c r="I350"/>
  <c r="AE338"/>
  <c r="Z338"/>
  <c r="I338"/>
  <c r="AE337"/>
  <c r="Z337"/>
  <c r="I337"/>
  <c r="AE336"/>
  <c r="Z336"/>
  <c r="I336"/>
  <c r="AE335"/>
  <c r="Z335"/>
  <c r="I335"/>
  <c r="AE334"/>
  <c r="Z334"/>
  <c r="I334"/>
  <c r="AE333"/>
  <c r="Z333"/>
  <c r="I333"/>
  <c r="AE332"/>
  <c r="Z332"/>
  <c r="I332"/>
  <c r="AE331"/>
  <c r="Z331"/>
  <c r="I331"/>
  <c r="AE330"/>
  <c r="Z330"/>
  <c r="I330"/>
  <c r="AE329"/>
  <c r="Z329"/>
  <c r="I329"/>
  <c r="AE328"/>
  <c r="Z328"/>
  <c r="I328"/>
  <c r="AE327"/>
  <c r="Z327"/>
  <c r="I327"/>
  <c r="AE326"/>
  <c r="Z326"/>
  <c r="I326"/>
  <c r="AE314"/>
  <c r="Z314"/>
  <c r="I314"/>
  <c r="AE313"/>
  <c r="Z313"/>
  <c r="I313"/>
  <c r="AE312"/>
  <c r="Z312"/>
  <c r="I312"/>
  <c r="AE311"/>
  <c r="Z311"/>
  <c r="I311"/>
  <c r="AE310"/>
  <c r="Z310"/>
  <c r="I310"/>
  <c r="AE309"/>
  <c r="Z309"/>
  <c r="I309"/>
  <c r="AE308"/>
  <c r="Z308"/>
  <c r="I308"/>
  <c r="AE307"/>
  <c r="Z307"/>
  <c r="I307"/>
  <c r="AE306"/>
  <c r="Z306"/>
  <c r="I306"/>
  <c r="AE305"/>
  <c r="Z305"/>
  <c r="I305"/>
  <c r="AE304"/>
  <c r="Z304"/>
  <c r="I304"/>
  <c r="AE303"/>
  <c r="Z303"/>
  <c r="I303"/>
  <c r="AE302"/>
  <c r="Z302"/>
  <c r="I302"/>
  <c r="AE301"/>
  <c r="Z301"/>
  <c r="I301"/>
  <c r="AE300"/>
  <c r="Z300"/>
  <c r="I300"/>
  <c r="AE299"/>
  <c r="Z299"/>
  <c r="I299"/>
  <c r="AE298"/>
  <c r="Z298"/>
  <c r="I298"/>
  <c r="AE297"/>
  <c r="Z297"/>
  <c r="I297"/>
  <c r="AE296"/>
  <c r="Z296"/>
  <c r="I296"/>
  <c r="Z284"/>
  <c r="R284"/>
  <c r="I284"/>
  <c r="F284"/>
  <c r="Z283"/>
  <c r="R283"/>
  <c r="I283"/>
  <c r="F283"/>
  <c r="Z282"/>
  <c r="R282"/>
  <c r="I282"/>
  <c r="F282"/>
  <c r="Z281"/>
  <c r="R281"/>
  <c r="I281"/>
  <c r="F281"/>
  <c r="Z280"/>
  <c r="I280"/>
  <c r="Z279"/>
  <c r="I279"/>
  <c r="Z278"/>
  <c r="R278"/>
  <c r="I278"/>
  <c r="F278"/>
  <c r="Z277"/>
  <c r="I277"/>
  <c r="Z276"/>
  <c r="I276"/>
  <c r="Z275"/>
  <c r="R275"/>
  <c r="I275"/>
  <c r="F275"/>
  <c r="Z274"/>
  <c r="R274"/>
  <c r="I274"/>
  <c r="Z273"/>
  <c r="I273"/>
  <c r="Z272"/>
  <c r="I272"/>
  <c r="Z271"/>
  <c r="R271"/>
  <c r="I271"/>
  <c r="F271"/>
  <c r="Z270"/>
  <c r="R270"/>
  <c r="I270"/>
  <c r="F270"/>
  <c r="Z269"/>
  <c r="I269"/>
  <c r="Z268"/>
  <c r="I268"/>
  <c r="Z267"/>
  <c r="R267"/>
  <c r="I267"/>
  <c r="F267"/>
  <c r="Z266"/>
  <c r="I266"/>
  <c r="Z265"/>
  <c r="R265"/>
  <c r="I265"/>
  <c r="F265"/>
  <c r="Z264"/>
  <c r="I264"/>
  <c r="Z263"/>
  <c r="R263"/>
  <c r="I263"/>
  <c r="F263"/>
  <c r="Z262"/>
  <c r="R262"/>
  <c r="I262"/>
  <c r="F262"/>
  <c r="Z261"/>
  <c r="R261"/>
  <c r="I261"/>
  <c r="F261"/>
  <c r="Z260"/>
  <c r="R260"/>
  <c r="I260"/>
  <c r="F260"/>
  <c r="Z259"/>
  <c r="R259"/>
  <c r="I259"/>
  <c r="F259"/>
  <c r="Z258"/>
  <c r="R258"/>
  <c r="I258"/>
  <c r="F258"/>
  <c r="Z257"/>
  <c r="R257"/>
  <c r="I257"/>
  <c r="F257"/>
  <c r="Z256"/>
  <c r="R256"/>
  <c r="I256"/>
  <c r="F256"/>
  <c r="Z255"/>
  <c r="R255"/>
  <c r="I255"/>
  <c r="F255"/>
  <c r="Z254"/>
  <c r="R254"/>
  <c r="I254"/>
  <c r="F254"/>
  <c r="Z253"/>
  <c r="R253"/>
  <c r="I253"/>
  <c r="F253"/>
  <c r="Z252"/>
  <c r="R252"/>
  <c r="I252"/>
  <c r="F252"/>
  <c r="Z251"/>
  <c r="I251"/>
  <c r="Z250"/>
  <c r="R250"/>
  <c r="I250"/>
  <c r="F250"/>
  <c r="Z249"/>
  <c r="R249"/>
  <c r="I249"/>
  <c r="F249"/>
  <c r="Z248"/>
  <c r="R248"/>
  <c r="I248"/>
  <c r="F248"/>
  <c r="Z247"/>
  <c r="I247"/>
  <c r="Z246"/>
  <c r="I246"/>
  <c r="Z245"/>
  <c r="R245"/>
  <c r="I245"/>
  <c r="F245"/>
  <c r="Z244"/>
  <c r="R244"/>
  <c r="I244"/>
  <c r="F244"/>
  <c r="Z243"/>
  <c r="I243"/>
  <c r="Z242"/>
  <c r="R242"/>
  <c r="I242"/>
  <c r="F242"/>
  <c r="Z241"/>
  <c r="I241"/>
  <c r="Z240"/>
  <c r="I240"/>
  <c r="Z239"/>
  <c r="I239"/>
  <c r="Z238"/>
  <c r="I238"/>
  <c r="Z237"/>
  <c r="R237"/>
  <c r="I237"/>
  <c r="F237"/>
  <c r="Z236"/>
  <c r="R236"/>
  <c r="I236"/>
  <c r="F236"/>
  <c r="Z235"/>
  <c r="R235"/>
  <c r="I235"/>
  <c r="F235"/>
  <c r="I234"/>
  <c r="Z233"/>
  <c r="R233"/>
  <c r="I233"/>
  <c r="F233"/>
  <c r="Z232"/>
  <c r="R232"/>
  <c r="I232"/>
  <c r="I224"/>
  <c r="I223"/>
  <c r="R222"/>
  <c r="I222"/>
  <c r="F222"/>
  <c r="I221"/>
  <c r="I220"/>
  <c r="R219"/>
  <c r="I219"/>
  <c r="F219"/>
  <c r="I218"/>
  <c r="I217"/>
  <c r="R216"/>
  <c r="I216"/>
  <c r="F216"/>
  <c r="R215"/>
  <c r="I215"/>
  <c r="F215"/>
  <c r="R214"/>
  <c r="I214"/>
  <c r="F214"/>
  <c r="I213"/>
  <c r="F213"/>
  <c r="R212"/>
  <c r="I212"/>
  <c r="F212"/>
  <c r="R211"/>
  <c r="I211"/>
  <c r="F211"/>
  <c r="I210"/>
  <c r="F210"/>
  <c r="R209"/>
  <c r="I209"/>
  <c r="F209"/>
  <c r="I208"/>
  <c r="I207"/>
  <c r="R206"/>
  <c r="I206"/>
  <c r="F206"/>
  <c r="R205"/>
  <c r="I205"/>
  <c r="F205"/>
  <c r="R204"/>
  <c r="I204"/>
  <c r="F204"/>
  <c r="I203"/>
  <c r="I202"/>
  <c r="R201"/>
  <c r="I201"/>
  <c r="F201"/>
  <c r="R200"/>
  <c r="I200"/>
  <c r="F200"/>
  <c r="R199"/>
  <c r="I199"/>
  <c r="F199"/>
  <c r="I198"/>
  <c r="I197"/>
  <c r="R196"/>
  <c r="I196"/>
  <c r="F196"/>
  <c r="R195"/>
  <c r="I195"/>
  <c r="F195"/>
  <c r="R194"/>
  <c r="I194"/>
  <c r="F194"/>
  <c r="I193"/>
  <c r="I192"/>
  <c r="R191"/>
  <c r="I191"/>
  <c r="F191"/>
  <c r="R190"/>
  <c r="I190"/>
  <c r="F190"/>
  <c r="R189"/>
  <c r="I189"/>
  <c r="R188"/>
  <c r="I188"/>
  <c r="F188"/>
  <c r="R187"/>
  <c r="I187"/>
  <c r="R186"/>
  <c r="I186"/>
  <c r="F186"/>
  <c r="I185"/>
  <c r="I184"/>
  <c r="R183"/>
  <c r="I183"/>
  <c r="F183"/>
  <c r="R182"/>
  <c r="I182"/>
  <c r="F182"/>
  <c r="R181"/>
  <c r="I181"/>
  <c r="F181"/>
  <c r="I180"/>
  <c r="I179"/>
  <c r="R178"/>
  <c r="I178"/>
  <c r="F178"/>
  <c r="R177"/>
  <c r="I177"/>
  <c r="F177"/>
  <c r="R176"/>
  <c r="I176"/>
  <c r="F176"/>
  <c r="I175"/>
  <c r="I174"/>
  <c r="R173"/>
  <c r="I173"/>
  <c r="F173"/>
  <c r="R172"/>
  <c r="I172"/>
  <c r="F172"/>
  <c r="R171"/>
  <c r="I171"/>
  <c r="F171"/>
  <c r="I170"/>
  <c r="I169"/>
  <c r="R168"/>
  <c r="I168"/>
  <c r="F168"/>
  <c r="R167"/>
  <c r="I167"/>
  <c r="F167"/>
  <c r="R166"/>
  <c r="I166"/>
  <c r="F166"/>
  <c r="R165"/>
  <c r="I165"/>
  <c r="F165"/>
  <c r="I156"/>
  <c r="I155"/>
  <c r="AF154"/>
  <c r="R154"/>
  <c r="I154"/>
  <c r="F154"/>
  <c r="I153"/>
  <c r="I152"/>
  <c r="R151"/>
  <c r="I151"/>
  <c r="F151"/>
  <c r="I150"/>
  <c r="I149"/>
  <c r="R148"/>
  <c r="I148"/>
  <c r="F148"/>
  <c r="R147"/>
  <c r="I147"/>
  <c r="F147"/>
  <c r="R146"/>
  <c r="I146"/>
  <c r="F146"/>
  <c r="I145"/>
  <c r="F145"/>
  <c r="R144"/>
  <c r="I144"/>
  <c r="F144"/>
  <c r="R143"/>
  <c r="I143"/>
  <c r="F143"/>
  <c r="I142"/>
  <c r="F142"/>
  <c r="R141"/>
  <c r="I141"/>
  <c r="F141"/>
  <c r="I140"/>
  <c r="I139"/>
  <c r="R138"/>
  <c r="I138"/>
  <c r="F138"/>
  <c r="R137"/>
  <c r="I137"/>
  <c r="F137"/>
  <c r="R136"/>
  <c r="I136"/>
  <c r="F136"/>
  <c r="I135"/>
  <c r="I134"/>
  <c r="R133"/>
  <c r="I133"/>
  <c r="F133"/>
  <c r="R132"/>
  <c r="I132"/>
  <c r="F132"/>
  <c r="R131"/>
  <c r="I131"/>
  <c r="F131"/>
  <c r="I130"/>
  <c r="I129"/>
  <c r="R128"/>
  <c r="I128"/>
  <c r="F128"/>
  <c r="R127"/>
  <c r="I127"/>
  <c r="F127"/>
  <c r="R126"/>
  <c r="I126"/>
  <c r="F126"/>
  <c r="I125"/>
  <c r="I124"/>
  <c r="R123"/>
  <c r="I123"/>
  <c r="F123"/>
  <c r="R122"/>
  <c r="I122"/>
  <c r="F122"/>
  <c r="R121"/>
  <c r="I121"/>
  <c r="R120"/>
  <c r="I120"/>
  <c r="F120"/>
  <c r="R119"/>
  <c r="I119"/>
  <c r="R118"/>
  <c r="I118"/>
  <c r="F118"/>
  <c r="I117"/>
  <c r="I116"/>
  <c r="R115"/>
  <c r="I115"/>
  <c r="F115"/>
  <c r="R114"/>
  <c r="I114"/>
  <c r="F114"/>
  <c r="R113"/>
  <c r="I113"/>
  <c r="F113"/>
  <c r="I112"/>
  <c r="I111"/>
  <c r="R110"/>
  <c r="I110"/>
  <c r="F110"/>
  <c r="R109"/>
  <c r="I109"/>
  <c r="F109"/>
  <c r="R108"/>
  <c r="I108"/>
  <c r="F108"/>
  <c r="I107"/>
  <c r="I106"/>
  <c r="R105"/>
  <c r="I105"/>
  <c r="F105"/>
  <c r="R104"/>
  <c r="I104"/>
  <c r="F104"/>
  <c r="R103"/>
  <c r="I103"/>
  <c r="F103"/>
  <c r="I102"/>
  <c r="I101"/>
  <c r="R100"/>
  <c r="I100"/>
  <c r="F100"/>
  <c r="R99"/>
  <c r="I99"/>
  <c r="F99"/>
  <c r="R98"/>
  <c r="I98"/>
  <c r="F98"/>
  <c r="R97"/>
  <c r="I97"/>
  <c r="F97"/>
  <c r="R96"/>
  <c r="I96"/>
  <c r="I88"/>
  <c r="I87"/>
  <c r="R86"/>
  <c r="I86"/>
  <c r="F86"/>
  <c r="I85"/>
  <c r="I84"/>
  <c r="R83"/>
  <c r="I83"/>
  <c r="F83"/>
  <c r="R80"/>
  <c r="I80"/>
  <c r="F80"/>
  <c r="R79"/>
  <c r="I79"/>
  <c r="F79"/>
  <c r="R78"/>
  <c r="I78"/>
  <c r="F78"/>
  <c r="I77"/>
  <c r="F77"/>
  <c r="R76"/>
  <c r="I76"/>
  <c r="F76"/>
  <c r="R75"/>
  <c r="I75"/>
  <c r="F75"/>
  <c r="I74"/>
  <c r="F74"/>
  <c r="R73"/>
  <c r="I73"/>
  <c r="F73"/>
  <c r="I72"/>
  <c r="I71"/>
  <c r="R70"/>
  <c r="I70"/>
  <c r="F70"/>
  <c r="R69"/>
  <c r="I69"/>
  <c r="F69"/>
  <c r="R68"/>
  <c r="I68"/>
  <c r="F68"/>
  <c r="I67"/>
  <c r="I66"/>
  <c r="R65"/>
  <c r="I65"/>
  <c r="F65"/>
  <c r="R64"/>
  <c r="I64"/>
  <c r="F64"/>
  <c r="R63"/>
  <c r="I63"/>
  <c r="F63"/>
  <c r="I62"/>
  <c r="I61"/>
  <c r="R60"/>
  <c r="I60"/>
  <c r="F60"/>
  <c r="R59"/>
  <c r="I59"/>
  <c r="F59"/>
  <c r="R58"/>
  <c r="I58"/>
  <c r="F58"/>
  <c r="I57"/>
  <c r="I56"/>
  <c r="R55"/>
  <c r="I55"/>
  <c r="F55"/>
  <c r="R54"/>
  <c r="I54"/>
  <c r="F54"/>
  <c r="R53"/>
  <c r="I53"/>
  <c r="R52"/>
  <c r="I52"/>
  <c r="F52"/>
  <c r="R51"/>
  <c r="R19" s="1"/>
  <c r="I51"/>
  <c r="R50"/>
  <c r="I50"/>
  <c r="F50"/>
  <c r="I49"/>
  <c r="I48"/>
  <c r="R47"/>
  <c r="I47"/>
  <c r="F47"/>
  <c r="R46"/>
  <c r="I46"/>
  <c r="F46"/>
  <c r="R45"/>
  <c r="I45"/>
  <c r="F45"/>
  <c r="I44"/>
  <c r="I43"/>
  <c r="R42"/>
  <c r="I42"/>
  <c r="F42"/>
  <c r="R41"/>
  <c r="I41"/>
  <c r="F41"/>
  <c r="R40"/>
  <c r="I40"/>
  <c r="F40"/>
  <c r="I39"/>
  <c r="I38"/>
  <c r="R37"/>
  <c r="I37"/>
  <c r="F37"/>
  <c r="R36"/>
  <c r="I36"/>
  <c r="F36"/>
  <c r="R35"/>
  <c r="I35"/>
  <c r="F35"/>
  <c r="R34"/>
  <c r="I34"/>
  <c r="R33"/>
  <c r="I33"/>
  <c r="R32"/>
  <c r="I32"/>
  <c r="F32"/>
  <c r="R31"/>
  <c r="I31"/>
  <c r="F31"/>
  <c r="R30"/>
  <c r="I30"/>
  <c r="F30"/>
  <c r="R29"/>
  <c r="I29"/>
  <c r="R28"/>
  <c r="R18" s="1"/>
  <c r="I28"/>
  <c r="AH26"/>
  <c r="I26"/>
  <c r="M26" s="1"/>
  <c r="AH25"/>
  <c r="I25"/>
  <c r="M25" s="1"/>
  <c r="AH24"/>
  <c r="I24"/>
  <c r="M24" s="1"/>
  <c r="AH23"/>
  <c r="I23"/>
  <c r="M23" s="1"/>
  <c r="T21"/>
  <c r="U21" s="1"/>
  <c r="V21" s="1"/>
  <c r="S21"/>
  <c r="T20"/>
  <c r="U20" s="1"/>
  <c r="V20" s="1"/>
  <c r="S20"/>
  <c r="T19"/>
  <c r="U19" s="1"/>
  <c r="V19" s="1"/>
  <c r="S19"/>
  <c r="AF18"/>
  <c r="T18"/>
  <c r="U18" s="1"/>
  <c r="V18" s="1"/>
  <c r="W18" s="1"/>
  <c r="S18"/>
  <c r="T23" i="48"/>
  <c r="S21"/>
  <c r="S19"/>
  <c r="S17"/>
  <c r="H23"/>
  <c r="X23" s="1"/>
  <c r="H21"/>
  <c r="W21" s="1"/>
  <c r="B21" s="1"/>
  <c r="H19"/>
  <c r="V19" s="1"/>
  <c r="B19" s="1"/>
  <c r="H17"/>
  <c r="V17" s="1"/>
  <c r="B17" s="1"/>
  <c r="H15"/>
  <c r="B15" s="1"/>
  <c r="E13"/>
  <c r="H13"/>
  <c r="G13" i="42"/>
  <c r="H13"/>
  <c r="I13"/>
  <c r="J13"/>
  <c r="K13"/>
  <c r="L13"/>
  <c r="M13"/>
  <c r="N13"/>
  <c r="F13"/>
  <c r="E10" i="47"/>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E7"/>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O42" i="4"/>
  <c r="O43"/>
  <c r="O44"/>
  <c r="O45"/>
  <c r="O46"/>
  <c r="O47"/>
  <c r="O48"/>
  <c r="O49"/>
  <c r="O50"/>
  <c r="O51"/>
  <c r="O52"/>
  <c r="O53"/>
  <c r="O54"/>
  <c r="O55"/>
  <c r="O56"/>
  <c r="O8"/>
  <c r="O9"/>
  <c r="O10"/>
  <c r="O11"/>
  <c r="O12"/>
  <c r="O13"/>
  <c r="O14"/>
  <c r="O15"/>
  <c r="O16"/>
  <c r="O17"/>
  <c r="O18"/>
  <c r="O19"/>
  <c r="O20"/>
  <c r="O21"/>
  <c r="O22"/>
  <c r="O23"/>
  <c r="O24"/>
  <c r="O25"/>
  <c r="O26"/>
  <c r="O27"/>
  <c r="O28"/>
  <c r="O29"/>
  <c r="O30"/>
  <c r="O31"/>
  <c r="O32"/>
  <c r="O33"/>
  <c r="O34"/>
  <c r="O35"/>
  <c r="O36"/>
  <c r="O37"/>
  <c r="O38"/>
  <c r="O39"/>
  <c r="O40"/>
  <c r="O41"/>
  <c r="O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7"/>
  <c r="O4"/>
  <c r="O5"/>
  <c r="E54" i="38"/>
  <c r="G54"/>
  <c r="H15"/>
  <c r="H16"/>
  <c r="H17"/>
  <c r="H18"/>
  <c r="H19"/>
  <c r="H20"/>
  <c r="H21"/>
  <c r="H22"/>
  <c r="H23"/>
  <c r="H24"/>
  <c r="H25"/>
  <c r="H26"/>
  <c r="H27"/>
  <c r="H28"/>
  <c r="H29"/>
  <c r="H30"/>
  <c r="H31"/>
  <c r="H32"/>
  <c r="H33"/>
  <c r="H34"/>
  <c r="H35"/>
  <c r="H36"/>
  <c r="H37"/>
  <c r="H38"/>
  <c r="H39"/>
  <c r="H14"/>
  <c r="H13"/>
  <c r="H12"/>
  <c r="F13"/>
  <c r="F14"/>
  <c r="F15"/>
  <c r="F16"/>
  <c r="F17"/>
  <c r="F18"/>
  <c r="F19"/>
  <c r="F20"/>
  <c r="F21"/>
  <c r="F22"/>
  <c r="F23"/>
  <c r="F24"/>
  <c r="F25"/>
  <c r="F26"/>
  <c r="F27"/>
  <c r="F28"/>
  <c r="F29"/>
  <c r="F30"/>
  <c r="F31"/>
  <c r="F32"/>
  <c r="F33"/>
  <c r="F34"/>
  <c r="F35"/>
  <c r="F36"/>
  <c r="F37"/>
  <c r="F38"/>
  <c r="F39"/>
  <c r="F40"/>
  <c r="F41"/>
  <c r="F42"/>
  <c r="F43"/>
  <c r="F44"/>
  <c r="F12"/>
  <c r="E40" i="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80"/>
  <c r="C81"/>
  <c r="C82"/>
  <c r="C83"/>
  <c r="C84"/>
  <c r="C85"/>
  <c r="C86"/>
  <c r="C87"/>
  <c r="C88"/>
  <c r="C89"/>
  <c r="C90"/>
  <c r="C91"/>
  <c r="C92"/>
  <c r="C93"/>
  <c r="C94"/>
  <c r="C95"/>
  <c r="C65"/>
  <c r="C66"/>
  <c r="C67"/>
  <c r="C68"/>
  <c r="C69"/>
  <c r="C70"/>
  <c r="C71"/>
  <c r="C72"/>
  <c r="C73"/>
  <c r="C74"/>
  <c r="C75"/>
  <c r="C76"/>
  <c r="C77"/>
  <c r="C78"/>
  <c r="C79"/>
  <c r="C40"/>
  <c r="C41"/>
  <c r="C42"/>
  <c r="C43"/>
  <c r="C44"/>
  <c r="C45"/>
  <c r="C46"/>
  <c r="C47"/>
  <c r="C48"/>
  <c r="C49"/>
  <c r="C50"/>
  <c r="C51"/>
  <c r="C52"/>
  <c r="C53"/>
  <c r="C54"/>
  <c r="C55"/>
  <c r="C56"/>
  <c r="C57"/>
  <c r="C58"/>
  <c r="C59"/>
  <c r="C60"/>
  <c r="C61"/>
  <c r="C62"/>
  <c r="C63"/>
  <c r="C64"/>
  <c r="E39"/>
  <c r="C39"/>
  <c r="E38"/>
  <c r="C38"/>
  <c r="E37"/>
  <c r="C37"/>
  <c r="E36"/>
  <c r="C36"/>
  <c r="E35"/>
  <c r="C35"/>
  <c r="E34"/>
  <c r="C34"/>
  <c r="E33"/>
  <c r="C33"/>
  <c r="E32"/>
  <c r="C32"/>
  <c r="E31"/>
  <c r="C31"/>
  <c r="E30"/>
  <c r="C30"/>
  <c r="E29"/>
  <c r="C29"/>
  <c r="E28"/>
  <c r="C28"/>
  <c r="E27"/>
  <c r="C27"/>
  <c r="E26"/>
  <c r="C26"/>
  <c r="E25"/>
  <c r="C25"/>
  <c r="E24"/>
  <c r="C24"/>
  <c r="E23"/>
  <c r="C23"/>
  <c r="E22"/>
  <c r="C22"/>
  <c r="E21"/>
  <c r="C21"/>
  <c r="E20"/>
  <c r="C20"/>
  <c r="E19"/>
  <c r="C19"/>
  <c r="E18"/>
  <c r="C18"/>
  <c r="E17"/>
  <c r="C17"/>
  <c r="E16"/>
  <c r="C16"/>
  <c r="E15"/>
  <c r="C15"/>
  <c r="E14"/>
  <c r="C14"/>
  <c r="E13"/>
  <c r="C13"/>
  <c r="E12"/>
  <c r="C12"/>
  <c r="E11"/>
  <c r="C11"/>
  <c r="E10"/>
  <c r="C10"/>
  <c r="E9"/>
  <c r="C9"/>
  <c r="E8"/>
  <c r="C8"/>
  <c r="E7"/>
  <c r="C7"/>
  <c r="E6"/>
  <c r="C6"/>
  <c r="E5"/>
  <c r="C5"/>
  <c r="E4"/>
  <c r="C4"/>
  <c r="V68" i="4"/>
  <c r="V69"/>
  <c r="V70"/>
  <c r="V71"/>
  <c r="V72"/>
  <c r="V73"/>
  <c r="V74"/>
  <c r="V75"/>
  <c r="V76"/>
  <c r="V77"/>
  <c r="V78"/>
  <c r="V79"/>
  <c r="V80"/>
  <c r="V81"/>
  <c r="V82"/>
  <c r="V83"/>
  <c r="V84"/>
  <c r="V85"/>
  <c r="V86"/>
  <c r="V87"/>
  <c r="V88"/>
  <c r="V89"/>
  <c r="V90"/>
  <c r="V91"/>
  <c r="V92"/>
  <c r="V93"/>
  <c r="V94"/>
  <c r="V95"/>
  <c r="V96"/>
  <c r="V97"/>
  <c r="V63"/>
  <c r="V64"/>
  <c r="V65"/>
  <c r="V66"/>
  <c r="V67"/>
  <c r="V62"/>
  <c r="T94"/>
  <c r="T95"/>
  <c r="T96"/>
  <c r="T97"/>
  <c r="T82"/>
  <c r="T83"/>
  <c r="T84"/>
  <c r="T85"/>
  <c r="T86"/>
  <c r="T87"/>
  <c r="T88"/>
  <c r="T89"/>
  <c r="T90"/>
  <c r="T91"/>
  <c r="T92"/>
  <c r="T93"/>
  <c r="T63"/>
  <c r="T64"/>
  <c r="T65"/>
  <c r="T66"/>
  <c r="T67"/>
  <c r="T68"/>
  <c r="T69"/>
  <c r="T70"/>
  <c r="T71"/>
  <c r="T72"/>
  <c r="T73"/>
  <c r="T74"/>
  <c r="T75"/>
  <c r="T76"/>
  <c r="T77"/>
  <c r="T78"/>
  <c r="T79"/>
  <c r="T80"/>
  <c r="T81"/>
  <c r="T62"/>
  <c r="S7" i="39"/>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6"/>
  <c r="H8" i="4"/>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7"/>
  <c r="L6" i="39"/>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J7"/>
  <c r="K7"/>
  <c r="J8"/>
  <c r="K8"/>
  <c r="J9"/>
  <c r="K9"/>
  <c r="J10"/>
  <c r="K10"/>
  <c r="J11"/>
  <c r="K11"/>
  <c r="J12"/>
  <c r="K12"/>
  <c r="J13"/>
  <c r="K13"/>
  <c r="J14"/>
  <c r="K14"/>
  <c r="J15"/>
  <c r="K15"/>
  <c r="J16"/>
  <c r="K16"/>
  <c r="J17"/>
  <c r="K17"/>
  <c r="J18"/>
  <c r="K18"/>
  <c r="J19"/>
  <c r="K19"/>
  <c r="J20"/>
  <c r="K20"/>
  <c r="J21"/>
  <c r="K21"/>
  <c r="J22"/>
  <c r="K22"/>
  <c r="J23"/>
  <c r="K23"/>
  <c r="J24"/>
  <c r="K24"/>
  <c r="J25"/>
  <c r="K25"/>
  <c r="J26"/>
  <c r="K26"/>
  <c r="J27"/>
  <c r="K27"/>
  <c r="J28"/>
  <c r="K28"/>
  <c r="J29"/>
  <c r="K29"/>
  <c r="J30"/>
  <c r="K30"/>
  <c r="J31"/>
  <c r="K31"/>
  <c r="J32"/>
  <c r="K32"/>
  <c r="J33"/>
  <c r="K33"/>
  <c r="J34"/>
  <c r="K34"/>
  <c r="J35"/>
  <c r="K35"/>
  <c r="J36"/>
  <c r="K36"/>
  <c r="J37"/>
  <c r="K37"/>
  <c r="J38"/>
  <c r="K38"/>
  <c r="J39"/>
  <c r="K39"/>
  <c r="J40"/>
  <c r="K40"/>
  <c r="J41"/>
  <c r="K41"/>
  <c r="J42"/>
  <c r="K42"/>
  <c r="J43"/>
  <c r="K43"/>
  <c r="J44"/>
  <c r="K44"/>
  <c r="J45"/>
  <c r="K45"/>
  <c r="J46"/>
  <c r="K46"/>
  <c r="J47"/>
  <c r="K47"/>
  <c r="J48"/>
  <c r="K48"/>
  <c r="J49"/>
  <c r="K49"/>
  <c r="J50"/>
  <c r="K50"/>
  <c r="J51"/>
  <c r="K51"/>
  <c r="J52"/>
  <c r="K52"/>
  <c r="J53"/>
  <c r="K53"/>
  <c r="J54"/>
  <c r="K54"/>
  <c r="J55"/>
  <c r="K55"/>
  <c r="K6"/>
  <c r="J6"/>
  <c r="I6"/>
  <c r="H6"/>
  <c r="K5"/>
  <c r="J5"/>
  <c r="L5"/>
  <c r="C6"/>
  <c r="D6" s="1"/>
  <c r="E6"/>
  <c r="C7"/>
  <c r="E7"/>
  <c r="C8"/>
  <c r="E8"/>
  <c r="C9"/>
  <c r="E9"/>
  <c r="C10"/>
  <c r="E10"/>
  <c r="C11"/>
  <c r="E11"/>
  <c r="C12"/>
  <c r="E12"/>
  <c r="C13"/>
  <c r="E13"/>
  <c r="C14"/>
  <c r="E14"/>
  <c r="C15"/>
  <c r="E15"/>
  <c r="C16"/>
  <c r="E16"/>
  <c r="C17"/>
  <c r="E17"/>
  <c r="C18"/>
  <c r="E18"/>
  <c r="C19"/>
  <c r="E19"/>
  <c r="C20"/>
  <c r="E20"/>
  <c r="C21"/>
  <c r="E21"/>
  <c r="C22"/>
  <c r="E22"/>
  <c r="C23"/>
  <c r="E23"/>
  <c r="C24"/>
  <c r="E24"/>
  <c r="C25"/>
  <c r="E25"/>
  <c r="C26"/>
  <c r="E26"/>
  <c r="C27"/>
  <c r="E27"/>
  <c r="C28"/>
  <c r="E28"/>
  <c r="C29"/>
  <c r="E29"/>
  <c r="C30"/>
  <c r="E30"/>
  <c r="C31"/>
  <c r="E31"/>
  <c r="C32"/>
  <c r="E32"/>
  <c r="C33"/>
  <c r="E33"/>
  <c r="C34"/>
  <c r="E34"/>
  <c r="C35"/>
  <c r="E35"/>
  <c r="C36"/>
  <c r="E36"/>
  <c r="C37"/>
  <c r="E37"/>
  <c r="C38"/>
  <c r="E38"/>
  <c r="C39"/>
  <c r="E39"/>
  <c r="C40"/>
  <c r="E40"/>
  <c r="C41"/>
  <c r="E41"/>
  <c r="C42"/>
  <c r="E42"/>
  <c r="C43"/>
  <c r="E43"/>
  <c r="C44"/>
  <c r="E44"/>
  <c r="C45"/>
  <c r="E45"/>
  <c r="C46"/>
  <c r="E46"/>
  <c r="C47"/>
  <c r="E47"/>
  <c r="C48"/>
  <c r="E48"/>
  <c r="C49"/>
  <c r="E49"/>
  <c r="C50"/>
  <c r="E50"/>
  <c r="C51"/>
  <c r="E51"/>
  <c r="C52"/>
  <c r="E52"/>
  <c r="C53"/>
  <c r="E53"/>
  <c r="C54"/>
  <c r="E54"/>
  <c r="C55"/>
  <c r="E55"/>
  <c r="I55"/>
  <c r="H55"/>
  <c r="I54"/>
  <c r="H54"/>
  <c r="I53"/>
  <c r="H53"/>
  <c r="I52"/>
  <c r="H52"/>
  <c r="I51"/>
  <c r="H51"/>
  <c r="I50"/>
  <c r="H50"/>
  <c r="I49"/>
  <c r="H49"/>
  <c r="I48"/>
  <c r="H48"/>
  <c r="I47"/>
  <c r="H47"/>
  <c r="I46"/>
  <c r="H46"/>
  <c r="I45"/>
  <c r="H45"/>
  <c r="I44"/>
  <c r="H44"/>
  <c r="I43"/>
  <c r="H43"/>
  <c r="I42"/>
  <c r="H42"/>
  <c r="I41"/>
  <c r="H41"/>
  <c r="I40"/>
  <c r="H40"/>
  <c r="I39"/>
  <c r="H39"/>
  <c r="I38"/>
  <c r="H38"/>
  <c r="I37"/>
  <c r="H37"/>
  <c r="I36"/>
  <c r="H36"/>
  <c r="I35"/>
  <c r="H35"/>
  <c r="I34"/>
  <c r="H34"/>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I8"/>
  <c r="H8"/>
  <c r="I7"/>
  <c r="H7"/>
  <c r="Q6"/>
  <c r="Q7" s="1"/>
  <c r="Q8" s="1"/>
  <c r="Q9" s="1"/>
  <c r="Q10" s="1"/>
  <c r="Q11" s="1"/>
  <c r="Q12" s="1"/>
  <c r="Q13" s="1"/>
  <c r="Q14" s="1"/>
  <c r="Q15" s="1"/>
  <c r="Q16" s="1"/>
  <c r="Q17" s="1"/>
  <c r="Q18" s="1"/>
  <c r="Q19" s="1"/>
  <c r="Q20" s="1"/>
  <c r="Q21" s="1"/>
  <c r="Q22" s="1"/>
  <c r="Q23" s="1"/>
  <c r="Q24" s="1"/>
  <c r="Q25" s="1"/>
  <c r="Q26" s="1"/>
  <c r="Q27" s="1"/>
  <c r="Q28" s="1"/>
  <c r="Q29" s="1"/>
  <c r="Q30" s="1"/>
  <c r="Q31" s="1"/>
  <c r="Q32" s="1"/>
  <c r="Q33" s="1"/>
  <c r="Q34" s="1"/>
  <c r="Q35" s="1"/>
  <c r="Q36" s="1"/>
  <c r="Q37" s="1"/>
  <c r="Q38" s="1"/>
  <c r="Q39" s="1"/>
  <c r="Q40" s="1"/>
  <c r="Q41" s="1"/>
  <c r="Q42" s="1"/>
  <c r="Q43" s="1"/>
  <c r="Q44" s="1"/>
  <c r="Q45" s="1"/>
  <c r="Q46" s="1"/>
  <c r="Q47" s="1"/>
  <c r="Q48" s="1"/>
  <c r="Q49" s="1"/>
  <c r="Q50" s="1"/>
  <c r="Q51" s="1"/>
  <c r="Q52" s="1"/>
  <c r="Q53" s="1"/>
  <c r="Q54" s="1"/>
  <c r="Q55" s="1"/>
  <c r="I5"/>
  <c r="H5"/>
  <c r="E27" i="2"/>
  <c r="F27" s="1"/>
  <c r="E26"/>
  <c r="F26" s="1"/>
  <c r="F25"/>
  <c r="F24"/>
  <c r="H6" i="4"/>
  <c r="I6"/>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7"/>
  <c r="T81" i="55" l="1"/>
  <c r="S81"/>
  <c r="T82"/>
  <c r="S164"/>
  <c r="AE164" s="1"/>
  <c r="AS7" i="59"/>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T289" i="55"/>
  <c r="T288"/>
  <c r="D83" i="38"/>
  <c r="D89"/>
  <c r="D90" s="1"/>
  <c r="D91" s="1"/>
  <c r="D92" s="1"/>
  <c r="D93" s="1"/>
  <c r="T230" i="55"/>
  <c r="AE230" s="1"/>
  <c r="T229"/>
  <c r="AE229" s="1"/>
  <c r="T94"/>
  <c r="AE94" s="1"/>
  <c r="T93"/>
  <c r="T162"/>
  <c r="AE162" s="1"/>
  <c r="T161"/>
  <c r="AE161" s="1"/>
  <c r="T285"/>
  <c r="T286"/>
  <c r="S287"/>
  <c r="S288"/>
  <c r="S286"/>
  <c r="T227"/>
  <c r="T91"/>
  <c r="T89"/>
  <c r="T225"/>
  <c r="T157"/>
  <c r="S227"/>
  <c r="T159"/>
  <c r="T158"/>
  <c r="T226"/>
  <c r="T90"/>
  <c r="S89"/>
  <c r="S91"/>
  <c r="T92"/>
  <c r="S157"/>
  <c r="T160"/>
  <c r="S159"/>
  <c r="S225"/>
  <c r="T228"/>
  <c r="F19" i="16"/>
  <c r="F21"/>
  <c r="F18"/>
  <c r="F17"/>
  <c r="F20"/>
  <c r="T30" i="55"/>
  <c r="S30"/>
  <c r="T33"/>
  <c r="S33"/>
  <c r="T36"/>
  <c r="S36"/>
  <c r="T40"/>
  <c r="S40"/>
  <c r="T43"/>
  <c r="S43"/>
  <c r="T49"/>
  <c r="S49"/>
  <c r="T51"/>
  <c r="S51"/>
  <c r="T54"/>
  <c r="S54"/>
  <c r="T58"/>
  <c r="S58"/>
  <c r="T61"/>
  <c r="S61"/>
  <c r="T67"/>
  <c r="S67"/>
  <c r="T70"/>
  <c r="S70"/>
  <c r="T74"/>
  <c r="S74"/>
  <c r="T78"/>
  <c r="S78"/>
  <c r="T86"/>
  <c r="S86"/>
  <c r="S96"/>
  <c r="T96"/>
  <c r="T100"/>
  <c r="S100"/>
  <c r="T104"/>
  <c r="S104"/>
  <c r="T108"/>
  <c r="S108"/>
  <c r="T111"/>
  <c r="S111"/>
  <c r="T117"/>
  <c r="S117"/>
  <c r="T119"/>
  <c r="S119"/>
  <c r="T122"/>
  <c r="S122"/>
  <c r="T126"/>
  <c r="S126"/>
  <c r="T129"/>
  <c r="S129"/>
  <c r="T135"/>
  <c r="S135"/>
  <c r="T138"/>
  <c r="S138"/>
  <c r="T142"/>
  <c r="S142"/>
  <c r="T146"/>
  <c r="S146"/>
  <c r="T149"/>
  <c r="S149"/>
  <c r="T154"/>
  <c r="S154"/>
  <c r="T156"/>
  <c r="S156"/>
  <c r="T165"/>
  <c r="S165"/>
  <c r="T170"/>
  <c r="S170"/>
  <c r="T173"/>
  <c r="S173"/>
  <c r="T177"/>
  <c r="S177"/>
  <c r="T181"/>
  <c r="S181"/>
  <c r="T184"/>
  <c r="S184"/>
  <c r="T188"/>
  <c r="S188"/>
  <c r="T191"/>
  <c r="S191"/>
  <c r="T195"/>
  <c r="S195"/>
  <c r="T199"/>
  <c r="S199"/>
  <c r="T202"/>
  <c r="S202"/>
  <c r="T208"/>
  <c r="S208"/>
  <c r="T211"/>
  <c r="S211"/>
  <c r="T215"/>
  <c r="S215"/>
  <c r="T219"/>
  <c r="S219"/>
  <c r="T224"/>
  <c r="S224"/>
  <c r="T234"/>
  <c r="S234"/>
  <c r="T244"/>
  <c r="S244"/>
  <c r="T245"/>
  <c r="S245"/>
  <c r="T248"/>
  <c r="S248"/>
  <c r="T249"/>
  <c r="S249"/>
  <c r="T250"/>
  <c r="S250"/>
  <c r="T265"/>
  <c r="S265"/>
  <c r="T276"/>
  <c r="S276"/>
  <c r="T279"/>
  <c r="S279"/>
  <c r="S28"/>
  <c r="T28"/>
  <c r="T31"/>
  <c r="S31"/>
  <c r="T37"/>
  <c r="S37"/>
  <c r="T41"/>
  <c r="S41"/>
  <c r="T45"/>
  <c r="S45"/>
  <c r="T48"/>
  <c r="S48"/>
  <c r="T52"/>
  <c r="S52"/>
  <c r="T55"/>
  <c r="S55"/>
  <c r="T59"/>
  <c r="S59"/>
  <c r="T63"/>
  <c r="S63"/>
  <c r="T66"/>
  <c r="S66"/>
  <c r="T72"/>
  <c r="S72"/>
  <c r="T75"/>
  <c r="S75"/>
  <c r="T79"/>
  <c r="S79"/>
  <c r="T83"/>
  <c r="S83"/>
  <c r="T88"/>
  <c r="S88"/>
  <c r="T97"/>
  <c r="S97"/>
  <c r="T102"/>
  <c r="S102"/>
  <c r="T105"/>
  <c r="S105"/>
  <c r="T109"/>
  <c r="S109"/>
  <c r="T113"/>
  <c r="S113"/>
  <c r="T116"/>
  <c r="S116"/>
  <c r="T120"/>
  <c r="S120"/>
  <c r="T123"/>
  <c r="S123"/>
  <c r="T127"/>
  <c r="S127"/>
  <c r="T131"/>
  <c r="S131"/>
  <c r="T134"/>
  <c r="S134"/>
  <c r="T140"/>
  <c r="S140"/>
  <c r="T143"/>
  <c r="S143"/>
  <c r="T147"/>
  <c r="S147"/>
  <c r="T151"/>
  <c r="S151"/>
  <c r="T155"/>
  <c r="S155"/>
  <c r="T166"/>
  <c r="S166"/>
  <c r="T169"/>
  <c r="S169"/>
  <c r="T175"/>
  <c r="S175"/>
  <c r="T178"/>
  <c r="S178"/>
  <c r="T182"/>
  <c r="S182"/>
  <c r="T186"/>
  <c r="S186"/>
  <c r="T193"/>
  <c r="S193"/>
  <c r="T196"/>
  <c r="S196"/>
  <c r="T200"/>
  <c r="S200"/>
  <c r="T204"/>
  <c r="S204"/>
  <c r="T207"/>
  <c r="S207"/>
  <c r="T212"/>
  <c r="S212"/>
  <c r="T216"/>
  <c r="S216"/>
  <c r="T221"/>
  <c r="S221"/>
  <c r="T223"/>
  <c r="S223"/>
  <c r="T239"/>
  <c r="S239"/>
  <c r="T241"/>
  <c r="S241"/>
  <c r="T246"/>
  <c r="S246"/>
  <c r="T251"/>
  <c r="S251"/>
  <c r="T266"/>
  <c r="S266"/>
  <c r="T269"/>
  <c r="S269"/>
  <c r="T273"/>
  <c r="S273"/>
  <c r="T32"/>
  <c r="S32"/>
  <c r="T34"/>
  <c r="S34"/>
  <c r="T39"/>
  <c r="S39"/>
  <c r="T42"/>
  <c r="S42"/>
  <c r="T46"/>
  <c r="S46"/>
  <c r="T50"/>
  <c r="S50"/>
  <c r="T57"/>
  <c r="S57"/>
  <c r="T60"/>
  <c r="S60"/>
  <c r="T64"/>
  <c r="S64"/>
  <c r="T68"/>
  <c r="S68"/>
  <c r="T71"/>
  <c r="S71"/>
  <c r="T76"/>
  <c r="S76"/>
  <c r="T80"/>
  <c r="S80"/>
  <c r="T85"/>
  <c r="S85"/>
  <c r="T87"/>
  <c r="S87"/>
  <c r="T98"/>
  <c r="S98"/>
  <c r="T101"/>
  <c r="S101"/>
  <c r="T107"/>
  <c r="S107"/>
  <c r="T110"/>
  <c r="S110"/>
  <c r="T114"/>
  <c r="S114"/>
  <c r="T118"/>
  <c r="S118"/>
  <c r="T125"/>
  <c r="S125"/>
  <c r="T128"/>
  <c r="S128"/>
  <c r="T132"/>
  <c r="S132"/>
  <c r="T136"/>
  <c r="S136"/>
  <c r="T139"/>
  <c r="S139"/>
  <c r="T144"/>
  <c r="S144"/>
  <c r="T148"/>
  <c r="S148"/>
  <c r="T153"/>
  <c r="S153"/>
  <c r="T167"/>
  <c r="S167"/>
  <c r="T171"/>
  <c r="S171"/>
  <c r="T174"/>
  <c r="S174"/>
  <c r="T180"/>
  <c r="S180"/>
  <c r="T183"/>
  <c r="S183"/>
  <c r="T189"/>
  <c r="S189"/>
  <c r="T192"/>
  <c r="S192"/>
  <c r="T198"/>
  <c r="S198"/>
  <c r="T201"/>
  <c r="S201"/>
  <c r="T205"/>
  <c r="S205"/>
  <c r="T209"/>
  <c r="S209"/>
  <c r="T213"/>
  <c r="S213"/>
  <c r="T218"/>
  <c r="S218"/>
  <c r="T220"/>
  <c r="S220"/>
  <c r="T235"/>
  <c r="S235"/>
  <c r="T236"/>
  <c r="S236"/>
  <c r="T237"/>
  <c r="S237"/>
  <c r="T242"/>
  <c r="S242"/>
  <c r="T252"/>
  <c r="S252"/>
  <c r="T253"/>
  <c r="S253"/>
  <c r="T254"/>
  <c r="S254"/>
  <c r="T255"/>
  <c r="S255"/>
  <c r="T256"/>
  <c r="S256"/>
  <c r="T257"/>
  <c r="S257"/>
  <c r="T258"/>
  <c r="S258"/>
  <c r="T259"/>
  <c r="S259"/>
  <c r="T260"/>
  <c r="S260"/>
  <c r="T261"/>
  <c r="S261"/>
  <c r="T262"/>
  <c r="S262"/>
  <c r="T263"/>
  <c r="S263"/>
  <c r="T267"/>
  <c r="S267"/>
  <c r="T270"/>
  <c r="S270"/>
  <c r="T271"/>
  <c r="S271"/>
  <c r="T277"/>
  <c r="S277"/>
  <c r="T280"/>
  <c r="S280"/>
  <c r="T29"/>
  <c r="S29"/>
  <c r="T35"/>
  <c r="S35"/>
  <c r="T38"/>
  <c r="S38"/>
  <c r="T44"/>
  <c r="S44"/>
  <c r="T47"/>
  <c r="S47"/>
  <c r="T53"/>
  <c r="S53"/>
  <c r="T56"/>
  <c r="S56"/>
  <c r="T62"/>
  <c r="S62"/>
  <c r="T65"/>
  <c r="S65"/>
  <c r="T69"/>
  <c r="S69"/>
  <c r="T73"/>
  <c r="S73"/>
  <c r="T77"/>
  <c r="S77"/>
  <c r="T84"/>
  <c r="S84"/>
  <c r="T99"/>
  <c r="S99"/>
  <c r="T103"/>
  <c r="S103"/>
  <c r="T106"/>
  <c r="S106"/>
  <c r="T112"/>
  <c r="S112"/>
  <c r="T115"/>
  <c r="S115"/>
  <c r="T121"/>
  <c r="S121"/>
  <c r="T124"/>
  <c r="S124"/>
  <c r="T130"/>
  <c r="S130"/>
  <c r="T133"/>
  <c r="S133"/>
  <c r="T137"/>
  <c r="S137"/>
  <c r="T141"/>
  <c r="S141"/>
  <c r="T145"/>
  <c r="S145"/>
  <c r="T150"/>
  <c r="S150"/>
  <c r="T152"/>
  <c r="S152"/>
  <c r="T168"/>
  <c r="S168"/>
  <c r="T172"/>
  <c r="S172"/>
  <c r="T176"/>
  <c r="S176"/>
  <c r="T179"/>
  <c r="S179"/>
  <c r="T185"/>
  <c r="S185"/>
  <c r="T187"/>
  <c r="S187"/>
  <c r="T190"/>
  <c r="S190"/>
  <c r="T194"/>
  <c r="S194"/>
  <c r="T197"/>
  <c r="S197"/>
  <c r="T203"/>
  <c r="S203"/>
  <c r="T206"/>
  <c r="S206"/>
  <c r="T210"/>
  <c r="S210"/>
  <c r="T214"/>
  <c r="S214"/>
  <c r="T217"/>
  <c r="S217"/>
  <c r="T222"/>
  <c r="S222"/>
  <c r="S232"/>
  <c r="T232"/>
  <c r="T233"/>
  <c r="S233"/>
  <c r="T238"/>
  <c r="S238"/>
  <c r="T240"/>
  <c r="S240"/>
  <c r="T243"/>
  <c r="S243"/>
  <c r="T247"/>
  <c r="S247"/>
  <c r="T264"/>
  <c r="S264"/>
  <c r="T268"/>
  <c r="S268"/>
  <c r="T272"/>
  <c r="S272"/>
  <c r="T274"/>
  <c r="S274"/>
  <c r="T275"/>
  <c r="S275"/>
  <c r="T278"/>
  <c r="S278"/>
  <c r="T281"/>
  <c r="S281"/>
  <c r="T282"/>
  <c r="S282"/>
  <c r="T283"/>
  <c r="S283"/>
  <c r="T284"/>
  <c r="S284"/>
  <c r="AE245"/>
  <c r="B23" i="48"/>
  <c r="B13"/>
  <c r="U8" i="39"/>
  <c r="V8" s="1"/>
  <c r="U46"/>
  <c r="V46" s="1"/>
  <c r="U38"/>
  <c r="V38" s="1"/>
  <c r="U30"/>
  <c r="V30" s="1"/>
  <c r="U14"/>
  <c r="V14" s="1"/>
  <c r="U51"/>
  <c r="V51" s="1"/>
  <c r="U47"/>
  <c r="V47" s="1"/>
  <c r="U43"/>
  <c r="V43" s="1"/>
  <c r="U39"/>
  <c r="V39" s="1"/>
  <c r="U31"/>
  <c r="V31" s="1"/>
  <c r="U27"/>
  <c r="V27" s="1"/>
  <c r="U23"/>
  <c r="V23" s="1"/>
  <c r="U19"/>
  <c r="V19" s="1"/>
  <c r="U15"/>
  <c r="V15" s="1"/>
  <c r="U11"/>
  <c r="V11" s="1"/>
  <c r="U7"/>
  <c r="V7" s="1"/>
  <c r="U53"/>
  <c r="V53" s="1"/>
  <c r="U45"/>
  <c r="V45" s="1"/>
  <c r="U37"/>
  <c r="V37" s="1"/>
  <c r="U29"/>
  <c r="V29" s="1"/>
  <c r="U21"/>
  <c r="V21" s="1"/>
  <c r="U13"/>
  <c r="V13" s="1"/>
  <c r="U55"/>
  <c r="V55" s="1"/>
  <c r="U35"/>
  <c r="V35" s="1"/>
  <c r="U6"/>
  <c r="V6" s="1"/>
  <c r="U48"/>
  <c r="V48" s="1"/>
  <c r="U40"/>
  <c r="V40" s="1"/>
  <c r="U32"/>
  <c r="V32" s="1"/>
  <c r="U24"/>
  <c r="V24" s="1"/>
  <c r="U16"/>
  <c r="V16" s="1"/>
  <c r="U54"/>
  <c r="V54" s="1"/>
  <c r="U22"/>
  <c r="V22" s="1"/>
  <c r="U52"/>
  <c r="V52" s="1"/>
  <c r="U44"/>
  <c r="V44" s="1"/>
  <c r="U36"/>
  <c r="U28"/>
  <c r="V28" s="1"/>
  <c r="U20"/>
  <c r="V20" s="1"/>
  <c r="U12"/>
  <c r="V12" s="1"/>
  <c r="U49"/>
  <c r="V49" s="1"/>
  <c r="U41"/>
  <c r="V41" s="1"/>
  <c r="U33"/>
  <c r="V33" s="1"/>
  <c r="U25"/>
  <c r="V25" s="1"/>
  <c r="U17"/>
  <c r="V17" s="1"/>
  <c r="U9"/>
  <c r="V9" s="1"/>
  <c r="U50"/>
  <c r="V50" s="1"/>
  <c r="U42"/>
  <c r="V42" s="1"/>
  <c r="U34"/>
  <c r="V34" s="1"/>
  <c r="U26"/>
  <c r="V26" s="1"/>
  <c r="U18"/>
  <c r="V18" s="1"/>
  <c r="U10"/>
  <c r="V10" s="1"/>
  <c r="V36"/>
  <c r="D7"/>
  <c r="AE96" i="55" l="1"/>
  <c r="AE222"/>
  <c r="AE214"/>
  <c r="AE206"/>
  <c r="AE197"/>
  <c r="AE190"/>
  <c r="AE185"/>
  <c r="AE176"/>
  <c r="AE168"/>
  <c r="AE145"/>
  <c r="AE137"/>
  <c r="AE130"/>
  <c r="AE121"/>
  <c r="AE112"/>
  <c r="AE103"/>
  <c r="AE77"/>
  <c r="AE69"/>
  <c r="AE62"/>
  <c r="AE53"/>
  <c r="AE44"/>
  <c r="AE35"/>
  <c r="AE209"/>
  <c r="AE201"/>
  <c r="AE192"/>
  <c r="AE183"/>
  <c r="AE174"/>
  <c r="AE167"/>
  <c r="AE148"/>
  <c r="AE139"/>
  <c r="AE132"/>
  <c r="AE125"/>
  <c r="AE114"/>
  <c r="AE107"/>
  <c r="AE98"/>
  <c r="AE76"/>
  <c r="AE68"/>
  <c r="AE60"/>
  <c r="AE50"/>
  <c r="AE42"/>
  <c r="AE34"/>
  <c r="AE212"/>
  <c r="AE204"/>
  <c r="AE196"/>
  <c r="AE186"/>
  <c r="AE178"/>
  <c r="AE169"/>
  <c r="AE155"/>
  <c r="AE147"/>
  <c r="AE140"/>
  <c r="AE131"/>
  <c r="AE123"/>
  <c r="AE116"/>
  <c r="AE109"/>
  <c r="AE102"/>
  <c r="AE88"/>
  <c r="AE79"/>
  <c r="AE72"/>
  <c r="AE63"/>
  <c r="AE55"/>
  <c r="AE48"/>
  <c r="AE41"/>
  <c r="AE31"/>
  <c r="AE219"/>
  <c r="AE211"/>
  <c r="AE202"/>
  <c r="AE195"/>
  <c r="AE188"/>
  <c r="AE181"/>
  <c r="AE173"/>
  <c r="AE165"/>
  <c r="AE154"/>
  <c r="AE146"/>
  <c r="AE138"/>
  <c r="AE129"/>
  <c r="AE122"/>
  <c r="AE117"/>
  <c r="AE108"/>
  <c r="AE100"/>
  <c r="AE86"/>
  <c r="AE78"/>
  <c r="AE70"/>
  <c r="AE61"/>
  <c r="AE54"/>
  <c r="AE49"/>
  <c r="AE40"/>
  <c r="AE33"/>
  <c r="AE210"/>
  <c r="AE203"/>
  <c r="AE194"/>
  <c r="AE187"/>
  <c r="AE179"/>
  <c r="AE172"/>
  <c r="AE141"/>
  <c r="AE133"/>
  <c r="AE124"/>
  <c r="AE115"/>
  <c r="AE106"/>
  <c r="AE99"/>
  <c r="AE73"/>
  <c r="AE65"/>
  <c r="AE56"/>
  <c r="AE47"/>
  <c r="AE38"/>
  <c r="AE29"/>
  <c r="AE213"/>
  <c r="AE205"/>
  <c r="AE198"/>
  <c r="AE189"/>
  <c r="AE180"/>
  <c r="AE171"/>
  <c r="AE144"/>
  <c r="AE136"/>
  <c r="AE128"/>
  <c r="AE118"/>
  <c r="AE110"/>
  <c r="AE101"/>
  <c r="AE87"/>
  <c r="AE80"/>
  <c r="AE71"/>
  <c r="AE64"/>
  <c r="AE57"/>
  <c r="AE46"/>
  <c r="AE39"/>
  <c r="AE32"/>
  <c r="AE223"/>
  <c r="AE216"/>
  <c r="AE207"/>
  <c r="AE200"/>
  <c r="AE193"/>
  <c r="AE182"/>
  <c r="AE175"/>
  <c r="AE166"/>
  <c r="AE151"/>
  <c r="AE143"/>
  <c r="AE134"/>
  <c r="AE127"/>
  <c r="AE120"/>
  <c r="AE113"/>
  <c r="AE105"/>
  <c r="AE97"/>
  <c r="AE83"/>
  <c r="AE75"/>
  <c r="AE66"/>
  <c r="AE59"/>
  <c r="AE52"/>
  <c r="AE45"/>
  <c r="AE37"/>
  <c r="AE28"/>
  <c r="AE224"/>
  <c r="AE215"/>
  <c r="AE208"/>
  <c r="AE199"/>
  <c r="AE191"/>
  <c r="AE184"/>
  <c r="AE177"/>
  <c r="AE170"/>
  <c r="AE156"/>
  <c r="AE142"/>
  <c r="AE135"/>
  <c r="AE126"/>
  <c r="AE119"/>
  <c r="AE111"/>
  <c r="AE104"/>
  <c r="AE74"/>
  <c r="AE67"/>
  <c r="AE58"/>
  <c r="AE51"/>
  <c r="AE43"/>
  <c r="AE36"/>
  <c r="AE30"/>
  <c r="D94" i="38"/>
  <c r="D95" s="1"/>
  <c r="AE283" i="55"/>
  <c r="AE281"/>
  <c r="AE275"/>
  <c r="AE272"/>
  <c r="AE264"/>
  <c r="AE243"/>
  <c r="AE238"/>
  <c r="AE277"/>
  <c r="AE270"/>
  <c r="AE263"/>
  <c r="AE261"/>
  <c r="AE259"/>
  <c r="AE257"/>
  <c r="AE255"/>
  <c r="AE253"/>
  <c r="AE242"/>
  <c r="AE236"/>
  <c r="AE269"/>
  <c r="AE251"/>
  <c r="AE241"/>
  <c r="AE276"/>
  <c r="AE250"/>
  <c r="AE248"/>
  <c r="AE244"/>
  <c r="AE284"/>
  <c r="AE282"/>
  <c r="AE278"/>
  <c r="AE274"/>
  <c r="AE268"/>
  <c r="AE247"/>
  <c r="AE240"/>
  <c r="AE233"/>
  <c r="AE280"/>
  <c r="AE271"/>
  <c r="AE267"/>
  <c r="AE262"/>
  <c r="AE260"/>
  <c r="AE258"/>
  <c r="AE256"/>
  <c r="AE254"/>
  <c r="AE252"/>
  <c r="AE237"/>
  <c r="AE235"/>
  <c r="AE273"/>
  <c r="AE266"/>
  <c r="AE246"/>
  <c r="AE239"/>
  <c r="AE279"/>
  <c r="AE265"/>
  <c r="AE249"/>
  <c r="AE234"/>
  <c r="AE232"/>
  <c r="D8" i="39"/>
  <c r="D9" l="1"/>
  <c r="D10" l="1"/>
  <c r="D11" l="1"/>
  <c r="F11" i="2"/>
  <c r="G11"/>
  <c r="H11"/>
  <c r="I11"/>
  <c r="J11"/>
  <c r="K11"/>
  <c r="L11"/>
  <c r="M11"/>
  <c r="E11"/>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E6"/>
  <c r="D12" i="39" l="1"/>
  <c r="D13" l="1"/>
  <c r="C9" i="16"/>
  <c r="D9" s="1"/>
  <c r="D14" i="39" l="1"/>
  <c r="D7" i="4"/>
  <c r="D15" i="39" l="1"/>
  <c r="D8" i="4"/>
  <c r="D9" s="1"/>
  <c r="D10" s="1"/>
  <c r="D11" s="1"/>
  <c r="D12" s="1"/>
  <c r="D13" s="1"/>
  <c r="D14" s="1"/>
  <c r="D15" s="1"/>
  <c r="D16" s="1"/>
  <c r="D17" s="1"/>
  <c r="D18" s="1"/>
  <c r="D19" s="1"/>
  <c r="D20" s="1"/>
  <c r="D21" s="1"/>
  <c r="D22" s="1"/>
  <c r="D23" s="1"/>
  <c r="D24" s="1"/>
  <c r="D25" s="1"/>
  <c r="D26" l="1"/>
  <c r="D27" s="1"/>
  <c r="D28" s="1"/>
  <c r="D29" s="1"/>
  <c r="D30" s="1"/>
  <c r="D31" s="1"/>
  <c r="D32" s="1"/>
  <c r="D33" s="1"/>
  <c r="D34" s="1"/>
  <c r="D35" s="1"/>
  <c r="D36" s="1"/>
  <c r="D37" s="1"/>
  <c r="D38" s="1"/>
  <c r="D39" s="1"/>
  <c r="D40" s="1"/>
  <c r="D41" s="1"/>
  <c r="D42" s="1"/>
  <c r="D43" s="1"/>
  <c r="D44" s="1"/>
  <c r="D45" s="1"/>
  <c r="D46" s="1"/>
  <c r="D47" s="1"/>
  <c r="D48" s="1"/>
  <c r="D49" s="1"/>
  <c r="D50" s="1"/>
  <c r="D51" s="1"/>
  <c r="D52" s="1"/>
  <c r="D53" s="1"/>
  <c r="D54" s="1"/>
  <c r="D55" s="1"/>
  <c r="D56" s="1"/>
  <c r="D16" i="39"/>
  <c r="D17" l="1"/>
  <c r="D18" l="1"/>
  <c r="D19" l="1"/>
  <c r="D20" l="1"/>
  <c r="D21" l="1"/>
  <c r="D22" l="1"/>
  <c r="D23" l="1"/>
  <c r="D24" l="1"/>
  <c r="D25" l="1"/>
  <c r="D26" s="1"/>
  <c r="D27" l="1"/>
  <c r="D28" l="1"/>
  <c r="D29" l="1"/>
  <c r="D30" l="1"/>
  <c r="D31" l="1"/>
  <c r="D32" l="1"/>
  <c r="D33" l="1"/>
  <c r="D34" l="1"/>
  <c r="D35" l="1"/>
  <c r="D36" l="1"/>
  <c r="D37" l="1"/>
  <c r="D38" l="1"/>
  <c r="D39" l="1"/>
  <c r="D40" l="1"/>
  <c r="D41" l="1"/>
  <c r="D42" l="1"/>
  <c r="D43" l="1"/>
  <c r="D44" l="1"/>
  <c r="D45" l="1"/>
  <c r="D46" l="1"/>
  <c r="D47" l="1"/>
  <c r="D48" l="1"/>
  <c r="D49" l="1"/>
  <c r="D50" l="1"/>
  <c r="D51" l="1"/>
  <c r="D52" l="1"/>
  <c r="D53" l="1"/>
  <c r="D54" l="1"/>
  <c r="D55" l="1"/>
</calcChain>
</file>

<file path=xl/comments1.xml><?xml version="1.0" encoding="utf-8"?>
<comments xmlns="http://schemas.openxmlformats.org/spreadsheetml/2006/main">
  <authors>
    <author>USER</author>
  </authors>
  <commentList>
    <comment ref="E6" authorId="0">
      <text>
        <r>
          <rPr>
            <b/>
            <sz val="9"/>
            <color indexed="81"/>
            <rFont val="Tahoma"/>
            <family val="2"/>
          </rPr>
          <t xml:space="preserve">LV </t>
        </r>
        <r>
          <rPr>
            <b/>
            <sz val="9"/>
            <color indexed="81"/>
            <rFont val="돋움"/>
            <family val="3"/>
            <charset val="129"/>
          </rPr>
          <t>업에따른 행동치가 증가한다.
- 필요 경험치 
   &gt; 4.5* LV + 10
- 행동치(맥스)
   &gt; int(LV/2) + 40
   &gt; 최초 40개 지급, 렙업으로 0.5개 최대 65
   &gt; 렙업을 하면 행동치를 Max로 채워준다.
   &gt; Grade 업을하면 Max로 안채워준다.
-획득 경험치
   &gt; 싱글모드 : 3
   &gt; 배틀모드 : 5
-획득 골드볼
   &gt; 레벨 업마다 1골드볼 지급</t>
        </r>
      </text>
    </comment>
    <comment ref="G6" authorId="0">
      <text>
        <r>
          <rPr>
            <sz val="9"/>
            <color indexed="81"/>
            <rFont val="Tahoma"/>
            <family val="2"/>
          </rPr>
          <t>- Grade Exp</t>
        </r>
        <r>
          <rPr>
            <sz val="9"/>
            <color indexed="81"/>
            <rFont val="돋움"/>
            <family val="3"/>
            <charset val="129"/>
          </rPr>
          <t xml:space="preserve">
</t>
        </r>
        <r>
          <rPr>
            <sz val="9"/>
            <color indexed="81"/>
            <rFont val="Tahoma"/>
            <family val="2"/>
          </rPr>
          <t xml:space="preserve">   &gt; </t>
        </r>
        <r>
          <rPr>
            <sz val="9"/>
            <color indexed="81"/>
            <rFont val="돋움"/>
            <family val="3"/>
            <charset val="129"/>
          </rPr>
          <t>승</t>
        </r>
        <r>
          <rPr>
            <sz val="9"/>
            <color indexed="81"/>
            <rFont val="Tahoma"/>
            <family val="2"/>
          </rPr>
          <t xml:space="preserve"> 
      &gt; +1 : 
      &gt; +2 : 50*((</t>
        </r>
        <r>
          <rPr>
            <sz val="9"/>
            <color indexed="81"/>
            <rFont val="돋움"/>
            <family val="3"/>
            <charset val="129"/>
          </rPr>
          <t>계급</t>
        </r>
        <r>
          <rPr>
            <sz val="9"/>
            <color indexed="81"/>
            <rFont val="Tahoma"/>
            <family val="2"/>
          </rPr>
          <t>/15)+1) + 100</t>
        </r>
        <r>
          <rPr>
            <sz val="9"/>
            <color indexed="81"/>
            <rFont val="돋움"/>
            <family val="3"/>
            <charset val="129"/>
          </rPr>
          <t xml:space="preserve">
</t>
        </r>
        <r>
          <rPr>
            <sz val="9"/>
            <color indexed="81"/>
            <rFont val="Tahoma"/>
            <family val="2"/>
          </rPr>
          <t xml:space="preserve">   &gt; </t>
        </r>
        <r>
          <rPr>
            <sz val="9"/>
            <color indexed="81"/>
            <rFont val="돋움"/>
            <family val="3"/>
            <charset val="129"/>
          </rPr>
          <t xml:space="preserve">패
</t>
        </r>
        <r>
          <rPr>
            <sz val="9"/>
            <color indexed="81"/>
            <rFont val="Tahoma"/>
            <family val="2"/>
          </rPr>
          <t xml:space="preserve">      &gt; -1
   &gt;</t>
        </r>
        <r>
          <rPr>
            <sz val="9"/>
            <color indexed="81"/>
            <rFont val="돋움"/>
            <family val="3"/>
            <charset val="129"/>
          </rPr>
          <t>게임중</t>
        </r>
        <r>
          <rPr>
            <sz val="9"/>
            <color indexed="81"/>
            <rFont val="Tahoma"/>
            <family val="2"/>
          </rPr>
          <t xml:space="preserve"> </t>
        </r>
        <r>
          <rPr>
            <sz val="9"/>
            <color indexed="81"/>
            <rFont val="돋움"/>
            <family val="3"/>
            <charset val="129"/>
          </rPr>
          <t>강제</t>
        </r>
        <r>
          <rPr>
            <sz val="9"/>
            <color indexed="81"/>
            <rFont val="Tahoma"/>
            <family val="2"/>
          </rPr>
          <t xml:space="preserve"> </t>
        </r>
        <r>
          <rPr>
            <sz val="9"/>
            <color indexed="81"/>
            <rFont val="돋움"/>
            <family val="3"/>
            <charset val="129"/>
          </rPr>
          <t xml:space="preserve">종료
</t>
        </r>
        <r>
          <rPr>
            <sz val="9"/>
            <color indexed="81"/>
            <rFont val="Tahoma"/>
            <family val="2"/>
          </rPr>
          <t xml:space="preserve">      &gt; -1
-Grade Up/Down
   &gt; </t>
        </r>
        <r>
          <rPr>
            <sz val="9"/>
            <color indexed="81"/>
            <rFont val="돋움"/>
            <family val="3"/>
            <charset val="129"/>
          </rPr>
          <t>계급</t>
        </r>
        <r>
          <rPr>
            <sz val="9"/>
            <color indexed="81"/>
            <rFont val="Tahoma"/>
            <family val="2"/>
          </rPr>
          <t xml:space="preserve"> </t>
        </r>
        <r>
          <rPr>
            <sz val="9"/>
            <color indexed="81"/>
            <rFont val="돋움"/>
            <family val="3"/>
            <charset val="129"/>
          </rPr>
          <t xml:space="preserve">승급
</t>
        </r>
        <r>
          <rPr>
            <sz val="9"/>
            <color indexed="81"/>
            <rFont val="Tahoma"/>
            <family val="2"/>
          </rPr>
          <t xml:space="preserve">      &gt; </t>
        </r>
        <r>
          <rPr>
            <sz val="9"/>
            <color indexed="81"/>
            <rFont val="돋움"/>
            <family val="3"/>
            <charset val="129"/>
          </rPr>
          <t>승리</t>
        </r>
        <r>
          <rPr>
            <sz val="9"/>
            <color indexed="81"/>
            <rFont val="Tahoma"/>
            <family val="2"/>
          </rPr>
          <t xml:space="preserve"> -&gt; </t>
        </r>
        <r>
          <rPr>
            <sz val="9"/>
            <color indexed="81"/>
            <rFont val="돋움"/>
            <family val="3"/>
            <charset val="129"/>
          </rPr>
          <t>별</t>
        </r>
        <r>
          <rPr>
            <sz val="9"/>
            <color indexed="81"/>
            <rFont val="Tahoma"/>
            <family val="2"/>
          </rPr>
          <t>5</t>
        </r>
        <r>
          <rPr>
            <sz val="9"/>
            <color indexed="81"/>
            <rFont val="돋움"/>
            <family val="3"/>
            <charset val="129"/>
          </rPr>
          <t>개를</t>
        </r>
        <r>
          <rPr>
            <sz val="9"/>
            <color indexed="81"/>
            <rFont val="Tahoma"/>
            <family val="2"/>
          </rPr>
          <t xml:space="preserve"> </t>
        </r>
        <r>
          <rPr>
            <sz val="9"/>
            <color indexed="81"/>
            <rFont val="돋움"/>
            <family val="3"/>
            <charset val="129"/>
          </rPr>
          <t>넘기면</t>
        </r>
        <r>
          <rPr>
            <sz val="9"/>
            <color indexed="81"/>
            <rFont val="Tahoma"/>
            <family val="2"/>
          </rPr>
          <t xml:space="preserve"> -&gt; </t>
        </r>
        <r>
          <rPr>
            <sz val="9"/>
            <color indexed="81"/>
            <rFont val="돋움"/>
            <family val="3"/>
            <charset val="129"/>
          </rPr>
          <t>계급승급</t>
        </r>
        <r>
          <rPr>
            <sz val="9"/>
            <color indexed="81"/>
            <rFont val="Tahoma"/>
            <family val="2"/>
          </rPr>
          <t xml:space="preserve">, </t>
        </r>
        <r>
          <rPr>
            <sz val="9"/>
            <color indexed="81"/>
            <rFont val="돋움"/>
            <family val="3"/>
            <charset val="129"/>
          </rPr>
          <t>초반별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 xml:space="preserve">시작
</t>
        </r>
        <r>
          <rPr>
            <sz val="9"/>
            <color indexed="81"/>
            <rFont val="Tahoma"/>
            <family val="2"/>
          </rPr>
          <t xml:space="preserve">   &gt; </t>
        </r>
        <r>
          <rPr>
            <sz val="9"/>
            <color indexed="81"/>
            <rFont val="돋움"/>
            <family val="3"/>
            <charset val="129"/>
          </rPr>
          <t>계급</t>
        </r>
        <r>
          <rPr>
            <sz val="9"/>
            <color indexed="81"/>
            <rFont val="Tahoma"/>
            <family val="2"/>
          </rPr>
          <t xml:space="preserve"> </t>
        </r>
        <r>
          <rPr>
            <sz val="9"/>
            <color indexed="81"/>
            <rFont val="돋움"/>
            <family val="3"/>
            <charset val="129"/>
          </rPr>
          <t xml:space="preserve">강등
</t>
        </r>
        <r>
          <rPr>
            <sz val="9"/>
            <color indexed="81"/>
            <rFont val="Tahoma"/>
            <family val="2"/>
          </rPr>
          <t xml:space="preserve">      &gt; </t>
        </r>
        <r>
          <rPr>
            <sz val="9"/>
            <color indexed="81"/>
            <rFont val="돋움"/>
            <family val="3"/>
            <charset val="129"/>
          </rPr>
          <t>별</t>
        </r>
        <r>
          <rPr>
            <sz val="9"/>
            <color indexed="81"/>
            <rFont val="Tahoma"/>
            <family val="2"/>
          </rPr>
          <t>0</t>
        </r>
        <r>
          <rPr>
            <sz val="9"/>
            <color indexed="81"/>
            <rFont val="돋움"/>
            <family val="3"/>
            <charset val="129"/>
          </rPr>
          <t>개</t>
        </r>
        <r>
          <rPr>
            <sz val="9"/>
            <color indexed="81"/>
            <rFont val="Tahoma"/>
            <family val="2"/>
          </rPr>
          <t xml:space="preserve"> -&gt; </t>
        </r>
        <r>
          <rPr>
            <sz val="9"/>
            <color indexed="81"/>
            <rFont val="돋움"/>
            <family val="3"/>
            <charset val="129"/>
          </rPr>
          <t>패</t>
        </r>
        <r>
          <rPr>
            <sz val="9"/>
            <color indexed="81"/>
            <rFont val="Tahoma"/>
            <family val="2"/>
          </rPr>
          <t xml:space="preserve"> -&gt; </t>
        </r>
        <r>
          <rPr>
            <sz val="9"/>
            <color indexed="81"/>
            <rFont val="돋움"/>
            <family val="3"/>
            <charset val="129"/>
          </rPr>
          <t>계급강등</t>
        </r>
        <r>
          <rPr>
            <sz val="9"/>
            <color indexed="81"/>
            <rFont val="Tahoma"/>
            <family val="2"/>
          </rPr>
          <t xml:space="preserve">, </t>
        </r>
        <r>
          <rPr>
            <sz val="9"/>
            <color indexed="81"/>
            <rFont val="돋움"/>
            <family val="3"/>
            <charset val="129"/>
          </rPr>
          <t>초반별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 xml:space="preserve">시작
</t>
        </r>
        <r>
          <rPr>
            <sz val="9"/>
            <color indexed="81"/>
            <rFont val="Tahoma"/>
            <family val="2"/>
          </rPr>
          <t xml:space="preserve">                               (5</t>
        </r>
        <r>
          <rPr>
            <sz val="9"/>
            <color indexed="81"/>
            <rFont val="돋움"/>
            <family val="3"/>
            <charset val="129"/>
          </rPr>
          <t>개부터</t>
        </r>
        <r>
          <rPr>
            <sz val="9"/>
            <color indexed="81"/>
            <rFont val="Tahoma"/>
            <family val="2"/>
          </rPr>
          <t xml:space="preserve"> </t>
        </r>
        <r>
          <rPr>
            <sz val="9"/>
            <color indexed="81"/>
            <rFont val="돋움"/>
            <family val="3"/>
            <charset val="129"/>
          </rPr>
          <t>시작아님</t>
        </r>
        <r>
          <rPr>
            <sz val="9"/>
            <color indexed="81"/>
            <rFont val="Tahoma"/>
            <family val="2"/>
          </rPr>
          <t>)</t>
        </r>
      </text>
    </comment>
    <comment ref="L6" authorId="0">
      <text>
        <r>
          <rPr>
            <sz val="9"/>
            <color indexed="81"/>
            <rFont val="돋움"/>
            <family val="3"/>
            <charset val="129"/>
          </rPr>
          <t>보여지는 별(시스템 별)</t>
        </r>
      </text>
    </comment>
    <comment ref="O6" authorId="0">
      <text>
        <r>
          <rPr>
            <sz val="9"/>
            <color indexed="81"/>
            <rFont val="돋움"/>
            <family val="3"/>
            <charset val="129"/>
          </rPr>
          <t>계급에 따른 승리 목표 거리 차이</t>
        </r>
      </text>
    </comment>
    <comment ref="P6" authorId="0">
      <text>
        <r>
          <rPr>
            <b/>
            <sz val="9"/>
            <color indexed="81"/>
            <rFont val="돋움"/>
            <family val="3"/>
            <charset val="129"/>
          </rPr>
          <t>해당 레벨 도달시 자동으로 지급되는 아이템의 아이템코드</t>
        </r>
      </text>
    </comment>
    <comment ref="F59" authorId="0">
      <text>
        <r>
          <rPr>
            <b/>
            <sz val="9"/>
            <color indexed="81"/>
            <rFont val="돋움"/>
            <family val="3"/>
            <charset val="129"/>
          </rPr>
          <t>클라이언트 내부에서 승점 가감및 계급 상승/강등 여부를 계산한 뒤 서버에 결과값을 보낸다.</t>
        </r>
      </text>
    </comment>
    <comment ref="G66" authorId="0">
      <text>
        <r>
          <rPr>
            <b/>
            <sz val="9"/>
            <color indexed="81"/>
            <rFont val="Tahoma"/>
            <family val="2"/>
          </rPr>
          <t>(</t>
        </r>
        <r>
          <rPr>
            <b/>
            <sz val="9"/>
            <color indexed="81"/>
            <rFont val="돋움"/>
            <family val="3"/>
            <charset val="129"/>
          </rPr>
          <t>종합계급경험치 / 
계급 레벨 / 
출력상의 경험치 량)</t>
        </r>
      </text>
    </comment>
  </commentList>
</comments>
</file>

<file path=xl/comments2.xml><?xml version="1.0" encoding="utf-8"?>
<comments xmlns="http://schemas.openxmlformats.org/spreadsheetml/2006/main">
  <authors>
    <author>USER</author>
  </authors>
  <commentList>
    <comment ref="C52" authorId="0">
      <text>
        <r>
          <rPr>
            <b/>
            <sz val="9"/>
            <color indexed="81"/>
            <rFont val="Tahoma"/>
            <family val="2"/>
          </rPr>
          <t>1</t>
        </r>
        <r>
          <rPr>
            <b/>
            <sz val="9"/>
            <color indexed="81"/>
            <rFont val="돋움"/>
            <family val="3"/>
            <charset val="129"/>
          </rPr>
          <t>개차감후
휴식으로 복구하는 량을 복구해준다.</t>
        </r>
      </text>
    </comment>
    <comment ref="E92" authorId="0">
      <text>
        <r>
          <rPr>
            <b/>
            <sz val="9"/>
            <color indexed="81"/>
            <rFont val="돋움"/>
            <family val="3"/>
            <charset val="129"/>
          </rPr>
          <t>반드시</t>
        </r>
        <r>
          <rPr>
            <b/>
            <sz val="9"/>
            <color indexed="81"/>
            <rFont val="Tahoma"/>
            <family val="2"/>
          </rPr>
          <t xml:space="preserve"> iteminf </t>
        </r>
        <r>
          <rPr>
            <b/>
            <sz val="9"/>
            <color indexed="81"/>
            <rFont val="돋움"/>
            <family val="3"/>
            <charset val="129"/>
          </rPr>
          <t>테이블의</t>
        </r>
        <r>
          <rPr>
            <b/>
            <sz val="9"/>
            <color indexed="81"/>
            <rFont val="Tahoma"/>
            <family val="2"/>
          </rPr>
          <t xml:space="preserve"> 
</t>
        </r>
        <r>
          <rPr>
            <b/>
            <sz val="9"/>
            <color indexed="81"/>
            <rFont val="돋움"/>
            <family val="3"/>
            <charset val="129"/>
          </rPr>
          <t>단일가격</t>
        </r>
        <r>
          <rPr>
            <b/>
            <sz val="9"/>
            <color indexed="81"/>
            <rFont val="Tahoma"/>
            <family val="2"/>
          </rPr>
          <t xml:space="preserve"> price</t>
        </r>
        <r>
          <rPr>
            <b/>
            <sz val="9"/>
            <color indexed="81"/>
            <rFont val="돋움"/>
            <family val="3"/>
            <charset val="129"/>
          </rPr>
          <t>라는</t>
        </r>
        <r>
          <rPr>
            <b/>
            <sz val="9"/>
            <color indexed="81"/>
            <rFont val="Tahoma"/>
            <family val="2"/>
          </rPr>
          <t xml:space="preserve"> </t>
        </r>
        <r>
          <rPr>
            <b/>
            <sz val="9"/>
            <color indexed="81"/>
            <rFont val="돋움"/>
            <family val="3"/>
            <charset val="129"/>
          </rPr>
          <t>컬럼참조</t>
        </r>
      </text>
    </comment>
  </commentList>
</comments>
</file>

<file path=xl/comments3.xml><?xml version="1.0" encoding="utf-8"?>
<comments xmlns="http://schemas.openxmlformats.org/spreadsheetml/2006/main">
  <authors>
    <author>USER</author>
  </authors>
  <commentList>
    <comment ref="B5" authorId="0">
      <text>
        <r>
          <rPr>
            <b/>
            <sz val="9"/>
            <color indexed="81"/>
            <rFont val="돋움"/>
            <family val="3"/>
            <charset val="129"/>
          </rPr>
          <t>1. 게임결과 서버에 전송
2. 서버에서 실버볼지급 알려줌</t>
        </r>
      </text>
    </comment>
  </commentList>
</comments>
</file>

<file path=xl/comments4.xml><?xml version="1.0" encoding="utf-8"?>
<comments xmlns="http://schemas.openxmlformats.org/spreadsheetml/2006/main">
  <authors>
    <author>USER</author>
  </authors>
  <commentList>
    <comment ref="C4" authorId="0">
      <text>
        <r>
          <rPr>
            <b/>
            <sz val="9"/>
            <color indexed="81"/>
            <rFont val="돋움"/>
            <family val="3"/>
            <charset val="129"/>
          </rPr>
          <t xml:space="preserve">기본 구매 단위는 1000\.
기본 구매 단위 이상 구매할 경우 10%의 추가 보너스 골드볼을 지급한다.
</t>
        </r>
      </text>
    </comment>
  </commentList>
</comments>
</file>

<file path=xl/comments5.xml><?xml version="1.0" encoding="utf-8"?>
<comments xmlns="http://schemas.openxmlformats.org/spreadsheetml/2006/main">
  <authors>
    <author>USER</author>
  </authors>
  <commentList>
    <comment ref="H16" authorId="0">
      <text>
        <r>
          <rPr>
            <b/>
            <sz val="9"/>
            <color indexed="81"/>
            <rFont val="Tahoma"/>
            <family val="2"/>
          </rPr>
          <t>(</t>
        </r>
        <r>
          <rPr>
            <b/>
            <sz val="9"/>
            <color indexed="81"/>
            <rFont val="돋움"/>
            <family val="3"/>
            <charset val="129"/>
          </rPr>
          <t>흰색</t>
        </r>
        <r>
          <rPr>
            <b/>
            <sz val="9"/>
            <color indexed="81"/>
            <rFont val="Tahoma"/>
            <family val="2"/>
          </rPr>
          <t>)    -&gt; WH white
(</t>
        </r>
        <r>
          <rPr>
            <b/>
            <sz val="9"/>
            <color indexed="81"/>
            <rFont val="돋움"/>
            <family val="3"/>
            <charset val="129"/>
          </rPr>
          <t>노란색</t>
        </r>
        <r>
          <rPr>
            <b/>
            <sz val="9"/>
            <color indexed="81"/>
            <rFont val="Tahoma"/>
            <family val="2"/>
          </rPr>
          <t>) -&gt; YE yellow
(</t>
        </r>
        <r>
          <rPr>
            <b/>
            <sz val="9"/>
            <color indexed="81"/>
            <rFont val="돋움"/>
            <family val="3"/>
            <charset val="129"/>
          </rPr>
          <t>붉은색</t>
        </r>
        <r>
          <rPr>
            <b/>
            <sz val="9"/>
            <color indexed="81"/>
            <rFont val="Tahoma"/>
            <family val="2"/>
          </rPr>
          <t>) -&gt; RE red
(</t>
        </r>
        <r>
          <rPr>
            <b/>
            <sz val="9"/>
            <color indexed="81"/>
            <rFont val="돋움"/>
            <family val="3"/>
            <charset val="129"/>
          </rPr>
          <t>파랑색</t>
        </r>
        <r>
          <rPr>
            <b/>
            <sz val="9"/>
            <color indexed="81"/>
            <rFont val="Tahoma"/>
            <family val="2"/>
          </rPr>
          <t>) -&gt; BL blue
(</t>
        </r>
        <r>
          <rPr>
            <b/>
            <sz val="9"/>
            <color indexed="81"/>
            <rFont val="돋움"/>
            <family val="3"/>
            <charset val="129"/>
          </rPr>
          <t>파란색</t>
        </r>
        <r>
          <rPr>
            <b/>
            <sz val="9"/>
            <color indexed="81"/>
            <rFont val="Tahoma"/>
            <family val="2"/>
          </rPr>
          <t>)
(</t>
        </r>
        <r>
          <rPr>
            <b/>
            <sz val="9"/>
            <color indexed="81"/>
            <rFont val="돋움"/>
            <family val="3"/>
            <charset val="129"/>
          </rPr>
          <t>검은색</t>
        </r>
        <r>
          <rPr>
            <b/>
            <sz val="9"/>
            <color indexed="81"/>
            <rFont val="Tahoma"/>
            <family val="2"/>
          </rPr>
          <t>) -&gt; BK  black
(</t>
        </r>
        <r>
          <rPr>
            <b/>
            <sz val="9"/>
            <color indexed="81"/>
            <rFont val="돋움"/>
            <family val="3"/>
            <charset val="129"/>
          </rPr>
          <t>갈색</t>
        </r>
        <r>
          <rPr>
            <b/>
            <sz val="9"/>
            <color indexed="81"/>
            <rFont val="Tahoma"/>
            <family val="2"/>
          </rPr>
          <t>)    -&gt; BR brown
(</t>
        </r>
        <r>
          <rPr>
            <b/>
            <sz val="9"/>
            <color indexed="81"/>
            <rFont val="돋움"/>
            <family val="3"/>
            <charset val="129"/>
          </rPr>
          <t>보라색</t>
        </r>
        <r>
          <rPr>
            <b/>
            <sz val="9"/>
            <color indexed="81"/>
            <rFont val="Tahoma"/>
            <family val="2"/>
          </rPr>
          <t>) -&gt; PU purple
(</t>
        </r>
        <r>
          <rPr>
            <b/>
            <sz val="9"/>
            <color indexed="81"/>
            <rFont val="돋움"/>
            <family val="3"/>
            <charset val="129"/>
          </rPr>
          <t>파워형</t>
        </r>
        <r>
          <rPr>
            <b/>
            <sz val="9"/>
            <color indexed="81"/>
            <rFont val="Tahoma"/>
            <family val="2"/>
          </rPr>
          <t>) -&gt; PW
(</t>
        </r>
        <r>
          <rPr>
            <b/>
            <sz val="9"/>
            <color indexed="81"/>
            <rFont val="돋움"/>
            <family val="3"/>
            <charset val="129"/>
          </rPr>
          <t>밸런스형</t>
        </r>
        <r>
          <rPr>
            <b/>
            <sz val="9"/>
            <color indexed="81"/>
            <rFont val="Tahoma"/>
            <family val="2"/>
          </rPr>
          <t>) -&gt; BL
(</t>
        </r>
        <r>
          <rPr>
            <b/>
            <sz val="9"/>
            <color indexed="81"/>
            <rFont val="돋움"/>
            <family val="3"/>
            <charset val="129"/>
          </rPr>
          <t>정확도형</t>
        </r>
        <r>
          <rPr>
            <b/>
            <sz val="9"/>
            <color indexed="81"/>
            <rFont val="Tahoma"/>
            <family val="2"/>
          </rPr>
          <t>) -&gt; DG</t>
        </r>
        <r>
          <rPr>
            <sz val="9"/>
            <color indexed="81"/>
            <rFont val="Tahoma"/>
            <family val="2"/>
          </rPr>
          <t xml:space="preserve">
</t>
        </r>
      </text>
    </comment>
    <comment ref="I16" authorId="0">
      <text>
        <r>
          <rPr>
            <b/>
            <sz val="9"/>
            <color indexed="81"/>
            <rFont val="돋움"/>
            <family val="3"/>
            <charset val="129"/>
          </rPr>
          <t>미카엘</t>
        </r>
        <r>
          <rPr>
            <b/>
            <sz val="9"/>
            <color indexed="81"/>
            <rFont val="Tahoma"/>
            <family val="2"/>
          </rPr>
          <t xml:space="preserve"> : 0001 &gt; </t>
        </r>
        <r>
          <rPr>
            <b/>
            <sz val="9"/>
            <color indexed="81"/>
            <rFont val="돋움"/>
            <family val="3"/>
            <charset val="129"/>
          </rPr>
          <t>미카엘</t>
        </r>
        <r>
          <rPr>
            <b/>
            <sz val="9"/>
            <color indexed="81"/>
            <rFont val="Tahoma"/>
            <family val="2"/>
          </rPr>
          <t xml:space="preserve">(1) (0x01)
</t>
        </r>
        <r>
          <rPr>
            <b/>
            <sz val="9"/>
            <color indexed="81"/>
            <rFont val="돋움"/>
            <family val="3"/>
            <charset val="129"/>
          </rPr>
          <t>비너스</t>
        </r>
        <r>
          <rPr>
            <b/>
            <sz val="9"/>
            <color indexed="81"/>
            <rFont val="Tahoma"/>
            <family val="2"/>
          </rPr>
          <t xml:space="preserve"> : 0010 &gt; </t>
        </r>
        <r>
          <rPr>
            <b/>
            <sz val="9"/>
            <color indexed="81"/>
            <rFont val="돋움"/>
            <family val="3"/>
            <charset val="129"/>
          </rPr>
          <t>비너스</t>
        </r>
        <r>
          <rPr>
            <b/>
            <sz val="9"/>
            <color indexed="81"/>
            <rFont val="Tahoma"/>
            <family val="2"/>
          </rPr>
          <t xml:space="preserve">(2) (0x02)
</t>
        </r>
        <r>
          <rPr>
            <b/>
            <sz val="9"/>
            <color indexed="81"/>
            <rFont val="돋움"/>
            <family val="3"/>
            <charset val="129"/>
          </rPr>
          <t>카일</t>
        </r>
        <r>
          <rPr>
            <b/>
            <sz val="9"/>
            <color indexed="81"/>
            <rFont val="Tahoma"/>
            <family val="2"/>
          </rPr>
          <t xml:space="preserve">    : 0100 &gt; </t>
        </r>
        <r>
          <rPr>
            <b/>
            <sz val="9"/>
            <color indexed="81"/>
            <rFont val="돋움"/>
            <family val="3"/>
            <charset val="129"/>
          </rPr>
          <t>카일</t>
        </r>
        <r>
          <rPr>
            <b/>
            <sz val="9"/>
            <color indexed="81"/>
            <rFont val="Tahoma"/>
            <family val="2"/>
          </rPr>
          <t xml:space="preserve">(4) (0x04)
</t>
        </r>
        <r>
          <rPr>
            <b/>
            <sz val="9"/>
            <color indexed="81"/>
            <rFont val="돋움"/>
            <family val="3"/>
            <charset val="129"/>
          </rPr>
          <t>고스트</t>
        </r>
        <r>
          <rPr>
            <b/>
            <sz val="9"/>
            <color indexed="81"/>
            <rFont val="Tahoma"/>
            <family val="2"/>
          </rPr>
          <t xml:space="preserve"> :1000 &gt; </t>
        </r>
        <r>
          <rPr>
            <b/>
            <sz val="9"/>
            <color indexed="81"/>
            <rFont val="돋움"/>
            <family val="3"/>
            <charset val="129"/>
          </rPr>
          <t>고스트</t>
        </r>
        <r>
          <rPr>
            <b/>
            <sz val="9"/>
            <color indexed="81"/>
            <rFont val="Tahoma"/>
            <family val="2"/>
          </rPr>
          <t xml:space="preserve">(8) (0x08)
</t>
        </r>
        <r>
          <rPr>
            <b/>
            <sz val="9"/>
            <color indexed="81"/>
            <rFont val="돋움"/>
            <family val="3"/>
            <charset val="129"/>
          </rPr>
          <t>공용</t>
        </r>
        <r>
          <rPr>
            <b/>
            <sz val="9"/>
            <color indexed="81"/>
            <rFont val="Tahoma"/>
            <family val="2"/>
          </rPr>
          <t xml:space="preserve">    : 1111 &gt; </t>
        </r>
        <r>
          <rPr>
            <b/>
            <sz val="9"/>
            <color indexed="81"/>
            <rFont val="돋움"/>
            <family val="3"/>
            <charset val="129"/>
          </rPr>
          <t>공용</t>
        </r>
        <r>
          <rPr>
            <b/>
            <sz val="9"/>
            <color indexed="81"/>
            <rFont val="Tahoma"/>
            <family val="2"/>
          </rPr>
          <t xml:space="preserve">(15)
</t>
        </r>
        <r>
          <rPr>
            <b/>
            <sz val="9"/>
            <color indexed="81"/>
            <rFont val="돋움"/>
            <family val="3"/>
            <charset val="129"/>
          </rPr>
          <t>카</t>
        </r>
        <r>
          <rPr>
            <b/>
            <sz val="9"/>
            <color indexed="81"/>
            <rFont val="Tahoma"/>
            <family val="2"/>
          </rPr>
          <t>/</t>
        </r>
        <r>
          <rPr>
            <b/>
            <sz val="9"/>
            <color indexed="81"/>
            <rFont val="돋움"/>
            <family val="3"/>
            <charset val="129"/>
          </rPr>
          <t>고</t>
        </r>
        <r>
          <rPr>
            <b/>
            <sz val="9"/>
            <color indexed="81"/>
            <rFont val="Tahoma"/>
            <family val="2"/>
          </rPr>
          <t xml:space="preserve">  : 1100 &gt; </t>
        </r>
        <r>
          <rPr>
            <b/>
            <sz val="9"/>
            <color indexed="81"/>
            <rFont val="돋움"/>
            <family val="3"/>
            <charset val="129"/>
          </rPr>
          <t>카</t>
        </r>
        <r>
          <rPr>
            <b/>
            <sz val="9"/>
            <color indexed="81"/>
            <rFont val="Tahoma"/>
            <family val="2"/>
          </rPr>
          <t>/</t>
        </r>
        <r>
          <rPr>
            <b/>
            <sz val="9"/>
            <color indexed="81"/>
            <rFont val="돋움"/>
            <family val="3"/>
            <charset val="129"/>
          </rPr>
          <t>고</t>
        </r>
        <r>
          <rPr>
            <b/>
            <sz val="9"/>
            <color indexed="81"/>
            <rFont val="Tahoma"/>
            <family val="2"/>
          </rPr>
          <t xml:space="preserve">(12)
</t>
        </r>
        <r>
          <rPr>
            <b/>
            <sz val="9"/>
            <color indexed="81"/>
            <rFont val="돋움"/>
            <family val="3"/>
            <charset val="129"/>
          </rPr>
          <t>미</t>
        </r>
        <r>
          <rPr>
            <b/>
            <sz val="9"/>
            <color indexed="81"/>
            <rFont val="Tahoma"/>
            <family val="2"/>
          </rPr>
          <t>/</t>
        </r>
        <r>
          <rPr>
            <b/>
            <sz val="9"/>
            <color indexed="81"/>
            <rFont val="돋움"/>
            <family val="3"/>
            <charset val="129"/>
          </rPr>
          <t>비</t>
        </r>
        <r>
          <rPr>
            <b/>
            <sz val="9"/>
            <color indexed="81"/>
            <rFont val="Tahoma"/>
            <family val="2"/>
          </rPr>
          <t xml:space="preserve">  : 0011 &gt; </t>
        </r>
        <r>
          <rPr>
            <b/>
            <sz val="9"/>
            <color indexed="81"/>
            <rFont val="돋움"/>
            <family val="3"/>
            <charset val="129"/>
          </rPr>
          <t>미</t>
        </r>
        <r>
          <rPr>
            <b/>
            <sz val="9"/>
            <color indexed="81"/>
            <rFont val="Tahoma"/>
            <family val="2"/>
          </rPr>
          <t>/</t>
        </r>
        <r>
          <rPr>
            <b/>
            <sz val="9"/>
            <color indexed="81"/>
            <rFont val="돋움"/>
            <family val="3"/>
            <charset val="129"/>
          </rPr>
          <t>비</t>
        </r>
        <r>
          <rPr>
            <b/>
            <sz val="9"/>
            <color indexed="81"/>
            <rFont val="Tahoma"/>
            <family val="2"/>
          </rPr>
          <t xml:space="preserve">(3)
</t>
        </r>
        <r>
          <rPr>
            <b/>
            <sz val="9"/>
            <color indexed="81"/>
            <rFont val="돋움"/>
            <family val="3"/>
            <charset val="129"/>
          </rPr>
          <t>미</t>
        </r>
        <r>
          <rPr>
            <b/>
            <sz val="9"/>
            <color indexed="81"/>
            <rFont val="Tahoma"/>
            <family val="2"/>
          </rPr>
          <t>/</t>
        </r>
        <r>
          <rPr>
            <b/>
            <sz val="9"/>
            <color indexed="81"/>
            <rFont val="돋움"/>
            <family val="3"/>
            <charset val="129"/>
          </rPr>
          <t>비</t>
        </r>
        <r>
          <rPr>
            <b/>
            <sz val="9"/>
            <color indexed="81"/>
            <rFont val="Tahoma"/>
            <family val="2"/>
          </rPr>
          <t>/</t>
        </r>
        <r>
          <rPr>
            <b/>
            <sz val="9"/>
            <color indexed="81"/>
            <rFont val="돋움"/>
            <family val="3"/>
            <charset val="129"/>
          </rPr>
          <t>카</t>
        </r>
        <r>
          <rPr>
            <b/>
            <sz val="9"/>
            <color indexed="81"/>
            <rFont val="Tahoma"/>
            <family val="2"/>
          </rPr>
          <t xml:space="preserve">:0111 &gt; </t>
        </r>
        <r>
          <rPr>
            <b/>
            <sz val="9"/>
            <color indexed="81"/>
            <rFont val="돋움"/>
            <family val="3"/>
            <charset val="129"/>
          </rPr>
          <t>미</t>
        </r>
        <r>
          <rPr>
            <b/>
            <sz val="9"/>
            <color indexed="81"/>
            <rFont val="Tahoma"/>
            <family val="2"/>
          </rPr>
          <t>/</t>
        </r>
        <r>
          <rPr>
            <b/>
            <sz val="9"/>
            <color indexed="81"/>
            <rFont val="돋움"/>
            <family val="3"/>
            <charset val="129"/>
          </rPr>
          <t>비</t>
        </r>
        <r>
          <rPr>
            <b/>
            <sz val="9"/>
            <color indexed="81"/>
            <rFont val="Tahoma"/>
            <family val="2"/>
          </rPr>
          <t>/</t>
        </r>
        <r>
          <rPr>
            <b/>
            <sz val="9"/>
            <color indexed="81"/>
            <rFont val="돋움"/>
            <family val="3"/>
            <charset val="129"/>
          </rPr>
          <t>카</t>
        </r>
        <r>
          <rPr>
            <b/>
            <sz val="9"/>
            <color indexed="81"/>
            <rFont val="Tahoma"/>
            <family val="2"/>
          </rPr>
          <t xml:space="preserve">(7)
</t>
        </r>
        <r>
          <rPr>
            <b/>
            <sz val="9"/>
            <color indexed="81"/>
            <rFont val="돋움"/>
            <family val="3"/>
            <charset val="129"/>
          </rPr>
          <t>예</t>
        </r>
        <r>
          <rPr>
            <b/>
            <sz val="9"/>
            <color indexed="81"/>
            <rFont val="Tahoma"/>
            <family val="2"/>
          </rPr>
          <t>)</t>
        </r>
        <r>
          <rPr>
            <b/>
            <sz val="9"/>
            <color indexed="81"/>
            <rFont val="돋움"/>
            <family val="3"/>
            <charset val="129"/>
          </rPr>
          <t>내가</t>
        </r>
        <r>
          <rPr>
            <b/>
            <sz val="9"/>
            <color indexed="81"/>
            <rFont val="Tahoma"/>
            <family val="2"/>
          </rPr>
          <t xml:space="preserve"> </t>
        </r>
        <r>
          <rPr>
            <b/>
            <sz val="9"/>
            <color indexed="81"/>
            <rFont val="돋움"/>
            <family val="3"/>
            <charset val="129"/>
          </rPr>
          <t>카일캐릭터</t>
        </r>
        <r>
          <rPr>
            <b/>
            <sz val="9"/>
            <color indexed="81"/>
            <rFont val="Tahoma"/>
            <family val="2"/>
          </rPr>
          <t xml:space="preserve"> </t>
        </r>
        <r>
          <rPr>
            <b/>
            <sz val="9"/>
            <color indexed="81"/>
            <rFont val="돋움"/>
            <family val="3"/>
            <charset val="129"/>
          </rPr>
          <t>상태에서</t>
        </r>
        <r>
          <rPr>
            <b/>
            <sz val="9"/>
            <color indexed="81"/>
            <rFont val="Tahoma"/>
            <family val="2"/>
          </rPr>
          <t xml:space="preserve"> </t>
        </r>
        <r>
          <rPr>
            <b/>
            <sz val="9"/>
            <color indexed="81"/>
            <rFont val="돋움"/>
            <family val="3"/>
            <charset val="129"/>
          </rPr>
          <t>카일템만</t>
        </r>
        <r>
          <rPr>
            <b/>
            <sz val="9"/>
            <color indexed="81"/>
            <rFont val="Tahoma"/>
            <family val="2"/>
          </rPr>
          <t xml:space="preserve"> </t>
        </r>
        <r>
          <rPr>
            <b/>
            <sz val="9"/>
            <color indexed="81"/>
            <rFont val="돋움"/>
            <family val="3"/>
            <charset val="129"/>
          </rPr>
          <t>필터할</t>
        </r>
        <r>
          <rPr>
            <b/>
            <sz val="9"/>
            <color indexed="81"/>
            <rFont val="Tahoma"/>
            <family val="2"/>
          </rPr>
          <t xml:space="preserve"> </t>
        </r>
        <r>
          <rPr>
            <b/>
            <sz val="9"/>
            <color indexed="81"/>
            <rFont val="돋움"/>
            <family val="3"/>
            <charset val="129"/>
          </rPr>
          <t>경우에는
아이템성별</t>
        </r>
        <r>
          <rPr>
            <b/>
            <sz val="9"/>
            <color indexed="81"/>
            <rFont val="Tahoma"/>
            <family val="2"/>
          </rPr>
          <t xml:space="preserve"> &amp; </t>
        </r>
        <r>
          <rPr>
            <b/>
            <sz val="9"/>
            <color indexed="81"/>
            <rFont val="돋움"/>
            <family val="3"/>
            <charset val="129"/>
          </rPr>
          <t>마스크</t>
        </r>
        <r>
          <rPr>
            <b/>
            <sz val="9"/>
            <color indexed="81"/>
            <rFont val="Tahoma"/>
            <family val="2"/>
          </rPr>
          <t xml:space="preserve"> -&gt; &gt;0</t>
        </r>
        <r>
          <rPr>
            <b/>
            <sz val="9"/>
            <color indexed="81"/>
            <rFont val="돋움"/>
            <family val="3"/>
            <charset val="129"/>
          </rPr>
          <t>이상인가로</t>
        </r>
        <r>
          <rPr>
            <b/>
            <sz val="9"/>
            <color indexed="81"/>
            <rFont val="Tahoma"/>
            <family val="2"/>
          </rPr>
          <t xml:space="preserve"> </t>
        </r>
        <r>
          <rPr>
            <b/>
            <sz val="9"/>
            <color indexed="81"/>
            <rFont val="돋움"/>
            <family val="3"/>
            <charset val="129"/>
          </rPr>
          <t xml:space="preserve">검사
</t>
        </r>
        <r>
          <rPr>
            <b/>
            <sz val="9"/>
            <color indexed="81"/>
            <rFont val="Tahoma"/>
            <family val="2"/>
          </rPr>
          <t>1111 &amp; 0100 -&gt; 0100 -&gt; 4
15 &amp; 4 -&gt; 4</t>
        </r>
      </text>
    </comment>
    <comment ref="K16" authorId="0">
      <text>
        <r>
          <rPr>
            <b/>
            <sz val="9"/>
            <color indexed="81"/>
            <rFont val="돋움"/>
            <family val="3"/>
            <charset val="129"/>
          </rPr>
          <t>세트 구분용 카테고리 구분자</t>
        </r>
      </text>
    </comment>
    <comment ref="L16" authorId="0">
      <text>
        <r>
          <rPr>
            <b/>
            <sz val="9"/>
            <color indexed="81"/>
            <rFont val="돋움"/>
            <family val="3"/>
            <charset val="129"/>
          </rPr>
          <t>세트 구분용 카테고리 구분자</t>
        </r>
      </text>
    </comment>
    <comment ref="M16" authorId="0">
      <text>
        <r>
          <rPr>
            <b/>
            <sz val="9"/>
            <color indexed="81"/>
            <rFont val="돋움"/>
            <family val="3"/>
            <charset val="129"/>
          </rPr>
          <t>기본 야구 세트 1,2,3,4,5는 컬러값 지정을 예외로 해줌
기본 야구세트 1(50)
기본 야구세트 2(51)
기본 야구세트 3(52)
기본 야구세트 4(53)
기본 야구세트 5(54)</t>
        </r>
      </text>
    </comment>
    <comment ref="N16" authorId="0">
      <text>
        <r>
          <rPr>
            <b/>
            <sz val="9"/>
            <color indexed="81"/>
            <rFont val="돋움"/>
            <family val="3"/>
            <charset val="129"/>
          </rPr>
          <t>-1 : 해당 없음
0 : 흰색
1 : 노랑
2 : 파랑
3 : 검정
4 : 보라
5 : 갈색
6 : 빨강</t>
        </r>
      </text>
    </comment>
    <comment ref="O16" authorId="0">
      <text>
        <r>
          <rPr>
            <b/>
            <sz val="9"/>
            <color indexed="81"/>
            <rFont val="돋움"/>
            <family val="3"/>
            <charset val="129"/>
          </rPr>
          <t>일반(</t>
        </r>
        <r>
          <rPr>
            <b/>
            <sz val="9"/>
            <color indexed="81"/>
            <rFont val="Tahoma"/>
            <family val="2"/>
          </rPr>
          <t>0)</t>
        </r>
        <r>
          <rPr>
            <b/>
            <sz val="9"/>
            <color indexed="81"/>
            <rFont val="돋움"/>
            <family val="3"/>
            <charset val="129"/>
          </rPr>
          <t xml:space="preserve">
정밀(</t>
        </r>
        <r>
          <rPr>
            <b/>
            <sz val="9"/>
            <color indexed="81"/>
            <rFont val="Tahoma"/>
            <family val="2"/>
          </rPr>
          <t xml:space="preserve">1) 
</t>
        </r>
        <r>
          <rPr>
            <b/>
            <sz val="9"/>
            <color indexed="81"/>
            <rFont val="돋움"/>
            <family val="3"/>
            <charset val="129"/>
          </rPr>
          <t>균등(2)
파워(3)
엘리트(4)</t>
        </r>
      </text>
    </comment>
    <comment ref="P16" authorId="0">
      <text>
        <r>
          <rPr>
            <b/>
            <sz val="9"/>
            <color indexed="81"/>
            <rFont val="돋움"/>
            <family val="3"/>
            <charset val="129"/>
          </rPr>
          <t>일반(</t>
        </r>
        <r>
          <rPr>
            <b/>
            <sz val="9"/>
            <color indexed="81"/>
            <rFont val="Tahoma"/>
            <family val="2"/>
          </rPr>
          <t>0)</t>
        </r>
        <r>
          <rPr>
            <b/>
            <sz val="9"/>
            <color indexed="81"/>
            <rFont val="돋움"/>
            <family val="3"/>
            <charset val="129"/>
          </rPr>
          <t xml:space="preserve">
정밀(</t>
        </r>
        <r>
          <rPr>
            <b/>
            <sz val="9"/>
            <color indexed="81"/>
            <rFont val="Tahoma"/>
            <family val="2"/>
          </rPr>
          <t xml:space="preserve">1) 
</t>
        </r>
        <r>
          <rPr>
            <b/>
            <sz val="9"/>
            <color indexed="81"/>
            <rFont val="돋움"/>
            <family val="3"/>
            <charset val="129"/>
          </rPr>
          <t>균등(2)
파워(3)
엘리트(4)</t>
        </r>
      </text>
    </comment>
    <comment ref="T16" authorId="0">
      <text>
        <r>
          <rPr>
            <b/>
            <sz val="9"/>
            <color indexed="81"/>
            <rFont val="돋움"/>
            <family val="3"/>
            <charset val="129"/>
          </rPr>
          <t>각도</t>
        </r>
        <r>
          <rPr>
            <b/>
            <sz val="9"/>
            <color indexed="81"/>
            <rFont val="Tahoma"/>
            <family val="2"/>
          </rPr>
          <t xml:space="preserve"> UI </t>
        </r>
        <r>
          <rPr>
            <b/>
            <sz val="9"/>
            <color indexed="81"/>
            <rFont val="돋움"/>
            <family val="3"/>
            <charset val="129"/>
          </rPr>
          <t>출력시 
100배 곱하여 출력</t>
        </r>
      </text>
    </comment>
    <comment ref="U231" authorId="0">
      <text>
        <r>
          <rPr>
            <sz val="9"/>
            <color indexed="81"/>
            <rFont val="돋움"/>
            <family val="3"/>
            <charset val="129"/>
          </rPr>
          <t>배트 사운드 코드</t>
        </r>
        <r>
          <rPr>
            <sz val="9"/>
            <color indexed="81"/>
            <rFont val="Tahoma"/>
            <family val="2"/>
          </rPr>
          <t xml:space="preserve">
0 : </t>
        </r>
        <r>
          <rPr>
            <sz val="9"/>
            <color indexed="81"/>
            <rFont val="돋움"/>
            <family val="3"/>
            <charset val="129"/>
          </rPr>
          <t xml:space="preserve">나무
</t>
        </r>
        <r>
          <rPr>
            <sz val="9"/>
            <color indexed="81"/>
            <rFont val="Tahoma"/>
            <family val="2"/>
          </rPr>
          <t xml:space="preserve">1 : </t>
        </r>
        <r>
          <rPr>
            <sz val="9"/>
            <color indexed="81"/>
            <rFont val="돋움"/>
            <family val="3"/>
            <charset val="129"/>
          </rPr>
          <t xml:space="preserve">금속
</t>
        </r>
        <r>
          <rPr>
            <sz val="9"/>
            <color indexed="81"/>
            <rFont val="Tahoma"/>
            <family val="2"/>
          </rPr>
          <t xml:space="preserve">2 : </t>
        </r>
        <r>
          <rPr>
            <sz val="9"/>
            <color indexed="81"/>
            <rFont val="돋움"/>
            <family val="3"/>
            <charset val="129"/>
          </rPr>
          <t>기타재질</t>
        </r>
        <r>
          <rPr>
            <sz val="9"/>
            <color indexed="81"/>
            <rFont val="Tahoma"/>
            <family val="2"/>
          </rPr>
          <t xml:space="preserve">
</t>
        </r>
      </text>
    </comment>
    <comment ref="J295" authorId="0">
      <text>
        <r>
          <rPr>
            <b/>
            <sz val="9"/>
            <color indexed="81"/>
            <rFont val="돋움"/>
            <family val="3"/>
            <charset val="129"/>
          </rPr>
          <t>얼굴에 붙는 악세사리</t>
        </r>
      </text>
    </comment>
    <comment ref="J325" authorId="0">
      <text>
        <r>
          <rPr>
            <b/>
            <sz val="9"/>
            <color indexed="81"/>
            <rFont val="돋움"/>
            <family val="3"/>
            <charset val="129"/>
          </rPr>
          <t>캐릭터의 등쪽 악세사리</t>
        </r>
      </text>
    </comment>
    <comment ref="J349" authorId="0">
      <text>
        <r>
          <rPr>
            <b/>
            <sz val="9"/>
            <color indexed="81"/>
            <rFont val="돋움"/>
            <family val="3"/>
            <charset val="129"/>
          </rPr>
          <t>캐릭터의 등쪽 악세사리</t>
        </r>
      </text>
    </comment>
    <comment ref="O391" authorId="0">
      <text>
        <r>
          <rPr>
            <b/>
            <sz val="9"/>
            <color indexed="81"/>
            <rFont val="돋움"/>
            <family val="3"/>
            <charset val="129"/>
          </rPr>
          <t>비할인(0) =&gt; 0퍼센트
할인(10) =&gt;100원이면 90원이라는 의미</t>
        </r>
      </text>
    </comment>
    <comment ref="Y391" authorId="0">
      <text>
        <r>
          <rPr>
            <b/>
            <sz val="9"/>
            <color indexed="81"/>
            <rFont val="돋움"/>
            <family val="3"/>
            <charset val="129"/>
          </rPr>
          <t>여기가격을</t>
        </r>
        <r>
          <rPr>
            <b/>
            <sz val="9"/>
            <color indexed="81"/>
            <rFont val="Tahoma"/>
            <family val="2"/>
          </rPr>
          <t xml:space="preserve"> </t>
        </r>
        <r>
          <rPr>
            <b/>
            <sz val="9"/>
            <color indexed="81"/>
            <rFont val="돋움"/>
            <family val="3"/>
            <charset val="129"/>
          </rPr>
          <t>프로시져에</t>
        </r>
        <r>
          <rPr>
            <b/>
            <sz val="9"/>
            <color indexed="81"/>
            <rFont val="Tahoma"/>
            <family val="2"/>
          </rPr>
          <t xml:space="preserve"> </t>
        </r>
        <r>
          <rPr>
            <b/>
            <sz val="9"/>
            <color indexed="81"/>
            <rFont val="돋움"/>
            <family val="3"/>
            <charset val="129"/>
          </rPr>
          <t xml:space="preserve">고정함
</t>
        </r>
        <r>
          <rPr>
            <b/>
            <sz val="9"/>
            <color indexed="81"/>
            <rFont val="Tahoma"/>
            <family val="2"/>
          </rPr>
          <t>04</t>
        </r>
        <r>
          <rPr>
            <b/>
            <sz val="9"/>
            <color indexed="81"/>
            <rFont val="돋움"/>
            <family val="3"/>
            <charset val="129"/>
          </rPr>
          <t>게임시작</t>
        </r>
        <r>
          <rPr>
            <b/>
            <sz val="9"/>
            <color indexed="81"/>
            <rFont val="Tahoma"/>
            <family val="2"/>
          </rPr>
          <t>.sql</t>
        </r>
      </text>
    </comment>
    <comment ref="B397" authorId="0">
      <text>
        <r>
          <rPr>
            <b/>
            <sz val="9"/>
            <color indexed="81"/>
            <rFont val="돋움"/>
            <family val="3"/>
            <charset val="129"/>
          </rPr>
          <t>이아이템들은 다 직접구현한다.(단순 기록및 분기문등에 사용된다.)</t>
        </r>
      </text>
    </comment>
  </commentList>
</comments>
</file>

<file path=xl/comments6.xml><?xml version="1.0" encoding="utf-8"?>
<comments xmlns="http://schemas.openxmlformats.org/spreadsheetml/2006/main">
  <authors>
    <author>USER</author>
  </authors>
  <commentList>
    <comment ref="X7" authorId="0">
      <text>
        <r>
          <rPr>
            <b/>
            <sz val="9"/>
            <color indexed="81"/>
            <rFont val="Tahoma"/>
            <family val="2"/>
          </rPr>
          <t>20</t>
        </r>
        <r>
          <rPr>
            <b/>
            <sz val="9"/>
            <color indexed="81"/>
            <rFont val="돋움"/>
            <family val="3"/>
            <charset val="129"/>
          </rPr>
          <t>강</t>
        </r>
        <r>
          <rPr>
            <b/>
            <sz val="9"/>
            <color indexed="81"/>
            <rFont val="Tahoma"/>
            <family val="2"/>
          </rPr>
          <t xml:space="preserve"> </t>
        </r>
        <r>
          <rPr>
            <b/>
            <sz val="9"/>
            <color indexed="81"/>
            <rFont val="돋움"/>
            <family val="3"/>
            <charset val="129"/>
          </rPr>
          <t>이상하면 영구템 전환</t>
        </r>
      </text>
    </comment>
  </commentList>
</comments>
</file>

<file path=xl/sharedStrings.xml><?xml version="1.0" encoding="utf-8"?>
<sst xmlns="http://schemas.openxmlformats.org/spreadsheetml/2006/main" count="7764" uniqueCount="2684">
  <si>
    <t>설명</t>
    <phoneticPr fontId="1" type="noConversion"/>
  </si>
  <si>
    <t xml:space="preserve">              투구수(BC)
요소</t>
    <phoneticPr fontId="1" type="noConversion"/>
  </si>
  <si>
    <t>설명</t>
    <phoneticPr fontId="1" type="noConversion"/>
  </si>
  <si>
    <t>공식</t>
    <phoneticPr fontId="1" type="noConversion"/>
  </si>
  <si>
    <t>기본 홈런거리(Am)</t>
    <phoneticPr fontId="1" type="noConversion"/>
  </si>
  <si>
    <t>Am = 5*(BC/5)+90</t>
    <phoneticPr fontId="1" type="noConversion"/>
  </si>
  <si>
    <t>버닝 게이지
(Full 100bp→1Ball)</t>
    <phoneticPr fontId="1" type="noConversion"/>
  </si>
  <si>
    <t>- 기준이 되는 거리 초과시 버닝 게이지가 추가된다.
- 한번에 자는 게이지는 120bp 이상은 초과되지 않는다.
- 점점 늘어나는 듯한 느낌, 획득은 어렵지만 터지면 대박</t>
    <phoneticPr fontId="1" type="noConversion"/>
  </si>
  <si>
    <t>(E)도달 미션1</t>
    <phoneticPr fontId="1" type="noConversion"/>
  </si>
  <si>
    <t>(E)연속 버닝</t>
    <phoneticPr fontId="1" type="noConversion"/>
  </si>
  <si>
    <t>- 연속 기본 홈 거리를 넘어가면
추가 버닝 게이지가 주어진다.</t>
    <phoneticPr fontId="1" type="noConversion"/>
  </si>
  <si>
    <t>1회 없음
2회 연속 +50bp
3회 연속 +120bp
4회 이상은 3회 점수로 처리</t>
    <phoneticPr fontId="1" type="noConversion"/>
  </si>
  <si>
    <t>(E)이벤트 볼</t>
    <phoneticPr fontId="1" type="noConversion"/>
  </si>
  <si>
    <t>- 이벤트가 발생하는 볼
(10회부터 발생확률 존재)</t>
    <phoneticPr fontId="1" type="noConversion"/>
  </si>
  <si>
    <t>Small Ball
스몰 볼</t>
    <phoneticPr fontId="1" type="noConversion"/>
  </si>
  <si>
    <t>- 공 사이즈가 50% 감소
- 파워가 20% 증가</t>
    <phoneticPr fontId="1" type="noConversion"/>
  </si>
  <si>
    <t>Boom Ball
폭탄 볼
붐 볼</t>
    <phoneticPr fontId="1" type="noConversion"/>
  </si>
  <si>
    <t>- 폭탄 기능, 활활 타오르는 볼
- 치면 꽝! 터짐
- 버닝 게이지 전부 사라짐(소멸)</t>
    <phoneticPr fontId="1" type="noConversion"/>
  </si>
  <si>
    <t>Fire Ball
파이어 볼</t>
    <phoneticPr fontId="1" type="noConversion"/>
  </si>
  <si>
    <t>- 불타는 볼</t>
    <phoneticPr fontId="1" type="noConversion"/>
  </si>
  <si>
    <t>Normal
일반 볼</t>
    <phoneticPr fontId="1" type="noConversion"/>
  </si>
  <si>
    <t>- 일반 구질</t>
    <phoneticPr fontId="1" type="noConversion"/>
  </si>
  <si>
    <t>볼카운트타수 : BC
추가 거리 : Am
a*(BC/5+1)+b+(거리-Am)
a : 6 - 변수로 관리
b : 30 - 변수로 관리</t>
    <phoneticPr fontId="1" type="noConversion"/>
  </si>
  <si>
    <t>S</t>
    <phoneticPr fontId="1" type="noConversion"/>
  </si>
  <si>
    <t>A</t>
    <phoneticPr fontId="1" type="noConversion"/>
  </si>
  <si>
    <t>B</t>
    <phoneticPr fontId="1" type="noConversion"/>
  </si>
  <si>
    <t>C</t>
    <phoneticPr fontId="1" type="noConversion"/>
  </si>
  <si>
    <t>D</t>
    <phoneticPr fontId="1" type="noConversion"/>
  </si>
  <si>
    <t>F</t>
    <phoneticPr fontId="1" type="noConversion"/>
  </si>
  <si>
    <t>- 아래에 설명</t>
    <phoneticPr fontId="1" type="noConversion"/>
  </si>
  <si>
    <t>판정 기준</t>
    <phoneticPr fontId="1" type="noConversion"/>
  </si>
  <si>
    <t>최종결과</t>
    <phoneticPr fontId="1" type="noConversion"/>
  </si>
  <si>
    <t>Fast</t>
  </si>
  <si>
    <t>Screw</t>
  </si>
  <si>
    <t>Knuckle</t>
  </si>
  <si>
    <t>Slider</t>
  </si>
  <si>
    <t>Curve</t>
  </si>
  <si>
    <t>Sinker</t>
  </si>
  <si>
    <t>Fork</t>
  </si>
  <si>
    <t>Cutter</t>
  </si>
  <si>
    <t>SnakeEye</t>
  </si>
  <si>
    <t>Date</t>
    <phoneticPr fontId="1" type="noConversion"/>
  </si>
  <si>
    <t>수정사항</t>
    <phoneticPr fontId="1" type="noConversion"/>
  </si>
  <si>
    <t>비고</t>
    <phoneticPr fontId="1" type="noConversion"/>
  </si>
  <si>
    <t>기본 스트럭쳐 구성완성</t>
    <phoneticPr fontId="1" type="noConversion"/>
  </si>
  <si>
    <t>행동치</t>
    <phoneticPr fontId="1" type="noConversion"/>
  </si>
  <si>
    <t>- 해골 모양의 볼에 검은 연기가 나며 날아옴</t>
    <phoneticPr fontId="1" type="noConversion"/>
  </si>
  <si>
    <t>Silver Ball
실버 볼</t>
    <phoneticPr fontId="1" type="noConversion"/>
  </si>
  <si>
    <t>Skull Ball 
해골 볼</t>
    <phoneticPr fontId="1" type="noConversion"/>
  </si>
  <si>
    <t>Lighting Ball 
스파크 볼</t>
    <phoneticPr fontId="1" type="noConversion"/>
  </si>
  <si>
    <t>Tornado Ball 
토네이도 볼</t>
    <phoneticPr fontId="1" type="noConversion"/>
  </si>
  <si>
    <t>- 푸른색의 전기 불꽃이 공을 감싸며 날아온다</t>
    <phoneticPr fontId="1" type="noConversion"/>
  </si>
  <si>
    <t>- 공에 회오리가 붙어 날아온다</t>
    <phoneticPr fontId="1" type="noConversion"/>
  </si>
  <si>
    <t>기본 확률+(강화 레벨*5)%</t>
  </si>
  <si>
    <t>Power</t>
  </si>
  <si>
    <t>Degree</t>
  </si>
  <si>
    <t>대분류</t>
  </si>
  <si>
    <t>기간(hour)</t>
  </si>
  <si>
    <t>Silver Ball</t>
  </si>
  <si>
    <t>Gold Ball</t>
  </si>
  <si>
    <t>설명</t>
  </si>
  <si>
    <t>스케일포션</t>
  </si>
  <si>
    <t>코드</t>
  </si>
  <si>
    <t>성별</t>
  </si>
  <si>
    <t>아이템이름</t>
  </si>
  <si>
    <t>파일이름</t>
  </si>
  <si>
    <t>아이콘</t>
  </si>
  <si>
    <t>아이디</t>
    <phoneticPr fontId="1" type="noConversion"/>
  </si>
  <si>
    <t>이름</t>
    <phoneticPr fontId="1" type="noConversion"/>
  </si>
  <si>
    <t>영문명</t>
    <phoneticPr fontId="1" type="noConversion"/>
  </si>
  <si>
    <t>구분</t>
    <phoneticPr fontId="1" type="noConversion"/>
  </si>
  <si>
    <t>A 효과</t>
    <phoneticPr fontId="1" type="noConversion"/>
  </si>
  <si>
    <t>A 효과량</t>
    <phoneticPr fontId="1" type="noConversion"/>
  </si>
  <si>
    <t>발동 확률</t>
    <phoneticPr fontId="1" type="noConversion"/>
  </si>
  <si>
    <t>B 효과</t>
    <phoneticPr fontId="1" type="noConversion"/>
  </si>
  <si>
    <t>B 효과량</t>
    <phoneticPr fontId="1" type="noConversion"/>
  </si>
  <si>
    <t>강화시 효과 A 효과량 변경</t>
    <phoneticPr fontId="1" type="noConversion"/>
  </si>
  <si>
    <t>강화시 효과 A 확률 변경</t>
    <phoneticPr fontId="1" type="noConversion"/>
  </si>
  <si>
    <t>강화 효과 B
효과량 변경</t>
    <phoneticPr fontId="1" type="noConversion"/>
  </si>
  <si>
    <t>강화 효과 B
확률 변경</t>
    <phoneticPr fontId="1" type="noConversion"/>
  </si>
  <si>
    <t>설명</t>
    <phoneticPr fontId="1" type="noConversion"/>
  </si>
  <si>
    <t>비고</t>
    <phoneticPr fontId="1" type="noConversion"/>
  </si>
  <si>
    <t>늑대</t>
    <phoneticPr fontId="1" type="noConversion"/>
  </si>
  <si>
    <t>pet_Wolf</t>
    <phoneticPr fontId="1" type="noConversion"/>
  </si>
  <si>
    <t>공격형(0)</t>
    <phoneticPr fontId="1" type="noConversion"/>
  </si>
  <si>
    <t>일정 확률로 자신의 비거리를 증가시킨다.</t>
    <phoneticPr fontId="1" type="noConversion"/>
  </si>
  <si>
    <t>파워+1%</t>
    <phoneticPr fontId="1" type="noConversion"/>
  </si>
  <si>
    <t>자신의 투구 속도를 증가시킨다.</t>
    <phoneticPr fontId="1" type="noConversion"/>
  </si>
  <si>
    <t>기본 증가량+(강화 레벨*0.5)%</t>
    <phoneticPr fontId="1" type="noConversion"/>
  </si>
  <si>
    <t>기본 확률+(강화 레벨*5)%</t>
    <phoneticPr fontId="1" type="noConversion"/>
  </si>
  <si>
    <t>기본 증가량+(강화 레벨*0.25)%</t>
    <phoneticPr fontId="1" type="noConversion"/>
  </si>
  <si>
    <t>-</t>
    <phoneticPr fontId="1" type="noConversion"/>
  </si>
  <si>
    <t>사나운 늑대 파워가 불끈해서 공이 더 날아감, 콘 푸로스트의 숨겨진 원래 모델</t>
    <phoneticPr fontId="1" type="noConversion"/>
  </si>
  <si>
    <t>슬라임</t>
    <phoneticPr fontId="1" type="noConversion"/>
  </si>
  <si>
    <t>pet_Slime</t>
    <phoneticPr fontId="1" type="noConversion"/>
  </si>
  <si>
    <t>방어형(1)</t>
    <phoneticPr fontId="1" type="noConversion"/>
  </si>
  <si>
    <t>일정 확률로 상대 투구 속도 감소</t>
    <phoneticPr fontId="1" type="noConversion"/>
  </si>
  <si>
    <t>투구 시간*98%</t>
    <phoneticPr fontId="1" type="noConversion"/>
  </si>
  <si>
    <t>경기 시작시 자신의 현재 투수체력을 증가시킨다.</t>
    <phoneticPr fontId="1" type="noConversion"/>
  </si>
  <si>
    <t>기본 증가량+(강화 레벨*0.6)%</t>
    <phoneticPr fontId="1" type="noConversion"/>
  </si>
  <si>
    <t>기본 증가량+(강화 레벨*1)%</t>
    <phoneticPr fontId="1" type="noConversion"/>
  </si>
  <si>
    <t>말랑말랑한 슬라임을 보니 상대 투수의 의욕이 떨어져 공 날라가는 속도가 느려짐</t>
    <phoneticPr fontId="1" type="noConversion"/>
  </si>
  <si>
    <t>랜턴</t>
    <phoneticPr fontId="1" type="noConversion"/>
  </si>
  <si>
    <t>pet_Lantern</t>
    <phoneticPr fontId="1" type="noConversion"/>
  </si>
  <si>
    <t>보조형(2)</t>
    <phoneticPr fontId="1" type="noConversion"/>
  </si>
  <si>
    <t>일정 확률로 공의 트레이스 출력</t>
    <phoneticPr fontId="1" type="noConversion"/>
  </si>
  <si>
    <t>길이 0.5m</t>
    <phoneticPr fontId="1" type="noConversion"/>
  </si>
  <si>
    <t>자신이 직구 던지는 확률을 감소 시키고 
변화구와 마구 투척 확률을 올린다.</t>
    <phoneticPr fontId="1" type="noConversion"/>
  </si>
  <si>
    <t>기본 증가량+(강화 레벨*0.2)m</t>
    <phoneticPr fontId="1" type="noConversion"/>
  </si>
  <si>
    <t>기본 확률+(강화 레벨*1.25)%</t>
    <phoneticPr fontId="1" type="noConversion"/>
  </si>
  <si>
    <t>기본 증가량+(강화 레벨*0.4)%</t>
    <phoneticPr fontId="1" type="noConversion"/>
  </si>
  <si>
    <t>기본 확률+(강화 레벨*1)%</t>
    <phoneticPr fontId="1" type="noConversion"/>
  </si>
  <si>
    <t>정체불명의 불빛을 비추어 공의 궤적을 잠깐동안 보여줌</t>
    <phoneticPr fontId="1" type="noConversion"/>
  </si>
  <si>
    <t>토끼</t>
    <phoneticPr fontId="1" type="noConversion"/>
  </si>
  <si>
    <t>pet_Rabbit</t>
    <phoneticPr fontId="1" type="noConversion"/>
  </si>
  <si>
    <t>매 경기당 일정 확률 실버볼 획득량 증가</t>
    <phoneticPr fontId="1" type="noConversion"/>
  </si>
  <si>
    <t>매 경기당 일정 확률 소울볼 획득량 증가</t>
    <phoneticPr fontId="1" type="noConversion"/>
  </si>
  <si>
    <t>기본 증가량+(강화 레벨*10)%</t>
    <phoneticPr fontId="1" type="noConversion"/>
  </si>
  <si>
    <t>기본 확률+(강화 레벨*0.6)%</t>
    <phoneticPr fontId="1" type="noConversion"/>
  </si>
  <si>
    <t>기본 확률+(강화 레벨*0.2)%</t>
    <phoneticPr fontId="1" type="noConversion"/>
  </si>
  <si>
    <t>자금관리를 대신해주는 돈세탁의 신화</t>
    <phoneticPr fontId="1" type="noConversion"/>
  </si>
  <si>
    <t>고양이</t>
    <phoneticPr fontId="1" type="noConversion"/>
  </si>
  <si>
    <t>pet_Cat</t>
    <phoneticPr fontId="1" type="noConversion"/>
  </si>
  <si>
    <t>로그인시 체력 회복하는 수치를 늘려준다</t>
    <phoneticPr fontId="1" type="noConversion"/>
  </si>
  <si>
    <t>1 / per 6h</t>
    <phoneticPr fontId="1" type="noConversion"/>
  </si>
  <si>
    <t>기본 증가량+(강화레벨*2)%</t>
    <phoneticPr fontId="1" type="noConversion"/>
  </si>
  <si>
    <t>기본 시간 - (강화 레벨*0.5) 시간</t>
    <phoneticPr fontId="1" type="noConversion"/>
  </si>
  <si>
    <t>에너지가 넘치는 귀여운 고양이다. 보는것만으로 기운이 나는것 같긴하다.</t>
    <phoneticPr fontId="1" type="noConversion"/>
  </si>
  <si>
    <t>일반 상태</t>
    <phoneticPr fontId="1" type="noConversion"/>
  </si>
  <si>
    <t>라커룸 / 인 게임</t>
    <phoneticPr fontId="1" type="noConversion"/>
  </si>
  <si>
    <t>대기중2</t>
    <phoneticPr fontId="1" type="noConversion"/>
  </si>
  <si>
    <t>일정시간 대기</t>
    <phoneticPr fontId="1" type="noConversion"/>
  </si>
  <si>
    <t>대기중3</t>
    <phoneticPr fontId="1" type="noConversion"/>
  </si>
  <si>
    <t>땡깡</t>
    <phoneticPr fontId="1" type="noConversion"/>
  </si>
  <si>
    <t>패배</t>
    <phoneticPr fontId="1" type="noConversion"/>
  </si>
  <si>
    <t>경기 결과 화면</t>
    <phoneticPr fontId="1" type="noConversion"/>
  </si>
  <si>
    <t>결과 종료시까지 반복</t>
    <phoneticPr fontId="1" type="noConversion"/>
  </si>
  <si>
    <t>환호</t>
    <phoneticPr fontId="1" type="noConversion"/>
  </si>
  <si>
    <t>승리</t>
    <phoneticPr fontId="1" type="noConversion"/>
  </si>
  <si>
    <t>응원받을시</t>
    <phoneticPr fontId="1" type="noConversion"/>
  </si>
  <si>
    <t>라커룸</t>
    <phoneticPr fontId="1" type="noConversion"/>
  </si>
  <si>
    <t>응원 받을시 2회 반복</t>
    <phoneticPr fontId="1" type="noConversion"/>
  </si>
  <si>
    <t>탈력</t>
    <phoneticPr fontId="1" type="noConversion"/>
  </si>
  <si>
    <t>체력 저하시</t>
    <phoneticPr fontId="1" type="noConversion"/>
  </si>
  <si>
    <t>체력 패널티시 대기 애니메이션을 대체</t>
    <phoneticPr fontId="1" type="noConversion"/>
  </si>
  <si>
    <t>걷기</t>
    <phoneticPr fontId="1" type="noConversion"/>
  </si>
  <si>
    <t>라커룸 대기시</t>
    <phoneticPr fontId="1" type="noConversion"/>
  </si>
  <si>
    <t>라커룸</t>
    <phoneticPr fontId="1" type="noConversion"/>
  </si>
  <si>
    <t>15초 이상 입력 없을시 지정된 루트중 하나를 선정하여 이동</t>
    <phoneticPr fontId="1" type="noConversion"/>
  </si>
  <si>
    <t>달리기</t>
    <phoneticPr fontId="1" type="noConversion"/>
  </si>
  <si>
    <t>공 받을때</t>
    <phoneticPr fontId="1" type="noConversion"/>
  </si>
  <si>
    <t>인 게임</t>
    <phoneticPr fontId="1" type="noConversion"/>
  </si>
  <si>
    <t>타격시 따라감</t>
    <phoneticPr fontId="1" type="noConversion"/>
  </si>
  <si>
    <t>인터렉티브</t>
    <phoneticPr fontId="1" type="noConversion"/>
  </si>
  <si>
    <t>터치등 상호 작용시</t>
    <phoneticPr fontId="1" type="noConversion"/>
  </si>
  <si>
    <t>라커룸 대기화면시 클릭시마다 1회 반복</t>
    <phoneticPr fontId="1" type="noConversion"/>
  </si>
  <si>
    <t>현금</t>
    <phoneticPr fontId="1" type="noConversion"/>
  </si>
  <si>
    <t>세트Power</t>
  </si>
  <si>
    <t>세트Degree</t>
  </si>
  <si>
    <t>세트투수체력</t>
  </si>
  <si>
    <t>itemcode</t>
  </si>
  <si>
    <t>kind</t>
  </si>
  <si>
    <t>sex</t>
  </si>
  <si>
    <t>name</t>
  </si>
  <si>
    <t>filename</t>
  </si>
  <si>
    <t>iconindex</t>
  </si>
  <si>
    <t>degree</t>
  </si>
  <si>
    <t>setpower</t>
  </si>
  <si>
    <t>setdegree</t>
  </si>
  <si>
    <t>silverball</t>
  </si>
  <si>
    <t>goldball</t>
  </si>
  <si>
    <t>description</t>
  </si>
  <si>
    <t>모자(2)</t>
    <phoneticPr fontId="1" type="noConversion"/>
  </si>
  <si>
    <t>GoldBall</t>
    <phoneticPr fontId="1" type="noConversion"/>
  </si>
  <si>
    <t>200bp</t>
    <phoneticPr fontId="1" type="noConversion"/>
  </si>
  <si>
    <t>- 10개 단위로 넘으면 추가로 200bp가 지급된다.</t>
    <phoneticPr fontId="1" type="noConversion"/>
  </si>
  <si>
    <t>- 홈런의 기준이 되는 거리
- 5구씩 증가시 +5 기준 증가</t>
    <phoneticPr fontId="1" type="noConversion"/>
  </si>
  <si>
    <t>확률을 뺀 확률 만큼 등장</t>
    <phoneticPr fontId="1" type="noConversion"/>
  </si>
  <si>
    <t>- 실버볼 모양의 볼이 날아온다.(지급은 안함)</t>
    <phoneticPr fontId="1" type="noConversion"/>
  </si>
  <si>
    <t>2</t>
    <phoneticPr fontId="1" type="noConversion"/>
  </si>
  <si>
    <t>- 홈런의 기준이 되는 거리(구장마다 다름)
기본 90m라고 가정하에 계산한다.</t>
    <phoneticPr fontId="1" type="noConversion"/>
  </si>
  <si>
    <t>점수계산</t>
    <phoneticPr fontId="1" type="noConversion"/>
  </si>
  <si>
    <t>투구수별 난이도</t>
    <phoneticPr fontId="1" type="noConversion"/>
  </si>
  <si>
    <t>Changeup</t>
  </si>
  <si>
    <t>UnderUp</t>
  </si>
  <si>
    <t>UFO</t>
  </si>
  <si>
    <t>FlashBack</t>
  </si>
  <si>
    <t>Tornado</t>
  </si>
  <si>
    <t>DeathBall</t>
  </si>
  <si>
    <t>1/N</t>
    <phoneticPr fontId="1" type="noConversion"/>
  </si>
  <si>
    <t>~ 1000</t>
    <phoneticPr fontId="1" type="noConversion"/>
  </si>
  <si>
    <t>~ 1500</t>
    <phoneticPr fontId="1" type="noConversion"/>
  </si>
  <si>
    <t>~ 3000</t>
    <phoneticPr fontId="1" type="noConversion"/>
  </si>
  <si>
    <t>- 파울 : 0점, 연속횟수 초기화
- 1회 : 비거리 + 100점
- 2회 : 비거리 + 2*100점
- 3회이상 : 비거리 + 3*100점</t>
    <phoneticPr fontId="1" type="noConversion"/>
  </si>
  <si>
    <t>~ 500</t>
    <phoneticPr fontId="1" type="noConversion"/>
  </si>
  <si>
    <t>~ 6000</t>
    <phoneticPr fontId="1" type="noConversion"/>
  </si>
  <si>
    <t>6000 ~</t>
    <phoneticPr fontId="1" type="noConversion"/>
  </si>
  <si>
    <t>규칙</t>
    <phoneticPr fontId="1" type="noConversion"/>
  </si>
  <si>
    <t>- 일시 정지를 한다면 아이콘이 출력되지 않는다.
- 점수는 비거리를 점수로 환산한다.
(랜덤이 아닌 아이템에 의해서 늘어난 파워, 정밀도가 적용된다.)</t>
    <phoneticPr fontId="1" type="noConversion"/>
  </si>
  <si>
    <t>게임화면</t>
    <phoneticPr fontId="1" type="noConversion"/>
  </si>
  <si>
    <t>추적카메라</t>
    <phoneticPr fontId="1" type="noConversion"/>
  </si>
  <si>
    <t>암기판 출력</t>
    <phoneticPr fontId="1" type="noConversion"/>
  </si>
  <si>
    <t>메인카메라</t>
    <phoneticPr fontId="1" type="noConversion"/>
  </si>
  <si>
    <t xml:space="preserve">- 메인 카메라는 항상 투수를 바라보고 있다. </t>
    <phoneticPr fontId="1" type="noConversion"/>
  </si>
  <si>
    <t>- 무엇이 나타날 경우에는 암기판을 출력해서 기억하는 데 초점이 맞춰져 있다.</t>
    <phoneticPr fontId="1" type="noConversion"/>
  </si>
  <si>
    <t>- 공의 궤적은 추적 카메라를 통해서 어디까지 갔는가 알아본다.</t>
    <phoneticPr fontId="1" type="noConversion"/>
  </si>
  <si>
    <t xml:space="preserve">- 공을 치면 공을 메인 카메라가 역동적으로 추적을 한다. </t>
    <phoneticPr fontId="1" type="noConversion"/>
  </si>
  <si>
    <t>- 평상시에는 투수를 응시한다.</t>
    <phoneticPr fontId="1" type="noConversion"/>
  </si>
  <si>
    <t>[게임시작]</t>
    <phoneticPr fontId="1" type="noConversion"/>
  </si>
  <si>
    <t>소울게이지</t>
    <phoneticPr fontId="1" type="noConversion"/>
  </si>
  <si>
    <t>[결과]</t>
    <phoneticPr fontId="1" type="noConversion"/>
  </si>
  <si>
    <t>- 투구수 20개를 다 던지면 종료</t>
    <phoneticPr fontId="1" type="noConversion"/>
  </si>
  <si>
    <t>- 투구수 10개가 다 소모되면 종료</t>
    <phoneticPr fontId="1" type="noConversion"/>
  </si>
  <si>
    <t>[종료후]</t>
    <phoneticPr fontId="1" type="noConversion"/>
  </si>
  <si>
    <t>[결과창]</t>
    <phoneticPr fontId="1" type="noConversion"/>
  </si>
  <si>
    <t>- 결과창을 출력한다.</t>
    <phoneticPr fontId="1" type="noConversion"/>
  </si>
  <si>
    <t>게임전</t>
    <phoneticPr fontId="1" type="noConversion"/>
  </si>
  <si>
    <t>1</t>
    <phoneticPr fontId="1" type="noConversion"/>
  </si>
  <si>
    <t>1/N</t>
    <phoneticPr fontId="1" type="noConversion"/>
  </si>
  <si>
    <t>싱글</t>
    <phoneticPr fontId="1" type="noConversion"/>
  </si>
  <si>
    <t>배틀모드</t>
    <phoneticPr fontId="1" type="noConversion"/>
  </si>
  <si>
    <t>연습모드</t>
    <phoneticPr fontId="1" type="noConversion"/>
  </si>
  <si>
    <t>머신모드</t>
    <phoneticPr fontId="1" type="noConversion"/>
  </si>
  <si>
    <t>암기모드</t>
    <phoneticPr fontId="1" type="noConversion"/>
  </si>
  <si>
    <t>소울모드</t>
    <phoneticPr fontId="1" type="noConversion"/>
  </si>
  <si>
    <t>Silver Ball지급</t>
    <phoneticPr fontId="1" type="noConversion"/>
  </si>
  <si>
    <t>0개</t>
    <phoneticPr fontId="1" type="noConversion"/>
  </si>
  <si>
    <t>시나리오</t>
    <phoneticPr fontId="1" type="noConversion"/>
  </si>
  <si>
    <t>고스트 기본 얼굴</t>
  </si>
  <si>
    <t>- 백그라운드 결과 서버에 전송</t>
    <phoneticPr fontId="1" type="noConversion"/>
  </si>
  <si>
    <t>미카엘 캐릭터</t>
  </si>
  <si>
    <t>미카엘 기본 얼굴</t>
  </si>
  <si>
    <t>비너스 캐릭터</t>
  </si>
  <si>
    <t>비너스 기본 얼굴</t>
  </si>
  <si>
    <t>헤어-모자(2)</t>
  </si>
  <si>
    <t>//</t>
    <phoneticPr fontId="1" type="noConversion"/>
  </si>
  <si>
    <t>label(character)</t>
  </si>
  <si>
    <t>label(bats)</t>
  </si>
  <si>
    <t>label(accessory)</t>
  </si>
  <si>
    <t>label(stadium)</t>
  </si>
  <si>
    <t>label(pet)</t>
  </si>
  <si>
    <t>pass01</t>
  </si>
  <si>
    <t>pass02</t>
  </si>
  <si>
    <t>pass03</t>
  </si>
  <si>
    <t>pass05</t>
  </si>
  <si>
    <t>스틸 배트</t>
    <phoneticPr fontId="1" type="noConversion"/>
  </si>
  <si>
    <t>레드 스틸 배트</t>
    <phoneticPr fontId="1" type="noConversion"/>
  </si>
  <si>
    <t>소시지</t>
    <phoneticPr fontId="1" type="noConversion"/>
  </si>
  <si>
    <t>우산</t>
    <phoneticPr fontId="1" type="noConversion"/>
  </si>
  <si>
    <t>선더</t>
    <phoneticPr fontId="1" type="noConversion"/>
  </si>
  <si>
    <t>나무 재질의 기본 배트다.</t>
  </si>
  <si>
    <t>가볍고 튼튼한 재질의 특수 금속 소재 배트.</t>
  </si>
  <si>
    <t>신소재를 사용하여 붉은색을 띄는 고강도 배트.</t>
  </si>
  <si>
    <t>은으로 코팅한 특수 배트. 비싸보인다.</t>
  </si>
  <si>
    <t>금으로 코팅한 특수 배트. 금값이 올라서 가치가 더 올랐다.</t>
  </si>
  <si>
    <t>들고만 있어도 혼자 연주가 되는 기이한 우클렐레다.</t>
  </si>
  <si>
    <t>비오는 날에 맞추어 준비한 우산이다. 공교롭게도 경기중에만 비가와서 쓸 일은 없을것 같다.</t>
  </si>
  <si>
    <t>분홍색 체리꽃이 잘 피어난 체리 나뭇가지다. 체리가 먹고 싶어진다.</t>
  </si>
  <si>
    <t>대서양에서 공수한 거대한 냉동 참치다. 묵직한 크기에서 나오는 파워가 일품이다.</t>
  </si>
  <si>
    <t>견고하게 만들어진 서부시대 레버액션 라이플이다. 고장이나서 쏠 수는 없다.</t>
  </si>
  <si>
    <t>모 마법소녀가 썼다던 마법봉이다. 마법의 힘이 깃들어있다.</t>
  </si>
  <si>
    <t>장식용으로 쓰이던 거대한 해머다. 무거운만큼 위력도 엄청나다.</t>
  </si>
  <si>
    <t>해머 옆에 함께 걸려있던 대형 도끼다. 넙적한 덕분에 더 치기 쉽고 강력하다.</t>
  </si>
  <si>
    <t>그것은 검이라 불리기엔… 아무튼 강하다.</t>
  </si>
  <si>
    <t>번개의 신이 가지고 놀다 떨어뜨린 번개다. 어떻게 발견해서 야구장까지 들고 왔는지는 불명이다.</t>
  </si>
  <si>
    <t>과학기술의 결정체로 이루어진 광선검이다. 사람이 들수는 있는건가?</t>
  </si>
  <si>
    <t>지옥에서 발견되었다는 불타오르는 배트다. 들리는 말로는 숨겨진 힘을 해방할수 있는 능력을 가진 사람이 있다고 한다.</t>
  </si>
  <si>
    <t>pass파워합</t>
  </si>
  <si>
    <t>pass정밀합</t>
  </si>
  <si>
    <t>- 기준점을 넘으면 추가 점수 발생</t>
    <phoneticPr fontId="1" type="noConversion"/>
  </si>
  <si>
    <t>더블파워구간</t>
    <phoneticPr fontId="1" type="noConversion"/>
  </si>
  <si>
    <t>예제1</t>
    <phoneticPr fontId="1" type="noConversion"/>
  </si>
  <si>
    <t>예제2</t>
    <phoneticPr fontId="1" type="noConversion"/>
  </si>
  <si>
    <t>예제3</t>
    <phoneticPr fontId="1" type="noConversion"/>
  </si>
  <si>
    <t>회별점수</t>
    <phoneticPr fontId="1" type="noConversion"/>
  </si>
  <si>
    <t>- 홈런 개수가 3개 이상부터는 파워가 향상된다.(정밀도는 향상 안된다)</t>
    <phoneticPr fontId="1" type="noConversion"/>
  </si>
  <si>
    <t>- 3개부터 1.2배부터 시작해서 0.2배씩 늘어나면 최대 2개까지만 간다.</t>
    <phoneticPr fontId="1" type="noConversion"/>
  </si>
  <si>
    <t>3개 소모</t>
    <phoneticPr fontId="1" type="noConversion"/>
  </si>
  <si>
    <t>5개 소모</t>
    <phoneticPr fontId="1" type="noConversion"/>
  </si>
  <si>
    <t>- 행동력 3개 사용 &gt; 서버에 결과 받은후 실행</t>
    <phoneticPr fontId="1" type="noConversion"/>
  </si>
  <si>
    <t>- 행동력 5개 사용 &gt; 서버에 결과 받은후 실행</t>
    <phoneticPr fontId="1" type="noConversion"/>
  </si>
  <si>
    <t>- 약간 위에서 추적하는 듯한 느낌으로 카메라</t>
    <phoneticPr fontId="1" type="noConversion"/>
  </si>
  <si>
    <t>- 2개 이상시 마지막 공을 추적</t>
    <phoneticPr fontId="1" type="noConversion"/>
  </si>
  <si>
    <t>- 무엇이 나타날 경우에는 암기판을 출력해서 기억하는 데 초점이 맞춘다.</t>
    <phoneticPr fontId="1" type="noConversion"/>
  </si>
  <si>
    <t>[머신모드]</t>
    <phoneticPr fontId="1" type="noConversion"/>
  </si>
  <si>
    <t>[암기모드]</t>
    <phoneticPr fontId="1" type="noConversion"/>
  </si>
  <si>
    <t>[연습모드]</t>
    <phoneticPr fontId="1" type="noConversion"/>
  </si>
  <si>
    <t>[소울모드]</t>
    <phoneticPr fontId="1" type="noConversion"/>
  </si>
  <si>
    <t>캐릭터 앞에 코인인 1개 소모</t>
    <phoneticPr fontId="1" type="noConversion"/>
  </si>
  <si>
    <t xml:space="preserve"> - 3개 이상 틀리면 종료</t>
    <phoneticPr fontId="1" type="noConversion"/>
  </si>
  <si>
    <t>- 공이 없으면 종료</t>
    <phoneticPr fontId="1" type="noConversion"/>
  </si>
  <si>
    <t>[락커룸]</t>
    <phoneticPr fontId="1" type="noConversion"/>
  </si>
  <si>
    <t>- 황금코인(주위에 올라가는 느낌)</t>
    <phoneticPr fontId="1" type="noConversion"/>
  </si>
  <si>
    <t>- 1시간에 1개씩 주워지고 락커룸의 영향으로 개수가 정해진다.</t>
    <phoneticPr fontId="1" type="noConversion"/>
  </si>
  <si>
    <t>- 2개이상은 겹쳐진다.(캐릭터 앞에 위치한다.) 3D Object + Particle</t>
    <phoneticPr fontId="1" type="noConversion"/>
  </si>
  <si>
    <t>- 코인을 터치하면 룰렛이 실행된다.</t>
    <phoneticPr fontId="1" type="noConversion"/>
  </si>
  <si>
    <t>2</t>
  </si>
  <si>
    <t>3</t>
  </si>
  <si>
    <t>- 1만 나오고 변경된 구간은 녹색의 2이상의 숫자라고 할때의 예제 테이블</t>
    <phoneticPr fontId="1" type="noConversion"/>
  </si>
  <si>
    <t>-판정의 길이는 기존 타격 히트박스 길이를 유용한다.</t>
    <phoneticPr fontId="1" type="noConversion"/>
  </si>
  <si>
    <t>3개 소모</t>
    <phoneticPr fontId="1" type="noConversion"/>
  </si>
  <si>
    <t>* BattleBall 개념, 가격삭제</t>
  </si>
  <si>
    <t>* 소모성 바카스 HP 채우는것 삭제</t>
  </si>
  <si>
    <t>* 트레이스 출력 아이템 구매에서 실시간 사용으로 변경한다.</t>
  </si>
  <si>
    <t>* 투구 구질 1칸 추가 삭제</t>
  </si>
  <si>
    <t>* 구질 구매 / 사용 삭제</t>
  </si>
  <si>
    <t>대천사의날개</t>
  </si>
  <si>
    <t>천사날개</t>
  </si>
  <si>
    <t>큐피트의날개</t>
  </si>
  <si>
    <t>대악마의날개</t>
  </si>
  <si>
    <t>악마날개</t>
  </si>
  <si>
    <t>임프윙</t>
  </si>
  <si>
    <t>FX-64M</t>
  </si>
  <si>
    <t>FX-256G</t>
  </si>
  <si>
    <t>5분에 1개씩 복구된다.
(복구는 서버에서 알려줌)</t>
    <phoneticPr fontId="1" type="noConversion"/>
  </si>
  <si>
    <t>기본지급</t>
    <phoneticPr fontId="1" type="noConversion"/>
  </si>
  <si>
    <t>레벨업</t>
    <phoneticPr fontId="1" type="noConversion"/>
  </si>
  <si>
    <t>2업당 2개
최대 25개증가</t>
    <phoneticPr fontId="1" type="noConversion"/>
  </si>
  <si>
    <t>65개</t>
    <phoneticPr fontId="1" type="noConversion"/>
  </si>
  <si>
    <t>40개</t>
    <phoneticPr fontId="1" type="noConversion"/>
  </si>
  <si>
    <t>방문, 친구추가하면 추가로 아이템더 주는것 고려</t>
    <phoneticPr fontId="1" type="noConversion"/>
  </si>
  <si>
    <t>- 행동력 3개 사용</t>
    <phoneticPr fontId="1" type="noConversion"/>
  </si>
  <si>
    <t>- 처음부터 열려있다.</t>
    <phoneticPr fontId="1" type="noConversion"/>
  </si>
  <si>
    <t>- 레벨5부터 열린다.</t>
    <phoneticPr fontId="1" type="noConversion"/>
  </si>
  <si>
    <t>- 레벨 10부터 열린다.</t>
    <phoneticPr fontId="1" type="noConversion"/>
  </si>
  <si>
    <t>- 레벨 15부터 열린다.</t>
    <phoneticPr fontId="1" type="noConversion"/>
  </si>
  <si>
    <t xml:space="preserve">[트레일] </t>
    <phoneticPr fontId="1" type="noConversion"/>
  </si>
  <si>
    <t>[공격강화]</t>
    <phoneticPr fontId="1" type="noConversion"/>
  </si>
  <si>
    <t>v</t>
    <phoneticPr fontId="1" type="noConversion"/>
  </si>
  <si>
    <t>x</t>
    <phoneticPr fontId="1" type="noConversion"/>
  </si>
  <si>
    <t>상대방</t>
    <phoneticPr fontId="1" type="noConversion"/>
  </si>
  <si>
    <t>나</t>
    <phoneticPr fontId="1" type="noConversion"/>
  </si>
  <si>
    <t>- 내가타자, 상대방이 투수</t>
    <phoneticPr fontId="1" type="noConversion"/>
  </si>
  <si>
    <t>- 상대가 타자, 내가 투수</t>
    <phoneticPr fontId="1" type="noConversion"/>
  </si>
  <si>
    <t>[안개]</t>
    <phoneticPr fontId="1" type="noConversion"/>
  </si>
  <si>
    <t>[마구]</t>
    <phoneticPr fontId="1" type="noConversion"/>
  </si>
  <si>
    <t>[스피트]</t>
    <phoneticPr fontId="1" type="noConversion"/>
  </si>
  <si>
    <t>안개현상</t>
    <phoneticPr fontId="1" type="noConversion"/>
  </si>
  <si>
    <t>마구구질</t>
    <phoneticPr fontId="1" type="noConversion"/>
  </si>
  <si>
    <t>나</t>
    <phoneticPr fontId="1" type="noConversion"/>
  </si>
  <si>
    <t>상대</t>
    <phoneticPr fontId="1" type="noConversion"/>
  </si>
  <si>
    <t>스피트업</t>
    <phoneticPr fontId="1" type="noConversion"/>
  </si>
  <si>
    <t>히트, 파워, 각도 확률이 떨어진다.</t>
    <phoneticPr fontId="1" type="noConversion"/>
  </si>
  <si>
    <t>승</t>
    <phoneticPr fontId="1" type="noConversion"/>
  </si>
  <si>
    <t>Silver</t>
    <phoneticPr fontId="1" type="noConversion"/>
  </si>
  <si>
    <t>사용여부</t>
    <phoneticPr fontId="1" type="noConversion"/>
  </si>
  <si>
    <t>- 뒷면카드 &gt; 3개카드중 1개 터치획득</t>
    <phoneticPr fontId="1" type="noConversion"/>
  </si>
  <si>
    <t>카드1</t>
    <phoneticPr fontId="1" type="noConversion"/>
  </si>
  <si>
    <t>카드2</t>
    <phoneticPr fontId="1" type="noConversion"/>
  </si>
  <si>
    <t>카드3</t>
    <phoneticPr fontId="1" type="noConversion"/>
  </si>
  <si>
    <t>기계</t>
    <phoneticPr fontId="1" type="noConversion"/>
  </si>
  <si>
    <t>(아이템 나오는기계)</t>
    <phoneticPr fontId="1" type="noConversion"/>
  </si>
  <si>
    <t>승/패결과</t>
    <phoneticPr fontId="1" type="noConversion"/>
  </si>
  <si>
    <t>획득 계급량</t>
    <phoneticPr fontId="1" type="noConversion"/>
  </si>
  <si>
    <t>획득 실버량</t>
    <phoneticPr fontId="1" type="noConversion"/>
  </si>
  <si>
    <t>획득 경험치</t>
    <phoneticPr fontId="1" type="noConversion"/>
  </si>
  <si>
    <t xml:space="preserve">* 사용했다고 기록한다. </t>
    <phoneticPr fontId="1" type="noConversion"/>
  </si>
  <si>
    <t>(중간에 그만두고 나가는 경우때문)</t>
    <phoneticPr fontId="1" type="noConversion"/>
  </si>
  <si>
    <t>회</t>
    <phoneticPr fontId="1" type="noConversion"/>
  </si>
  <si>
    <t>1</t>
    <phoneticPr fontId="1" type="noConversion"/>
  </si>
  <si>
    <t>2</t>
    <phoneticPr fontId="1" type="noConversion"/>
  </si>
  <si>
    <t>…</t>
    <phoneticPr fontId="1" type="noConversion"/>
  </si>
  <si>
    <t>15</t>
    <phoneticPr fontId="1" type="noConversion"/>
  </si>
  <si>
    <t>[나의 로그]</t>
    <phoneticPr fontId="1" type="noConversion"/>
  </si>
  <si>
    <t>power</t>
    <phoneticPr fontId="1" type="noConversion"/>
  </si>
  <si>
    <t>0</t>
    <phoneticPr fontId="1" type="noConversion"/>
  </si>
  <si>
    <t>…</t>
    <phoneticPr fontId="1" type="noConversion"/>
  </si>
  <si>
    <t>3600</t>
    <phoneticPr fontId="1" type="noConversion"/>
  </si>
  <si>
    <t>좌우각</t>
    <phoneticPr fontId="1" type="noConversion"/>
  </si>
  <si>
    <t>3200</t>
    <phoneticPr fontId="1" type="noConversion"/>
  </si>
  <si>
    <t>-25</t>
    <phoneticPr fontId="1" type="noConversion"/>
  </si>
  <si>
    <t>40</t>
    <phoneticPr fontId="1" type="noConversion"/>
  </si>
  <si>
    <t>비각</t>
    <phoneticPr fontId="1" type="noConversion"/>
  </si>
  <si>
    <t>18</t>
    <phoneticPr fontId="1" type="noConversion"/>
  </si>
  <si>
    <t>2800</t>
    <phoneticPr fontId="1" type="noConversion"/>
  </si>
  <si>
    <t>20</t>
    <phoneticPr fontId="1" type="noConversion"/>
  </si>
  <si>
    <t>23.58</t>
    <phoneticPr fontId="1" type="noConversion"/>
  </si>
  <si>
    <t>35</t>
    <phoneticPr fontId="1" type="noConversion"/>
  </si>
  <si>
    <t>히트</t>
    <phoneticPr fontId="1" type="noConversion"/>
  </si>
  <si>
    <t>1</t>
    <phoneticPr fontId="1" type="noConversion"/>
  </si>
  <si>
    <t>[아이템체킹상태]</t>
    <phoneticPr fontId="1" type="noConversion"/>
  </si>
  <si>
    <t xml:space="preserve">트레인 </t>
    <phoneticPr fontId="1" type="noConversion"/>
  </si>
  <si>
    <t>방패</t>
    <phoneticPr fontId="1" type="noConversion"/>
  </si>
  <si>
    <t>공격강화</t>
    <phoneticPr fontId="1" type="noConversion"/>
  </si>
  <si>
    <t>이름출력</t>
    <phoneticPr fontId="1" type="noConversion"/>
  </si>
  <si>
    <t>머리</t>
    <phoneticPr fontId="1" type="noConversion"/>
  </si>
  <si>
    <t>상의</t>
    <phoneticPr fontId="1" type="noConversion"/>
  </si>
  <si>
    <t>100</t>
    <phoneticPr fontId="1" type="noConversion"/>
  </si>
  <si>
    <t>200</t>
    <phoneticPr fontId="1" type="noConversion"/>
  </si>
  <si>
    <t>하의</t>
    <phoneticPr fontId="1" type="noConversion"/>
  </si>
  <si>
    <t>300</t>
    <phoneticPr fontId="1" type="noConversion"/>
  </si>
  <si>
    <t>배트</t>
    <phoneticPr fontId="1" type="noConversion"/>
  </si>
  <si>
    <t>팻</t>
    <phoneticPr fontId="1" type="noConversion"/>
  </si>
  <si>
    <t>날개</t>
    <phoneticPr fontId="1" type="noConversion"/>
  </si>
  <si>
    <t>꼬리</t>
    <phoneticPr fontId="1" type="noConversion"/>
  </si>
  <si>
    <t>안경</t>
    <phoneticPr fontId="1" type="noConversion"/>
  </si>
  <si>
    <t>[아이템정보] 유저의 아바타는 계속 발전하고 있기때문에 현재것으로 하면 안맞을듯 해서 아이템 정보를 기록해둔다.</t>
    <phoneticPr fontId="1" type="noConversion"/>
  </si>
  <si>
    <t>- 로그 데이터는 이미 5차분 받아둔 상태(승기준)</t>
    <phoneticPr fontId="1" type="noConversion"/>
  </si>
  <si>
    <t>[나의 계급] 1</t>
    <phoneticPr fontId="1" type="noConversion"/>
  </si>
  <si>
    <t>[퀘스트]삭제하고 짧은 로딩설명으로 대처한다.</t>
  </si>
  <si>
    <t>[아이템]</t>
  </si>
  <si>
    <t>* SNG 응원, 팻놀아주기 보류</t>
  </si>
  <si>
    <t>* 게시판 삭제</t>
  </si>
  <si>
    <t>* 투수의 체력부분 삭제</t>
  </si>
  <si>
    <t>* 투수HP배틀모드 삭제</t>
  </si>
  <si>
    <t>* 락커룸 아이템에 getSilverBall추가</t>
  </si>
  <si>
    <t>[쪽지기능 대폭축소] 시스템이 알려주는거나, 누가방문했다. 사람이 보내기기능만(삭제)</t>
  </si>
  <si>
    <r>
      <t>[</t>
    </r>
    <r>
      <rPr>
        <sz val="9"/>
        <color rgb="FF333333"/>
        <rFont val="돋움"/>
        <family val="3"/>
        <charset val="129"/>
      </rPr>
      <t>배틀모드</t>
    </r>
    <r>
      <rPr>
        <sz val="9"/>
        <color rgb="FF333333"/>
        <rFont val="Arial"/>
        <family val="2"/>
      </rPr>
      <t xml:space="preserve"> </t>
    </r>
    <r>
      <rPr>
        <sz val="9"/>
        <color rgb="FF333333"/>
        <rFont val="돋움"/>
        <family val="3"/>
        <charset val="129"/>
      </rPr>
      <t>시작전</t>
    </r>
    <r>
      <rPr>
        <sz val="9"/>
        <color rgb="FF333333"/>
        <rFont val="Arial"/>
        <family val="2"/>
      </rPr>
      <t xml:space="preserve"> </t>
    </r>
    <r>
      <rPr>
        <sz val="9"/>
        <color rgb="FF333333"/>
        <rFont val="돋움"/>
        <family val="3"/>
        <charset val="129"/>
      </rPr>
      <t>세팅</t>
    </r>
    <r>
      <rPr>
        <sz val="9"/>
        <color rgb="FF333333"/>
        <rFont val="Arial"/>
        <family val="2"/>
      </rPr>
      <t xml:space="preserve">] &gt; </t>
    </r>
    <r>
      <rPr>
        <sz val="9"/>
        <color rgb="FF333333"/>
        <rFont val="돋움"/>
        <family val="3"/>
        <charset val="129"/>
      </rPr>
      <t>트레일출력</t>
    </r>
    <r>
      <rPr>
        <sz val="9"/>
        <color rgb="FF333333"/>
        <rFont val="Arial"/>
        <family val="2"/>
      </rPr>
      <t xml:space="preserve">, </t>
    </r>
    <r>
      <rPr>
        <sz val="9"/>
        <color rgb="FF333333"/>
        <rFont val="돋움"/>
        <family val="3"/>
        <charset val="129"/>
      </rPr>
      <t>일정방어</t>
    </r>
    <r>
      <rPr>
        <sz val="9"/>
        <color rgb="FF333333"/>
        <rFont val="Arial"/>
        <family val="2"/>
      </rPr>
      <t>,</t>
    </r>
  </si>
  <si>
    <t>[날개변경추가] 대천사의날개, 천사날개, 큐피트의날개, 대악마의날개, 악마날개, 임프윙, FX-16K, ,FX-64M, ,FX-256G</t>
  </si>
  <si>
    <t>[꼬리변경추가] 악마꼬리, 하트악마꼬리</t>
  </si>
  <si>
    <t>[실버획득컬럼추가] 악세서리(7)배트</t>
  </si>
  <si>
    <t>추가사항</t>
    <phoneticPr fontId="1" type="noConversion"/>
  </si>
  <si>
    <t>배틀부분 내용 추가</t>
    <phoneticPr fontId="1" type="noConversion"/>
  </si>
  <si>
    <t>[오토히트]</t>
    <phoneticPr fontId="1" type="noConversion"/>
  </si>
  <si>
    <t>LV Exp
(일괄지급)</t>
    <phoneticPr fontId="1" type="noConversion"/>
  </si>
  <si>
    <t>LV</t>
    <phoneticPr fontId="1" type="noConversion"/>
  </si>
  <si>
    <t>LV Exp</t>
    <phoneticPr fontId="1" type="noConversion"/>
  </si>
  <si>
    <t>LV Exp Tot</t>
    <phoneticPr fontId="1" type="noConversion"/>
  </si>
  <si>
    <t>Grade</t>
    <phoneticPr fontId="1" type="noConversion"/>
  </si>
  <si>
    <t>GradeExp</t>
    <phoneticPr fontId="1" type="noConversion"/>
  </si>
  <si>
    <t>GradeExpTot</t>
    <phoneticPr fontId="1" type="noConversion"/>
  </si>
  <si>
    <t>Grade Name</t>
    <phoneticPr fontId="1" type="noConversion"/>
  </si>
  <si>
    <t>Grade Exp+1</t>
    <phoneticPr fontId="1" type="noConversion"/>
  </si>
  <si>
    <t>Grade Exp</t>
    <phoneticPr fontId="1" type="noConversion"/>
  </si>
  <si>
    <t>LV Exp(일괄지급)</t>
    <phoneticPr fontId="1" type="noConversion"/>
  </si>
  <si>
    <t>브러쉬</t>
  </si>
  <si>
    <t>아이콘</t>
    <phoneticPr fontId="1" type="noConversion"/>
  </si>
  <si>
    <t>My</t>
    <phoneticPr fontId="1" type="noConversion"/>
  </si>
  <si>
    <t>Update</t>
    <phoneticPr fontId="1" type="noConversion"/>
  </si>
  <si>
    <t>별등급</t>
    <phoneticPr fontId="1" type="noConversion"/>
  </si>
  <si>
    <t>[아이템]아이템 강화부분 실시간으로 적용하도록 수정</t>
    <phoneticPr fontId="1" type="noConversion"/>
  </si>
  <si>
    <t>backicon</t>
  </si>
  <si>
    <t>일반(0)</t>
  </si>
  <si>
    <t>시작하기</t>
    <phoneticPr fontId="1" type="noConversion"/>
  </si>
  <si>
    <t>[패배시 승점감소방지]</t>
    <phoneticPr fontId="1" type="noConversion"/>
  </si>
  <si>
    <t xml:space="preserve">[쉴드] </t>
    <phoneticPr fontId="1" type="noConversion"/>
  </si>
  <si>
    <t>[다음공출력]</t>
    <phoneticPr fontId="1" type="noConversion"/>
  </si>
  <si>
    <t>200</t>
    <phoneticPr fontId="1" type="noConversion"/>
  </si>
  <si>
    <t>* 대전 기록도 해둔다.</t>
    <phoneticPr fontId="1" type="noConversion"/>
  </si>
  <si>
    <t>(클라이어트에 저장)</t>
    <phoneticPr fontId="1" type="noConversion"/>
  </si>
  <si>
    <t xml:space="preserve">핸드폰을 껏다가 다시키면 </t>
    <phoneticPr fontId="1" type="noConversion"/>
  </si>
  <si>
    <t>또 체킹</t>
    <phoneticPr fontId="1" type="noConversion"/>
  </si>
  <si>
    <t>sale</t>
  </si>
  <si>
    <t>비할인(0)</t>
  </si>
  <si>
    <t>Max 10개</t>
  </si>
  <si>
    <t>Max 20개</t>
  </si>
  <si>
    <t>3</t>
    <phoneticPr fontId="1" type="noConversion"/>
  </si>
  <si>
    <t>5</t>
    <phoneticPr fontId="1" type="noConversion"/>
  </si>
  <si>
    <t>5</t>
    <phoneticPr fontId="1" type="noConversion"/>
  </si>
  <si>
    <t>- 경험치 획득량 : 3</t>
    <phoneticPr fontId="1" type="noConversion"/>
  </si>
  <si>
    <t>- 실버 획득량 : 10~0</t>
    <phoneticPr fontId="1" type="noConversion"/>
  </si>
  <si>
    <t>획득 승점</t>
    <phoneticPr fontId="1" type="noConversion"/>
  </si>
  <si>
    <t>- 결과에 따라 대전 상대를 교체한다.</t>
    <phoneticPr fontId="1" type="noConversion"/>
  </si>
  <si>
    <t>- 승점 획득량 : 기록한 비거리 기준으로 변경</t>
    <phoneticPr fontId="1" type="noConversion"/>
  </si>
  <si>
    <t>- 경험치 획득량 : 5</t>
    <phoneticPr fontId="1" type="noConversion"/>
  </si>
  <si>
    <t>- 실버 획득량 : 20~10</t>
    <phoneticPr fontId="1" type="noConversion"/>
  </si>
  <si>
    <t>뽑기 확률</t>
    <phoneticPr fontId="1" type="noConversion"/>
  </si>
  <si>
    <t>실버볼 Lv1</t>
    <phoneticPr fontId="1" type="noConversion"/>
  </si>
  <si>
    <t>실버볼 Lv2</t>
    <phoneticPr fontId="1" type="noConversion"/>
  </si>
  <si>
    <t>실버볼 Lv3</t>
    <phoneticPr fontId="1" type="noConversion"/>
  </si>
  <si>
    <t>일반 머리 아이템</t>
    <phoneticPr fontId="1" type="noConversion"/>
  </si>
  <si>
    <t>일반 상의 아이템</t>
    <phoneticPr fontId="1" type="noConversion"/>
  </si>
  <si>
    <t>일반 하의 아이템</t>
    <phoneticPr fontId="1" type="noConversion"/>
  </si>
  <si>
    <t>중급 머리 아이템</t>
    <phoneticPr fontId="1" type="noConversion"/>
  </si>
  <si>
    <t>중급 상의 아이템</t>
    <phoneticPr fontId="1" type="noConversion"/>
  </si>
  <si>
    <t>중급 하의 아이템</t>
    <phoneticPr fontId="1" type="noConversion"/>
  </si>
  <si>
    <t>고급 머리 아이템</t>
    <phoneticPr fontId="1" type="noConversion"/>
  </si>
  <si>
    <t>고급 상의 아이템</t>
    <phoneticPr fontId="1" type="noConversion"/>
  </si>
  <si>
    <t>고급 하의 아이템</t>
    <phoneticPr fontId="1" type="noConversion"/>
  </si>
  <si>
    <t>폴리스 모자</t>
    <phoneticPr fontId="1" type="noConversion"/>
  </si>
  <si>
    <t>폴리스 상의</t>
    <phoneticPr fontId="1" type="noConversion"/>
  </si>
  <si>
    <t>폴리스 하의</t>
    <phoneticPr fontId="1" type="noConversion"/>
  </si>
  <si>
    <t>벨벳수트 상의</t>
    <phoneticPr fontId="1" type="noConversion"/>
  </si>
  <si>
    <t>파이어 스타 모자</t>
    <phoneticPr fontId="1" type="noConversion"/>
  </si>
  <si>
    <t>파이어 스타 상의</t>
    <phoneticPr fontId="1" type="noConversion"/>
  </si>
  <si>
    <t>파이어 스타 하의</t>
    <phoneticPr fontId="1" type="noConversion"/>
  </si>
  <si>
    <t>벚꽃치파오 상의</t>
    <phoneticPr fontId="1" type="noConversion"/>
  </si>
  <si>
    <t>벚꽃치파오 하의</t>
    <phoneticPr fontId="1" type="noConversion"/>
  </si>
  <si>
    <t>레이싱걸 모자 BE</t>
    <phoneticPr fontId="1" type="noConversion"/>
  </si>
  <si>
    <t>레이싱걸 상의 BE</t>
    <phoneticPr fontId="1" type="noConversion"/>
  </si>
  <si>
    <t>레이싱걸 하의 BE</t>
    <phoneticPr fontId="1" type="noConversion"/>
  </si>
  <si>
    <t>카우걸 모자</t>
    <phoneticPr fontId="1" type="noConversion"/>
  </si>
  <si>
    <t>카우걸 상의</t>
    <phoneticPr fontId="1" type="noConversion"/>
  </si>
  <si>
    <t>카우걸 하의</t>
    <phoneticPr fontId="1" type="noConversion"/>
  </si>
  <si>
    <t>카일 헤어 WH</t>
    <phoneticPr fontId="1" type="noConversion"/>
  </si>
  <si>
    <t>벚꽃치파오 헤어</t>
    <phoneticPr fontId="1" type="noConversion"/>
  </si>
  <si>
    <t>벨벳수트 헤어</t>
    <phoneticPr fontId="1" type="noConversion"/>
  </si>
  <si>
    <t>고스트 헤어 WH</t>
    <phoneticPr fontId="1" type="noConversion"/>
  </si>
  <si>
    <t>고스트 상의 WH</t>
    <phoneticPr fontId="1" type="noConversion"/>
  </si>
  <si>
    <t>고스트 하의 WH</t>
    <phoneticPr fontId="1" type="noConversion"/>
  </si>
  <si>
    <t>카일 상의 WH</t>
    <phoneticPr fontId="1" type="noConversion"/>
  </si>
  <si>
    <t>카일 하의 WH</t>
    <phoneticPr fontId="1" type="noConversion"/>
  </si>
  <si>
    <t>코인은 1일 기본 1개 제공</t>
    <phoneticPr fontId="1" type="noConversion"/>
  </si>
  <si>
    <t>골드볼 사용시 레어 획득 확률 상승</t>
    <phoneticPr fontId="1" type="noConversion"/>
  </si>
  <si>
    <t>캐릭터</t>
    <phoneticPr fontId="1" type="noConversion"/>
  </si>
  <si>
    <t>골드볼 사용 확률(%)</t>
    <phoneticPr fontId="1" type="noConversion"/>
  </si>
  <si>
    <t>종합(%)</t>
    <phoneticPr fontId="1" type="noConversion"/>
  </si>
  <si>
    <t>선정 기준 : 일반(1500 미만) / 중급(3000 미만) / 고급(3000 이상)</t>
    <phoneticPr fontId="1" type="noConversion"/>
  </si>
  <si>
    <t>24시간 주기로 1개 충전</t>
    <phoneticPr fontId="1" type="noConversion"/>
  </si>
  <si>
    <t>코인의 최대 소지 개수는 1개</t>
    <phoneticPr fontId="1" type="noConversion"/>
  </si>
  <si>
    <t>코인이 없을 때 뽑기 재사용시 골드볼 소모</t>
    <phoneticPr fontId="1" type="noConversion"/>
  </si>
  <si>
    <t>count</t>
  </si>
  <si>
    <t>first_def</t>
  </si>
  <si>
    <t>second_def</t>
  </si>
  <si>
    <t>trace</t>
  </si>
  <si>
    <t>nextball</t>
  </si>
  <si>
    <t>autohit</t>
  </si>
  <si>
    <t>period</t>
  </si>
  <si>
    <t>배틀아이템(90)</t>
  </si>
  <si>
    <t>item_shield</t>
  </si>
  <si>
    <t>item_tracker</t>
  </si>
  <si>
    <t>item_attack</t>
  </si>
  <si>
    <t>item_foresight</t>
  </si>
  <si>
    <t>item_auto</t>
  </si>
  <si>
    <t>Winning Target Distance</t>
    <phoneticPr fontId="1" type="noConversion"/>
  </si>
  <si>
    <t>- 비거리 2000+(계급*20)m 먼저 도달</t>
    <phoneticPr fontId="1" type="noConversion"/>
  </si>
  <si>
    <t>코인 사용 확률(%)</t>
    <phoneticPr fontId="1" type="noConversion"/>
  </si>
  <si>
    <t>방패 Lv1</t>
    <phoneticPr fontId="1" type="noConversion"/>
  </si>
  <si>
    <t>볼추적 Lv1</t>
    <phoneticPr fontId="1" type="noConversion"/>
  </si>
  <si>
    <t>공격강화 Lv1</t>
    <phoneticPr fontId="1" type="noConversion"/>
  </si>
  <si>
    <t>다음공 Lv1</t>
    <phoneticPr fontId="1" type="noConversion"/>
  </si>
  <si>
    <t>자동타격 Lv1</t>
    <phoneticPr fontId="1" type="noConversion"/>
  </si>
  <si>
    <t>룰렛에서 장비 아이템(배트 제외)이 나왔을 경우 유저가 해당 장비를 장착 가능한 캐릭터의 장비로 변경하여 지급한다.</t>
    <phoneticPr fontId="1" type="noConversion"/>
  </si>
  <si>
    <t>#레벨 5에 언락</t>
    <phoneticPr fontId="1" type="noConversion"/>
  </si>
  <si>
    <t>#레벨 9에 언락</t>
    <phoneticPr fontId="1" type="noConversion"/>
  </si>
  <si>
    <t>#소모되는 골드량 : 2</t>
    <phoneticPr fontId="1" type="noConversion"/>
  </si>
  <si>
    <t>뽑기 코인</t>
    <phoneticPr fontId="1" type="noConversion"/>
  </si>
  <si>
    <t>1/N</t>
    <phoneticPr fontId="1" type="noConversion"/>
  </si>
  <si>
    <t>계급별 구질 등장</t>
    <phoneticPr fontId="1" type="noConversion"/>
  </si>
  <si>
    <t>헤비볼</t>
    <phoneticPr fontId="1" type="noConversion"/>
  </si>
  <si>
    <t>패스트</t>
    <phoneticPr fontId="1" type="noConversion"/>
  </si>
  <si>
    <t>아웃카운트</t>
    <phoneticPr fontId="1" type="noConversion"/>
  </si>
  <si>
    <t>마구</t>
    <phoneticPr fontId="1" type="noConversion"/>
  </si>
  <si>
    <t>wing02</t>
  </si>
  <si>
    <t>wing03</t>
  </si>
  <si>
    <t>wing04</t>
  </si>
  <si>
    <t>wing05</t>
  </si>
  <si>
    <t>wing06</t>
  </si>
  <si>
    <t>wing07</t>
  </si>
  <si>
    <t>wing08</t>
  </si>
  <si>
    <t>wing09</t>
  </si>
  <si>
    <t>tail02</t>
  </si>
  <si>
    <t>tail03</t>
  </si>
  <si>
    <t>tail04</t>
  </si>
  <si>
    <t>tail05</t>
  </si>
  <si>
    <t>tail06</t>
  </si>
  <si>
    <t>tail07</t>
  </si>
  <si>
    <t>미카엘</t>
    <phoneticPr fontId="1" type="noConversion"/>
  </si>
  <si>
    <t>비너스</t>
    <phoneticPr fontId="1" type="noConversion"/>
  </si>
  <si>
    <t>카일</t>
    <phoneticPr fontId="1" type="noConversion"/>
  </si>
  <si>
    <t>고스트</t>
    <phoneticPr fontId="1" type="noConversion"/>
  </si>
  <si>
    <t>배트 Lv1</t>
    <phoneticPr fontId="1" type="noConversion"/>
  </si>
  <si>
    <t>배트 Lv2</t>
    <phoneticPr fontId="1" type="noConversion"/>
  </si>
  <si>
    <t>배트 Lv3</t>
    <phoneticPr fontId="1" type="noConversion"/>
  </si>
  <si>
    <t>Item Code</t>
    <phoneticPr fontId="1" type="noConversion"/>
  </si>
  <si>
    <t>벨벳수트 하의</t>
    <phoneticPr fontId="1" type="noConversion"/>
  </si>
  <si>
    <t>개수/명칭</t>
    <phoneticPr fontId="1" type="noConversion"/>
  </si>
  <si>
    <t>[배틀모드]</t>
    <phoneticPr fontId="1" type="noConversion"/>
  </si>
  <si>
    <t>- 조건에 따라 아이템을 판매하는 구매 팝업을 출력</t>
    <phoneticPr fontId="1" type="noConversion"/>
  </si>
  <si>
    <t xml:space="preserve">   [ 아이콘 ]</t>
    <phoneticPr fontId="1" type="noConversion"/>
  </si>
  <si>
    <t>가격</t>
    <phoneticPr fontId="1" type="noConversion"/>
  </si>
  <si>
    <t>설명</t>
    <phoneticPr fontId="1" type="noConversion"/>
  </si>
  <si>
    <t xml:space="preserve">   아이템 패키지 이름</t>
    <phoneticPr fontId="1" type="noConversion"/>
  </si>
  <si>
    <t>- 별도의 화면으로 나가지 않고 바로 팝업을 띄운다</t>
    <phoneticPr fontId="1" type="noConversion"/>
  </si>
  <si>
    <t>[3패 이상]</t>
    <phoneticPr fontId="1" type="noConversion"/>
  </si>
  <si>
    <t xml:space="preserve"> - 승점 보호 아이템(#업데이트)</t>
    <phoneticPr fontId="1" type="noConversion"/>
  </si>
  <si>
    <t>[3승 이상]</t>
    <phoneticPr fontId="1" type="noConversion"/>
  </si>
  <si>
    <t xml:space="preserve"> - 실버볼 획득 2배 부스터 24시간(#업데이트)</t>
    <phoneticPr fontId="1" type="noConversion"/>
  </si>
  <si>
    <t>[2000실버 이상 &amp; 3패 이상]</t>
    <phoneticPr fontId="1" type="noConversion"/>
  </si>
  <si>
    <t xml:space="preserve"> - 장비 구매 권유</t>
    <phoneticPr fontId="1" type="noConversion"/>
  </si>
  <si>
    <t xml:space="preserve"> - 배틀 모드 아이템 묶음</t>
    <phoneticPr fontId="1" type="noConversion"/>
  </si>
  <si>
    <t>[1000실버 이상]</t>
    <phoneticPr fontId="1" type="noConversion"/>
  </si>
  <si>
    <t>[1500실버 이상]</t>
    <phoneticPr fontId="1" type="noConversion"/>
  </si>
  <si>
    <t>-실드 묶음</t>
    <phoneticPr fontId="1" type="noConversion"/>
  </si>
  <si>
    <t>-공추적 묶음</t>
    <phoneticPr fontId="1" type="noConversion"/>
  </si>
  <si>
    <t>-다음공 묶음</t>
    <phoneticPr fontId="1" type="noConversion"/>
  </si>
  <si>
    <t>-공격 강화 묶음</t>
    <phoneticPr fontId="1" type="noConversion"/>
  </si>
  <si>
    <t>-자동 히트 묶음</t>
    <phoneticPr fontId="1" type="noConversion"/>
  </si>
  <si>
    <t>GX-999K</t>
  </si>
  <si>
    <t>hair01</t>
  </si>
  <si>
    <t>hair02</t>
  </si>
  <si>
    <t>hair03</t>
  </si>
  <si>
    <t>hair04</t>
  </si>
  <si>
    <t>hair05</t>
  </si>
  <si>
    <t>hair06</t>
  </si>
  <si>
    <t>hair07</t>
  </si>
  <si>
    <t>hair08</t>
  </si>
  <si>
    <t>hair09</t>
  </si>
  <si>
    <t>hair10</t>
  </si>
  <si>
    <t>hair11</t>
  </si>
  <si>
    <t>hair12</t>
  </si>
  <si>
    <t>hair13</t>
  </si>
  <si>
    <t>hair14</t>
  </si>
  <si>
    <t>hair15</t>
  </si>
  <si>
    <t>hair17</t>
  </si>
  <si>
    <t>hair18</t>
  </si>
  <si>
    <t>hair19</t>
  </si>
  <si>
    <t>pass51</t>
  </si>
  <si>
    <t>pass52</t>
  </si>
  <si>
    <t>천사 고리</t>
  </si>
  <si>
    <t>선글라스</t>
  </si>
  <si>
    <t>스포츠 안경</t>
  </si>
  <si>
    <t>반무테 안경</t>
  </si>
  <si>
    <t>고글</t>
  </si>
  <si>
    <t>스노우 고글</t>
  </si>
  <si>
    <t>굵은 테 안경</t>
  </si>
  <si>
    <t>무테 안경</t>
  </si>
  <si>
    <t>헤드폰</t>
  </si>
  <si>
    <t>악마의 뿔</t>
  </si>
  <si>
    <t>대 악마의 뿔</t>
  </si>
  <si>
    <t>오페라 마스크</t>
  </si>
  <si>
    <t>파일럿 고글</t>
  </si>
  <si>
    <t>스카우터</t>
  </si>
  <si>
    <t>빈티지 안경</t>
  </si>
  <si>
    <t>삼각 선글라스</t>
  </si>
  <si>
    <t>스노클</t>
  </si>
  <si>
    <t>더듬이</t>
  </si>
  <si>
    <t>악마 꼬리</t>
  </si>
  <si>
    <t>핑크색 악마 꼬리</t>
  </si>
  <si>
    <t>TLX-1024S</t>
  </si>
  <si>
    <t>너구리 꼬리</t>
  </si>
  <si>
    <t>벌꿀 꼬리</t>
  </si>
  <si>
    <t>구미호 꼬리</t>
  </si>
  <si>
    <t>고양이 꼬리</t>
  </si>
  <si>
    <t>푸른색 나비 날개</t>
  </si>
  <si>
    <t>보라색 나비 날개</t>
  </si>
  <si>
    <t>노란색 나비 날개</t>
  </si>
  <si>
    <t>벌꿀 날개</t>
  </si>
  <si>
    <t>이름</t>
  </si>
  <si>
    <t>비고</t>
  </si>
  <si>
    <t>홈런시 관중 환호성</t>
  </si>
  <si>
    <t>투구전 패널티 볼이 등장할 때 효과음</t>
  </si>
  <si>
    <t>루키</t>
    <phoneticPr fontId="1" type="noConversion"/>
  </si>
  <si>
    <t>히터</t>
    <phoneticPr fontId="1" type="noConversion"/>
  </si>
  <si>
    <t>슬러거</t>
    <phoneticPr fontId="1" type="noConversion"/>
  </si>
  <si>
    <t>메이저리거</t>
    <phoneticPr fontId="1" type="noConversion"/>
  </si>
  <si>
    <t>마이너리거</t>
    <phoneticPr fontId="1" type="noConversion"/>
  </si>
  <si>
    <t>뉴비</t>
    <phoneticPr fontId="1" type="noConversion"/>
  </si>
  <si>
    <t>노비스</t>
    <phoneticPr fontId="1" type="noConversion"/>
  </si>
  <si>
    <t>베테랑</t>
    <phoneticPr fontId="1" type="noConversion"/>
  </si>
  <si>
    <t>수퍼스타</t>
    <phoneticPr fontId="1" type="noConversion"/>
  </si>
  <si>
    <t>수퍼 에큐러시</t>
    <phoneticPr fontId="1" type="noConversion"/>
  </si>
  <si>
    <t>핫샷</t>
    <phoneticPr fontId="1" type="noConversion"/>
  </si>
  <si>
    <t>에이스</t>
    <phoneticPr fontId="1" type="noConversion"/>
  </si>
  <si>
    <t>엑스퍼트</t>
    <phoneticPr fontId="1" type="noConversion"/>
  </si>
  <si>
    <t>수페리어</t>
    <phoneticPr fontId="1" type="noConversion"/>
  </si>
  <si>
    <t>팀히어로</t>
    <phoneticPr fontId="1" type="noConversion"/>
  </si>
  <si>
    <t>수퍼스트롱</t>
    <phoneticPr fontId="1" type="noConversion"/>
  </si>
  <si>
    <t>챔피언</t>
    <phoneticPr fontId="1" type="noConversion"/>
  </si>
  <si>
    <t>볼드 무브</t>
    <phoneticPr fontId="1" type="noConversion"/>
  </si>
  <si>
    <t>캐논 슈터</t>
    <phoneticPr fontId="1" type="noConversion"/>
  </si>
  <si>
    <t>피처 브레이커</t>
    <phoneticPr fontId="1" type="noConversion"/>
  </si>
  <si>
    <t>스크래퍼</t>
    <phoneticPr fontId="1" type="noConversion"/>
  </si>
  <si>
    <t>핀치 히터</t>
    <phoneticPr fontId="1" type="noConversion"/>
  </si>
  <si>
    <t>올 씽 아이</t>
    <phoneticPr fontId="1" type="noConversion"/>
  </si>
  <si>
    <t>갓오브베이스볼</t>
    <phoneticPr fontId="1" type="noConversion"/>
  </si>
  <si>
    <t>언터쳐블</t>
    <phoneticPr fontId="1" type="noConversion"/>
  </si>
  <si>
    <t>마스터리거</t>
    <phoneticPr fontId="1" type="noConversion"/>
  </si>
  <si>
    <t>이글아이</t>
    <phoneticPr fontId="1" type="noConversion"/>
  </si>
  <si>
    <t>프로페셔널</t>
    <phoneticPr fontId="1" type="noConversion"/>
  </si>
  <si>
    <t>플래터</t>
    <phoneticPr fontId="1" type="noConversion"/>
  </si>
  <si>
    <t>크러셔</t>
    <phoneticPr fontId="1" type="noConversion"/>
  </si>
  <si>
    <t>그레이트 원</t>
    <phoneticPr fontId="1" type="noConversion"/>
  </si>
  <si>
    <t>수퍼 루키</t>
    <phoneticPr fontId="1" type="noConversion"/>
  </si>
  <si>
    <t>Rookie</t>
    <phoneticPr fontId="1" type="noConversion"/>
  </si>
  <si>
    <t>Slugger</t>
    <phoneticPr fontId="1" type="noConversion"/>
  </si>
  <si>
    <t>Minor Leaguer</t>
    <phoneticPr fontId="1" type="noConversion"/>
  </si>
  <si>
    <t>Professional</t>
    <phoneticPr fontId="1" type="noConversion"/>
  </si>
  <si>
    <t>Untouchable</t>
    <phoneticPr fontId="1" type="noConversion"/>
  </si>
  <si>
    <t>스모크</t>
    <phoneticPr fontId="1" type="noConversion"/>
  </si>
  <si>
    <t>보너스 점수</t>
    <phoneticPr fontId="1" type="noConversion"/>
  </si>
  <si>
    <t>소울 모드 삭제</t>
    <phoneticPr fontId="1" type="noConversion"/>
  </si>
  <si>
    <t>어스퀘이크</t>
    <phoneticPr fontId="1" type="noConversion"/>
  </si>
  <si>
    <t>게이지 최대량</t>
  </si>
  <si>
    <t>100.0</t>
  </si>
  <si>
    <t>감소 증가량</t>
  </si>
  <si>
    <t>10구당 1%</t>
  </si>
  <si>
    <t>투구수(Stage)</t>
  </si>
  <si>
    <t>종료시간(100%, sec)</t>
  </si>
  <si>
    <t>초당 감소량</t>
  </si>
  <si>
    <t>안타 게이지 회복량</t>
  </si>
  <si>
    <t>홈런 게이지 회복량</t>
  </si>
  <si>
    <t>(비거리/40)+(투구수(10단위)/10)*0.5</t>
  </si>
  <si>
    <t>(비거리/20)+((투구수(10단위)+15)/5)*2+홈런콤보*2</t>
    <phoneticPr fontId="1" type="noConversion"/>
  </si>
  <si>
    <t>배틀 아이템</t>
    <phoneticPr fontId="1" type="noConversion"/>
  </si>
  <si>
    <t>실드</t>
    <phoneticPr fontId="1" type="noConversion"/>
  </si>
  <si>
    <t>볼 추적</t>
    <phoneticPr fontId="1" type="noConversion"/>
  </si>
  <si>
    <t>다음공</t>
    <phoneticPr fontId="1" type="noConversion"/>
  </si>
  <si>
    <t>자동타격</t>
    <phoneticPr fontId="1" type="noConversion"/>
  </si>
  <si>
    <t>&gt;로그 : 동일 적용</t>
    <phoneticPr fontId="1" type="noConversion"/>
  </si>
  <si>
    <t>&gt; +1 : 
&gt; +2 : 100*((계급/15)+1)
&gt; +3 : 300*((계급/15)+1)</t>
    <phoneticPr fontId="1" type="noConversion"/>
  </si>
  <si>
    <t>&gt; +1 : 
&gt; +2 : 50*((계급/10)+1)
&gt; +3 : 100*((계급/10)+1)</t>
    <phoneticPr fontId="1" type="noConversion"/>
  </si>
  <si>
    <t>100은 1~9적당, 다른렙부분에서는 부적당 300이면 너무크다
수식에 문제가 발생한듯</t>
    <phoneticPr fontId="1" type="noConversion"/>
  </si>
  <si>
    <t>별2개가 초반에 과함
2개 획득 기울기를 평평하게
저렙올리고 고랩은 낮추고</t>
    <phoneticPr fontId="1" type="noConversion"/>
  </si>
  <si>
    <t>&gt; +1 : 
&gt; +2 : 100 + 50*((계급/15)+1)
&gt; +3 : +1.5배정도</t>
    <phoneticPr fontId="1" type="noConversion"/>
  </si>
  <si>
    <t>1레벨 적당함
이길때는 기분좋음
질때:
적당하다.</t>
    <phoneticPr fontId="1" type="noConversion"/>
  </si>
  <si>
    <t>타수</t>
    <phoneticPr fontId="1" type="noConversion"/>
  </si>
  <si>
    <t>홈럼</t>
    <phoneticPr fontId="1" type="noConversion"/>
  </si>
  <si>
    <t>시간</t>
    <phoneticPr fontId="1" type="noConversion"/>
  </si>
  <si>
    <t>고정</t>
    <phoneticPr fontId="1" type="noConversion"/>
  </si>
  <si>
    <t>결과</t>
    <phoneticPr fontId="1" type="noConversion"/>
  </si>
  <si>
    <t>타수가 멀리가면 시간증가, 콤보점수증가(샘샘)</t>
    <phoneticPr fontId="1" type="noConversion"/>
  </si>
  <si>
    <t>서버에서계산해서 알려준다.(NetUI문서 룰렛참조)</t>
    <phoneticPr fontId="1" type="noConversion"/>
  </si>
  <si>
    <t>1 Grade</t>
    <phoneticPr fontId="1" type="noConversion"/>
  </si>
  <si>
    <t>2 Grade</t>
  </si>
  <si>
    <t>3 Grade</t>
  </si>
  <si>
    <t>4 Grade</t>
  </si>
  <si>
    <t>5 Grade</t>
  </si>
  <si>
    <t>6 Grade</t>
  </si>
  <si>
    <t>7 Grade</t>
  </si>
  <si>
    <t>8 Grade</t>
  </si>
  <si>
    <t>9 Grade</t>
  </si>
  <si>
    <t>10 Grade</t>
  </si>
  <si>
    <t>11 Grade 이후</t>
    <phoneticPr fontId="1" type="noConversion"/>
  </si>
  <si>
    <t>전부적용됨</t>
    <phoneticPr fontId="1" type="noConversion"/>
  </si>
  <si>
    <t>추가 +30점</t>
    <phoneticPr fontId="1" type="noConversion"/>
  </si>
  <si>
    <t>추가 +100점</t>
    <phoneticPr fontId="1" type="noConversion"/>
  </si>
  <si>
    <t>폴대</t>
    <phoneticPr fontId="1" type="noConversion"/>
  </si>
  <si>
    <t>전광판</t>
    <phoneticPr fontId="1" type="noConversion"/>
  </si>
  <si>
    <t>추가 +50점</t>
    <phoneticPr fontId="1" type="noConversion"/>
  </si>
  <si>
    <t>1타</t>
    <phoneticPr fontId="1" type="noConversion"/>
  </si>
  <si>
    <t>2타연타</t>
    <phoneticPr fontId="1" type="noConversion"/>
  </si>
  <si>
    <t>3타연타</t>
  </si>
  <si>
    <t>4타연타</t>
  </si>
  <si>
    <t>5타연타</t>
  </si>
  <si>
    <t>6타연타</t>
  </si>
  <si>
    <t>7타연타</t>
  </si>
  <si>
    <t>8타연타</t>
  </si>
  <si>
    <t>9타연타</t>
  </si>
  <si>
    <t>10타연타</t>
  </si>
  <si>
    <t>11타연타</t>
  </si>
  <si>
    <t>현재m * 1.3</t>
    <phoneticPr fontId="1" type="noConversion"/>
  </si>
  <si>
    <t>현재m * 1.6</t>
    <phoneticPr fontId="1" type="noConversion"/>
  </si>
  <si>
    <t>현재m * 1.9</t>
  </si>
  <si>
    <t>현재m * 2.0</t>
    <phoneticPr fontId="1" type="noConversion"/>
  </si>
  <si>
    <t>콤보(2연타 이상부터 추가 30%씩 최대 100%까지 )</t>
    <phoneticPr fontId="1" type="noConversion"/>
  </si>
  <si>
    <t>패널티 작동유무</t>
    <phoneticPr fontId="1" type="noConversion"/>
  </si>
  <si>
    <t>유저 -&gt; 공격 -&gt; 파워/2</t>
    <phoneticPr fontId="1" type="noConversion"/>
  </si>
  <si>
    <t>기본원칙</t>
    <phoneticPr fontId="1" type="noConversion"/>
  </si>
  <si>
    <t>유저의 능력껏 &lt;- 공격작동 &lt;- 로그공격</t>
    <phoneticPr fontId="1" type="noConversion"/>
  </si>
  <si>
    <t>유저가현재친파워/2 &lt;- 공격작동 &lt;- 로그공격</t>
    <phoneticPr fontId="1" type="noConversion"/>
  </si>
  <si>
    <t>패널티</t>
    <phoneticPr fontId="1" type="noConversion"/>
  </si>
  <si>
    <t>유저 -&gt; 공격 -&gt; 출루제거</t>
    <phoneticPr fontId="1" type="noConversion"/>
  </si>
  <si>
    <t>출루제거 &lt;- 공격작동 &lt;- 로그공격</t>
    <phoneticPr fontId="1" type="noConversion"/>
  </si>
  <si>
    <t xml:space="preserve">유저가 Log의 공격을 자신의 능력으로 극복해한다.
</t>
    <phoneticPr fontId="1" type="noConversion"/>
  </si>
  <si>
    <t>유저 &lt;- 공격작동 &lt;- 로그공격</t>
    <phoneticPr fontId="1" type="noConversion"/>
  </si>
  <si>
    <t>유저 -&gt; 공격작동 -&gt; 로그공격</t>
    <phoneticPr fontId="1" type="noConversion"/>
  </si>
  <si>
    <t>유저의 능력껏(마구중1개) &lt;- 공격작동 &lt;- 로그공격</t>
    <phoneticPr fontId="1" type="noConversion"/>
  </si>
  <si>
    <t>패널티 적용 룰</t>
    <phoneticPr fontId="1" type="noConversion"/>
  </si>
  <si>
    <t>안타</t>
    <phoneticPr fontId="1" type="noConversion"/>
  </si>
  <si>
    <t>홈런</t>
    <phoneticPr fontId="1" type="noConversion"/>
  </si>
  <si>
    <t>20</t>
  </si>
  <si>
    <t>20</t>
    <phoneticPr fontId="1" type="noConversion"/>
  </si>
  <si>
    <t>10</t>
  </si>
  <si>
    <t>기본룰</t>
    <phoneticPr fontId="1" type="noConversion"/>
  </si>
  <si>
    <t>여러개중에 한 개만 작동함, a는 40%를 넘지않는다.</t>
    <phoneticPr fontId="1" type="noConversion"/>
  </si>
  <si>
    <t>안타만 &gt; 공격안함</t>
    <phoneticPr fontId="1" type="noConversion"/>
  </si>
  <si>
    <t>1안타, 1홈런</t>
    <phoneticPr fontId="1" type="noConversion"/>
  </si>
  <si>
    <t>1안타, 2홈런</t>
    <phoneticPr fontId="1" type="noConversion"/>
  </si>
  <si>
    <t>연속홈런</t>
    <phoneticPr fontId="1" type="noConversion"/>
  </si>
  <si>
    <t>공격</t>
    <phoneticPr fontId="1" type="noConversion"/>
  </si>
  <si>
    <t>1안타, 3홈런</t>
    <phoneticPr fontId="1" type="noConversion"/>
  </si>
  <si>
    <t>-1, 1, 2, 렙따(전렙, 2단계)</t>
    <phoneticPr fontId="1" type="noConversion"/>
  </si>
  <si>
    <t xml:space="preserve"> - 초기 방어 100%
 - 2회 확률부터 33%
 - 한번 방어에 성공할 때마다 7.5% 삭감</t>
    <phoneticPr fontId="1" type="noConversion"/>
  </si>
  <si>
    <t>라운드내 적용 -&gt; a - 5%</t>
    <phoneticPr fontId="1" type="noConversion"/>
  </si>
  <si>
    <t>유저 -&gt; 공격시 a*2(40%는 넘지않음)</t>
    <phoneticPr fontId="1" type="noConversion"/>
  </si>
  <si>
    <t>공격시 a*2(40%는 넘지않음) &lt;- 로그</t>
    <phoneticPr fontId="1" type="noConversion"/>
  </si>
  <si>
    <t>공격강화(로그나 유저가 1000m는 넘는 순간부터 적용)</t>
    <phoneticPr fontId="1" type="noConversion"/>
  </si>
  <si>
    <t>라운드내 적용  -&gt; 유저 능력껏</t>
    <phoneticPr fontId="1" type="noConversion"/>
  </si>
  <si>
    <t>라운드내 적용 -&gt; a - 5%</t>
    <phoneticPr fontId="1" type="noConversion"/>
  </si>
  <si>
    <t>라운드내 적용 -&gt; a - 10%</t>
    <phoneticPr fontId="1" type="noConversion"/>
  </si>
  <si>
    <t>모두켜진상태 : a - 5% - 5% - 10%</t>
    <phoneticPr fontId="1" type="noConversion"/>
  </si>
  <si>
    <t>2</t>
    <phoneticPr fontId="1" type="noConversion"/>
  </si>
  <si>
    <t>4</t>
    <phoneticPr fontId="1" type="noConversion"/>
  </si>
  <si>
    <t>6</t>
  </si>
  <si>
    <t>8</t>
  </si>
  <si>
    <t>12</t>
  </si>
  <si>
    <t>14</t>
  </si>
  <si>
    <t>16</t>
  </si>
  <si>
    <t>18</t>
  </si>
  <si>
    <t>6</t>
    <phoneticPr fontId="1" type="noConversion"/>
  </si>
  <si>
    <t>12</t>
    <phoneticPr fontId="1" type="noConversion"/>
  </si>
  <si>
    <t>16</t>
    <phoneticPr fontId="1" type="noConversion"/>
  </si>
  <si>
    <t>24</t>
    <phoneticPr fontId="1" type="noConversion"/>
  </si>
  <si>
    <t>28</t>
    <phoneticPr fontId="1" type="noConversion"/>
  </si>
  <si>
    <t>32</t>
    <phoneticPr fontId="1" type="noConversion"/>
  </si>
  <si>
    <t>36</t>
    <phoneticPr fontId="1" type="noConversion"/>
  </si>
  <si>
    <t>40</t>
    <phoneticPr fontId="1" type="noConversion"/>
  </si>
  <si>
    <t>-1, 1, 2</t>
    <phoneticPr fontId="1" type="noConversion"/>
  </si>
  <si>
    <t>- 매번 요청하면 리스트 전송해준다.(1개씩만 전송)
- 게임 시작전에 사용할 아이템을 체킹해두면 계속해서 사용
- 행동력 5개를 소모해서 게임을 진행한다.</t>
    <phoneticPr fontId="1" type="noConversion"/>
  </si>
  <si>
    <t>User &lt;-&gt; Log</t>
    <phoneticPr fontId="1" type="noConversion"/>
  </si>
  <si>
    <t>8</t>
    <phoneticPr fontId="1" type="noConversion"/>
  </si>
  <si>
    <t>1안타, 4홈런</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</si>
  <si>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</si>
  <si>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</si>
  <si>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</si>
  <si>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</si>
  <si>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</si>
  <si>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</si>
  <si>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5(6)</t>
  </si>
  <si>
    <t>5(6)</t>
    <phoneticPr fontId="1" type="noConversion"/>
  </si>
  <si>
    <t>#클라이언트 내부에서 결과를 처리한 후 내용을 적용하여 서버에 전송한다.</t>
    <phoneticPr fontId="1" type="noConversion"/>
  </si>
  <si>
    <t>gradeExp</t>
    <phoneticPr fontId="1" type="noConversion"/>
  </si>
  <si>
    <t>grade</t>
    <phoneticPr fontId="1" type="noConversion"/>
  </si>
  <si>
    <t>gradeStar</t>
    <phoneticPr fontId="1" type="noConversion"/>
  </si>
  <si>
    <t>x / 6 + 1</t>
    <phoneticPr fontId="1" type="noConversion"/>
  </si>
  <si>
    <t>x % 6</t>
    <phoneticPr fontId="1" type="noConversion"/>
  </si>
  <si>
    <t>☆☆☆☆☆</t>
  </si>
  <si>
    <t>★☆☆☆☆</t>
  </si>
  <si>
    <t>★★☆☆☆</t>
  </si>
  <si>
    <t>★★★☆☆</t>
  </si>
  <si>
    <t>★★★★☆</t>
  </si>
  <si>
    <t>★★★★★</t>
  </si>
  <si>
    <t>+1</t>
    <phoneticPr fontId="1" type="noConversion"/>
  </si>
  <si>
    <t>-1</t>
    <phoneticPr fontId="1" type="noConversion"/>
  </si>
  <si>
    <t>+1</t>
    <phoneticPr fontId="1" type="noConversion"/>
  </si>
  <si>
    <t>-1</t>
    <phoneticPr fontId="1" type="noConversion"/>
  </si>
  <si>
    <t>사운드 기획/요청 문서</t>
  </si>
  <si>
    <t>홈런 리그</t>
  </si>
  <si>
    <t>수락여부</t>
  </si>
  <si>
    <t>번호</t>
  </si>
  <si>
    <t>포맷</t>
  </si>
  <si>
    <r>
      <rPr>
        <b/>
        <sz val="10"/>
        <rFont val="맑은 고딕"/>
        <family val="3"/>
        <charset val="129"/>
        <scheme val="minor"/>
      </rPr>
      <t>참조 파일 명</t>
    </r>
    <r>
      <rPr>
        <sz val="10"/>
        <color rgb="FFFF0000"/>
        <rFont val="맑은 고딕"/>
        <family val="3"/>
        <charset val="129"/>
        <scheme val="minor"/>
      </rPr>
      <t/>
    </r>
  </si>
  <si>
    <t>반복</t>
  </si>
  <si>
    <t>길이(Sec)</t>
  </si>
  <si>
    <t>추가 참조 파일</t>
  </si>
  <si>
    <t>001</t>
  </si>
  <si>
    <t>mp3</t>
  </si>
  <si>
    <t>메인메뉴 배경 음악1</t>
  </si>
  <si>
    <t>001_menu_bgm.avi</t>
  </si>
  <si>
    <t>게임 메뉴 배경 음악 1, 메탈/얼터너티브 락, 음성 제외</t>
  </si>
  <si>
    <t>○</t>
  </si>
  <si>
    <t>001_menu_bgm.mp3</t>
  </si>
  <si>
    <t>추가 참조 파일 음악 전반부(~1:07.0)</t>
  </si>
  <si>
    <t>인게임 배경음악 1</t>
  </si>
  <si>
    <t>101_game_bgm.mp4</t>
  </si>
  <si>
    <t>인게임 배경음악 1, 빅비트, 락</t>
  </si>
  <si>
    <t>002_game_bgm.mp3</t>
  </si>
  <si>
    <t>추가 참조 파일 음악 전반부(~0:53.0)</t>
  </si>
  <si>
    <t>인게임 배경음악 2</t>
  </si>
  <si>
    <t>상동</t>
  </si>
  <si>
    <t>인게임 배경음악 2, 빅비트, 락, 1번과 다른 음악, 장르는 같으나 다른 스타일의 음악</t>
  </si>
  <si>
    <t>승리 배경음악</t>
  </si>
  <si>
    <t>103_game_winlose_result.avi</t>
  </si>
  <si>
    <t>승리시 배경음악, 짧고 신나는 음악, 일렉 기타 소리</t>
  </si>
  <si>
    <t>영상에서는 패배시만 나오는데, 승리시에는 lose가 win으로 변경됨</t>
  </si>
  <si>
    <t>패배 배경음악</t>
  </si>
  <si>
    <t>패배시 배경음악, 짧고 갈수록 쳐지는 음악, 일렉 기타 소리</t>
  </si>
  <si>
    <t>-</t>
  </si>
  <si>
    <t>wav</t>
  </si>
  <si>
    <t>주 메뉴 버튼 취소음</t>
  </si>
  <si>
    <t>202_btn_cancel.avi</t>
  </si>
  <si>
    <t>메인 버튼 취소/뒤로가기 효과음</t>
  </si>
  <si>
    <t>2~3</t>
  </si>
  <si>
    <t>보조 메뉴 버튼 선택음</t>
  </si>
  <si>
    <t>203_btn_sub.avi</t>
  </si>
  <si>
    <t>서브 메뉴 선택 효과음, 주 버튼 효과음 보다 작고 단순한 소리</t>
  </si>
  <si>
    <t>아이템 구매음</t>
  </si>
  <si>
    <t>204_buy.avi</t>
  </si>
  <si>
    <t>아이템 구매 확인 효과음, 캐시 레지스터 열때 나는 찰캉하는 소리</t>
  </si>
  <si>
    <t>아이템 장착음</t>
  </si>
  <si>
    <t>205_equip.mp4</t>
  </si>
  <si>
    <t>구매된 아이템의 장착, 지퍼 올리는 소리 + 철컥하는 소리</t>
  </si>
  <si>
    <t>아이템 강화 성공음</t>
  </si>
  <si>
    <t>/n</t>
  </si>
  <si>
    <t>아이템의 강화 성공, 짧고 신나는 소리</t>
  </si>
  <si>
    <t>아이템 강화 실패음</t>
  </si>
  <si>
    <t>아이템의 강화 실패, 짧고 축 쳐지는 소리</t>
  </si>
  <si>
    <t>아이템 강화중 효과음</t>
  </si>
  <si>
    <t>아이템 강화중, 쉬잉- 하는 진행음,2~3초 게이지가 진행되는 효과</t>
  </si>
  <si>
    <t>아이템 캡슐 뽑기중 효과음</t>
  </si>
  <si>
    <t>209_capsule.png</t>
  </si>
  <si>
    <t>자판기 캡슐 뽑는중, 드륵+찰캉하는 소리가 2번 반복, 스크린샷의 캡슐 머신 이미지 참조</t>
  </si>
  <si>
    <t>아이템 캡슐 뽑기 결과음</t>
  </si>
  <si>
    <t>자판기 캡슐 결과, 띠링-반짝이 가루 뿌려지는 듯한 느낌</t>
  </si>
  <si>
    <t>배트 효과음 1</t>
  </si>
  <si>
    <t>301_game_hit.avi</t>
  </si>
  <si>
    <t>나무 배트로 타격 하는 일반 타격 소리</t>
  </si>
  <si>
    <t>배트 효과음 2</t>
  </si>
  <si>
    <t>금속성 배트로 타격하는 소리</t>
  </si>
  <si>
    <t>배트 효과음 3</t>
  </si>
  <si>
    <t>약간 부드러우면서 단단한 재질로 타격하는 소리. 소시지, 냉동 생선으로 때리는 소리</t>
  </si>
  <si>
    <t>배트 효과음 4</t>
  </si>
  <si>
    <t>특이 재질로 이루어진 배트로 타격하는 소리, 배트 타격음에 반짝이는 듯한 느낌의 소리 약간과 유리가 부서지는 소리가 함께 가미</t>
  </si>
  <si>
    <t>특수 홈런 효과음 1</t>
  </si>
  <si>
    <t>305_hitcamera_fx_1.avi</t>
  </si>
  <si>
    <t>특수 카메라 효과음 1, 키잉-하는 소리가 강한 타격음과 함께 지속됨</t>
  </si>
  <si>
    <t>특수 홈런 효과음 2</t>
  </si>
  <si>
    <t>306_hitcamera_fx_2.avi</t>
  </si>
  <si>
    <t>특수 카메라 효과음 2, 천둥 및 폭발음이 섞인 타격음</t>
  </si>
  <si>
    <t>관중 환호성 효과음</t>
  </si>
  <si>
    <t>308_crowd.avi</t>
  </si>
  <si>
    <t>패널티 공격음</t>
  </si>
  <si>
    <t>309_penalty.avi</t>
  </si>
  <si>
    <t>상대방으로부터 패널티가 날아올 때 효과음</t>
  </si>
  <si>
    <t>패널티 적용음</t>
  </si>
  <si>
    <t>301_apply_penalty.avi</t>
  </si>
  <si>
    <t>보너스 판정 효과음</t>
  </si>
  <si>
    <t>302_special_bound.avi</t>
  </si>
  <si>
    <t>폴/깃발/전광판 타격시 추가 점수 적용 효과음.</t>
  </si>
  <si>
    <t>카운트 다운</t>
  </si>
  <si>
    <t>303_countdown.avi</t>
  </si>
  <si>
    <t>배틀 모드 시작 전 카운트 다운, 레이싱에서 경기 전 신호음, 1개 반복해서 사용</t>
  </si>
  <si>
    <t>공격 강화 효과음</t>
  </si>
  <si>
    <t>304_attack_amplifier.mp4</t>
  </si>
  <si>
    <t>일정 조건이 되면 공격력이 강화, 왜곡되는 소리, 볼륨이 점점 커짐</t>
  </si>
  <si>
    <t>머신 등장음</t>
  </si>
  <si>
    <t>305_machine_start.avi</t>
  </si>
  <si>
    <t>머신 등장음,철컹- 윙 하는 소리하고 진동음</t>
  </si>
  <si>
    <t>머신 볼 발사음</t>
  </si>
  <si>
    <t>306_machine_shoot.avi</t>
  </si>
  <si>
    <t>피칭 머신 볼 발사음, 퉁-윙</t>
  </si>
  <si>
    <t>결과 항목 등장음</t>
  </si>
  <si>
    <t>401_result_subtitle.avi</t>
  </si>
  <si>
    <t>스코어 결과 화면시 항목 등장 효과음,슉하면서 막대기가 하나 등장하는 소리</t>
  </si>
  <si>
    <t>레벨 업/계급 업 효과음</t>
  </si>
  <si>
    <t>402_result_levelup.avi</t>
  </si>
  <si>
    <t>레벨업 및 계급 상승시 겸용 효과음,슝-하면서 울리는 소리</t>
  </si>
  <si>
    <t>계급 강등 효과음</t>
  </si>
  <si>
    <t>랭크 하강시 효과음, 축처지는 전원 나가는 소리</t>
  </si>
  <si>
    <t>보상 카드 회전결과음</t>
  </si>
  <si>
    <t>404_result_card_result.avi</t>
  </si>
  <si>
    <t>보상 카드 뒤집은 후 결과 출력 소리, 휙 슉슉슉, 팅-</t>
  </si>
  <si>
    <t>O</t>
  </si>
  <si>
    <t>주 메뉴 버튼 선택음</t>
  </si>
  <si>
    <t>메인 버튼 선택, 자사에 소유중인 파일 사용</t>
  </si>
  <si>
    <t>내부 보유중</t>
  </si>
  <si>
    <t>스트라이크 효과음</t>
  </si>
  <si>
    <t>스트라이크 효과음, 퍽하는 소리, 자사에서 소유중인 파일 사용</t>
  </si>
  <si>
    <t>SMOKE</t>
  </si>
  <si>
    <t>1홈런일때</t>
  </si>
  <si>
    <t>2홈런</t>
  </si>
  <si>
    <t>3홈런</t>
  </si>
  <si>
    <t>4홈런</t>
  </si>
  <si>
    <t>1안타+1홈런</t>
  </si>
  <si>
    <t>2안타+1홈런</t>
  </si>
  <si>
    <t>3안타+1홈런</t>
  </si>
  <si>
    <t>유저 -&gt; 공격작동 -&gt; 로그공격</t>
  </si>
  <si>
    <t>노히트(15)</t>
  </si>
  <si>
    <t>여러개중에 한 개만 작동함, a는 40%를 넘지않는다.</t>
  </si>
  <si>
    <t>파워감소(*30)</t>
  </si>
  <si>
    <t>영향 없음(55)</t>
  </si>
  <si>
    <t>스모크</t>
  </si>
  <si>
    <t>유저 -&gt; 공격 -&gt; 발생확률(15% + a)    -&gt; 노히트
                  -&gt; 발생확률(30%)          -&gt; 파워감소(파워 - 파워 * a) &gt; 최소파워로안내려감
                  -&gt; 발생확률(55% -  a)    -&gt; 로그원래대로</t>
  </si>
  <si>
    <t>HEAVY</t>
  </si>
  <si>
    <t>헤비볼</t>
  </si>
  <si>
    <t>유저 -&gt; 공격 -&gt; 파워/2</t>
  </si>
  <si>
    <t>패스트</t>
  </si>
  <si>
    <t>유저 -&gt; 공격 -&gt; 발생확률(15% + a)    -&gt; 노히트
                  -&gt; 발생확률(40%)          -&gt; 파워감소(파워 - 파워 * a) &gt; 최소파워로안내려감
                  -&gt; 발생확률(45% -  a)    -&gt; 로그원래대로</t>
  </si>
  <si>
    <t>FAST</t>
  </si>
  <si>
    <t>아웃카운트</t>
  </si>
  <si>
    <t>유저 -&gt; 공격 -&gt; 출루제거</t>
  </si>
  <si>
    <t>마구</t>
  </si>
  <si>
    <t>유저 -&gt; 공격 -&gt; 발생확률(35% + a)    -&gt; 노히트
                  -&gt; 발생확률(25%)          -&gt; 파워감소(파워 - 파워 * a) &gt; 최소파워로안내려감
                  -&gt; 발생확률(40% -  a)    -&gt; 로그원래대로</t>
  </si>
  <si>
    <t>어스퀘이크</t>
  </si>
  <si>
    <t>유저 -&gt; 공격 -&gt; 발생확률(15% + a)    -&gt; 노히트
                  -&gt; 발생확률(45%)          -&gt; 파워감소(파워 - 파워 * a) &gt; 최소파워로안내려감
                  -&gt; 발생확률(40% -  a)    -&gt; 로그원래대로</t>
  </si>
  <si>
    <t>OUT</t>
  </si>
  <si>
    <t>TRICKY</t>
  </si>
  <si>
    <t>EARTH QUAKE</t>
  </si>
  <si>
    <t>패널티 레벨</t>
    <phoneticPr fontId="1" type="noConversion"/>
  </si>
  <si>
    <t>모든 공격 공통
패널티 아이콘에 붙는 레벨의 수치</t>
    <phoneticPr fontId="1" type="noConversion"/>
  </si>
  <si>
    <t>1~9(%)</t>
    <phoneticPr fontId="1" type="noConversion"/>
  </si>
  <si>
    <t>10~19(%)</t>
    <phoneticPr fontId="1" type="noConversion"/>
  </si>
  <si>
    <t>20~29(%)</t>
    <phoneticPr fontId="1" type="noConversion"/>
  </si>
  <si>
    <t>30~40(%)</t>
    <phoneticPr fontId="1" type="noConversion"/>
  </si>
  <si>
    <t>Lv1</t>
    <phoneticPr fontId="1" type="noConversion"/>
  </si>
  <si>
    <t>Lv2</t>
    <phoneticPr fontId="1" type="noConversion"/>
  </si>
  <si>
    <t>Lv3</t>
    <phoneticPr fontId="1" type="noConversion"/>
  </si>
  <si>
    <t>Lv4</t>
    <phoneticPr fontId="1" type="noConversion"/>
  </si>
  <si>
    <t>#레벨 3에 언락</t>
    <phoneticPr fontId="1" type="noConversion"/>
  </si>
  <si>
    <t>시간</t>
    <phoneticPr fontId="1" type="noConversion"/>
  </si>
  <si>
    <t>점수</t>
    <phoneticPr fontId="1" type="noConversion"/>
  </si>
  <si>
    <t>기본 보장 비거리(50m)+타격 파워/10 로 기록된 비거리를 기록한다.</t>
    <phoneticPr fontId="1" type="noConversion"/>
  </si>
  <si>
    <t>기본 3초 제공</t>
    <phoneticPr fontId="1" type="noConversion"/>
  </si>
  <si>
    <t>라운드가 증가될 떄마다 0.5초씩 시간 증가</t>
    <phoneticPr fontId="1" type="noConversion"/>
  </si>
  <si>
    <t>10라운드 도달하면 0.2초씩 감소</t>
    <phoneticPr fontId="1" type="noConversion"/>
  </si>
  <si>
    <t>콤보를 낼 때마다 콤보 *5점씩 추가한다.</t>
    <phoneticPr fontId="1" type="noConversion"/>
  </si>
  <si>
    <t>##점수는 위 사항 적용(콤보/시간)적용 후 얻은 점수를 토대로 재 설정</t>
    <phoneticPr fontId="1" type="noConversion"/>
  </si>
  <si>
    <t xml:space="preserve">- 구질은 Fast볼로 가운데로만 온다.(능력치 적용안됨)
- 투구수가 +1 암기수는 +1, 최대 10개
- 10개 다차면 앞에서 부터 바뀐다.(어렵게)
- 순서 3번째 나타날때부터 3번 잘못 치면 게임 아웃된다. 
 &gt; 3회 전까지는 아웃카운터를 안한다.
 &gt; 파울은 아웃 카운터가 아니다.
</t>
    <phoneticPr fontId="1" type="noConversion"/>
  </si>
  <si>
    <t>추가 배트 3.</t>
  </si>
  <si>
    <t>추가 배트 5.</t>
  </si>
  <si>
    <t>추가 배트 8.</t>
  </si>
  <si>
    <t>추가 배트 9.</t>
  </si>
  <si>
    <t>추가 배트 12.</t>
  </si>
  <si>
    <t>추가 배트 13.</t>
  </si>
  <si>
    <t>추가 배트 16.</t>
  </si>
  <si>
    <t>추가 배트 19.</t>
  </si>
  <si>
    <t>추가 배트 20.</t>
  </si>
  <si>
    <t>추가 배트 21.</t>
  </si>
  <si>
    <t>추가 배트 22.</t>
  </si>
  <si>
    <t>bat_32</t>
  </si>
  <si>
    <t>bat_33</t>
  </si>
  <si>
    <t>bat_34</t>
  </si>
  <si>
    <t>bat_35</t>
  </si>
  <si>
    <t>bat_36</t>
  </si>
  <si>
    <t>bat_37</t>
  </si>
  <si>
    <t>bat_38</t>
  </si>
  <si>
    <t>bat_39</t>
  </si>
  <si>
    <t>bat_40</t>
  </si>
  <si>
    <t>bat_41</t>
  </si>
  <si>
    <t>bat_42</t>
  </si>
  <si>
    <t>bat_43</t>
  </si>
  <si>
    <t>bat_44</t>
  </si>
  <si>
    <t>bat_45</t>
  </si>
  <si>
    <t>bat_46</t>
  </si>
  <si>
    <t>bat_47</t>
  </si>
  <si>
    <t>bat_48</t>
  </si>
  <si>
    <t>bat_49</t>
  </si>
  <si>
    <t>bat_50</t>
  </si>
  <si>
    <t>스테미너풀충전</t>
  </si>
  <si>
    <t>스테미너반충전</t>
  </si>
  <si>
    <t>8시간마다 스테미너를 1 올려준다.</t>
  </si>
  <si>
    <t xml:space="preserve"> - 안타 개당 +2%
 - 홈런 개당 +4%
 - 홈런을 친후에 6%를 넘어가면 상대방에게 공격이 날아간다.
 - 홈런을 치지 않고는 계속 누적된다. (맥스 40%까지만)
 - 배틀 LV Exp 승패에 관계없이 +5(고정)
 - 배틀 GradeExp 승과 패는 [레벨, 스테미너]텝을 참조
 - 패배:10실버, 1점승:15실버, 2점승:20실버 (고정)</t>
  </si>
  <si>
    <t>스테미너</t>
  </si>
  <si>
    <t>200Silver를 사용하면 스테미너 전부를 복구할 수 있다.</t>
  </si>
  <si>
    <t>레벨업을하면 풀로 스테미너가 복구된다.</t>
  </si>
  <si>
    <t>스테미너 사용량</t>
  </si>
  <si>
    <t>[스테미너구매] UI첫페이지에 수정, UI부분 출력, 실시간에 충전방법추가</t>
  </si>
  <si>
    <t>[레벨]스테미너수정, HP개념 삭제, 계급개념추가, 계급수식적용, 계급이름추가</t>
  </si>
  <si>
    <t>[카메라]기본 스테미너 사용량 변경, 렙제단계로 싱글 게임 오픈, 배틀모드 추가(가추가)</t>
  </si>
  <si>
    <t>* 최대 스테미너 증가권 삭제</t>
  </si>
  <si>
    <t>* 스테미너 증가권1, 2, 3은 실시간 충전 풀로 변경한다.</t>
  </si>
  <si>
    <t>[스테미너 부족 충전]</t>
  </si>
  <si>
    <t>GIFT Item Code</t>
    <phoneticPr fontId="1" type="noConversion"/>
  </si>
  <si>
    <t>Superior</t>
    <phoneticPr fontId="1" type="noConversion"/>
  </si>
  <si>
    <t>Rookie 1</t>
    <phoneticPr fontId="1" type="noConversion"/>
  </si>
  <si>
    <t>Rookie 2</t>
    <phoneticPr fontId="1" type="noConversion"/>
  </si>
  <si>
    <t>Rookie 3</t>
    <phoneticPr fontId="1" type="noConversion"/>
  </si>
  <si>
    <t>Rookie 4</t>
    <phoneticPr fontId="1" type="noConversion"/>
  </si>
  <si>
    <t>Rookie 5</t>
    <phoneticPr fontId="1" type="noConversion"/>
  </si>
  <si>
    <t>Baseball God</t>
    <phoneticPr fontId="1" type="noConversion"/>
  </si>
  <si>
    <t>Slugger 1</t>
    <phoneticPr fontId="1" type="noConversion"/>
  </si>
  <si>
    <t>Slugger 2</t>
  </si>
  <si>
    <t>Slugger 3</t>
  </si>
  <si>
    <t>Slugger 4</t>
  </si>
  <si>
    <t>Slugger 5</t>
  </si>
  <si>
    <t>Minor Leaguer 1</t>
    <phoneticPr fontId="1" type="noConversion"/>
  </si>
  <si>
    <t>Major Leaguer 1</t>
    <phoneticPr fontId="1" type="noConversion"/>
  </si>
  <si>
    <t>Professional 1</t>
    <phoneticPr fontId="1" type="noConversion"/>
  </si>
  <si>
    <t>Superior 1</t>
    <phoneticPr fontId="1" type="noConversion"/>
  </si>
  <si>
    <t>Eagle Eye 1</t>
    <phoneticPr fontId="1" type="noConversion"/>
  </si>
  <si>
    <t>Master 1</t>
    <phoneticPr fontId="1" type="noConversion"/>
  </si>
  <si>
    <t>Untouchable 1</t>
    <phoneticPr fontId="1" type="noConversion"/>
  </si>
  <si>
    <t>Baseball God 1</t>
    <phoneticPr fontId="1" type="noConversion"/>
  </si>
  <si>
    <t>Minor Leaguer 2</t>
  </si>
  <si>
    <t>Minor Leaguer 3</t>
  </si>
  <si>
    <t>Minor Leaguer 4</t>
  </si>
  <si>
    <t>Minor Leaguer 5</t>
  </si>
  <si>
    <t>Major Leaguer 2</t>
  </si>
  <si>
    <t>Major Leaguer 3</t>
  </si>
  <si>
    <t>Major Leaguer 4</t>
  </si>
  <si>
    <t>Major Leaguer 5</t>
  </si>
  <si>
    <t>Professional 2</t>
  </si>
  <si>
    <t>Professional 3</t>
  </si>
  <si>
    <t>Professional 4</t>
  </si>
  <si>
    <t>Professional 5</t>
  </si>
  <si>
    <t>Superior 2</t>
  </si>
  <si>
    <t>Superior 3</t>
  </si>
  <si>
    <t>Superior 4</t>
  </si>
  <si>
    <t>Superior 5</t>
  </si>
  <si>
    <t>Eagle Eye 2</t>
  </si>
  <si>
    <t>Eagle Eye 3</t>
  </si>
  <si>
    <t>Eagle Eye 4</t>
  </si>
  <si>
    <t>Eagle Eye 5</t>
  </si>
  <si>
    <t>Master 2</t>
  </si>
  <si>
    <t>Master 3</t>
  </si>
  <si>
    <t>Master 4</t>
  </si>
  <si>
    <t>Master 5</t>
  </si>
  <si>
    <t>Untouchable 2</t>
  </si>
  <si>
    <t>Untouchable 3</t>
  </si>
  <si>
    <t>Untouchable 4</t>
  </si>
  <si>
    <t>Untouchable 5</t>
  </si>
  <si>
    <t>Baseball God 2</t>
  </si>
  <si>
    <t>Baseball God 3</t>
  </si>
  <si>
    <t>Baseball God 4</t>
  </si>
  <si>
    <t>Baseball God 5</t>
  </si>
  <si>
    <t>Major Leaguer</t>
    <phoneticPr fontId="1" type="noConversion"/>
  </si>
  <si>
    <t>Eagle Eye</t>
    <phoneticPr fontId="1" type="noConversion"/>
  </si>
  <si>
    <t>Master</t>
    <phoneticPr fontId="1" type="noConversion"/>
  </si>
  <si>
    <r>
      <t xml:space="preserve">유저 -&gt; 공격 -&gt; 발생확률(15% + a)    -&gt; 노히트
                  -&gt; 발생확률(30%)          -&gt; </t>
    </r>
    <r>
      <rPr>
        <b/>
        <strike/>
        <sz val="8"/>
        <color theme="1"/>
        <rFont val="맑은 고딕"/>
        <family val="3"/>
        <charset val="129"/>
        <scheme val="minor"/>
      </rPr>
      <t>파워감소(파워 - 파워 * a) &gt; 최소파워로안내려감</t>
    </r>
    <r>
      <rPr>
        <b/>
        <sz val="8"/>
        <color theme="1"/>
        <rFont val="맑은 고딕"/>
        <family val="3"/>
        <charset val="129"/>
        <scheme val="minor"/>
      </rPr>
      <t xml:space="preserve">
                  -&gt; 발생확률(55% -  a)    -&gt; 로그원래대로</t>
    </r>
    <phoneticPr fontId="1" type="noConversion"/>
  </si>
  <si>
    <r>
      <t xml:space="preserve">유저 -&gt; 공격 -&gt; 발생확률(15% + a)    -&gt; 노히트
                  -&gt; 발생확률(40%)          -&gt; </t>
    </r>
    <r>
      <rPr>
        <b/>
        <strike/>
        <sz val="8"/>
        <color theme="1"/>
        <rFont val="맑은 고딕"/>
        <family val="3"/>
        <charset val="129"/>
        <scheme val="minor"/>
      </rPr>
      <t>파워감소(파워 - 파워 * a) &gt; 최소파워로안내려감</t>
    </r>
    <r>
      <rPr>
        <b/>
        <sz val="8"/>
        <color theme="1"/>
        <rFont val="맑은 고딕"/>
        <family val="3"/>
        <charset val="129"/>
        <scheme val="minor"/>
      </rPr>
      <t xml:space="preserve">
                  -&gt; 발생확률(45% -  a)    -&gt; 로그원래대로</t>
    </r>
    <phoneticPr fontId="1" type="noConversion"/>
  </si>
  <si>
    <r>
      <t>유저 -&gt; 공격 -&gt; 발생확률(35% + a)    -&gt; 노히트
                  -&gt; 발생확률(25%)          -&gt;</t>
    </r>
    <r>
      <rPr>
        <b/>
        <strike/>
        <sz val="8"/>
        <color theme="1"/>
        <rFont val="맑은 고딕"/>
        <family val="3"/>
        <charset val="129"/>
        <scheme val="minor"/>
      </rPr>
      <t xml:space="preserve"> 파워감소(파워 - 파워 * a) &gt; 최소파워로안내려감</t>
    </r>
    <r>
      <rPr>
        <b/>
        <sz val="8"/>
        <color theme="1"/>
        <rFont val="맑은 고딕"/>
        <family val="3"/>
        <charset val="129"/>
        <scheme val="minor"/>
      </rPr>
      <t xml:space="preserve">
                  -&gt; 발생확률(40% -  a)    -&gt; 로그원래대로</t>
    </r>
    <phoneticPr fontId="1" type="noConversion"/>
  </si>
  <si>
    <r>
      <t xml:space="preserve">유저 -&gt; 공격 -&gt; 발생확률(15% + a)    -&gt; 노히트
                  -&gt; 발생확률(45%)          -&gt; </t>
    </r>
    <r>
      <rPr>
        <b/>
        <strike/>
        <sz val="8"/>
        <color theme="1"/>
        <rFont val="맑은 고딕"/>
        <family val="3"/>
        <charset val="129"/>
        <scheme val="minor"/>
      </rPr>
      <t>파워감소(파워 - 파워 * a) &gt; 최소파워로안내려감</t>
    </r>
    <r>
      <rPr>
        <b/>
        <sz val="8"/>
        <color theme="1"/>
        <rFont val="맑은 고딕"/>
        <family val="3"/>
        <charset val="129"/>
        <scheme val="minor"/>
      </rPr>
      <t xml:space="preserve">
                  -&gt; 발생확률(40% -  a)    -&gt; 로그원래대로</t>
    </r>
    <phoneticPr fontId="1" type="noConversion"/>
  </si>
  <si>
    <t>경기 결과 보상</t>
    <phoneticPr fontId="1" type="noConversion"/>
  </si>
  <si>
    <t>1번 구장</t>
    <phoneticPr fontId="1" type="noConversion"/>
  </si>
  <si>
    <t>2번 구장</t>
    <phoneticPr fontId="1" type="noConversion"/>
  </si>
  <si>
    <t>3번 구장</t>
    <phoneticPr fontId="1" type="noConversion"/>
  </si>
  <si>
    <t>구장</t>
    <phoneticPr fontId="1" type="noConversion"/>
  </si>
  <si>
    <t>추가 실버볼</t>
    <phoneticPr fontId="1" type="noConversion"/>
  </si>
  <si>
    <t>0</t>
    <phoneticPr fontId="1" type="noConversion"/>
  </si>
  <si>
    <t>- 경기 후 승리 성적에 따라 경험치와 실버볼 보상을 획득
- 세부 내용은 스테미너(행동치) 테이블와 레벨 테이블 참조
- 보상은 패배 및 승리시에 따라 달라지며 레벨 테이블에 명시된 비거리 이상으로 승리시 추가 보상이 주어진다.</t>
    <phoneticPr fontId="1" type="noConversion"/>
  </si>
  <si>
    <t>- 스타디움을 구입했을 시 추가 보상이 주어진다.
- 패배 및 승리와 관계 없이 동일하게 주어진다.
- 보상은 실버볼 제한이며 추가 계급 경험치나 레벨 경험치는 주어지지 않는다.</t>
    <phoneticPr fontId="1" type="noConversion"/>
  </si>
  <si>
    <t>O</t>
    <phoneticPr fontId="1" type="noConversion"/>
  </si>
  <si>
    <t>종류</t>
    <phoneticPr fontId="1" type="noConversion"/>
  </si>
  <si>
    <t>파일명</t>
    <phoneticPr fontId="1" type="noConversion"/>
  </si>
  <si>
    <t>BGM</t>
    <phoneticPr fontId="1" type="noConversion"/>
  </si>
  <si>
    <t>EFFECT</t>
    <phoneticPr fontId="1" type="noConversion"/>
  </si>
  <si>
    <t>bgm_main</t>
    <phoneticPr fontId="1" type="noConversion"/>
  </si>
  <si>
    <t>bgm_game01</t>
    <phoneticPr fontId="1" type="noConversion"/>
  </si>
  <si>
    <t>bgm_game02</t>
    <phoneticPr fontId="1" type="noConversion"/>
  </si>
  <si>
    <t>result_win</t>
    <phoneticPr fontId="1" type="noConversion"/>
  </si>
  <si>
    <t>result_lose</t>
    <phoneticPr fontId="1" type="noConversion"/>
  </si>
  <si>
    <t>menu_cancel</t>
    <phoneticPr fontId="1" type="noConversion"/>
  </si>
  <si>
    <t>menu_subselect</t>
    <phoneticPr fontId="1" type="noConversion"/>
  </si>
  <si>
    <t>item_buy</t>
    <phoneticPr fontId="1" type="noConversion"/>
  </si>
  <si>
    <t>item_wear</t>
    <phoneticPr fontId="1" type="noConversion"/>
  </si>
  <si>
    <t>item_usuccess</t>
    <phoneticPr fontId="1" type="noConversion"/>
  </si>
  <si>
    <t>item_ufail</t>
    <phoneticPr fontId="1" type="noConversion"/>
  </si>
  <si>
    <t>item_uing</t>
    <phoneticPr fontId="1" type="noConversion"/>
  </si>
  <si>
    <t>item_cing</t>
    <phoneticPr fontId="1" type="noConversion"/>
  </si>
  <si>
    <t>item_cresult</t>
    <phoneticPr fontId="1" type="noConversion"/>
  </si>
  <si>
    <t>game_bat_wood</t>
    <phoneticPr fontId="1" type="noConversion"/>
  </si>
  <si>
    <t>game_bat_steel</t>
    <phoneticPr fontId="1" type="noConversion"/>
  </si>
  <si>
    <t>game_bat_dutak</t>
    <phoneticPr fontId="1" type="noConversion"/>
  </si>
  <si>
    <t>game_bat_glass</t>
    <phoneticPr fontId="1" type="noConversion"/>
  </si>
  <si>
    <t>game_hit_fx01</t>
    <phoneticPr fontId="1" type="noConversion"/>
  </si>
  <si>
    <t>game_hit_fx02</t>
    <phoneticPr fontId="1" type="noConversion"/>
  </si>
  <si>
    <t>game_audience</t>
    <phoneticPr fontId="1" type="noConversion"/>
  </si>
  <si>
    <t>game_penalty</t>
    <phoneticPr fontId="1" type="noConversion"/>
  </si>
  <si>
    <t>game_papply</t>
    <phoneticPr fontId="1" type="noConversion"/>
  </si>
  <si>
    <t>game_bonus</t>
    <phoneticPr fontId="1" type="noConversion"/>
  </si>
  <si>
    <t>game_countdown</t>
    <phoneticPr fontId="1" type="noConversion"/>
  </si>
  <si>
    <t>game_machine_shoot</t>
    <phoneticPr fontId="1" type="noConversion"/>
  </si>
  <si>
    <t>game_machine_show</t>
    <phoneticPr fontId="1" type="noConversion"/>
  </si>
  <si>
    <t>menu_select</t>
    <phoneticPr fontId="1" type="noConversion"/>
  </si>
  <si>
    <t>game_catch</t>
    <phoneticPr fontId="1" type="noConversion"/>
  </si>
  <si>
    <t>result_showbar</t>
    <phoneticPr fontId="1" type="noConversion"/>
  </si>
  <si>
    <t>result_levelup</t>
    <phoneticPr fontId="1" type="noConversion"/>
  </si>
  <si>
    <t>result_leveldown</t>
    <phoneticPr fontId="1" type="noConversion"/>
  </si>
  <si>
    <t>result_card</t>
    <phoneticPr fontId="1" type="noConversion"/>
  </si>
  <si>
    <t>게임 대기 및 시작</t>
  </si>
  <si>
    <t>승리 목표</t>
  </si>
  <si>
    <t>-1라운드당 목표 거리는 계급과 무관하게 항상 500m 고정
-먼저 목표거리에 도달하는 측이 승리한다
-누적 보상과 승리 보상 2가지가 존재하며 승리 보상은 즉각적으로 획득, 누적 보상은 10연승을 완료해야 받을 수 있다.</t>
  </si>
  <si>
    <t>게임 진행중 룰</t>
  </si>
  <si>
    <t>-배틀 모드에 사용되는 패널티 시스템을 동일 적용한다.
-기타 게임 중 및 결과 인터페이스는 배틀 모드와 동일하다</t>
  </si>
  <si>
    <t>패널티</t>
  </si>
  <si>
    <t>-배틀 모드와 완전 동일</t>
  </si>
  <si>
    <t>보너스 점수</t>
  </si>
  <si>
    <t>계급별 구질 등장</t>
  </si>
  <si>
    <t>-배틀 모드와 동일</t>
  </si>
  <si>
    <t>연승</t>
  </si>
  <si>
    <t>연승 보상</t>
  </si>
  <si>
    <t>승리 보상</t>
  </si>
  <si>
    <t>배틀 아이템</t>
  </si>
  <si>
    <t>-스프린트 모드에서는 배틀 아이템을 사용하지 않는다.</t>
  </si>
  <si>
    <t>싱글 모드 플레이시 스테미너 3을 소모합니다.</t>
  </si>
  <si>
    <t>연습 모드를 통해 실력을 향상시킬 수 있습니다.</t>
  </si>
  <si>
    <t>머신 모드에서는 20개의 공이 날아옵니다. 최대한 멀리 날리세요!</t>
  </si>
  <si>
    <t>연습 모드를 제외한 싱글 모드는 랭킹 서비스가 제공됩니다.</t>
  </si>
  <si>
    <t>퀵매치를 통해 즉각적으로 배틀 모드를 플레이 할 수 있습니다.</t>
  </si>
  <si>
    <t>배틀 모드 플레이시 스테미너 5를 소모합니다.</t>
  </si>
  <si>
    <t>배틀 모드 진행 중 게임을 중단하고 나가게 되면 승점이 감소합니다.</t>
  </si>
  <si>
    <t>배틀 모드에서 상대방을 이기게 되면 승점을 얻습니다.</t>
  </si>
  <si>
    <t>승점이 5점 이상 쌓이게 되면 계급이 올라갑니다.</t>
  </si>
  <si>
    <t>실드 아이템은 절반의 확률로 상대방의 패널티를 방어합니다.</t>
  </si>
  <si>
    <t>공 추적 아이템을 장착하면 공의 궤적을 볼 수 있습니다.</t>
  </si>
  <si>
    <t xml:space="preserve">지진 패널티는 투구시 화면이 흔들리게 됩니다.  </t>
  </si>
  <si>
    <t>스피드볼 패널티는 투수가 공을 더 빠르게 던집니다.</t>
  </si>
  <si>
    <t>헤비 볼 패널티는 타격 파워를 일정 비율로 감소시킵니다.</t>
  </si>
  <si>
    <t>승점이 0점 이하로 떨어지게 되면 계급이 떨어집니다.</t>
  </si>
  <si>
    <t>상대를 큰 차이로 이길 수록 빠르게 계급을 올릴 수가 있습니다.</t>
  </si>
  <si>
    <t>펫을 장착하게 되면 추가적인 보너스 효과를 얻을 수 있습니다.</t>
  </si>
  <si>
    <t>멋진 액세서리를 장착하고 자신의 캐릭터를 꾸미세요!</t>
  </si>
  <si>
    <t>카일과 고스트는 기존 캐릭터보다 더 강력한 능력을 발휘할 수 있습니다.</t>
  </si>
  <si>
    <t>아이템을 강화할 수록 더 강력한 능력치를 보유할 수 있습니다.</t>
  </si>
  <si>
    <t>스케일 포션을 통해 캐릭터의 머리 크기를 조절할 수 있습니다.</t>
  </si>
  <si>
    <t>툴팁 도움말</t>
    <phoneticPr fontId="1" type="noConversion"/>
  </si>
  <si>
    <t>내용</t>
    <phoneticPr fontId="1" type="noConversion"/>
  </si>
  <si>
    <t>스모크 패널티는 타자의 시야를 방해합니다.</t>
    <phoneticPr fontId="1" type="noConversion"/>
  </si>
  <si>
    <t>마구 패널티는 다음 투구시 투수가 마구를 던집니다.</t>
    <phoneticPr fontId="1" type="noConversion"/>
  </si>
  <si>
    <t>친구 관련</t>
    <phoneticPr fontId="1" type="noConversion"/>
  </si>
  <si>
    <t>아이템/장비</t>
    <phoneticPr fontId="1" type="noConversion"/>
  </si>
  <si>
    <t>배틀</t>
    <phoneticPr fontId="1" type="noConversion"/>
  </si>
  <si>
    <t>USA</t>
    <phoneticPr fontId="1" type="noConversion"/>
  </si>
  <si>
    <t>CHA</t>
    <phoneticPr fontId="1" type="noConversion"/>
  </si>
  <si>
    <t>JPN</t>
    <phoneticPr fontId="1" type="noConversion"/>
  </si>
  <si>
    <t>AUS</t>
    <phoneticPr fontId="1" type="noConversion"/>
  </si>
  <si>
    <t>BRA</t>
    <phoneticPr fontId="1" type="noConversion"/>
  </si>
  <si>
    <t>CAN</t>
    <phoneticPr fontId="1" type="noConversion"/>
  </si>
  <si>
    <t>COL</t>
    <phoneticPr fontId="1" type="noConversion"/>
  </si>
  <si>
    <t>CUB</t>
    <phoneticPr fontId="1" type="noConversion"/>
  </si>
  <si>
    <t>DOM</t>
    <phoneticPr fontId="1" type="noConversion"/>
  </si>
  <si>
    <t>ESP</t>
    <phoneticPr fontId="1" type="noConversion"/>
  </si>
  <si>
    <t>FRA</t>
    <phoneticPr fontId="1" type="noConversion"/>
  </si>
  <si>
    <t>GBR</t>
    <phoneticPr fontId="1" type="noConversion"/>
  </si>
  <si>
    <t>GER</t>
    <phoneticPr fontId="1" type="noConversion"/>
  </si>
  <si>
    <t>ISR</t>
    <phoneticPr fontId="1" type="noConversion"/>
  </si>
  <si>
    <t>ITA</t>
    <phoneticPr fontId="1" type="noConversion"/>
  </si>
  <si>
    <t>MEX</t>
    <phoneticPr fontId="1" type="noConversion"/>
  </si>
  <si>
    <t>NCA</t>
    <phoneticPr fontId="1" type="noConversion"/>
  </si>
  <si>
    <t>NED</t>
    <phoneticPr fontId="1" type="noConversion"/>
  </si>
  <si>
    <t>NZL</t>
    <phoneticPr fontId="1" type="noConversion"/>
  </si>
  <si>
    <t>PAN</t>
    <phoneticPr fontId="1" type="noConversion"/>
  </si>
  <si>
    <t>PHI</t>
    <phoneticPr fontId="1" type="noConversion"/>
  </si>
  <si>
    <t>PUR</t>
    <phoneticPr fontId="1" type="noConversion"/>
  </si>
  <si>
    <t>RSA</t>
    <phoneticPr fontId="1" type="noConversion"/>
  </si>
  <si>
    <t>THA</t>
    <phoneticPr fontId="1" type="noConversion"/>
  </si>
  <si>
    <t>VEN</t>
    <phoneticPr fontId="1" type="noConversion"/>
  </si>
  <si>
    <t>Australia</t>
  </si>
  <si>
    <t>Korea</t>
    <phoneticPr fontId="1" type="noConversion"/>
  </si>
  <si>
    <t>China</t>
    <phoneticPr fontId="1" type="noConversion"/>
  </si>
  <si>
    <t>Japan</t>
    <phoneticPr fontId="1" type="noConversion"/>
  </si>
  <si>
    <t>Brazil</t>
    <phoneticPr fontId="1" type="noConversion"/>
  </si>
  <si>
    <t>Canada</t>
    <phoneticPr fontId="1" type="noConversion"/>
  </si>
  <si>
    <t>Colombia</t>
  </si>
  <si>
    <t>Cuba</t>
    <phoneticPr fontId="1" type="noConversion"/>
  </si>
  <si>
    <t>CZE</t>
    <phoneticPr fontId="1" type="noConversion"/>
  </si>
  <si>
    <t>Czech</t>
  </si>
  <si>
    <t>Dominican Republic</t>
    <phoneticPr fontId="1" type="noConversion"/>
  </si>
  <si>
    <t>Spain</t>
  </si>
  <si>
    <t>France</t>
    <phoneticPr fontId="1" type="noConversion"/>
  </si>
  <si>
    <t>United Kingdom</t>
  </si>
  <si>
    <t>Germany</t>
  </si>
  <si>
    <t>Israel</t>
  </si>
  <si>
    <t>Italy</t>
  </si>
  <si>
    <t>Mexico</t>
  </si>
  <si>
    <t>Netherlands</t>
  </si>
  <si>
    <t>New Zealand</t>
  </si>
  <si>
    <t>Panama</t>
  </si>
  <si>
    <t>Philippines</t>
    <phoneticPr fontId="1" type="noConversion"/>
  </si>
  <si>
    <t>Puerto Rico</t>
  </si>
  <si>
    <t>Republic of South Africa</t>
  </si>
  <si>
    <t>Thailand</t>
  </si>
  <si>
    <t>TPE</t>
    <phoneticPr fontId="1" type="noConversion"/>
  </si>
  <si>
    <t>Taiwan</t>
    <phoneticPr fontId="1" type="noConversion"/>
  </si>
  <si>
    <t>Venezuela</t>
  </si>
  <si>
    <t>코드</t>
    <phoneticPr fontId="1" type="noConversion"/>
  </si>
  <si>
    <t>영문 명칭</t>
    <phoneticPr fontId="1" type="noConversion"/>
  </si>
  <si>
    <t>순서</t>
    <phoneticPr fontId="1" type="noConversion"/>
  </si>
  <si>
    <t>한국</t>
    <phoneticPr fontId="1" type="noConversion"/>
  </si>
  <si>
    <t>미국</t>
    <phoneticPr fontId="1" type="noConversion"/>
  </si>
  <si>
    <t>중국</t>
    <phoneticPr fontId="1" type="noConversion"/>
  </si>
  <si>
    <t>일본</t>
    <phoneticPr fontId="1" type="noConversion"/>
  </si>
  <si>
    <t>오스트레일리아</t>
    <phoneticPr fontId="1" type="noConversion"/>
  </si>
  <si>
    <t>브라질</t>
    <phoneticPr fontId="1" type="noConversion"/>
  </si>
  <si>
    <t>캐나다</t>
    <phoneticPr fontId="1" type="noConversion"/>
  </si>
  <si>
    <t>콜롬비아</t>
    <phoneticPr fontId="1" type="noConversion"/>
  </si>
  <si>
    <t>쿠바</t>
    <phoneticPr fontId="1" type="noConversion"/>
  </si>
  <si>
    <t>체코</t>
    <phoneticPr fontId="1" type="noConversion"/>
  </si>
  <si>
    <t>도미니카 공화국</t>
    <phoneticPr fontId="1" type="noConversion"/>
  </si>
  <si>
    <t>스페인</t>
    <phoneticPr fontId="1" type="noConversion"/>
  </si>
  <si>
    <t>프랑스</t>
    <phoneticPr fontId="1" type="noConversion"/>
  </si>
  <si>
    <t>영국</t>
    <phoneticPr fontId="1" type="noConversion"/>
  </si>
  <si>
    <t>독일</t>
    <phoneticPr fontId="1" type="noConversion"/>
  </si>
  <si>
    <t>이스라엘</t>
    <phoneticPr fontId="1" type="noConversion"/>
  </si>
  <si>
    <t>이탈리아</t>
    <phoneticPr fontId="1" type="noConversion"/>
  </si>
  <si>
    <t>멕시코</t>
    <phoneticPr fontId="1" type="noConversion"/>
  </si>
  <si>
    <t>Nicaragua</t>
    <phoneticPr fontId="1" type="noConversion"/>
  </si>
  <si>
    <t>니카라과</t>
    <phoneticPr fontId="1" type="noConversion"/>
  </si>
  <si>
    <t>네덜란드</t>
    <phoneticPr fontId="1" type="noConversion"/>
  </si>
  <si>
    <t>뉴질랜드</t>
    <phoneticPr fontId="1" type="noConversion"/>
  </si>
  <si>
    <t>파나마</t>
    <phoneticPr fontId="1" type="noConversion"/>
  </si>
  <si>
    <t>필리핀</t>
    <phoneticPr fontId="1" type="noConversion"/>
  </si>
  <si>
    <t>푸에르토리코</t>
    <phoneticPr fontId="1" type="noConversion"/>
  </si>
  <si>
    <t>남아프리카 공화국</t>
    <phoneticPr fontId="1" type="noConversion"/>
  </si>
  <si>
    <t>태국</t>
    <phoneticPr fontId="1" type="noConversion"/>
  </si>
  <si>
    <t>대만</t>
    <phoneticPr fontId="1" type="noConversion"/>
  </si>
  <si>
    <t>베네수엘라</t>
    <phoneticPr fontId="1" type="noConversion"/>
  </si>
  <si>
    <t>한글 명칭</t>
    <phoneticPr fontId="1" type="noConversion"/>
  </si>
  <si>
    <t>KOR</t>
    <phoneticPr fontId="1" type="noConversion"/>
  </si>
  <si>
    <t>남성용 기본 야구 유니폼(머리).</t>
  </si>
  <si>
    <t>레몬 몬스터 스포츠 브랜드의(머리). 정확도를 크게 강화시켜준다.</t>
  </si>
  <si>
    <t>파이어 스타 스포츠 브랜드의(머리). 강력한 스윙을 날리기에 적합하다.</t>
  </si>
  <si>
    <t>기본 경찰(머리).</t>
  </si>
  <si>
    <t>육군 간부 정복(머리). 위력이 강화되어 있다.</t>
  </si>
  <si>
    <t>미카엘 네이비오피서(머리)</t>
  </si>
  <si>
    <t>해군 간부 정복(머리).</t>
  </si>
  <si>
    <t>미카엘 카우보이(머리)</t>
  </si>
  <si>
    <t>서부시대 카우보이가 즐겨쓰던(머리).</t>
  </si>
  <si>
    <t>고급스러운 디자인의 카우보이(머리). 위력이 강화되어 있다.</t>
  </si>
  <si>
    <t>미카엘 블루진(머리)</t>
  </si>
  <si>
    <t>푸른빛의 카우보이(머리).</t>
  </si>
  <si>
    <t>비너스 베이직 유니폼(머리)</t>
  </si>
  <si>
    <t>여성용 기본 유니폼(머리).</t>
  </si>
  <si>
    <t>비너스 레몬 몬스터(머리)</t>
  </si>
  <si>
    <t>비너스 카우걸(머리)</t>
  </si>
  <si>
    <t>여성용의 흰색 카우보이(머리).</t>
  </si>
  <si>
    <t>세련된 색상의 여성용 검은색 카우보이(머리). 위력이 강화되어 있다.</t>
  </si>
  <si>
    <t>비너스 블루진(머리)</t>
  </si>
  <si>
    <t>푸른색의 여성용 카우보이(머리).</t>
  </si>
  <si>
    <t>비너스 파란색 레이싱걸(머리)</t>
  </si>
  <si>
    <t>레이싱걸이 사용하는 푸른색(머리).</t>
  </si>
  <si>
    <t>레이싱걸이 사용하는 붉은색(머리). 파워가 크게 강화되어 있다.</t>
  </si>
  <si>
    <t>비너스 노란색 레이싱걸(머리)</t>
  </si>
  <si>
    <t>미카엘 벨벳수트(머리)</t>
  </si>
  <si>
    <t>멋스러운 붉은색 벨벳 정장에 어울리는(머리) 스타일.</t>
  </si>
  <si>
    <t>미카엘 카사노바(머리)</t>
  </si>
  <si>
    <t>미카엘 매화도복(머리)</t>
  </si>
  <si>
    <t>미카엘 벚꽃도복(머리)</t>
  </si>
  <si>
    <t>비너스 매화치파오(머리)</t>
  </si>
  <si>
    <t>비너스 벚꽃치파오(머리)</t>
  </si>
  <si>
    <t>바니걸 복장에 어울리는 귀여운 검은색(머리).</t>
  </si>
  <si>
    <t>바니걸 복장에 어울리는 귀여운 흰색(머리). 위력이 강화되어 있다.</t>
  </si>
  <si>
    <t>비너스 보라색 바니걸(머리)</t>
  </si>
  <si>
    <t>흔하게 볼 수 없는 매력적인 보라색(머리).</t>
  </si>
  <si>
    <t>고스트 퍼플 데블(머리)</t>
  </si>
  <si>
    <t>미카엘 베이직유니폼(상의)</t>
  </si>
  <si>
    <t>남성용 기본 유니폼(상의)</t>
  </si>
  <si>
    <t>레몬 몬스터 스포츠 브랜드의(상의). 정확도를 크게 강화시켜준다.</t>
  </si>
  <si>
    <t>파이어 스타 스포츠 브랜드의(상의). 강력한 스윙을 날리기에 적합하다.</t>
  </si>
  <si>
    <t>미카엘 폴리스(상의)</t>
  </si>
  <si>
    <t>기본 경찰(상의).</t>
  </si>
  <si>
    <t>육군 간부 정복(상의). 위력이 강화되어 있다.</t>
  </si>
  <si>
    <t>미카엘 네이비오피서(상의)</t>
  </si>
  <si>
    <t>해군 간부 정복(상의).</t>
  </si>
  <si>
    <t>서부시대 카우보이가 즐겨쓰던(상의).</t>
  </si>
  <si>
    <t>고급스러운 디자인의 카우보이(상의). 위력이 강화되어 있다.</t>
  </si>
  <si>
    <t>미카엘 블루진(상의)</t>
  </si>
  <si>
    <t>미카엘 벨벳수트(상의)</t>
  </si>
  <si>
    <t>미카엘 카사노바(상의)</t>
  </si>
  <si>
    <t>미카엘 매화도복(상의)</t>
  </si>
  <si>
    <t>미카엘 벚꽃도복(상의)</t>
  </si>
  <si>
    <t>비너스 베이직 유니폼(상의)</t>
  </si>
  <si>
    <t>여성용 기본 유니폼(상의)</t>
  </si>
  <si>
    <t>비너스 레몬 몬스터(상의)</t>
  </si>
  <si>
    <t>비너스 매화치파오(상의)</t>
  </si>
  <si>
    <t>비너스 벚꽃치파오(상의)</t>
  </si>
  <si>
    <t>비너스 카우걸(상의)</t>
  </si>
  <si>
    <t>비너스 블루진(상의)</t>
  </si>
  <si>
    <t>청색 데님 베스트로 만들어진 카우걸(상의).</t>
  </si>
  <si>
    <t>비너스 파란색 레이싱걸(상의)</t>
  </si>
  <si>
    <t>가슴을 강조한 푸른색 레이싱 걸 복장(상의).</t>
  </si>
  <si>
    <t>붉은색의 레이싱 걸 복장(상의). 파워가 크게 강화되어 있다.</t>
  </si>
  <si>
    <t>비너스 노란색 레이싱걸(상의)</t>
  </si>
  <si>
    <t>검은색과 노란색으로 구성된 레이싱 걸 복장(상의).</t>
  </si>
  <si>
    <t>비너스 검은색 바니걸(상의)</t>
  </si>
  <si>
    <t>흰색 바니걸 복장(상의).</t>
  </si>
  <si>
    <t>검은색 바니걸 복장(상의). 파워가 크게 강화되어 있다.</t>
  </si>
  <si>
    <t>비너스 보라색 바니걸(상의)</t>
  </si>
  <si>
    <t>보라색 바니걸 복장(상의).</t>
  </si>
  <si>
    <t>카일의 기본 복장(상의). 힘을 억제하기 위해 오른손에 봉인이 걸려있다.</t>
  </si>
  <si>
    <t>흰색 자켓과 남색 후드로 구성된 카일용(상의).</t>
  </si>
  <si>
    <t>보라색 후드와 검은색 자켓으로 구성된 카일용(상의).</t>
  </si>
  <si>
    <t>카일의 본래 힘이 해방된 고스트의(상의).</t>
  </si>
  <si>
    <t>기존 고스트 복장보다 강화된 흰색(상의).</t>
  </si>
  <si>
    <t>고스트 퍼플 데블(상의)</t>
  </si>
  <si>
    <t>미카엘 베이직유니폼(하의)</t>
  </si>
  <si>
    <t>남성용 기본 유니폼(하의)</t>
  </si>
  <si>
    <t>레몬 몬스터 스포츠 브랜드의(하의). 정확도를 크게 강화시켜준다.</t>
  </si>
  <si>
    <t>파이어 스타 스포츠 브랜드의(하의). 강력한 스윙을 날리기에 적합하다.</t>
  </si>
  <si>
    <t>미카엘 폴리스(하의)</t>
  </si>
  <si>
    <t>기본 경찰(하의).</t>
  </si>
  <si>
    <t>육군 간부 정복(하의). 위력이 강화되어 있다.</t>
  </si>
  <si>
    <t>미카엘 네이비오피서(하의)</t>
  </si>
  <si>
    <t>해군 간부 정복(하의).</t>
  </si>
  <si>
    <t>미카엘 카우보이(하의)</t>
  </si>
  <si>
    <t>미카엘 블루진(하의)</t>
  </si>
  <si>
    <t>미카엘 벨벳수트(하의)</t>
  </si>
  <si>
    <t>멋스러운 붉은색 벨벳 정장(하의).</t>
  </si>
  <si>
    <t>미카엘 카사노바(하의)</t>
  </si>
  <si>
    <t>흔하게 볼수 없는 흰색 정장(하의)와 흰색 구두.</t>
  </si>
  <si>
    <t>미카엘 매화도복(하의)</t>
  </si>
  <si>
    <t>움직이는데 지장이 없게 만들어진 푸른색 도복(하의)와 가죽 신발이다.</t>
  </si>
  <si>
    <t>미카엘 벚꽃도복(하의)</t>
  </si>
  <si>
    <t>비너스 베이직 유니폼(하의)</t>
  </si>
  <si>
    <t>여성용 기본 유니폼(하의)</t>
  </si>
  <si>
    <t>비너스 레몬 몬스터(하의)</t>
  </si>
  <si>
    <t>비너스 매화치파오(하의)</t>
  </si>
  <si>
    <t>검은색 스타킹과 함께 구성된 왼쪽이 트여있는 치파오(하의).</t>
  </si>
  <si>
    <t>흰색 스타킹과 함께 구성된 치파오(하의). 위력이 강화되어 있다.</t>
  </si>
  <si>
    <t>비너스 벚꽃치파오(하의)</t>
  </si>
  <si>
    <t>세련됨과 매력을 둘다 잡은 검은색 치파오(하의).</t>
  </si>
  <si>
    <t>비너스 카우걸(하의)</t>
  </si>
  <si>
    <t>검은색 가죽 챕스로 만들어진 여성용의  카우걸(하의).</t>
  </si>
  <si>
    <t>갈색 가죽으로 만들어진 카우걸(하의). 위력이 강화되어 있다.</t>
  </si>
  <si>
    <t>비너스 블루진(하의)</t>
  </si>
  <si>
    <t>흰색 데님으로 만들어진 챕스와 푸른색 부츠로 구성된 카우걸(하의).</t>
  </si>
  <si>
    <t>비너스 파란색 레이싱걸(하의)</t>
  </si>
  <si>
    <t>비너스 노란색 레이싱걸(하의)</t>
  </si>
  <si>
    <t>비너스 검은색 바니걸(하의)</t>
  </si>
  <si>
    <t>비키니 스타일의 흰색 바니걸 복장(하의). 귀여운 토끼 꼬리가 달려있다.</t>
  </si>
  <si>
    <t>검은색 바니걸 복장(하의). 파워가 크게 강화되어 있다.</t>
  </si>
  <si>
    <t>비너스 보라색 바니걸(하의)</t>
  </si>
  <si>
    <t>보라색 바니걸 복장(하의).</t>
  </si>
  <si>
    <t>카일의 기본 흰색 복장(하의).</t>
  </si>
  <si>
    <t>군청색 청바지와 부츠로 구성된 카일용(하의).</t>
  </si>
  <si>
    <t>검은색 가죽 바지와 보라색 부츠로 구성된 카일용(하의).</t>
  </si>
  <si>
    <t>카일의 본래 힘이 해방된 고스트의(하의).</t>
  </si>
  <si>
    <t>기존 고스트 복장보다 강화된 흰색(하의).</t>
  </si>
  <si>
    <t>고스트 퍼플 데블(하의)</t>
  </si>
  <si>
    <t>고스트 궁극의 힘이 해방된 형태의 고스트(하의).</t>
  </si>
  <si>
    <t>고스트 화이트 노블레스(머리)</t>
  </si>
  <si>
    <t>고스트 화이트 노블레스(상의)</t>
  </si>
  <si>
    <t>고스트 화이트 노블레스(하의)</t>
  </si>
  <si>
    <t>카일 블랙 후드(상의)</t>
  </si>
  <si>
    <t>카일 블랙 후드(하의)</t>
  </si>
  <si>
    <t>카일 바이올렛 후드(상의)</t>
  </si>
  <si>
    <t>머신 모드에서 투구수가 0이 되면 게임이 끝나게 됩니다.</t>
    <phoneticPr fontId="1" type="noConversion"/>
  </si>
  <si>
    <t>기억력 모드는 미리 보여지는 공을 암기하여 치는 모드입니다.</t>
    <phoneticPr fontId="1" type="noConversion"/>
  </si>
  <si>
    <t>기억력 모드에서 3번 실수를 하게 되면 게임이 끝나게 됩니다.</t>
    <phoneticPr fontId="1" type="noConversion"/>
  </si>
  <si>
    <t>항목</t>
    <phoneticPr fontId="1" type="noConversion"/>
  </si>
  <si>
    <t>내용</t>
    <phoneticPr fontId="1" type="noConversion"/>
  </si>
  <si>
    <t>기본 게임 방식</t>
    <phoneticPr fontId="1" type="noConversion"/>
  </si>
  <si>
    <t>홈런리그는 투수가 던지는 공을 쳐 홈런을 날리는 홈런 더비 게임입니다.</t>
    <phoneticPr fontId="1" type="noConversion"/>
  </si>
  <si>
    <t>게임 방식은 투수가 던지는 공의 궤적을 잘 본 뒤, 배트 모양의 인디케이터를 조작하여 공이 타자의 바로 앞까지 왔을 때 치는 방식으로 진행 됩니다.</t>
    <phoneticPr fontId="1" type="noConversion"/>
  </si>
  <si>
    <t>정확하게 타격을 할 수록 더 멀리 공이 날아가게 되며, 이에 따른 비거리를 점수로 얻게 됩니다.</t>
    <phoneticPr fontId="1" type="noConversion"/>
  </si>
  <si>
    <t>게임의 모드에 따라서 연속해서 홈런을 날리게 되면 콤보 점수를 얻는 경우도 있으니 최대한 정확하게, 연속 적으로 멀리 날리는 것이 중요합니다.</t>
    <phoneticPr fontId="1" type="noConversion"/>
  </si>
  <si>
    <t>기본 조작</t>
    <phoneticPr fontId="1" type="noConversion"/>
  </si>
  <si>
    <t>홈런리그에서의 배트 조작은 중력센서를 이용한 조작과 터치 스틱을 이용한 직접 조작 방식이 있습니다.</t>
    <phoneticPr fontId="1" type="noConversion"/>
  </si>
  <si>
    <t>중력센서를 이용한 조작은 옵션에서 조작방식-틸트를 선택한 뒤 스마트 폰을 기울이면 배트 인디케이터가 이동하게 되며, 화면을 터치하면 배트를 휘두릅니다.</t>
    <phoneticPr fontId="1" type="noConversion"/>
  </si>
  <si>
    <t>터치 스틱을 이용한 조작은 옵션에서 조작방식-스틱을 선택한 뒤 스마트 폰의 왼쪽에 손을 대면 스틱 조작 아이콘이 나타나며, 이를 움직여 배트 인디케이터를 움직일 수 있습니다.
스틱을 조작하고 있을 때 스크린의 오른쪽을 터치하면 배트를 휘두르게 됩니다.</t>
    <phoneticPr fontId="1" type="noConversion"/>
  </si>
  <si>
    <t>싱글 모드</t>
    <phoneticPr fontId="1" type="noConversion"/>
  </si>
  <si>
    <t>연습 모드</t>
    <phoneticPr fontId="1" type="noConversion"/>
  </si>
  <si>
    <t>연습 모드는 여러가지 구질에 대해서 타격 연습을 할 수 있는 모드입니다. 설정 화면에서 원하는 구질과 공의 개수를 선택한 뒤 게임을 진행할 수 있으며, 연습이 종료되면 연습한 결과에 대한 평가가 출력됩니다.</t>
    <phoneticPr fontId="1" type="noConversion"/>
  </si>
  <si>
    <t>머신 모드</t>
    <phoneticPr fontId="1" type="noConversion"/>
  </si>
  <si>
    <t>머신 모드는 20개의 제한된 투구수 안에서 홈런을 정확하게 날리는 것이 목표인 게임 모드입니다. 게임을 진행하면 나타나는 오른쪽 게이지는 보너스 게이지로, 홈런을 치거나 안타를 치게 되면 조금씩 상승하게 되며 높은 게이지 수치를 유지할 수록 매 홈런 타격때마다 더 많은 점수를 획득 할 수 있습니다. 게이지는 투구수가 소진 될 수록 점점 더 빨리 떨어지며, 마찬가지로 공의 구질도 점점 어렵게 날아오게 됩니다.</t>
    <phoneticPr fontId="1" type="noConversion"/>
  </si>
  <si>
    <t>기억력 모드</t>
    <phoneticPr fontId="1" type="noConversion"/>
  </si>
  <si>
    <t>기억력 모드에서는 투수가 공을 던지기 전 공을 던질 패턴을 아이콘 형태로 미리 보여줍니다. 일정 시간이 지나면 미리보기가 사라지게 되며, 투수가 공을 던질때 미리보기에 나타난 순서대로 공을 던지게 됩니다. 공이 날라오는 시기에 맞추어 화면 하단의 아이콘을 동일한 순서대로 맞추게 되면 정답처리가 되게 됩니다. 연속해서 정답을 맞출수록 더 많은 콤보 보너스가 쌓이게 됩니다.</t>
    <phoneticPr fontId="1" type="noConversion"/>
  </si>
  <si>
    <t>배틀 모드</t>
    <phoneticPr fontId="1" type="noConversion"/>
  </si>
  <si>
    <t>대전 모드</t>
    <phoneticPr fontId="1" type="noConversion"/>
  </si>
  <si>
    <t>홈런리그에서 제공하는 싱글 모드는 총 3가지로 연습모드, 머신모드, 기억력모드가 있습니다. 각 싱글 모드는 플레이 할때 3의 스테미너를 소모합니다.</t>
    <phoneticPr fontId="1" type="noConversion"/>
  </si>
  <si>
    <t>홈런리그에서 제공하는 대전 모드는 총 2가지로 배틀 모드와 스프린트 모드가 있습니다. 각 대전 모드는 플레이시 5의 스테미너를 소모합니다.</t>
    <phoneticPr fontId="1" type="noConversion"/>
  </si>
  <si>
    <t>배틀 모드
-배틀 아이템</t>
    <phoneticPr fontId="1" type="noConversion"/>
  </si>
  <si>
    <t>메인 화면의 배틀모드 퀵 매치 버튼을 선택하게 되면 즉각적으로 배틀 모드에 진입 할 수 있습니다. 배틀 모드에 진입하게 되면 임의의 대전 상대가 선정되며, 대전을 시작하기 전 대전에 사용할 아이템을 선택하여 게임을 진행 할 수 있습니다. 
배틀 모드에서는 홈런을 날린 비거리를 누적하여 목표 비거리에 먼저 도달하는 측이 승리하게 되며, 상대방의 플레이를 우측 카메라를 통해 볼 수 있습니다. 연속해서 홈런을 날리게 되면 상대방에게 공격을 보내 플레이를 방해 할 수 있습니다.</t>
    <phoneticPr fontId="1" type="noConversion"/>
  </si>
  <si>
    <t>실드는 상대방이 홈런으로 보내는 공격을 일정 확률로 방어하는 아이템으로 방어할 수록 방어 확률이 점점 떨어지게 됩니다.</t>
    <phoneticPr fontId="1" type="noConversion"/>
  </si>
  <si>
    <t>공 추적은 공이 날라오는 궤적을 추적하여 보여줌으로써 공이 어디로 날라올지 쉽게 알수 있도록 해줍니다.</t>
    <phoneticPr fontId="1" type="noConversion"/>
  </si>
  <si>
    <t>공격 강화는 승리까지의 비거리가 1000m 남았을 때, 상대방에게 연속 홈런으로 보내는 공격의 강도를 항상 최고 수준으로 보내게 됩니다.</t>
    <phoneticPr fontId="1" type="noConversion"/>
  </si>
  <si>
    <t>확장 아이템은 500m가 남았을때 추가 점수를 주는 폴대와 전광판의 크기를 크게 확장시켜 추가 점수를 내기 용이하게 만들어 줍니다.</t>
    <phoneticPr fontId="1" type="noConversion"/>
  </si>
  <si>
    <t>자동 타격은 공이 날라 올 때 자동으로 배트를 휘두르게 합니다. 단! 배트를 휘두르는 것은 자동이지만 배트 위치를 조작하는 것은 수동임을 명심하세요. 자동 타격시 최적의 배트 타격지점을 보여주는 부가적인 효과를 제공합니다.</t>
    <phoneticPr fontId="1" type="noConversion"/>
  </si>
  <si>
    <t>헤비볼 공격은 해당 타격시 타격 파워가 절반으로 감소하게 됩니다. 헤비볼은 공격 강도에 영향을 받지 않습니다.</t>
    <phoneticPr fontId="1" type="noConversion"/>
  </si>
  <si>
    <t>스모크 공격은 투수가 공을 던지기 직전 안개가 생성되어 시야를 방해 합니다. 공격 강도가 증가 할 수록 안개가 더욱 짙어집니다.</t>
    <phoneticPr fontId="1" type="noConversion"/>
  </si>
  <si>
    <t>마구 공격은 투수가 일반 구질과 다른 특수 마구를 던지게 됩니다. 공격 강도가 증가 할 수록 마구의 난이도가 올라갑니다.</t>
    <phoneticPr fontId="1" type="noConversion"/>
  </si>
  <si>
    <t>아웃 카운트 공격은 상대방의 누적 출루 보너스를 초기화 시켜 상대방이 공격을 보낼 타이밍을 뺏어버립니다. 아웃 카운트는 공격 강도에 영향을 받지 않습니다.</t>
    <phoneticPr fontId="1" type="noConversion"/>
  </si>
  <si>
    <t>패스트 볼은 투구 속도가 증가하게 됩니다. 공격 강도가 증가 할 수록 구속이 더 빨라집니다.</t>
    <phoneticPr fontId="1" type="noConversion"/>
  </si>
  <si>
    <t>홈런을 연속해서 2개 이상 날릴 때 마다 상대방에게 공격을 보낼 수 있습니다. 콤보 수가 늘어날 수록 상대방에게 날아가는 공격의 강도 단계가 점점 올라갑니다. 공격 강도의 단계는 총 4단계까지 적용이 되며, 공격의 종류는 총 5가지로 임의의 한가지가 선정되어 적용됩니다. 투수에게 공격이 적용되어 공을 던질 때에는 특수연출이 적용되니 대비하시기 바랍니다.</t>
    <phoneticPr fontId="1" type="noConversion"/>
  </si>
  <si>
    <t>지진은 투구시 화면을 진동하여 정확한 타격을 하지 못하게 방해합니다. 공격 강도가 증가 할 수록 화면의 떨림 정도가 심해집니다.</t>
    <phoneticPr fontId="1" type="noConversion"/>
  </si>
  <si>
    <t>배틀 모드
-승리와 결과</t>
    <phoneticPr fontId="1" type="noConversion"/>
  </si>
  <si>
    <t>배틀/스프린트 모드
-출루 보너스</t>
    <phoneticPr fontId="1" type="noConversion"/>
  </si>
  <si>
    <t>배틀/스프린트 모드
-공격</t>
    <phoneticPr fontId="1" type="noConversion"/>
  </si>
  <si>
    <t>배틀 아이템은 스프린트 모드에서는 사용할 수가 없습니다. 배틀 모드에 등장하는 아이템은 총 5가지이며, 대전 대기중에 미리 구매하여 사용 할 수 있습니다.</t>
    <phoneticPr fontId="1" type="noConversion"/>
  </si>
  <si>
    <t>배틀 모드에서는 안타를 칠 때마다 게이지 측면에 위치한 출루 마크가 하나씩 늘어나게 됩니다. 출루 마크가 누적된 상태에서 홈런을 치게 되면 연속 홈런이 아니어도 상대방에게 공격이 날아가게 되는 일종의 반격 시스템입니다. 안타를 많이 친 상태에서 홈런을 칠 수록 더 강한 공격이 나가게 됩니다. 누적된 출루 마크는 홈런을 치게 되면 즉각적으로 사라지게 되며, 상대방에게 아웃 카운트 공격을 받아도 사라지게 됩니다. 하지만 연속 홈런만큼 더 강한 공격은 없다는 걸 잊지 마세요.</t>
    <phoneticPr fontId="1" type="noConversion"/>
  </si>
  <si>
    <t>스프린트 모드</t>
    <phoneticPr fontId="1" type="noConversion"/>
  </si>
  <si>
    <t>스프린트 모드
-승리와 결과</t>
    <phoneticPr fontId="1" type="noConversion"/>
  </si>
  <si>
    <t>메인 화면의 스프린트모드 퀵 매치 버튼을 선택하게 되면 즉각적으로 스프린트 모드에 진입 할 수 있습니다. 스프린트 모드에서는 계급에 따라 목표 비거리가 늘어나는 배틀 모드와 달리 500m의 고정적인 목표 비거리가 있으며, 이에 먼저 도달하는 측이 승리하게 되는 모드입니다. 스프린트 모드에서는 아이템이 사용 불가능하며, 그외 규칙은 배틀 모드와 동일하게 적용 됩니다. 스프린트 모드에서는 연승 보너스 보상이 주어지지 않지만, 10연승을 하게 되면 큰 보상이 기다리고 있습니다. 연승을 거듭할 수록 점점 어려운 상대와 대결하게 되니 주의하세요!</t>
    <phoneticPr fontId="1" type="noConversion"/>
  </si>
  <si>
    <t>배틀 모드의 승리는 목표한 비거리에 먼저 도달하는 측이 승리하게 됩니다. 비거리는 계급에 따라 점점 올라가게 되며 높은 계급에 다다를 수록 비거리가 더욱 늘어나게 됩니다. 승리할 경우 상대방의 도달 비거리 차이와 연승 수에 따라 실버볼 보상 량, 계급 경험치를 추가로 얻게 됩니다. 패배하게 될 경우, 적은 보상과 계급 경험치가 깎이게 됩니다.</t>
    <phoneticPr fontId="1" type="noConversion"/>
  </si>
  <si>
    <t>스프린트 모드의 승리는 목표한 비거리에 먼저 도달하는 측이 승리하게 됩니다. 배틀 모드의 결과 보상과 다른 점은 연승으로 인한 보너스 실버볼이 없는 대신 10연승시 많은 양의 누적 실버볼 상금을 받을 수 있다는 것이 차이점입니다.</t>
    <phoneticPr fontId="1" type="noConversion"/>
  </si>
  <si>
    <t>계급과 레벨</t>
    <phoneticPr fontId="1" type="noConversion"/>
  </si>
  <si>
    <t>계급</t>
    <phoneticPr fontId="1" type="noConversion"/>
  </si>
  <si>
    <t xml:space="preserve">홈런리그에서는 계급과 레벨 2가지의 상태수치를 제공합니다. </t>
    <phoneticPr fontId="1" type="noConversion"/>
  </si>
  <si>
    <t>레벨</t>
    <phoneticPr fontId="1" type="noConversion"/>
  </si>
  <si>
    <t>계급은 대전 모드 결과 후 승리시 얻을 수 있는 스타을 통해 올릴 수 있습니다. 큰 차이로 이기게 되면 많은 스타를 얻을 수 있으며, 기본적으로는 승리시마다 1개의 스타를 얻게 됩니다. 반면 지게 되면 1개의 스타를 잃게 됩니다. 소지하고 있는 스타를 5개까지 채우게 되면 계급이 올라가게 되지만, 0개 미만으로 떨어지게 되면 계급이 떨어지게 됩니다. 계급 총 10가지로 구분되어 있으며, 각 계급은 5개의 단계를 가지고 있습니다. 계급이 올라갈 때마다 더 많은 대전 보상 실버볼을 획득 할 수 있게 됩니다. 계급은 싱글 모드를 통해서 올릴 수 없으니 명심하세요.</t>
    <phoneticPr fontId="1" type="noConversion"/>
  </si>
  <si>
    <t>점수 시스템</t>
    <phoneticPr fontId="1" type="noConversion"/>
  </si>
  <si>
    <t>홈런 리그의 점수 시스템은 기본적으로 타격시 기록한 비거리에 따라 결정 됩니다. 게임 모드에 따라서는 연속 홈런을 날릴 경우 보너스 비거리를 추가로 주는 경우가 있습니다. 또한 폴대나 천장, 전광판을 맞추었을 경우 각각 추가 점수를 획득 할 수 있으니 기억하세요.</t>
    <phoneticPr fontId="1" type="noConversion"/>
  </si>
  <si>
    <t>스테미너</t>
    <phoneticPr fontId="1" type="noConversion"/>
  </si>
  <si>
    <t>레벨은 게임을 진행 할 수록 쌓이는 플레이 타임의 척도입니다. 경험치는 대전모드에서 승리하거나 패배하거나 항상 동일한 경험치를 제공하며, 싱글 모드에서도 경험치를 획득하여 레벨을 올릴 수 있으나 경험치의 양이 적습니다. 레벨이 올라가면 스테미너 최대치가 올라가게 되고, 여러가지 선물을 획득 할 수 있습니다.</t>
    <phoneticPr fontId="1" type="noConversion"/>
  </si>
  <si>
    <t>실버볼과 골드볼</t>
    <phoneticPr fontId="1" type="noConversion"/>
  </si>
  <si>
    <t>스테미너는 한번 플레이시 게임 가능 횟수를 알려줍니다. 5분마다 1씩 회복이 되며, 레벨이 2씩 오를 때마다 최대 스테미너 수치가 1씩 증가하게 됩니다. 싱글 모드 플레이시 스테미너는 3씩 소요되며 대전 모드 플레이시에는 5의 스테미너가 소모됩니다. 레벨업을 하게 되면 스테미너가 최대치로 회복하게 되니 기억하세요! 스테미너가 부족할 경우 골드볼을 사용하여 빠르게 충전을 할 수 있습니다.</t>
    <phoneticPr fontId="1" type="noConversion"/>
  </si>
  <si>
    <t>실버볼은 게임상 화폐 단위로써 게임을 플레이 하면 획득 할 수 있습니다. 골드볼은 게임 플레이로 획득 할 수 없으며 결제후에 사용 할 수 있습니다.</t>
    <phoneticPr fontId="1" type="noConversion"/>
  </si>
  <si>
    <t>장비</t>
    <phoneticPr fontId="1" type="noConversion"/>
  </si>
  <si>
    <t>각각의 장비에는 타격파워와 타격각도 두가지의 능력치가 존재합니다. 타격 파워가 높을 수록 기본 타격 파워가 상승하여 더 먼 거리까지 공을 날릴 수 있습니다. 타격 각도는 매 타격시마다 최고 비거리를 날아갈 수 있는 각도로 향해가게끔 각도를 보정해줍니다. 타격 파워가 높아도 타격시 각도가 높지 않으면 멀리 공을 날려보낼 수 없으며, 타격 각도가 좋더라도 파워가 낮으면 역시 멀리 공을 날릴 수 없습니다.</t>
    <phoneticPr fontId="1" type="noConversion"/>
  </si>
  <si>
    <t>능력치와 비거리</t>
    <phoneticPr fontId="1" type="noConversion"/>
  </si>
  <si>
    <t>강화</t>
    <phoneticPr fontId="1" type="noConversion"/>
  </si>
  <si>
    <t>교배</t>
    <phoneticPr fontId="1" type="noConversion"/>
  </si>
  <si>
    <t>펫들은 교배를 통해 능력치를 별도로 강화 할 수 있습니다. 교배를 하기 위해서는 펫이 먼저 있어야 가능하며, 검색된 유저들의 펫을 대상으로 현재 펫을 교배 할 수 있습니다. 교배에 성공하면 펫의 강화 레벨이 올라가고, 교배에 실패하게 되더라도 실버볼을 보상받을 수 있습니다.
교배를 진행하는 것 뿐만이 아니라 펫을 등록해두면 다른 유저가 자신의 펫과 교배 시도를 할 경우 성공/실패 여부에 관계 없이 실버볼을 보상받을 수 있습니다.</t>
    <phoneticPr fontId="1" type="noConversion"/>
  </si>
  <si>
    <t>친구</t>
    <phoneticPr fontId="1" type="noConversion"/>
  </si>
  <si>
    <t>메인 화면 좌측 하단의 아이콘을 선택하면 친구를 등록하거나 방문 할 수 있습니다.
친구를 등록하면 배틀 모드와 스프린트 모드의 결과 화면에서 매번 친구과의 랭킹을 확인 할 수 있으며, 친구를 많이 등록 할 수록 더 많은 라커룸 실버볼 보너스를 획득 할 수 있습니다.
친구 목록의 관리는 검색 페이지 및 방문시 가능합니다.</t>
    <phoneticPr fontId="1" type="noConversion"/>
  </si>
  <si>
    <t>배트와 머리, 상의, 하의 장비들은 강화를 통해 최대 10단계까지 기본 성능을 강화 할 수 있습니다. 더 높은 단계로 강화 할 수록 많은 추가 능력치가 붙게 됩니다. 7단계 강화까지 성공하게 되면 아이템이 영구 귀속으로 변경됩니다.</t>
    <phoneticPr fontId="1" type="noConversion"/>
  </si>
  <si>
    <t>홈런리그의 장비는 총 8가지가 제공됩니다. 머리, 상의, 하의, 얼굴, 날개, 꼬리, 배트, 펫으로 구분되며 각각 부여되는 능력치가 별도로 존재합니다. 종류에 따라 추가로 능력치를 향상시킬 수 있는 장비가 별도로 존재하며, 그렇지 않고 고정적인 능력치를 제공하는 장비도 존재합니다. 
머리와 상의, 하의 및 배트는 기간제한이 있으며 1회 구매시 7일간 사용이 가능합니다.</t>
    <phoneticPr fontId="1" type="noConversion"/>
  </si>
  <si>
    <t>스타디움</t>
    <phoneticPr fontId="1" type="noConversion"/>
  </si>
  <si>
    <t>대전 모드들의 진행시 현재 사용중인 스타디움에 따라 매 대전후 추가 실버볼 보상을 획득 할 수 있습니다. 뿐만 아니라 스타디움마다 추가 점수를 획득 할 수 있는 사물의 위치가 각기 다르게 제공됩니다.</t>
    <phoneticPr fontId="1" type="noConversion"/>
  </si>
  <si>
    <t>라커룸 보너스</t>
    <phoneticPr fontId="1" type="noConversion"/>
  </si>
  <si>
    <t>라커룸에 위치한 캡슐 머신을 통해 1일 1회 보너스를 획득 할 수 있습니다. 이 외에도 일정 시간마다 라커룸에 생성되는 실버볼을 획득할 수 있습니다. 더 많은 라커룸 실버볼을 위해서는 친구를 추가하세요.</t>
    <phoneticPr fontId="1" type="noConversion"/>
  </si>
  <si>
    <t>랭킹</t>
    <phoneticPr fontId="1" type="noConversion"/>
  </si>
  <si>
    <t>개인정보의 수정</t>
    <phoneticPr fontId="1" type="noConversion"/>
  </si>
  <si>
    <t>라커룸에서 프로필에 진입하게 되면 프로필의 기본적인 정보 확인 외에도 아바타 및 국가 변경, 계정의 삭제를 진행 할 수 있습니다.</t>
    <phoneticPr fontId="1" type="noConversion"/>
  </si>
  <si>
    <t>메인 메뉴에서 배틀 메뉴를 선택하시면 랭킹을 확인 할 수 있습니다. 랭킹정보에서는 각 모드별 세계 랭킹과 자신이 등록한 친구들 사이의 모드별 랭킹, 국가간 전체 랭킹을 확인 할 수 있습니다.</t>
    <phoneticPr fontId="1" type="noConversion"/>
  </si>
  <si>
    <t>배틀 모드를 플레이 하기 전 대기 화면에서 아이템을 구매할 수 있습니다.</t>
    <phoneticPr fontId="1" type="noConversion"/>
  </si>
  <si>
    <t>공격 강화 아이템을 사용하면 상대방에게 더욱 강력한 패널티를 보낼 수 있습니다.</t>
    <phoneticPr fontId="1" type="noConversion"/>
  </si>
  <si>
    <t>친구가 많을 수록 라커룸의 실버볼의 개수가 많아집니다.</t>
    <phoneticPr fontId="1" type="noConversion"/>
  </si>
  <si>
    <t>친구 추가를 통해 친구를 늘리세요.</t>
    <phoneticPr fontId="1" type="noConversion"/>
  </si>
  <si>
    <t>방문한 친구를 통해 새로운 친구에게 방문을 할 수 있습니다.</t>
    <phoneticPr fontId="1" type="noConversion"/>
  </si>
  <si>
    <t>라커룸의 프로필에서 개인정보를 수정할 수 있습니다.</t>
    <phoneticPr fontId="1" type="noConversion"/>
  </si>
  <si>
    <t>게스트로 입장시 비밀번호를 잊어버리게 되면 복구 할 수 없으니 주의하세요.</t>
    <phoneticPr fontId="1" type="noConversion"/>
  </si>
  <si>
    <t>출루 마크가 누적된 상황에서 홈런을 치면 상대방에게 공격이 적용됩니다.</t>
    <phoneticPr fontId="1" type="noConversion"/>
  </si>
  <si>
    <t>연속해서 홈런을 치면 더 강력한 공격이 적용됩니다.</t>
    <phoneticPr fontId="1" type="noConversion"/>
  </si>
  <si>
    <t>캡슐을 돌리는데 사용하는 코인은 하루 1개가 제공됩니다.</t>
    <phoneticPr fontId="1" type="noConversion"/>
  </si>
  <si>
    <t>계급이 높을 수록 대전 보상이 높아집니다.</t>
    <phoneticPr fontId="1" type="noConversion"/>
  </si>
  <si>
    <t>친구를 방문해 친구의 전적 정보를 확인 할 수 있습니다.</t>
    <phoneticPr fontId="1" type="noConversion"/>
  </si>
  <si>
    <t>같은 장비라도 등급에 따라 다른 능력치를 지니고 있습니다.</t>
    <phoneticPr fontId="1" type="noConversion"/>
  </si>
  <si>
    <t>아이템을 강화하면 능력치와 세트 보너스도 강화됩니다.</t>
    <phoneticPr fontId="1" type="noConversion"/>
  </si>
  <si>
    <t>아웃 카운트 패널티는 출루 마크를 초기화 시켜버립니다.</t>
    <phoneticPr fontId="1" type="noConversion"/>
  </si>
  <si>
    <t>안타를 쳐서 상대방에게 보낼 패널티 수치를 누적시킬 수 있습니다.</t>
    <phoneticPr fontId="1" type="noConversion"/>
  </si>
  <si>
    <t>누적된 출루 마크는 홈런을 날리게 되면 사라집니다.</t>
    <phoneticPr fontId="1" type="noConversion"/>
  </si>
  <si>
    <t>상대방을 큰 차이로 이기게 되면 더 많은 보상을 획득 할 수 있습니다.</t>
    <phoneticPr fontId="1" type="noConversion"/>
  </si>
  <si>
    <t>연속으로 홈런을 치게 되면 보너스 점수를 받습니다.</t>
    <phoneticPr fontId="1" type="noConversion"/>
  </si>
  <si>
    <t>머신 모드에서 게이지가 높을 수록 많은 점수를 획득합니다.</t>
    <phoneticPr fontId="1" type="noConversion"/>
  </si>
  <si>
    <t>펫을 교배하여 펫의 능력치를 강화할 수 있습니다.</t>
    <phoneticPr fontId="1" type="noConversion"/>
  </si>
  <si>
    <t>펫 교배에 실패를 해도 보상을 획득 할 수 있습니다.</t>
    <phoneticPr fontId="1" type="noConversion"/>
  </si>
  <si>
    <t>교배를 시도할 경우 교배를 시도한 대상에게도 실버볼이 돌아갑니다.</t>
    <phoneticPr fontId="1" type="noConversion"/>
  </si>
  <si>
    <t>연속해서 홈런을 치게 되면 상대방에게 연속적으로 공격를 날릴 수 있습니다.</t>
    <phoneticPr fontId="1" type="noConversion"/>
  </si>
  <si>
    <t>자동 타격을 사용해도 배트 아이콘을 정확하게 위치시켜야 멀리 칠 수 있습니다.</t>
    <phoneticPr fontId="1" type="noConversion"/>
  </si>
  <si>
    <t>확장 아이템을 사용하면 보너스 점수 구조물의 크기가 커집니다.</t>
    <phoneticPr fontId="1" type="noConversion"/>
  </si>
  <si>
    <t>개인정보의 수정은 프로필에서 변경 가능합니다.</t>
    <phoneticPr fontId="1" type="noConversion"/>
  </si>
  <si>
    <t>순위 정보는 메인 상단의 배틀 메뉴에서 확인가능합니다.</t>
    <phoneticPr fontId="1" type="noConversion"/>
  </si>
  <si>
    <t>펫 등록을 해야 교배 시도 보상을 획득 할 수 있습니다.</t>
    <phoneticPr fontId="1" type="noConversion"/>
  </si>
  <si>
    <t>선물함에서 자신에게 온 선물을 확인 하세요.</t>
    <phoneticPr fontId="1" type="noConversion"/>
  </si>
  <si>
    <t>액세서리,꼬리,날개,펫은 구매시 영구 귀속됩니다.</t>
    <phoneticPr fontId="1" type="noConversion"/>
  </si>
  <si>
    <t>머리,상의,하의,배트를 7단계 까지 강화하게 되면 영구 귀속 장비로 변경됩니다.</t>
    <phoneticPr fontId="1" type="noConversion"/>
  </si>
  <si>
    <t>스타디움마다 각기 다른 장점을 가지고 있습니다.</t>
    <phoneticPr fontId="1" type="noConversion"/>
  </si>
  <si>
    <t>배틀 모드에서 2연승 이상시 추가 보상을 획득 가능합니다.</t>
    <phoneticPr fontId="1" type="noConversion"/>
  </si>
  <si>
    <t>스프린트 모드에서 10연승을 하게 되면 많은 보상을 획득할 수 있습니다.</t>
    <phoneticPr fontId="1" type="noConversion"/>
  </si>
  <si>
    <t>스프린트 모드에서는 배틀 아이템을 사용할 수 없습니다.</t>
    <phoneticPr fontId="1" type="noConversion"/>
  </si>
  <si>
    <t>스프린트 모드에서는 500m에 먼저 도달하면 승리하게 됩니다.</t>
    <phoneticPr fontId="1" type="noConversion"/>
  </si>
  <si>
    <t>동일한 세트를 장착하게 되면 세트 보너스 능력치가 부여됩니다.</t>
    <phoneticPr fontId="1" type="noConversion"/>
  </si>
  <si>
    <t>여러가지 액세서리로 캐릭터를 꾸밀 수 있습니다.</t>
    <phoneticPr fontId="1" type="noConversion"/>
  </si>
  <si>
    <t>스타디움 추가 보상(1번)</t>
    <phoneticPr fontId="1" type="noConversion"/>
  </si>
  <si>
    <t>계급에 따른 추가보상(2번)</t>
    <phoneticPr fontId="1" type="noConversion"/>
  </si>
  <si>
    <t>- 렙다운을 방지하기 위해서 현재렙에서 추가 보상이 이루어진다.</t>
    <phoneticPr fontId="1" type="noConversion"/>
  </si>
  <si>
    <t>- 연승 횟수에 따라 추가적으로 실버볼 보상이 주어진다.
- 연승중 승리시에만 획득하며 패배시 즉각적으로 연승 횟수는 초기화된다.</t>
    <phoneticPr fontId="1" type="noConversion"/>
  </si>
  <si>
    <t>배틀모드 1연승</t>
    <phoneticPr fontId="1" type="noConversion"/>
  </si>
  <si>
    <t>배틀모드 연승 추가 보상(3번)</t>
    <phoneticPr fontId="1" type="noConversion"/>
  </si>
  <si>
    <t>스프린트모드 연승 추가 보상(4번)</t>
    <phoneticPr fontId="1" type="noConversion"/>
  </si>
  <si>
    <t>[스프린트 모드 텝참조]</t>
    <phoneticPr fontId="1" type="noConversion"/>
  </si>
  <si>
    <t>2연승</t>
    <phoneticPr fontId="1" type="noConversion"/>
  </si>
  <si>
    <t>3연승</t>
    <phoneticPr fontId="1" type="noConversion"/>
  </si>
  <si>
    <t>4연승</t>
    <phoneticPr fontId="1" type="noConversion"/>
  </si>
  <si>
    <t>5연승</t>
    <phoneticPr fontId="1" type="noConversion"/>
  </si>
  <si>
    <t>pluspower</t>
  </si>
  <si>
    <t>pet02</t>
  </si>
  <si>
    <t>pet03</t>
  </si>
  <si>
    <t>pet04</t>
  </si>
  <si>
    <t>pet05</t>
  </si>
  <si>
    <t>pet06</t>
  </si>
  <si>
    <t>pet07</t>
  </si>
  <si>
    <t>pet08</t>
  </si>
  <si>
    <t>pet09</t>
  </si>
  <si>
    <t>pet10</t>
  </si>
  <si>
    <t>pet11</t>
  </si>
  <si>
    <t>pet12</t>
  </si>
  <si>
    <t>pet13</t>
  </si>
  <si>
    <t>pet14</t>
  </si>
  <si>
    <t>pet15</t>
  </si>
  <si>
    <t>pet16</t>
  </si>
  <si>
    <t>pet17</t>
  </si>
  <si>
    <t>pet18</t>
  </si>
  <si>
    <t>pet19</t>
  </si>
  <si>
    <t>pet20</t>
  </si>
  <si>
    <t>pet21</t>
  </si>
  <si>
    <t>-스프린트 모드에 진입하여 새로운 매칭 대상을 찾으면 기존 배틀 모드에 사용되는 로그 데이터를 불러온다.
-소모 스테미너는 5
-아이템은 사용하지 않으며 기존 아이템들은 모두 자물쇠 처리하여 선택 불가</t>
  </si>
  <si>
    <t>연승 보상(아이템)</t>
  </si>
  <si>
    <t>-4연승, 7연승, 10연승시 각각 추가 보상 획득
-추가 보상은 10연승 완료 후 일괄 지급받는다.
-10연승에 도달하기 전에는 해당 보상지급 체크포인트에서 보물상자의 형태로만 보여주고, 10연승 확정 후에 최종 보상금 지급시 결정된 보물상자 아이템을 보여준다.</t>
  </si>
  <si>
    <t>상품 지급여부</t>
  </si>
  <si>
    <t>없음</t>
  </si>
  <si>
    <t>아이템 결정
(임의 배틀 아이템 3개 지급)</t>
  </si>
  <si>
    <t>아이템 결정
(추가 실버볼 혹은 캡슐 코인 지급)</t>
  </si>
  <si>
    <t>아이템 결정
(레벨에 따른 장비 아이템 지급)</t>
  </si>
  <si>
    <t>-연승 보상은 연승을 할 때마다 출력되며 매치 대기 화면에서 누적 보상이 얼마인지 출력된다.
-10연승을 하기 전 패배하게 되면 초기화되며 보상은 없다.</t>
  </si>
  <si>
    <t>누적 실버볼</t>
  </si>
  <si>
    <t>도전 중단 보상</t>
  </si>
  <si>
    <t>-도전을 중단 할 경우 마지막으로 도달했던 보상 체크 포인트의 금액만 지급하며, 추가 아이템 보상은 지급하지 않는다.
-ex:4연승 이전에 포기 할 경우 보상 없음
-ex:6연승에서 포기 할 경우 마지막으로 도달한 보상 체크포인트인 4연승의 누적 실버볼만 지급</t>
  </si>
  <si>
    <t>-연승 보상과 별개로 매 라운드를 승리할 때마다 15실버 획득
-패배시 10실버 획득 및 누적 상금 초기화
-스타디움 추가 보상은 매 라운드 승리시 주어지는 보상에 추가되며 배틀 모드와 동일하다.
-중간 보상 지점을 통과하면서 결정된 3가지의 추가 보물상자 아이템을 함께 지급한다.</t>
  </si>
  <si>
    <t>아이템 지급</t>
    <phoneticPr fontId="1" type="noConversion"/>
  </si>
  <si>
    <t>레벨에 관계 없이 5종중 1개를 각기 20%의 확률로 임의의 1개 선택 후 3개 지급</t>
    <phoneticPr fontId="1" type="noConversion"/>
  </si>
  <si>
    <t>레벨에 관계 없이 3개 지급</t>
    <phoneticPr fontId="1" type="noConversion"/>
  </si>
  <si>
    <t>-배틀 아이템 지급</t>
    <phoneticPr fontId="1" type="noConversion"/>
  </si>
  <si>
    <t>-코인 지급</t>
    <phoneticPr fontId="1" type="noConversion"/>
  </si>
  <si>
    <t>-장비 1종 지급</t>
    <phoneticPr fontId="1" type="noConversion"/>
  </si>
  <si>
    <t>현재 사용중인 캐릭터 기준으로 아이템 1종 선택
25 이하의 레벨을 가지고 있을 경우, 자신의 레벨에 상위 +3/-3 구간에서의 아이템을 지정하여 획득한다.
소지중인 장비의 중복 여부를 확인 하지 않고 지급한다.
각 장비 분류별 지정 확률른 머리,상의,하의,배트가 각각 25%의 확률을 가진 상태에서 임의의 한가지 종류를 선택한다.</t>
    <phoneticPr fontId="1" type="noConversion"/>
  </si>
  <si>
    <t>2~3</t>
    <phoneticPr fontId="1" type="noConversion"/>
  </si>
  <si>
    <t>파노라마 효과음</t>
    <phoneticPr fontId="1" type="noConversion"/>
  </si>
  <si>
    <t>game_shutter</t>
    <phoneticPr fontId="1" type="noConversion"/>
  </si>
  <si>
    <t>카메라 셔터음</t>
    <phoneticPr fontId="1" type="noConversion"/>
  </si>
  <si>
    <t>룰렛 사용하기</t>
    <phoneticPr fontId="1" type="noConversion"/>
  </si>
  <si>
    <t>교배 진행하기</t>
    <phoneticPr fontId="1" type="noConversion"/>
  </si>
  <si>
    <t>친구 방문하기</t>
    <phoneticPr fontId="1" type="noConversion"/>
  </si>
  <si>
    <t>ID</t>
    <phoneticPr fontId="1" type="noConversion"/>
  </si>
  <si>
    <t>횟수(혹은 도달거리)</t>
    <phoneticPr fontId="1" type="noConversion"/>
  </si>
  <si>
    <t>강화는 무한대까지 가능하다.</t>
    <phoneticPr fontId="1" type="noConversion"/>
  </si>
  <si>
    <t>강화된 수치는 +1, +2로 나타낸다.</t>
    <phoneticPr fontId="1" type="noConversion"/>
  </si>
  <si>
    <t>3. 서버에서는 무조건 성공만 보낸다. (+1)</t>
    <phoneticPr fontId="1" type="noConversion"/>
  </si>
  <si>
    <t>단계</t>
    <phoneticPr fontId="1" type="noConversion"/>
  </si>
  <si>
    <t>누적비용</t>
    <phoneticPr fontId="1" type="noConversion"/>
  </si>
  <si>
    <t xml:space="preserve"> + 파워 능력치</t>
    <phoneticPr fontId="1" type="noConversion"/>
  </si>
  <si>
    <t xml:space="preserve"> + 정밀도 능력치</t>
    <phoneticPr fontId="1" type="noConversion"/>
  </si>
  <si>
    <t>단계별 Silverball</t>
    <phoneticPr fontId="1" type="noConversion"/>
  </si>
  <si>
    <t>일반강화</t>
    <phoneticPr fontId="1" type="noConversion"/>
  </si>
  <si>
    <t>팻강화??</t>
    <phoneticPr fontId="1" type="noConversion"/>
  </si>
  <si>
    <t>(데일리교배권 필요없지 않나 생각함)</t>
    <phoneticPr fontId="1" type="noConversion"/>
  </si>
  <si>
    <t>영구템</t>
    <phoneticPr fontId="1" type="noConversion"/>
  </si>
  <si>
    <t>내부가격</t>
  </si>
  <si>
    <t>내부HP</t>
  </si>
  <si>
    <t>10</t>
    <phoneticPr fontId="1" type="noConversion"/>
  </si>
  <si>
    <t>계급레벨 / 10 (실버볼)</t>
    <phoneticPr fontId="1" type="noConversion"/>
  </si>
  <si>
    <t>천장</t>
    <phoneticPr fontId="1" type="noConversion"/>
  </si>
  <si>
    <t>보너스 실버볼</t>
    <phoneticPr fontId="1" type="noConversion"/>
  </si>
  <si>
    <t>보상 시트 참조</t>
    <phoneticPr fontId="1" type="noConversion"/>
  </si>
  <si>
    <t>보상 체계</t>
  </si>
  <si>
    <t>단위 / 실버</t>
  </si>
  <si>
    <t>대전 전</t>
  </si>
  <si>
    <t>대전 후</t>
  </si>
  <si>
    <t>아이템</t>
  </si>
  <si>
    <t>홈런 추가 보상</t>
  </si>
  <si>
    <t>추가 타격 지점</t>
  </si>
  <si>
    <t>구장별 추가 보상</t>
  </si>
  <si>
    <t>캐릭터별 추가 보상</t>
  </si>
  <si>
    <t>대전 수락</t>
  </si>
  <si>
    <t>대전 패배</t>
  </si>
  <si>
    <t>대전 승리</t>
  </si>
  <si>
    <t>계급 보상</t>
  </si>
  <si>
    <t>광고판</t>
  </si>
  <si>
    <t>폴대</t>
  </si>
  <si>
    <t>천장</t>
  </si>
  <si>
    <t>미카엘(기본)</t>
  </si>
  <si>
    <t>비너스</t>
  </si>
  <si>
    <t>카일</t>
  </si>
  <si>
    <t>고스트</t>
  </si>
  <si>
    <t>배틀</t>
  </si>
  <si>
    <t>스프린트</t>
  </si>
  <si>
    <t>머신 모드</t>
  </si>
  <si>
    <t>카드 보상</t>
  </si>
  <si>
    <t>none</t>
  </si>
  <si>
    <t>암기 모드</t>
  </si>
  <si>
    <t>미카엘 웨스턴 룩(상의)</t>
  </si>
  <si>
    <t>미카엘 턱시도(상의)</t>
  </si>
  <si>
    <t>미카엘 봉황도복(상의)</t>
  </si>
  <si>
    <t>비너스 봉황치파오(상의)</t>
  </si>
  <si>
    <t>비너스 웨스턴룩(상의)</t>
  </si>
  <si>
    <t>비너스 붉은색 레이싱걸(상의)</t>
  </si>
  <si>
    <t>비너스 흰색 바니걸(상의)</t>
  </si>
  <si>
    <t>연승</t>
    <phoneticPr fontId="1" type="noConversion"/>
  </si>
  <si>
    <t>추가거리</t>
    <phoneticPr fontId="1" type="noConversion"/>
  </si>
  <si>
    <t>승</t>
    <phoneticPr fontId="1" type="noConversion"/>
  </si>
  <si>
    <t>Grade1</t>
    <phoneticPr fontId="1" type="noConversion"/>
  </si>
  <si>
    <t>1승</t>
    <phoneticPr fontId="1" type="noConversion"/>
  </si>
  <si>
    <t>5홈런</t>
    <phoneticPr fontId="1" type="noConversion"/>
  </si>
  <si>
    <t>1번구장</t>
    <phoneticPr fontId="1" type="noConversion"/>
  </si>
  <si>
    <t>기본 대전</t>
    <phoneticPr fontId="1" type="noConversion"/>
  </si>
  <si>
    <t>1번</t>
    <phoneticPr fontId="1" type="noConversion"/>
  </si>
  <si>
    <t>2번</t>
    <phoneticPr fontId="1" type="noConversion"/>
  </si>
  <si>
    <t>3번</t>
    <phoneticPr fontId="1" type="noConversion"/>
  </si>
  <si>
    <t>상대보상</t>
    <phoneticPr fontId="1" type="noConversion"/>
  </si>
  <si>
    <t>배틀대전수락</t>
    <phoneticPr fontId="1" type="noConversion"/>
  </si>
  <si>
    <t>대전 중(홈런)</t>
    <phoneticPr fontId="1" type="noConversion"/>
  </si>
  <si>
    <t>콤보(N)</t>
    <phoneticPr fontId="1" type="noConversion"/>
  </si>
  <si>
    <t xml:space="preserve"> + N</t>
    <phoneticPr fontId="1" type="noConversion"/>
  </si>
  <si>
    <t>2회히트</t>
    <phoneticPr fontId="1" type="noConversion"/>
  </si>
  <si>
    <t>홈런마다</t>
    <phoneticPr fontId="1" type="noConversion"/>
  </si>
  <si>
    <t>연승</t>
    <phoneticPr fontId="1" type="noConversion"/>
  </si>
  <si>
    <t>10 Grade</t>
    <phoneticPr fontId="1" type="noConversion"/>
  </si>
  <si>
    <t>1Grade</t>
    <phoneticPr fontId="1" type="noConversion"/>
  </si>
  <si>
    <t>20Grade</t>
    <phoneticPr fontId="1" type="noConversion"/>
  </si>
  <si>
    <t>30Grade</t>
    <phoneticPr fontId="1" type="noConversion"/>
  </si>
  <si>
    <t>40Grade</t>
    <phoneticPr fontId="1" type="noConversion"/>
  </si>
  <si>
    <t>50Grade</t>
    <phoneticPr fontId="1" type="noConversion"/>
  </si>
  <si>
    <t>나무 배트</t>
  </si>
  <si>
    <t>스틸 배트</t>
  </si>
  <si>
    <t>레드 스틸 배트</t>
  </si>
  <si>
    <t>우클렐레</t>
  </si>
  <si>
    <t>우산</t>
  </si>
  <si>
    <t>체리 나뭇가지</t>
  </si>
  <si>
    <t>레버액션 라이플</t>
  </si>
  <si>
    <t>마술봉</t>
  </si>
  <si>
    <t>그레이트 해머</t>
  </si>
  <si>
    <t>그레이트 액스</t>
  </si>
  <si>
    <t>그레이트 소드</t>
  </si>
  <si>
    <t>선더</t>
  </si>
  <si>
    <t>스틸 번 배트</t>
  </si>
  <si>
    <t>퍼플 하트 배트</t>
  </si>
  <si>
    <t>프로스트 배트</t>
  </si>
  <si>
    <t>블루 스파크 배트</t>
  </si>
  <si>
    <t>아이스 플라워 배트</t>
  </si>
  <si>
    <t>대나무</t>
  </si>
  <si>
    <t>골드 헥사 배트</t>
  </si>
  <si>
    <t>부분장비 최대값</t>
  </si>
  <si>
    <t>부위별 배수</t>
  </si>
  <si>
    <t>렙제별 가격 배수</t>
  </si>
  <si>
    <t>능력치 배수</t>
  </si>
  <si>
    <t>전체</t>
  </si>
  <si>
    <t>미카엘</t>
  </si>
  <si>
    <t>배수</t>
  </si>
  <si>
    <t>능력치 할당</t>
  </si>
  <si>
    <t>삭제 배트 3</t>
  </si>
  <si>
    <t>삭제 배트 4</t>
  </si>
  <si>
    <t>삭제 배트 5</t>
  </si>
  <si>
    <t>bat_00_wood</t>
  </si>
  <si>
    <t>bat_01_steel</t>
  </si>
  <si>
    <t>bat_02_bronze</t>
  </si>
  <si>
    <t>bat_03_red</t>
  </si>
  <si>
    <t>bat_04_silver</t>
  </si>
  <si>
    <t>bat_05_gold</t>
  </si>
  <si>
    <t>bat_06_cane</t>
  </si>
  <si>
    <t>bat_07_lightstick</t>
  </si>
  <si>
    <t>bat_08_sousage</t>
  </si>
  <si>
    <t>bat_09_screw</t>
  </si>
  <si>
    <t>bat_10_ukul</t>
  </si>
  <si>
    <t>bat_11_carrot</t>
  </si>
  <si>
    <t>bat_12_umbrella</t>
  </si>
  <si>
    <t>bat_13_cherry</t>
  </si>
  <si>
    <t>bat_14_icicle</t>
  </si>
  <si>
    <t>bat_15_bong</t>
  </si>
  <si>
    <t>bat_16_tuna</t>
  </si>
  <si>
    <t>bat_17_tunaice</t>
  </si>
  <si>
    <t>bat_18_rifle</t>
  </si>
  <si>
    <t>bat_19_wing</t>
  </si>
  <si>
    <t>bat_20_magic</t>
  </si>
  <si>
    <t>bat_21_hammer</t>
  </si>
  <si>
    <t>bat_22_axe</t>
  </si>
  <si>
    <t>bat_23_sword</t>
  </si>
  <si>
    <t>bat_24_thunder</t>
  </si>
  <si>
    <t>bat_25_lightsaber</t>
  </si>
  <si>
    <t>bat_26_burning</t>
  </si>
  <si>
    <t>bat_27_soul</t>
  </si>
  <si>
    <t>bat_28_sousage2</t>
  </si>
  <si>
    <t>bat_29_brush</t>
  </si>
  <si>
    <t>bat_30_btx</t>
  </si>
  <si>
    <t>bat_31</t>
  </si>
  <si>
    <t>bat_51</t>
  </si>
  <si>
    <t>bat_52</t>
  </si>
  <si>
    <t>상의(4)</t>
  </si>
  <si>
    <t>가격 보정</t>
    <phoneticPr fontId="1" type="noConversion"/>
  </si>
  <si>
    <t>//</t>
    <phoneticPr fontId="1" type="noConversion"/>
  </si>
  <si>
    <t>//</t>
    <phoneticPr fontId="1" type="noConversion"/>
  </si>
  <si>
    <t>//</t>
    <phoneticPr fontId="1" type="noConversion"/>
  </si>
  <si>
    <t>골드실버구분자</t>
    <phoneticPr fontId="1" type="noConversion"/>
  </si>
  <si>
    <t>내부번호</t>
    <phoneticPr fontId="1" type="noConversion"/>
  </si>
  <si>
    <t>내부Power</t>
    <phoneticPr fontId="1" type="noConversion"/>
  </si>
  <si>
    <t>내부Degree</t>
    <phoneticPr fontId="1" type="noConversion"/>
  </si>
  <si>
    <t>pluspower</t>
    <phoneticPr fontId="1" type="noConversion"/>
  </si>
  <si>
    <t>할인하기</t>
    <phoneticPr fontId="1" type="noConversion"/>
  </si>
  <si>
    <t>백아이콘</t>
    <phoneticPr fontId="1" type="noConversion"/>
  </si>
  <si>
    <t>lv</t>
    <phoneticPr fontId="1" type="noConversion"/>
  </si>
  <si>
    <t>보정 수치</t>
    <phoneticPr fontId="1" type="noConversion"/>
  </si>
  <si>
    <t>기타</t>
    <phoneticPr fontId="1" type="noConversion"/>
  </si>
  <si>
    <t>내부Power</t>
    <phoneticPr fontId="1" type="noConversion"/>
  </si>
  <si>
    <t>내부Degree</t>
    <phoneticPr fontId="1" type="noConversion"/>
  </si>
  <si>
    <t>period</t>
    <phoneticPr fontId="1" type="noConversion"/>
  </si>
  <si>
    <t>pass파트</t>
    <phoneticPr fontId="1" type="noConversion"/>
  </si>
  <si>
    <t>pass미카엘</t>
    <phoneticPr fontId="1" type="noConversion"/>
  </si>
  <si>
    <t>pass비너스</t>
    <phoneticPr fontId="1" type="noConversion"/>
  </si>
  <si>
    <t>pass카일</t>
    <phoneticPr fontId="1" type="noConversion"/>
  </si>
  <si>
    <t>pass고스트</t>
    <phoneticPr fontId="1" type="noConversion"/>
  </si>
  <si>
    <t>passv팽귄</t>
    <phoneticPr fontId="1" type="noConversion"/>
  </si>
  <si>
    <t>pass팬더</t>
    <phoneticPr fontId="1" type="noConversion"/>
  </si>
  <si>
    <t>pass캐예약1</t>
    <phoneticPr fontId="1" type="noConversion"/>
  </si>
  <si>
    <t>pass캐예약2</t>
    <phoneticPr fontId="1" type="noConversion"/>
  </si>
  <si>
    <t>passNum</t>
    <phoneticPr fontId="1" type="noConversion"/>
  </si>
  <si>
    <t>pass덤미</t>
    <phoneticPr fontId="1" type="noConversion"/>
  </si>
  <si>
    <t>pass02</t>
    <phoneticPr fontId="1" type="noConversion"/>
  </si>
  <si>
    <t>pass03</t>
    <phoneticPr fontId="1" type="noConversion"/>
  </si>
  <si>
    <t>pluspower</t>
    <phoneticPr fontId="1" type="noConversion"/>
  </si>
  <si>
    <t>sale</t>
    <phoneticPr fontId="1" type="noConversion"/>
  </si>
  <si>
    <t>backicon</t>
    <phoneticPr fontId="1" type="noConversion"/>
  </si>
  <si>
    <t>lv</t>
    <phoneticPr fontId="1" type="noConversion"/>
  </si>
  <si>
    <t>facecode</t>
    <phoneticPr fontId="1" type="noConversion"/>
  </si>
  <si>
    <t>capcode</t>
    <phoneticPr fontId="1" type="noConversion"/>
  </si>
  <si>
    <t>uppercode</t>
    <phoneticPr fontId="1" type="noConversion"/>
  </si>
  <si>
    <t>undercode</t>
    <phoneticPr fontId="1" type="noConversion"/>
  </si>
  <si>
    <t>batcode</t>
    <phoneticPr fontId="1" type="noConversion"/>
  </si>
  <si>
    <t>batsize</t>
    <phoneticPr fontId="1" type="noConversion"/>
  </si>
  <si>
    <t>restorechar</t>
    <phoneticPr fontId="1" type="noConversion"/>
  </si>
  <si>
    <t>restorepart</t>
    <phoneticPr fontId="1" type="noConversion"/>
  </si>
  <si>
    <t>plussilverball</t>
    <phoneticPr fontId="1" type="noConversion"/>
  </si>
  <si>
    <t>pass50</t>
    <phoneticPr fontId="1" type="noConversion"/>
  </si>
  <si>
    <t>period</t>
    <phoneticPr fontId="1" type="noConversion"/>
  </si>
  <si>
    <t>pass파트</t>
    <phoneticPr fontId="1" type="noConversion"/>
  </si>
  <si>
    <t>pass미카엘</t>
    <phoneticPr fontId="1" type="noConversion"/>
  </si>
  <si>
    <t>pass비너스</t>
    <phoneticPr fontId="1" type="noConversion"/>
  </si>
  <si>
    <t>pass카일</t>
    <phoneticPr fontId="1" type="noConversion"/>
  </si>
  <si>
    <t>pass고스트</t>
    <phoneticPr fontId="1" type="noConversion"/>
  </si>
  <si>
    <t>passv팽귄</t>
    <phoneticPr fontId="1" type="noConversion"/>
  </si>
  <si>
    <t>pass팬더</t>
    <phoneticPr fontId="1" type="noConversion"/>
  </si>
  <si>
    <t>pass캐예약1</t>
    <phoneticPr fontId="1" type="noConversion"/>
  </si>
  <si>
    <t>pass캐예약2</t>
    <phoneticPr fontId="1" type="noConversion"/>
  </si>
  <si>
    <t>캐릭터(0)</t>
    <phoneticPr fontId="1" type="noConversion"/>
  </si>
  <si>
    <t>male</t>
    <phoneticPr fontId="1" type="noConversion"/>
  </si>
  <si>
    <t>비할인(0)</t>
    <phoneticPr fontId="1" type="noConversion"/>
  </si>
  <si>
    <t>캐릭터코드(0)</t>
    <phoneticPr fontId="1" type="noConversion"/>
  </si>
  <si>
    <t>female</t>
    <phoneticPr fontId="1" type="noConversion"/>
  </si>
  <si>
    <t>캐릭터코드(1)</t>
    <phoneticPr fontId="1" type="noConversion"/>
  </si>
  <si>
    <t>카일 캐릭터</t>
    <phoneticPr fontId="1" type="noConversion"/>
  </si>
  <si>
    <t>kyle</t>
    <phoneticPr fontId="1" type="noConversion"/>
  </si>
  <si>
    <t>캐릭터코드(2)</t>
    <phoneticPr fontId="1" type="noConversion"/>
  </si>
  <si>
    <t>고스트 캐릭터</t>
    <phoneticPr fontId="1" type="noConversion"/>
  </si>
  <si>
    <t>ghost</t>
    <phoneticPr fontId="1" type="noConversion"/>
  </si>
  <si>
    <t>캐릭터코드(3)</t>
    <phoneticPr fontId="1" type="noConversion"/>
  </si>
  <si>
    <t>label(equipment)</t>
    <phoneticPr fontId="1" type="noConversion"/>
  </si>
  <si>
    <t>passNum</t>
    <phoneticPr fontId="1" type="noConversion"/>
  </si>
  <si>
    <t>pass덤미</t>
    <phoneticPr fontId="1" type="noConversion"/>
  </si>
  <si>
    <t>pass02</t>
    <phoneticPr fontId="1" type="noConversion"/>
  </si>
  <si>
    <t>pass03</t>
    <phoneticPr fontId="1" type="noConversion"/>
  </si>
  <si>
    <t>name</t>
    <phoneticPr fontId="1" type="noConversion"/>
  </si>
  <si>
    <t>kind</t>
    <phoneticPr fontId="1" type="noConversion"/>
  </si>
  <si>
    <t>power</t>
    <phoneticPr fontId="1" type="noConversion"/>
  </si>
  <si>
    <t>pass파일3</t>
    <phoneticPr fontId="1" type="noConversion"/>
  </si>
  <si>
    <t>얼굴(1)</t>
    <phoneticPr fontId="1" type="noConversion"/>
  </si>
  <si>
    <t>카일 기본 얼굴</t>
    <phoneticPr fontId="1" type="noConversion"/>
  </si>
  <si>
    <t>//</t>
    <phoneticPr fontId="1" type="noConversion"/>
  </si>
  <si>
    <t>pass레벨</t>
    <phoneticPr fontId="1" type="noConversion"/>
  </si>
  <si>
    <t>pass파워</t>
    <phoneticPr fontId="1" type="noConversion"/>
  </si>
  <si>
    <t>pass정밀</t>
    <phoneticPr fontId="1" type="noConversion"/>
  </si>
  <si>
    <t>pass가격종류</t>
    <phoneticPr fontId="1" type="noConversion"/>
  </si>
  <si>
    <t>pass사용안함</t>
    <phoneticPr fontId="1" type="noConversion"/>
  </si>
  <si>
    <t>pass05</t>
    <phoneticPr fontId="1" type="noConversion"/>
  </si>
  <si>
    <t>미카엘 베이직유니폼(머리)</t>
    <phoneticPr fontId="1" type="noConversion"/>
  </si>
  <si>
    <t>헤어-모자(2)</t>
    <phoneticPr fontId="1" type="noConversion"/>
  </si>
  <si>
    <t>미카엘 폴리스(머리)</t>
    <phoneticPr fontId="1" type="noConversion"/>
  </si>
  <si>
    <t>미카엘 아미오피서(모자)</t>
    <phoneticPr fontId="1" type="noConversion"/>
  </si>
  <si>
    <t>미카엘 아미 삭제 1 (모자)</t>
    <phoneticPr fontId="1" type="noConversion"/>
  </si>
  <si>
    <t>일반(0)</t>
    <phoneticPr fontId="1" type="noConversion"/>
  </si>
  <si>
    <t>없음</t>
    <phoneticPr fontId="1" type="noConversion"/>
  </si>
  <si>
    <t>미카엘 아미 삭제 2 (모자)</t>
    <phoneticPr fontId="1" type="noConversion"/>
  </si>
  <si>
    <t>미카엘 웨스턴룩(머리)</t>
    <phoneticPr fontId="1" type="noConversion"/>
  </si>
  <si>
    <t>미카엘 웨스턴 삭제 1 (모자)</t>
    <phoneticPr fontId="1" type="noConversion"/>
  </si>
  <si>
    <t>미카엘 웨스턴 삭제 2 (모자)</t>
    <phoneticPr fontId="1" type="noConversion"/>
  </si>
  <si>
    <t>미카엘 턱시도(머리)</t>
    <phoneticPr fontId="1" type="noConversion"/>
  </si>
  <si>
    <t>멋쟁이 마초에게 어울리는 머리스타일. 머리에 힘을 바짝 준 덕분에 위력이 강화되어 있다.</t>
    <phoneticPr fontId="1" type="noConversion"/>
  </si>
  <si>
    <t>미카엘 턱시도 삭제 1 (모자)</t>
    <phoneticPr fontId="1" type="noConversion"/>
  </si>
  <si>
    <t>미카엘 턱시도 삭제 2 (모자)</t>
    <phoneticPr fontId="1" type="noConversion"/>
  </si>
  <si>
    <t>비범한 푸른색으로 염색한 머리</t>
    <phoneticPr fontId="1" type="noConversion"/>
  </si>
  <si>
    <t>마치 도인같은 분위기를 내는 흰색 머리</t>
    <phoneticPr fontId="1" type="noConversion"/>
  </si>
  <si>
    <t>미카엘 봉황도복(머리)</t>
    <phoneticPr fontId="1" type="noConversion"/>
  </si>
  <si>
    <t>무술 수련에 방해되지 않도록 짧게 다듬은 머리. 위력이 강화되어 있다.</t>
    <phoneticPr fontId="1" type="noConversion"/>
  </si>
  <si>
    <t>미카엘 봉황도복 삭제 1 (모자)</t>
    <phoneticPr fontId="1" type="noConversion"/>
  </si>
  <si>
    <t>미카엘 봉황도복 삭제 2 (모자)</t>
    <phoneticPr fontId="1" type="noConversion"/>
  </si>
  <si>
    <t>건강한 무술 수련자의 검은색 머리.</t>
    <phoneticPr fontId="1" type="noConversion"/>
  </si>
  <si>
    <t>별 다른 장식 없어도 매력이 넘치는 노란색 묶은 머리. 치파오와 잘 어울린다.</t>
    <phoneticPr fontId="1" type="noConversion"/>
  </si>
  <si>
    <t>비너스 봉황치파오(머리)</t>
    <phoneticPr fontId="1" type="noConversion"/>
  </si>
  <si>
    <t>별 다른 장식 없어도 매력이 넘치는 검은색 묶은 머리. 위력이 강화되어 있다.</t>
    <phoneticPr fontId="1" type="noConversion"/>
  </si>
  <si>
    <t>비너스 봉황치파오 삭제 1 (모자)</t>
    <phoneticPr fontId="1" type="noConversion"/>
  </si>
  <si>
    <t>비너스 봉황치파오 삭제 2 (모자)</t>
    <phoneticPr fontId="1" type="noConversion"/>
  </si>
  <si>
    <t>흔하게 볼 수 없는 보라색 묶은 머리. 치파오와 잘 어울린다.</t>
    <phoneticPr fontId="1" type="noConversion"/>
  </si>
  <si>
    <t>비너스 웨스턴룩(머리)</t>
    <phoneticPr fontId="1" type="noConversion"/>
  </si>
  <si>
    <t>비너스 웨스턴 삭제 1 (모자)</t>
    <phoneticPr fontId="1" type="noConversion"/>
  </si>
  <si>
    <t>비너스 웨스턴 삭제 2 (모자)</t>
    <phoneticPr fontId="1" type="noConversion"/>
  </si>
  <si>
    <t>비너스 붉은색 레이싱걸(머리)</t>
    <phoneticPr fontId="1" type="noConversion"/>
  </si>
  <si>
    <t>비너스 레이싱걸 삭제 1 (모자)</t>
    <phoneticPr fontId="1" type="noConversion"/>
  </si>
  <si>
    <t>비너스 레이싱걸 삭제 2 (모자)</t>
    <phoneticPr fontId="1" type="noConversion"/>
  </si>
  <si>
    <t>비너스 검은색 바니걸(머리)</t>
    <phoneticPr fontId="1" type="noConversion"/>
  </si>
  <si>
    <t>비너스 흰색 바니걸(머리)</t>
    <phoneticPr fontId="1" type="noConversion"/>
  </si>
  <si>
    <t>비너스 바니걸 삭제 1 (모자)</t>
    <phoneticPr fontId="1" type="noConversion"/>
  </si>
  <si>
    <t>비너스 바니걸 삭제 2 (모자)</t>
    <phoneticPr fontId="1" type="noConversion"/>
  </si>
  <si>
    <t>카일 블랙 후드(머리)</t>
    <phoneticPr fontId="1" type="noConversion"/>
  </si>
  <si>
    <t>카일의 흰색 머리. 본인이 가진 힘에 의해 머리색깔이 바뀌었다.</t>
    <phoneticPr fontId="1" type="noConversion"/>
  </si>
  <si>
    <t>노란색으로 염색한 카일의 머리카락</t>
    <phoneticPr fontId="1" type="noConversion"/>
  </si>
  <si>
    <t>본래 카일의 검은색 머리.</t>
    <phoneticPr fontId="1" type="noConversion"/>
  </si>
  <si>
    <t>고스트 나이트메어(머리)</t>
    <phoneticPr fontId="1" type="noConversion"/>
  </si>
  <si>
    <t>카일의 힘이 해방되어 꺼지지 않는 지옥불로 타오르는 고스트 머리.</t>
    <phoneticPr fontId="1" type="noConversion"/>
  </si>
  <si>
    <t>꺼지지 않는 지옥불로 타오르는 고스트 머리.</t>
    <phoneticPr fontId="1" type="noConversion"/>
  </si>
  <si>
    <t>xx</t>
    <phoneticPr fontId="1" type="noConversion"/>
  </si>
  <si>
    <t>비너스 간호사(머리)</t>
    <phoneticPr fontId="1" type="noConversion"/>
  </si>
  <si>
    <t>비너스 폴리스(머리)</t>
    <phoneticPr fontId="1" type="noConversion"/>
  </si>
  <si>
    <t>비너스 폴리스 삭제 1 (모자)</t>
    <phoneticPr fontId="1" type="noConversion"/>
  </si>
  <si>
    <t>비너스 폴리스 삭제 2 (모자)</t>
    <phoneticPr fontId="1" type="noConversion"/>
  </si>
  <si>
    <t>degree</t>
    <phoneticPr fontId="1" type="noConversion"/>
  </si>
  <si>
    <t>passprice</t>
    <phoneticPr fontId="1" type="noConversion"/>
  </si>
  <si>
    <t>상의(4)</t>
    <phoneticPr fontId="1" type="noConversion"/>
  </si>
  <si>
    <t>미카엘 아미오피서(상의)</t>
    <phoneticPr fontId="1" type="noConversion"/>
  </si>
  <si>
    <t>미카엘 아미 삭제 1 (상의)</t>
    <phoneticPr fontId="1" type="noConversion"/>
  </si>
  <si>
    <t>미카엘 아미 삭제 2 (상의)</t>
    <phoneticPr fontId="1" type="noConversion"/>
  </si>
  <si>
    <t>미카엘 카우보이 룩(상의)</t>
    <phoneticPr fontId="1" type="noConversion"/>
  </si>
  <si>
    <t>미카엘 웨스턴 삭제 1 (상의)</t>
    <phoneticPr fontId="1" type="noConversion"/>
  </si>
  <si>
    <t>미카엘 웨스턴 삭제 2 (상의)</t>
    <phoneticPr fontId="1" type="noConversion"/>
  </si>
  <si>
    <t>카우보이가 즐겨입는 푸른색 진재킷.</t>
    <phoneticPr fontId="1" type="noConversion"/>
  </si>
  <si>
    <t>멋스러운 붉은색 벨벳 정장.</t>
    <phoneticPr fontId="1" type="noConversion"/>
  </si>
  <si>
    <t>야성미를 강조한 부담스러운 남성 턱시도. 위력이 강화되어 있다.</t>
    <phoneticPr fontId="1" type="noConversion"/>
  </si>
  <si>
    <t>미카엘 턱시도 삭제 1 (상의)</t>
    <phoneticPr fontId="1" type="noConversion"/>
  </si>
  <si>
    <t>미카엘 턱시도 삭제 2 (상의)</t>
    <phoneticPr fontId="1" type="noConversion"/>
  </si>
  <si>
    <t>흔하게 볼수 없는 흰색 정장.</t>
    <phoneticPr fontId="1" type="noConversion"/>
  </si>
  <si>
    <t>고급스러운 흰색 옷감에 황금 실로 수를 놓은 도복.</t>
    <phoneticPr fontId="1" type="noConversion"/>
  </si>
  <si>
    <t>범상치 않은 기운이 느껴지는 붉은색 옷감으로 제작된 도복. 위력이 강화되어 있다.</t>
    <phoneticPr fontId="1" type="noConversion"/>
  </si>
  <si>
    <t>미카엘 봉황도복 삭제 1 (상의)</t>
    <phoneticPr fontId="1" type="noConversion"/>
  </si>
  <si>
    <t>미카엘 봉황도복 삭제 2 (상의)</t>
    <phoneticPr fontId="1" type="noConversion"/>
  </si>
  <si>
    <t>최고의 고수들만이 입는다고 알려진 검은색 도복.</t>
    <phoneticPr fontId="1" type="noConversion"/>
  </si>
  <si>
    <t>세련되게 디자인된 푸른색의 치파오.</t>
    <phoneticPr fontId="1" type="noConversion"/>
  </si>
  <si>
    <t>정열적인 붉은색으로 제작된 치파오. 위력이 강화되어 있다.</t>
    <phoneticPr fontId="1" type="noConversion"/>
  </si>
  <si>
    <t>비너스 봉황치파오 삭제 1 (상의)</t>
    <phoneticPr fontId="1" type="noConversion"/>
  </si>
  <si>
    <t>비너스 봉황치파오 삭제 2 (상의)</t>
    <phoneticPr fontId="1" type="noConversion"/>
  </si>
  <si>
    <t>세련됨과 매력을 둘다 잡은 검은색 치파오.</t>
    <phoneticPr fontId="1" type="noConversion"/>
  </si>
  <si>
    <t>여성용의 흰색 카우걸 베스트.</t>
    <phoneticPr fontId="1" type="noConversion"/>
  </si>
  <si>
    <t>검은색과 갈색 가죽을 사용한 카우걸 베스트. 위력이 강화되어 있다.</t>
    <phoneticPr fontId="1" type="noConversion"/>
  </si>
  <si>
    <t>비너스 웨스턴 삭제 1 (상의)</t>
    <phoneticPr fontId="1" type="noConversion"/>
  </si>
  <si>
    <t>비너스 웨스턴 삭제 2 (상의)</t>
    <phoneticPr fontId="1" type="noConversion"/>
  </si>
  <si>
    <t>비너스 레이싱걸 삭제 1 (상의)</t>
    <phoneticPr fontId="1" type="noConversion"/>
  </si>
  <si>
    <t>비너스 레이싱걸 삭제 2 (상의)</t>
    <phoneticPr fontId="1" type="noConversion"/>
  </si>
  <si>
    <t>비너스 바니걸 삭제 1 (상의)</t>
    <phoneticPr fontId="1" type="noConversion"/>
  </si>
  <si>
    <t>비너스 바니걸 삭제 2 (상의)</t>
    <phoneticPr fontId="1" type="noConversion"/>
  </si>
  <si>
    <t>고스트 나이트메어(상의)</t>
    <phoneticPr fontId="1" type="noConversion"/>
  </si>
  <si>
    <t>고스트 궁극의 힘이 해방된 형태의 고스트 복장.</t>
    <phoneticPr fontId="1" type="noConversion"/>
  </si>
  <si>
    <t>비너스 간호사(상의)</t>
    <phoneticPr fontId="1" type="noConversion"/>
  </si>
  <si>
    <t>비너스 폴리스(상의)</t>
    <phoneticPr fontId="1" type="noConversion"/>
  </si>
  <si>
    <t>비너스 폴리스 삭제 1 (상의)</t>
    <phoneticPr fontId="1" type="noConversion"/>
  </si>
  <si>
    <t>비너스 폴리스 삭제 2 (상의)</t>
    <phoneticPr fontId="1" type="noConversion"/>
  </si>
  <si>
    <t>하의(5)</t>
    <phoneticPr fontId="1" type="noConversion"/>
  </si>
  <si>
    <t>미카엘 아미오피서(하의)</t>
    <phoneticPr fontId="1" type="noConversion"/>
  </si>
  <si>
    <t>미카엘 아미 삭제 1 (하의)</t>
    <phoneticPr fontId="1" type="noConversion"/>
  </si>
  <si>
    <t>미카엘 아미 삭제 2 (하의)</t>
    <phoneticPr fontId="1" type="noConversion"/>
  </si>
  <si>
    <t>서부시대 카우보이가 즐겨쓰던 가죽 바지.</t>
    <phoneticPr fontId="1" type="noConversion"/>
  </si>
  <si>
    <t>미카엘 웨스턴룩(하의)</t>
    <phoneticPr fontId="1" type="noConversion"/>
  </si>
  <si>
    <t>더 질기고 튼튼한 카우보이용 검은색 가죽 바지. 위력이 강화되어 있다.</t>
    <phoneticPr fontId="1" type="noConversion"/>
  </si>
  <si>
    <t>미카엘 웨스턴 삭제 1 (하의)</t>
    <phoneticPr fontId="1" type="noConversion"/>
  </si>
  <si>
    <t>미카엘 웨스턴 삭제 2 (하의)</t>
    <phoneticPr fontId="1" type="noConversion"/>
  </si>
  <si>
    <t>흰색 데님으로 제작된 카우보이용 바지.</t>
    <phoneticPr fontId="1" type="noConversion"/>
  </si>
  <si>
    <t>미카엘 턱시도(하의)</t>
    <phoneticPr fontId="1" type="noConversion"/>
  </si>
  <si>
    <t>검은색의 남성 턱시도와 갈색 턱시도 슈즈. 위력이 강화되어 있다.</t>
    <phoneticPr fontId="1" type="noConversion"/>
  </si>
  <si>
    <t>미카엘 턱시도 삭제 1 (하의)</t>
    <phoneticPr fontId="1" type="noConversion"/>
  </si>
  <si>
    <t>미카엘 턱시도 삭제 2 (하의)</t>
    <phoneticPr fontId="1" type="noConversion"/>
  </si>
  <si>
    <t>미카엘 봉황도복(하의)</t>
    <phoneticPr fontId="1" type="noConversion"/>
  </si>
  <si>
    <t>움직임에 지장이 없도록 만들어진 검은색 도복 바지. 위력이 강화되어 있다.</t>
    <phoneticPr fontId="1" type="noConversion"/>
  </si>
  <si>
    <t>미카엘 봉황도복 삭제 1 (하의)</t>
    <phoneticPr fontId="1" type="noConversion"/>
  </si>
  <si>
    <t>미카엘 봉황도복 삭제 2 (하의)</t>
    <phoneticPr fontId="1" type="noConversion"/>
  </si>
  <si>
    <t>최고의 고수들만이 입는다고 알려진 검은색 도복 바지.</t>
    <phoneticPr fontId="1" type="noConversion"/>
  </si>
  <si>
    <t>비너스 봉황치파오(하의)</t>
    <phoneticPr fontId="1" type="noConversion"/>
  </si>
  <si>
    <t>비너스 봉황치파오 삭제 1 (하의)</t>
    <phoneticPr fontId="1" type="noConversion"/>
  </si>
  <si>
    <t>비너스 봉황치파오 삭제 2 (하의)</t>
    <phoneticPr fontId="1" type="noConversion"/>
  </si>
  <si>
    <t>비너스 웨스턴룩(하의)</t>
    <phoneticPr fontId="1" type="noConversion"/>
  </si>
  <si>
    <t>비너스 웨스턴 삭제 1 (하의)</t>
    <phoneticPr fontId="1" type="noConversion"/>
  </si>
  <si>
    <t>비너스 웨스턴 삭제 2 (하의)</t>
    <phoneticPr fontId="1" type="noConversion"/>
  </si>
  <si>
    <t>푸른색 레이싱 걸 미니스커트.</t>
    <phoneticPr fontId="1" type="noConversion"/>
  </si>
  <si>
    <t>비너스 붉은색 레이싱걸(하의)</t>
    <phoneticPr fontId="1" type="noConversion"/>
  </si>
  <si>
    <t>붉은색의 레이싱 걸 미니스커트. 파워가 크게 강화되어 있다.</t>
    <phoneticPr fontId="1" type="noConversion"/>
  </si>
  <si>
    <t>비너스 레이싱걸 삭제 1 (하의)</t>
    <phoneticPr fontId="1" type="noConversion"/>
  </si>
  <si>
    <t>비너스 레이싱걸 삭제 2 (하의)</t>
    <phoneticPr fontId="1" type="noConversion"/>
  </si>
  <si>
    <t>비너스 흰색 바니걸(하의)</t>
    <phoneticPr fontId="1" type="noConversion"/>
  </si>
  <si>
    <t>비너스 바니걸 삭제 1 (하의)</t>
    <phoneticPr fontId="1" type="noConversion"/>
  </si>
  <si>
    <t>비너스 바니걸 삭제 2 (하의)</t>
    <phoneticPr fontId="1" type="noConversion"/>
  </si>
  <si>
    <t>고스트 나이트메어(하의)</t>
    <phoneticPr fontId="1" type="noConversion"/>
  </si>
  <si>
    <t>비너스 폴리스 삭제 1 (하의)</t>
    <phoneticPr fontId="1" type="noConversion"/>
  </si>
  <si>
    <t>비너스 폴리스 삭제 2 (하의)</t>
    <phoneticPr fontId="1" type="noConversion"/>
  </si>
  <si>
    <t>soundkind</t>
    <phoneticPr fontId="1" type="noConversion"/>
  </si>
  <si>
    <t>pass파워합</t>
    <phoneticPr fontId="1" type="noConversion"/>
  </si>
  <si>
    <t>pass정밀합</t>
    <phoneticPr fontId="1" type="noConversion"/>
  </si>
  <si>
    <t>pass없음</t>
    <phoneticPr fontId="1" type="noConversion"/>
  </si>
  <si>
    <t>배트(6)</t>
    <phoneticPr fontId="1" type="noConversion"/>
  </si>
  <si>
    <t>캐릭터코드(-1)</t>
    <phoneticPr fontId="1" type="noConversion"/>
  </si>
  <si>
    <t>삭제 배트 1</t>
    <phoneticPr fontId="1" type="noConversion"/>
  </si>
  <si>
    <t>삭제 배트 2</t>
    <phoneticPr fontId="1" type="noConversion"/>
  </si>
  <si>
    <t>삭제 배트 6</t>
    <phoneticPr fontId="1" type="noConversion"/>
  </si>
  <si>
    <t>삭제 배트 7</t>
    <phoneticPr fontId="1" type="noConversion"/>
  </si>
  <si>
    <t>삭제 배트 8</t>
    <phoneticPr fontId="1" type="noConversion"/>
  </si>
  <si>
    <t>대서양에서 공수한 거대한 싱싱 참치다. 묵직한 크기에서 나오는 파워가 일품이다.</t>
    <phoneticPr fontId="1" type="noConversion"/>
  </si>
  <si>
    <t>삭제 배트 9</t>
    <phoneticPr fontId="1" type="noConversion"/>
  </si>
  <si>
    <t>배트(6)</t>
    <phoneticPr fontId="1" type="noConversion"/>
  </si>
  <si>
    <t>비할인(0)</t>
    <phoneticPr fontId="1" type="noConversion"/>
  </si>
  <si>
    <t>캐릭터코드(-1)</t>
    <phoneticPr fontId="1" type="noConversion"/>
  </si>
  <si>
    <t>영혼의 불길이 타오르는 강력한 검. 배트로써는 사용하기에는 너무 위험한 힘을 지니고 있다.</t>
    <phoneticPr fontId="1" type="noConversion"/>
  </si>
  <si>
    <t>한층 더 깊은 맛을 자랑하는 수제 햄으로 만든 배트다.</t>
    <phoneticPr fontId="1" type="noConversion"/>
  </si>
  <si>
    <t>배트(6)</t>
    <phoneticPr fontId="1" type="noConversion"/>
  </si>
  <si>
    <t>비할인(0)</t>
    <phoneticPr fontId="1" type="noConversion"/>
  </si>
  <si>
    <t>캐릭터코드(-1)</t>
    <phoneticPr fontId="1" type="noConversion"/>
  </si>
  <si>
    <t>과거 붓글씨의 명인이 애용하여 그의 혼이 깃들어져 있다고 전해지는 거대한 붓이다.</t>
    <phoneticPr fontId="1" type="noConversion"/>
  </si>
  <si>
    <t>독특한 형태의 추진장치가 장착된 배트. 타격시 추진장치가 위력을 가속시킨다.</t>
    <phoneticPr fontId="1" type="noConversion"/>
  </si>
  <si>
    <t>추가 배트 1.</t>
    <phoneticPr fontId="1" type="noConversion"/>
  </si>
  <si>
    <t>삭제 배트 10</t>
    <phoneticPr fontId="1" type="noConversion"/>
  </si>
  <si>
    <t>일반(0)</t>
    <phoneticPr fontId="1" type="noConversion"/>
  </si>
  <si>
    <t>없음</t>
    <phoneticPr fontId="1" type="noConversion"/>
  </si>
  <si>
    <t>삭제 배트 11</t>
    <phoneticPr fontId="1" type="noConversion"/>
  </si>
  <si>
    <t>삭제 배트 12</t>
    <phoneticPr fontId="1" type="noConversion"/>
  </si>
  <si>
    <t>삭제 배트 13</t>
    <phoneticPr fontId="1" type="noConversion"/>
  </si>
  <si>
    <t>삭제 배트 14</t>
    <phoneticPr fontId="1" type="noConversion"/>
  </si>
  <si>
    <t>삭제 배트 15</t>
    <phoneticPr fontId="1" type="noConversion"/>
  </si>
  <si>
    <t>삭제 배트 16</t>
    <phoneticPr fontId="1" type="noConversion"/>
  </si>
  <si>
    <t>삭제 배트 17</t>
    <phoneticPr fontId="1" type="noConversion"/>
  </si>
  <si>
    <t>삭제 배트 18</t>
    <phoneticPr fontId="1" type="noConversion"/>
  </si>
  <si>
    <t>삭제 배트 19</t>
    <phoneticPr fontId="1" type="noConversion"/>
  </si>
  <si>
    <t>배트(6)</t>
    <phoneticPr fontId="1" type="noConversion"/>
  </si>
  <si>
    <t>비할인(0)</t>
    <phoneticPr fontId="1" type="noConversion"/>
  </si>
  <si>
    <t>캐릭터코드(-1)</t>
    <phoneticPr fontId="1" type="noConversion"/>
  </si>
  <si>
    <t>pass01</t>
    <phoneticPr fontId="1" type="noConversion"/>
  </si>
  <si>
    <t>pass02</t>
    <phoneticPr fontId="1" type="noConversion"/>
  </si>
  <si>
    <t>pass03</t>
    <phoneticPr fontId="1" type="noConversion"/>
  </si>
  <si>
    <t>name</t>
    <phoneticPr fontId="1" type="noConversion"/>
  </si>
  <si>
    <t>pass가격참조</t>
    <phoneticPr fontId="1" type="noConversion"/>
  </si>
  <si>
    <t>액세서리_안경(7)</t>
    <phoneticPr fontId="1" type="noConversion"/>
  </si>
  <si>
    <t>천사를 상징하는 빛나는 고리.</t>
    <phoneticPr fontId="1" type="noConversion"/>
  </si>
  <si>
    <t>고급 브랜드 선글라스.</t>
    <phoneticPr fontId="1" type="noConversion"/>
  </si>
  <si>
    <t>기능과 스타일 두가지를 잡은 스포츠 안경.</t>
    <phoneticPr fontId="1" type="noConversion"/>
  </si>
  <si>
    <t>스포티한 형태의 반 무테 안경.</t>
    <phoneticPr fontId="1" type="noConversion"/>
  </si>
  <si>
    <t>라이딩등에 사용되는 패션 고글.</t>
    <phoneticPr fontId="1" type="noConversion"/>
  </si>
  <si>
    <t>스노우 보드용 고글.</t>
    <phoneticPr fontId="1" type="noConversion"/>
  </si>
  <si>
    <t>똑똑해보이는 굵은 테 안경.</t>
    <phoneticPr fontId="1" type="noConversion"/>
  </si>
  <si>
    <t>가벼워 보이도록 테를 없앤 무테 안경.</t>
    <phoneticPr fontId="1" type="noConversion"/>
  </si>
  <si>
    <t>액세서리_안경(7)</t>
    <phoneticPr fontId="1" type="noConversion"/>
  </si>
  <si>
    <t>비할인(0)</t>
    <phoneticPr fontId="1" type="noConversion"/>
  </si>
  <si>
    <t>캐릭터코드(-1)</t>
    <phoneticPr fontId="1" type="noConversion"/>
  </si>
  <si>
    <t>풍부한 음향을 자랑하는 고급 헤드폰.</t>
    <phoneticPr fontId="1" type="noConversion"/>
  </si>
  <si>
    <t>앞으로 휘어진 타오르는 악마의 뿔.</t>
    <phoneticPr fontId="1" type="noConversion"/>
  </si>
  <si>
    <t>악마를 상징하는 굵고 날카로운 뿔</t>
    <phoneticPr fontId="1" type="noConversion"/>
  </si>
  <si>
    <t>초 미래적 디자인의 특수 고글.</t>
    <phoneticPr fontId="1" type="noConversion"/>
  </si>
  <si>
    <t>오페라에 사용되는 고풍스러운 디자인의 마스크.</t>
    <phoneticPr fontId="1" type="noConversion"/>
  </si>
  <si>
    <t>과거 파일럿들이 사용하던 비행용 고글.</t>
    <phoneticPr fontId="1" type="noConversion"/>
  </si>
  <si>
    <t>사용하게 되면 상대의 전투력이 보여진다고 알려진 스카우터. 실제 작동하지는 않는다.</t>
    <phoneticPr fontId="1" type="noConversion"/>
  </si>
  <si>
    <t>hair16</t>
    <phoneticPr fontId="1" type="noConversion"/>
  </si>
  <si>
    <t>고전적인 디자인의 코 걸이 안경.</t>
    <phoneticPr fontId="1" type="noConversion"/>
  </si>
  <si>
    <t>과장되게 디자인된 날카로운 삼각 선글라스.</t>
    <phoneticPr fontId="1" type="noConversion"/>
  </si>
  <si>
    <t>액세서리_안경(7)</t>
    <phoneticPr fontId="1" type="noConversion"/>
  </si>
  <si>
    <t>비할인(0)</t>
    <phoneticPr fontId="1" type="noConversion"/>
  </si>
  <si>
    <t>캐릭터코드(-1)</t>
    <phoneticPr fontId="1" type="noConversion"/>
  </si>
  <si>
    <t>얕은 물에서 잠수할때 쓰는 스노클.</t>
    <phoneticPr fontId="1" type="noConversion"/>
  </si>
  <si>
    <t>액세서리_안경(7)</t>
    <phoneticPr fontId="1" type="noConversion"/>
  </si>
  <si>
    <t>비할인(0)</t>
    <phoneticPr fontId="1" type="noConversion"/>
  </si>
  <si>
    <t>캐릭터코드(-1)</t>
    <phoneticPr fontId="1" type="noConversion"/>
  </si>
  <si>
    <t>작은 벌꿀 더듬이. 곤충이 된것  같다.</t>
    <phoneticPr fontId="1" type="noConversion"/>
  </si>
  <si>
    <t>label(wing)</t>
    <phoneticPr fontId="1" type="noConversion"/>
  </si>
  <si>
    <t>pass01</t>
    <phoneticPr fontId="1" type="noConversion"/>
  </si>
  <si>
    <t>pass02</t>
    <phoneticPr fontId="1" type="noConversion"/>
  </si>
  <si>
    <t>pass03</t>
    <phoneticPr fontId="1" type="noConversion"/>
  </si>
  <si>
    <t>name</t>
    <phoneticPr fontId="1" type="noConversion"/>
  </si>
  <si>
    <t>액세서리_날개(8)</t>
    <phoneticPr fontId="1" type="noConversion"/>
  </si>
  <si>
    <t>wing01</t>
    <phoneticPr fontId="1" type="noConversion"/>
  </si>
  <si>
    <t>대 천사에게 주어지는 거대한 천사의 날개이다.</t>
    <phoneticPr fontId="1" type="noConversion"/>
  </si>
  <si>
    <t>일반적인 천사에게 주어지는 날개.</t>
    <phoneticPr fontId="1" type="noConversion"/>
  </si>
  <si>
    <t>앙증맞은 큐피트의 날개.</t>
    <phoneticPr fontId="1" type="noConversion"/>
  </si>
  <si>
    <t>위험한 기운을 풍기는 대 악마의 날개.</t>
    <phoneticPr fontId="1" type="noConversion"/>
  </si>
  <si>
    <t>날카로운 발톱이 달린 악마의 날개다.</t>
    <phoneticPr fontId="1" type="noConversion"/>
  </si>
  <si>
    <t>액세서리_날개(8)</t>
    <phoneticPr fontId="1" type="noConversion"/>
  </si>
  <si>
    <t>비할인(0)</t>
    <phoneticPr fontId="1" type="noConversion"/>
  </si>
  <si>
    <t>캐릭터코드(-1)</t>
    <phoneticPr fontId="1" type="noConversion"/>
  </si>
  <si>
    <t>자그마한 소악마의 날개.</t>
    <phoneticPr fontId="1" type="noConversion"/>
  </si>
  <si>
    <t>대기권과 우주에서 모두 사용가능한 고정익 부스터. 어째서 사용되는지는 모른다.</t>
    <phoneticPr fontId="1" type="noConversion"/>
  </si>
  <si>
    <t>경량화 처리가 된 스테빌라이저.</t>
    <phoneticPr fontId="1" type="noConversion"/>
  </si>
  <si>
    <t>지구에 존재하지 않는 기술로 제작된 불분명한 가변형 스테빌라이저 겸용 부스터.</t>
    <phoneticPr fontId="1" type="noConversion"/>
  </si>
  <si>
    <t>wing11</t>
    <phoneticPr fontId="1" type="noConversion"/>
  </si>
  <si>
    <t>환상적인 색상의 푸른색 나비 날개.</t>
    <phoneticPr fontId="1" type="noConversion"/>
  </si>
  <si>
    <t>wing10</t>
    <phoneticPr fontId="1" type="noConversion"/>
  </si>
  <si>
    <t>보라색의 화려한 나비 날개.</t>
    <phoneticPr fontId="1" type="noConversion"/>
  </si>
  <si>
    <t>wing13</t>
    <phoneticPr fontId="1" type="noConversion"/>
  </si>
  <si>
    <t>화사한 노란색으로 빛나는 나비 날개.</t>
    <phoneticPr fontId="1" type="noConversion"/>
  </si>
  <si>
    <t>wing12</t>
    <phoneticPr fontId="1" type="noConversion"/>
  </si>
  <si>
    <t>가볍고 빠르게 움직이는 꿀벌 날개.</t>
    <phoneticPr fontId="1" type="noConversion"/>
  </si>
  <si>
    <t>label(tail)</t>
    <phoneticPr fontId="1" type="noConversion"/>
  </si>
  <si>
    <t>pass01</t>
    <phoneticPr fontId="1" type="noConversion"/>
  </si>
  <si>
    <t>pass02</t>
    <phoneticPr fontId="1" type="noConversion"/>
  </si>
  <si>
    <t>pass03</t>
    <phoneticPr fontId="1" type="noConversion"/>
  </si>
  <si>
    <t>name</t>
    <phoneticPr fontId="1" type="noConversion"/>
  </si>
  <si>
    <t>액세서리_꼬리(9)</t>
    <phoneticPr fontId="1" type="noConversion"/>
  </si>
  <si>
    <t>tail01</t>
    <phoneticPr fontId="1" type="noConversion"/>
  </si>
  <si>
    <t>날카로운 촉이 달린 악마의 꼬리.</t>
    <phoneticPr fontId="1" type="noConversion"/>
  </si>
  <si>
    <t>서큐버스에 달려있다고 전해지는 핑크색의 악마 꼬리.</t>
    <phoneticPr fontId="1" type="noConversion"/>
  </si>
  <si>
    <t>전투 머신에 달려있었다고 알려진 날카로운 날이 달린 가변 스테빌라이저.</t>
    <phoneticPr fontId="1" type="noConversion"/>
  </si>
  <si>
    <t>통통하게 생긴 귀여운 너구리 날개.</t>
    <phoneticPr fontId="1" type="noConversion"/>
  </si>
  <si>
    <t>앙증맞은 형태의 꿀벌 꼬리 의상.</t>
    <phoneticPr fontId="1" type="noConversion"/>
  </si>
  <si>
    <t>천년을 기다렸다는 구미호의 아홉꼬리.</t>
    <phoneticPr fontId="1" type="noConversion"/>
  </si>
  <si>
    <t>살랑살랑거리는 고양이의 꼬리.</t>
    <phoneticPr fontId="1" type="noConversion"/>
  </si>
  <si>
    <t>pass01</t>
    <phoneticPr fontId="1" type="noConversion"/>
  </si>
  <si>
    <t>homerun</t>
    <phoneticPr fontId="1" type="noConversion"/>
  </si>
  <si>
    <t>plussilver</t>
    <phoneticPr fontId="1" type="noConversion"/>
  </si>
  <si>
    <t>Green Field Stadium</t>
    <phoneticPr fontId="1" type="noConversion"/>
  </si>
  <si>
    <t>구장(100)</t>
    <phoneticPr fontId="1" type="noConversion"/>
  </si>
  <si>
    <t>stadium_1</t>
    <phoneticPr fontId="1" type="noConversion"/>
  </si>
  <si>
    <t>East Coast Stadium</t>
    <phoneticPr fontId="1" type="noConversion"/>
  </si>
  <si>
    <t>stadium_2</t>
    <phoneticPr fontId="1" type="noConversion"/>
  </si>
  <si>
    <t>Central City Stadium</t>
    <phoneticPr fontId="1" type="noConversion"/>
  </si>
  <si>
    <t>stadium_3</t>
    <phoneticPr fontId="1" type="noConversion"/>
  </si>
  <si>
    <t>label(customize)</t>
    <phoneticPr fontId="1" type="noConversion"/>
  </si>
  <si>
    <t>소모성-커스터마이징(22)</t>
    <phoneticPr fontId="1" type="noConversion"/>
  </si>
  <si>
    <t>머리 크기를 조절할 수 있는 특수 포션이다. 부작용(?)은 없다.</t>
    <phoneticPr fontId="1" type="noConversion"/>
  </si>
  <si>
    <t>petkind</t>
    <phoneticPr fontId="1" type="noConversion"/>
  </si>
  <si>
    <t>petgrade</t>
    <phoneticPr fontId="1" type="noConversion"/>
  </si>
  <si>
    <t>petrare</t>
    <phoneticPr fontId="1" type="noConversion"/>
  </si>
  <si>
    <t>펫(80)</t>
    <phoneticPr fontId="1" type="noConversion"/>
  </si>
  <si>
    <t>pet01</t>
    <phoneticPr fontId="1" type="noConversion"/>
  </si>
  <si>
    <t>des</t>
    <phoneticPr fontId="1" type="noConversion"/>
  </si>
  <si>
    <t>label(battleitem)</t>
    <phoneticPr fontId="1" type="noConversion"/>
  </si>
  <si>
    <t>price</t>
    <phoneticPr fontId="1" type="noConversion"/>
  </si>
  <si>
    <t>방패 3</t>
    <phoneticPr fontId="1" type="noConversion"/>
  </si>
  <si>
    <t>볼추적 3</t>
    <phoneticPr fontId="1" type="noConversion"/>
  </si>
  <si>
    <t>공격강화 3</t>
    <phoneticPr fontId="1" type="noConversion"/>
  </si>
  <si>
    <t>폴확대 3</t>
    <phoneticPr fontId="1" type="noConversion"/>
  </si>
  <si>
    <t>자동타격 3</t>
    <phoneticPr fontId="1" type="noConversion"/>
  </si>
  <si>
    <t>label(etcitem)</t>
    <phoneticPr fontId="1" type="noConversion"/>
  </si>
  <si>
    <t>기타아이템(99)</t>
    <phoneticPr fontId="1" type="noConversion"/>
  </si>
  <si>
    <t>etc0</t>
    <phoneticPr fontId="1" type="noConversion"/>
  </si>
  <si>
    <t>미카엘</t>
    <phoneticPr fontId="1" type="noConversion"/>
  </si>
  <si>
    <t>비너스</t>
    <phoneticPr fontId="1" type="noConversion"/>
  </si>
  <si>
    <t>캐릭터</t>
    <phoneticPr fontId="1" type="noConversion"/>
  </si>
  <si>
    <t>카일</t>
    <phoneticPr fontId="1" type="noConversion"/>
  </si>
  <si>
    <t>고스트</t>
    <phoneticPr fontId="1" type="noConversion"/>
  </si>
  <si>
    <t>배트</t>
    <phoneticPr fontId="1" type="noConversion"/>
  </si>
  <si>
    <t>가격</t>
    <phoneticPr fontId="1" type="noConversion"/>
  </si>
  <si>
    <t>레벨 배수</t>
    <phoneticPr fontId="1" type="noConversion"/>
  </si>
  <si>
    <t>male_p-0_0</t>
  </si>
  <si>
    <t>male_p-0_1</t>
  </si>
  <si>
    <t>male_p-0_2</t>
  </si>
  <si>
    <t>male_p-2_0</t>
  </si>
  <si>
    <t>male_p-2_1</t>
  </si>
  <si>
    <t>male_p-2_2</t>
  </si>
  <si>
    <t>male_p-3_0</t>
  </si>
  <si>
    <t>male_p-3_1</t>
  </si>
  <si>
    <t>male_p-3_2</t>
  </si>
  <si>
    <t>male_p-1_0</t>
  </si>
  <si>
    <t>male_p-1_1</t>
  </si>
  <si>
    <t>male_p-1_2</t>
  </si>
  <si>
    <t>male_p-4_0</t>
  </si>
  <si>
    <t>male_p-4_1</t>
  </si>
  <si>
    <t>male_p-4_2</t>
  </si>
  <si>
    <t>female_p-0_0</t>
  </si>
  <si>
    <t>female_p-0_1</t>
  </si>
  <si>
    <t>female_p-0_2</t>
  </si>
  <si>
    <t>female_p-4_0</t>
  </si>
  <si>
    <t>female_p-4_1</t>
  </si>
  <si>
    <t>female_p-4_2</t>
  </si>
  <si>
    <t>female_p-3_0</t>
  </si>
  <si>
    <t>female_p-3_1</t>
  </si>
  <si>
    <t>female_p-3_2</t>
  </si>
  <si>
    <t>female_p-5_0</t>
  </si>
  <si>
    <t>female_p-5_1</t>
  </si>
  <si>
    <t>female_p-5_2</t>
  </si>
  <si>
    <t>female_p-6_0</t>
  </si>
  <si>
    <t>female_p-6_1</t>
  </si>
  <si>
    <t>female_p-6_2</t>
  </si>
  <si>
    <t>kyle_p-7_0</t>
  </si>
  <si>
    <t>kyle_p-7_1</t>
  </si>
  <si>
    <t>kyle_p-7_2</t>
  </si>
  <si>
    <t>ghost_p-8_1</t>
  </si>
  <si>
    <t>ghost_p-8_2</t>
  </si>
  <si>
    <t>female_p-9_1</t>
  </si>
  <si>
    <t>female_p-10_1</t>
  </si>
  <si>
    <t>female_p-11_1</t>
  </si>
  <si>
    <t>male_t-0_0</t>
  </si>
  <si>
    <t>male_t-0_1</t>
  </si>
  <si>
    <t>male_t-0_2</t>
  </si>
  <si>
    <t>male_t-2_0</t>
  </si>
  <si>
    <t>male_t-2_1</t>
  </si>
  <si>
    <t>male_t-2_2</t>
  </si>
  <si>
    <t>male_t-3_0</t>
  </si>
  <si>
    <t>male_t-3_1</t>
  </si>
  <si>
    <t>male_t-3_2</t>
  </si>
  <si>
    <t>male_t-1_0</t>
  </si>
  <si>
    <t>male_t-1_1</t>
  </si>
  <si>
    <t>male_t-1_2</t>
  </si>
  <si>
    <t>male_t-4_0</t>
  </si>
  <si>
    <t>male_t-4_1</t>
  </si>
  <si>
    <t>male_t-4_2</t>
  </si>
  <si>
    <t>female_t-0_0</t>
  </si>
  <si>
    <t>female_t-0_1</t>
  </si>
  <si>
    <t>female_t-0_2</t>
  </si>
  <si>
    <t>female_t-4_0</t>
  </si>
  <si>
    <t>female_t-4_1</t>
  </si>
  <si>
    <t>female_t-4_2</t>
  </si>
  <si>
    <t>female_t-3_0</t>
  </si>
  <si>
    <t>female_t-3_1</t>
  </si>
  <si>
    <t>female_t-3_2</t>
  </si>
  <si>
    <t>female_t-5_0</t>
  </si>
  <si>
    <t>female_t-5_1</t>
  </si>
  <si>
    <t>female_t-5_2</t>
  </si>
  <si>
    <t>female_t-6_0</t>
  </si>
  <si>
    <t>female_t-6_1</t>
  </si>
  <si>
    <t>female_t-6_2</t>
  </si>
  <si>
    <t>kyle_t-7_0</t>
  </si>
  <si>
    <t>kyle_t-7_1</t>
  </si>
  <si>
    <t>kyle_t-7_2</t>
  </si>
  <si>
    <t>ghost_t-8_1</t>
  </si>
  <si>
    <t>ghost_t-8_2</t>
  </si>
  <si>
    <t>female_t-9_1</t>
  </si>
  <si>
    <t>female_t-10_1</t>
  </si>
  <si>
    <t>female_t-11_1</t>
  </si>
  <si>
    <t>male_h-0_0</t>
  </si>
  <si>
    <t>male_h-0_1</t>
  </si>
  <si>
    <t>male_h-0_2</t>
  </si>
  <si>
    <t>male_h-2_0</t>
  </si>
  <si>
    <t>male_h-2_1</t>
  </si>
  <si>
    <t>male_h-2_2</t>
  </si>
  <si>
    <t>male_h-3_0</t>
  </si>
  <si>
    <t>male_h-3_1</t>
  </si>
  <si>
    <t>male_h-3_2</t>
  </si>
  <si>
    <t>male_h-1_0</t>
  </si>
  <si>
    <t>male_h-1_1</t>
  </si>
  <si>
    <t>male_h-1_2</t>
  </si>
  <si>
    <t>male_h-4_0</t>
  </si>
  <si>
    <t>male_h-4_1</t>
  </si>
  <si>
    <t>male_h-4_2</t>
  </si>
  <si>
    <t>female_h-0_0</t>
  </si>
  <si>
    <t>female_h-0_1</t>
  </si>
  <si>
    <t>female_h-0_2</t>
  </si>
  <si>
    <t>female_h-4_0</t>
  </si>
  <si>
    <t>female_h-4_1</t>
  </si>
  <si>
    <t>female_h-4_2</t>
  </si>
  <si>
    <t>female_h-3_0</t>
  </si>
  <si>
    <t>female_h-3_1</t>
  </si>
  <si>
    <t>female_h-3_2</t>
  </si>
  <si>
    <t>female_h-5_0</t>
  </si>
  <si>
    <t>female_h-5_1</t>
  </si>
  <si>
    <t>female_h-5_2</t>
  </si>
  <si>
    <t>female_h-6_0</t>
  </si>
  <si>
    <t>female_h-6_1</t>
  </si>
  <si>
    <t>female_h-6_2</t>
  </si>
  <si>
    <t>kyle_h-7_0</t>
  </si>
  <si>
    <t>kyle_h-7_1</t>
  </si>
  <si>
    <t>kyle_h-7_2</t>
  </si>
  <si>
    <t>ghost_h-8_1</t>
  </si>
  <si>
    <t>female_h-9_1</t>
  </si>
  <si>
    <t>female_h-10_1</t>
  </si>
  <si>
    <t>female_h-11_1</t>
  </si>
  <si>
    <t>effect</t>
    <phoneticPr fontId="1" type="noConversion"/>
  </si>
  <si>
    <t>불(1)</t>
    <phoneticPr fontId="1" type="noConversion"/>
  </si>
  <si>
    <t>얼음(2)</t>
    <phoneticPr fontId="1" type="noConversion"/>
  </si>
  <si>
    <t>승리 하기</t>
    <phoneticPr fontId="1" type="noConversion"/>
  </si>
  <si>
    <t>플레이 하기</t>
    <phoneticPr fontId="1" type="noConversion"/>
  </si>
  <si>
    <t>연승하기</t>
    <phoneticPr fontId="1" type="noConversion"/>
  </si>
  <si>
    <t>타격 성공하기</t>
    <phoneticPr fontId="1" type="noConversion"/>
  </si>
  <si>
    <t>비거리 누적</t>
    <phoneticPr fontId="1" type="noConversion"/>
  </si>
  <si>
    <t>홈런 비거리 누적</t>
    <phoneticPr fontId="1" type="noConversion"/>
  </si>
  <si>
    <t>1회 타격 비거리 기록</t>
    <phoneticPr fontId="1" type="noConversion"/>
  </si>
  <si>
    <t>머신 모드에서 일정 점수 획득</t>
    <phoneticPr fontId="1" type="noConversion"/>
  </si>
  <si>
    <t>기억력 모드에서 일정 점수 획득</t>
    <phoneticPr fontId="1" type="noConversion"/>
  </si>
  <si>
    <t>서로 다른 대전 상대와 게임하기</t>
    <phoneticPr fontId="1" type="noConversion"/>
  </si>
  <si>
    <t>친구 추가하기</t>
    <phoneticPr fontId="1" type="noConversion"/>
  </si>
  <si>
    <t>캐릭터코드(-1)</t>
    <phoneticPr fontId="1" type="noConversion"/>
  </si>
  <si>
    <t>불(1)</t>
    <phoneticPr fontId="1" type="noConversion"/>
  </si>
  <si>
    <t>보상(실버볼)</t>
    <phoneticPr fontId="1" type="noConversion"/>
  </si>
  <si>
    <t>콤보 내기</t>
    <phoneticPr fontId="1" type="noConversion"/>
  </si>
  <si>
    <t>홈런 치기</t>
    <phoneticPr fontId="1" type="noConversion"/>
  </si>
  <si>
    <t>단계(레벨)</t>
    <phoneticPr fontId="1" type="noConversion"/>
  </si>
  <si>
    <t>보드 히트 내기</t>
    <phoneticPr fontId="1" type="noConversion"/>
  </si>
  <si>
    <t>천장 히트 하기</t>
    <phoneticPr fontId="1" type="noConversion"/>
  </si>
  <si>
    <t>폴 히트 하기</t>
    <phoneticPr fontId="1" type="noConversion"/>
  </si>
  <si>
    <t>1회 타격 점수 획득</t>
    <phoneticPr fontId="1" type="noConversion"/>
  </si>
  <si>
    <t>합</t>
    <phoneticPr fontId="1" type="noConversion"/>
  </si>
  <si>
    <t>88개</t>
    <phoneticPr fontId="1" type="noConversion"/>
  </si>
  <si>
    <t>분류</t>
    <phoneticPr fontId="1" type="noConversion"/>
  </si>
  <si>
    <t>순환</t>
    <phoneticPr fontId="1" type="noConversion"/>
  </si>
  <si>
    <t>비순환</t>
    <phoneticPr fontId="1" type="noConversion"/>
  </si>
  <si>
    <t>일회성 퀘스트</t>
    <phoneticPr fontId="1" type="noConversion"/>
  </si>
  <si>
    <t>내용</t>
    <phoneticPr fontId="1" type="noConversion"/>
  </si>
  <si>
    <t>단계(플레이어 레벨)</t>
    <phoneticPr fontId="1" type="noConversion"/>
  </si>
  <si>
    <t>횟수(혹은 도달거리)</t>
    <phoneticPr fontId="1" type="noConversion"/>
  </si>
  <si>
    <t>보상(실버볼)</t>
    <phoneticPr fontId="1" type="noConversion"/>
  </si>
  <si>
    <t>타격 성공</t>
    <phoneticPr fontId="1" type="noConversion"/>
  </si>
  <si>
    <t>홈런</t>
    <phoneticPr fontId="1" type="noConversion"/>
  </si>
  <si>
    <t>1타 비거리</t>
    <phoneticPr fontId="1" type="noConversion"/>
  </si>
  <si>
    <t>콤보</t>
    <phoneticPr fontId="1" type="noConversion"/>
  </si>
  <si>
    <t>파울 없이 이기기</t>
    <phoneticPr fontId="1" type="noConversion"/>
  </si>
  <si>
    <t>폴대 맞추기</t>
    <phoneticPr fontId="1" type="noConversion"/>
  </si>
  <si>
    <t>천장 맞추기</t>
    <phoneticPr fontId="1" type="noConversion"/>
  </si>
  <si>
    <t>보드 맞추기</t>
    <phoneticPr fontId="1" type="noConversion"/>
  </si>
  <si>
    <t>스트라이크 없이 이기기</t>
    <phoneticPr fontId="1" type="noConversion"/>
  </si>
  <si>
    <t>홈런만 내서 승리</t>
    <phoneticPr fontId="1" type="noConversion"/>
  </si>
  <si>
    <t>안타 x회 이하 기록 승리</t>
    <phoneticPr fontId="1" type="noConversion"/>
  </si>
  <si>
    <t>보드 히트로 승리</t>
    <phoneticPr fontId="1" type="noConversion"/>
  </si>
  <si>
    <t>폴 히트로 승리</t>
    <phoneticPr fontId="1" type="noConversion"/>
  </si>
  <si>
    <t>천장 타격으로 승리</t>
    <phoneticPr fontId="1" type="noConversion"/>
  </si>
  <si>
    <t>패널티 적용 공 모두 쳐내기</t>
    <phoneticPr fontId="1" type="noConversion"/>
  </si>
  <si>
    <t>오브젝트 타격 없이 승리하기</t>
    <phoneticPr fontId="1" type="noConversion"/>
  </si>
  <si>
    <t>안타로 승리하기</t>
    <phoneticPr fontId="1" type="noConversion"/>
  </si>
  <si>
    <t>비거리 일정 차이로 승리</t>
    <phoneticPr fontId="1" type="noConversion"/>
  </si>
  <si>
    <t>승리하기</t>
    <phoneticPr fontId="1" type="noConversion"/>
  </si>
  <si>
    <t>순환 및 비순환 퀘스트</t>
    <phoneticPr fontId="1" type="noConversion"/>
  </si>
  <si>
    <t>상의</t>
    <phoneticPr fontId="1" type="noConversion"/>
  </si>
  <si>
    <t>머리</t>
    <phoneticPr fontId="1" type="noConversion"/>
  </si>
  <si>
    <t>하의</t>
    <phoneticPr fontId="1" type="noConversion"/>
  </si>
  <si>
    <t>분배</t>
    <phoneticPr fontId="1" type="noConversion"/>
  </si>
  <si>
    <t>배트</t>
    <phoneticPr fontId="1" type="noConversion"/>
  </si>
  <si>
    <t>일반템</t>
    <phoneticPr fontId="1" type="noConversion"/>
  </si>
  <si>
    <t xml:space="preserve">50 + (_itemlv / 5) * 10  </t>
  </si>
  <si>
    <t>펫</t>
    <phoneticPr fontId="1" type="noConversion"/>
  </si>
  <si>
    <t>50 + (_itemLV) * 30</t>
  </si>
  <si>
    <t>단가 / 업글</t>
    <phoneticPr fontId="1" type="noConversion"/>
  </si>
  <si>
    <t xml:space="preserve">01 ~ </t>
    <phoneticPr fontId="1" type="noConversion"/>
  </si>
  <si>
    <t xml:space="preserve">05 ~ </t>
    <phoneticPr fontId="1" type="noConversion"/>
  </si>
  <si>
    <t>10 ~</t>
    <phoneticPr fontId="1" type="noConversion"/>
  </si>
  <si>
    <t>15 ~</t>
    <phoneticPr fontId="1" type="noConversion"/>
  </si>
  <si>
    <t>20 ~</t>
    <phoneticPr fontId="1" type="noConversion"/>
  </si>
  <si>
    <t>25 ~</t>
    <phoneticPr fontId="1" type="noConversion"/>
  </si>
  <si>
    <t>30 ~</t>
    <phoneticPr fontId="1" type="noConversion"/>
  </si>
  <si>
    <t>35 ~</t>
    <phoneticPr fontId="1" type="noConversion"/>
  </si>
  <si>
    <t>40 ~</t>
    <phoneticPr fontId="1" type="noConversion"/>
  </si>
  <si>
    <t>45 ~</t>
    <phoneticPr fontId="1" type="noConversion"/>
  </si>
  <si>
    <t>50 ~</t>
    <phoneticPr fontId="1" type="noConversion"/>
  </si>
  <si>
    <t>xx</t>
    <phoneticPr fontId="1" type="noConversion"/>
  </si>
  <si>
    <t>etc100</t>
    <phoneticPr fontId="1" type="noConversion"/>
  </si>
  <si>
    <t>교배축하B</t>
    <phoneticPr fontId="1" type="noConversion"/>
  </si>
  <si>
    <t>교배축하A</t>
    <phoneticPr fontId="1" type="noConversion"/>
  </si>
  <si>
    <t>교배축하S</t>
    <phoneticPr fontId="1" type="noConversion"/>
  </si>
  <si>
    <t>etc101</t>
    <phoneticPr fontId="1" type="noConversion"/>
  </si>
  <si>
    <t>etc102</t>
    <phoneticPr fontId="1" type="noConversion"/>
  </si>
  <si>
    <t>petreit</t>
    <phoneticPr fontId="1" type="noConversion"/>
  </si>
  <si>
    <t>label(petreward)</t>
    <phoneticPr fontId="1" type="noConversion"/>
  </si>
  <si>
    <t>earning</t>
    <phoneticPr fontId="1" type="noConversion"/>
  </si>
  <si>
    <t>기타아이템(98)</t>
    <phoneticPr fontId="1" type="noConversion"/>
  </si>
  <si>
    <t>미카엘 레몬 몬스터(머리)</t>
    <phoneticPr fontId="1" type="noConversion"/>
  </si>
  <si>
    <t>미카엘 레몬 몬스터(상의)</t>
    <phoneticPr fontId="1" type="noConversion"/>
  </si>
  <si>
    <t>미카엘 파이어 스타(상의)</t>
    <phoneticPr fontId="1" type="noConversion"/>
  </si>
  <si>
    <t>미카엘 레몬 몬스터(하의)</t>
    <phoneticPr fontId="1" type="noConversion"/>
  </si>
  <si>
    <t>미카엘 파이어 스타(하의)</t>
    <phoneticPr fontId="1" type="noConversion"/>
  </si>
  <si>
    <t>비너스 파이어 스타(하의)</t>
    <phoneticPr fontId="1" type="noConversion"/>
  </si>
  <si>
    <t>비너스 파이어 스타(상의)</t>
    <phoneticPr fontId="1" type="noConversion"/>
  </si>
  <si>
    <t>비너스 파이어 스타(머리)</t>
    <phoneticPr fontId="1" type="noConversion"/>
  </si>
  <si>
    <t>미카엘 파이어 스타(머리)</t>
    <phoneticPr fontId="1" type="noConversion"/>
  </si>
  <si>
    <t>크래커 배트</t>
    <phoneticPr fontId="1" type="noConversion"/>
  </si>
  <si>
    <t>퀵 실버 배트</t>
    <phoneticPr fontId="1" type="noConversion"/>
  </si>
  <si>
    <t>냉동 대형 참치</t>
    <phoneticPr fontId="1" type="noConversion"/>
  </si>
  <si>
    <t>싱싱한 대형 참치</t>
    <phoneticPr fontId="1" type="noConversion"/>
  </si>
  <si>
    <t>소시지</t>
    <phoneticPr fontId="1" type="noConversion"/>
  </si>
  <si>
    <t>핑크 아웃 배트</t>
    <phoneticPr fontId="1" type="noConversion"/>
  </si>
  <si>
    <t>스카이 비스트 배트</t>
    <phoneticPr fontId="1" type="noConversion"/>
  </si>
  <si>
    <t>골드 스매셔 배트</t>
    <phoneticPr fontId="1" type="noConversion"/>
  </si>
  <si>
    <t>소울 블레이드</t>
    <phoneticPr fontId="1" type="noConversion"/>
  </si>
  <si>
    <t>제한구역 배트</t>
    <phoneticPr fontId="1" type="noConversion"/>
  </si>
  <si>
    <t>데모닉 메이스</t>
    <phoneticPr fontId="1" type="noConversion"/>
  </si>
  <si>
    <t>로켓티어</t>
    <phoneticPr fontId="1" type="noConversion"/>
  </si>
  <si>
    <t>피닉스 플레임 배트</t>
    <phoneticPr fontId="1" type="noConversion"/>
  </si>
  <si>
    <t>광선검</t>
    <phoneticPr fontId="1" type="noConversion"/>
  </si>
  <si>
    <t>비너스 간호사(하의)</t>
    <phoneticPr fontId="1" type="noConversion"/>
  </si>
  <si>
    <t>비너스 폴리스(하의)</t>
    <phoneticPr fontId="1" type="noConversion"/>
  </si>
  <si>
    <t>비너스 오피스룩(하의)</t>
    <phoneticPr fontId="1" type="noConversion"/>
  </si>
  <si>
    <t>비너스 오피스 룩(상의)</t>
    <phoneticPr fontId="1" type="noConversion"/>
  </si>
  <si>
    <t>비너스 오피스 룩(머리)</t>
    <phoneticPr fontId="1" type="noConversion"/>
  </si>
  <si>
    <t>카일 바이올렛 레이더(머리)</t>
    <phoneticPr fontId="1" type="noConversion"/>
  </si>
  <si>
    <t>카일 바이올렛 레이더(하의)</t>
    <phoneticPr fontId="1" type="noConversion"/>
  </si>
  <si>
    <t>카일 화이트 아웃(하의)</t>
    <phoneticPr fontId="1" type="noConversion"/>
  </si>
  <si>
    <t>카일 화이트 아웃(상의)</t>
    <phoneticPr fontId="1" type="noConversion"/>
  </si>
  <si>
    <t>카일 화이트 아웃(머리)</t>
    <phoneticPr fontId="1" type="noConversion"/>
  </si>
  <si>
    <t>0~100</t>
    <phoneticPr fontId="1" type="noConversion"/>
  </si>
  <si>
    <t>~120</t>
    <phoneticPr fontId="1" type="noConversion"/>
  </si>
  <si>
    <t>~140</t>
    <phoneticPr fontId="1" type="noConversion"/>
  </si>
  <si>
    <t>~105</t>
    <phoneticPr fontId="1" type="noConversion"/>
  </si>
  <si>
    <t>~165</t>
    <phoneticPr fontId="1" type="noConversion"/>
  </si>
  <si>
    <t>165~</t>
    <phoneticPr fontId="1" type="noConversion"/>
  </si>
  <si>
    <t>1+계급/7</t>
    <phoneticPr fontId="1" type="noConversion"/>
  </si>
  <si>
    <t>7000 ~</t>
    <phoneticPr fontId="1" type="noConversion"/>
  </si>
  <si>
    <t>~ 7000</t>
    <phoneticPr fontId="1" type="noConversion"/>
  </si>
  <si>
    <t>~ 4500</t>
    <phoneticPr fontId="1" type="noConversion"/>
  </si>
  <si>
    <t>~ 5000</t>
    <phoneticPr fontId="1" type="noConversion"/>
  </si>
  <si>
    <t>~ 2500</t>
    <phoneticPr fontId="1" type="noConversion"/>
  </si>
  <si>
    <t>~ 3500</t>
    <phoneticPr fontId="1" type="noConversion"/>
  </si>
  <si>
    <t>5000 ~</t>
    <phoneticPr fontId="1" type="noConversion"/>
  </si>
  <si>
    <t xml:space="preserve"> +연승/2</t>
    <phoneticPr fontId="1" type="noConversion"/>
  </si>
  <si>
    <t>고렙(4)</t>
    <phoneticPr fontId="1" type="noConversion"/>
  </si>
  <si>
    <t>기본(0)</t>
    <phoneticPr fontId="1" type="noConversion"/>
  </si>
  <si>
    <t>저렙(2)</t>
    <phoneticPr fontId="1" type="noConversion"/>
  </si>
  <si>
    <t>중렙(3)</t>
    <phoneticPr fontId="1" type="noConversion"/>
  </si>
  <si>
    <t>블루 스파크 배트</t>
    <phoneticPr fontId="1" type="noConversion"/>
  </si>
  <si>
    <t>그레이트 소드</t>
    <phoneticPr fontId="1" type="noConversion"/>
  </si>
  <si>
    <t>아이스 플라워배트</t>
    <phoneticPr fontId="1" type="noConversion"/>
  </si>
  <si>
    <t>중렙(3)</t>
  </si>
  <si>
    <t>기본 캐릭터</t>
    <phoneticPr fontId="1" type="noConversion"/>
  </si>
  <si>
    <t>공이 날라오는 궤적을 보여줍니다.</t>
    <phoneticPr fontId="1" type="noConversion"/>
  </si>
  <si>
    <t>승리까지 1000m가 남았을 때 상대방에게 가장 강한 공격을 보냅니다.</t>
    <phoneticPr fontId="1" type="noConversion"/>
  </si>
  <si>
    <t>허스키(기본)</t>
    <phoneticPr fontId="1" type="noConversion"/>
  </si>
  <si>
    <t>골드리트리버(기본)</t>
    <phoneticPr fontId="1" type="noConversion"/>
  </si>
  <si>
    <t>웰시코기(기본)</t>
    <phoneticPr fontId="1" type="noConversion"/>
  </si>
  <si>
    <t>도베르만(기본)</t>
    <phoneticPr fontId="1" type="noConversion"/>
  </si>
  <si>
    <t>보더콜리(기본)</t>
    <phoneticPr fontId="1" type="noConversion"/>
  </si>
  <si>
    <t>불테리어(기본)</t>
    <phoneticPr fontId="1" type="noConversion"/>
  </si>
  <si>
    <t>비글(기본)</t>
    <phoneticPr fontId="1" type="noConversion"/>
  </si>
  <si>
    <t>허스키(중급)</t>
    <phoneticPr fontId="1" type="noConversion"/>
  </si>
  <si>
    <t>골드리트리버(중급)</t>
    <phoneticPr fontId="1" type="noConversion"/>
  </si>
  <si>
    <t>웰시코기(중급)</t>
    <phoneticPr fontId="1" type="noConversion"/>
  </si>
  <si>
    <t>도베르만(중급)</t>
    <phoneticPr fontId="1" type="noConversion"/>
  </si>
  <si>
    <t>보더콜리(중급)</t>
    <phoneticPr fontId="1" type="noConversion"/>
  </si>
  <si>
    <t>불테리어(중급)</t>
    <phoneticPr fontId="1" type="noConversion"/>
  </si>
  <si>
    <t>비글(중급)</t>
    <phoneticPr fontId="1" type="noConversion"/>
  </si>
  <si>
    <t>허스키(고급)</t>
    <phoneticPr fontId="1" type="noConversion"/>
  </si>
  <si>
    <t>골드리트리버(고급)</t>
    <phoneticPr fontId="1" type="noConversion"/>
  </si>
  <si>
    <t>웰시코기(고급)</t>
    <phoneticPr fontId="1" type="noConversion"/>
  </si>
  <si>
    <t>도베르만(고급)</t>
    <phoneticPr fontId="1" type="noConversion"/>
  </si>
  <si>
    <t>보더콜리(고급)</t>
    <phoneticPr fontId="1" type="noConversion"/>
  </si>
  <si>
    <t>불테리어(고급)</t>
    <phoneticPr fontId="1" type="noConversion"/>
  </si>
  <si>
    <t>비글(고급)</t>
    <phoneticPr fontId="1" type="noConversion"/>
  </si>
  <si>
    <t>공이 날아오면 자동으로 배트를 휘두릅니다.</t>
    <phoneticPr fontId="1" type="noConversion"/>
  </si>
  <si>
    <t>승리까지 500m가 남았을 때 자신의 전광판과 폴의 크기가 크게 늘어납니다.</t>
    <phoneticPr fontId="1" type="noConversion"/>
  </si>
  <si>
    <t>절반의 확률로 공격을 막고 막을수록 방어 확률이 적어집니다.</t>
    <phoneticPr fontId="1" type="noConversion"/>
  </si>
  <si>
    <t>label(cashgift)</t>
    <phoneticPr fontId="1" type="noConversion"/>
  </si>
  <si>
    <t>캐쉬선물(50`000원)</t>
    <phoneticPr fontId="1" type="noConversion"/>
  </si>
  <si>
    <t>캐쉬선물(99`000원)</t>
    <phoneticPr fontId="1" type="noConversion"/>
  </si>
  <si>
    <t>캐쉬선물(29`000원)</t>
    <phoneticPr fontId="1" type="noConversion"/>
  </si>
  <si>
    <t>캐쉬선물(9`900원)</t>
    <phoneticPr fontId="1" type="noConversion"/>
  </si>
  <si>
    <t>캐쉬선물(5`000원)</t>
    <phoneticPr fontId="1" type="noConversion"/>
  </si>
  <si>
    <t>기타아이템(101)</t>
    <phoneticPr fontId="1" type="noConversion"/>
  </si>
  <si>
    <t>goldball</t>
    <phoneticPr fontId="1" type="noConversion"/>
  </si>
  <si>
    <t>cash</t>
    <phoneticPr fontId="1" type="noConversion"/>
  </si>
  <si>
    <t>etc9000</t>
    <phoneticPr fontId="1" type="noConversion"/>
  </si>
  <si>
    <t>etc9001</t>
  </si>
  <si>
    <t>etc9002</t>
  </si>
  <si>
    <t>etc9003</t>
  </si>
  <si>
    <t>etc9004</t>
  </si>
  <si>
    <t>etc9005</t>
  </si>
  <si>
    <t>GB*200+GB*200*Rate</t>
    <phoneticPr fontId="1" type="noConversion"/>
  </si>
  <si>
    <t>GB</t>
    <phoneticPr fontId="1" type="noConversion"/>
  </si>
  <si>
    <t>B_Rate</t>
    <phoneticPr fontId="1" type="noConversion"/>
  </si>
  <si>
    <t>Result</t>
    <phoneticPr fontId="1" type="noConversion"/>
  </si>
  <si>
    <t>Original</t>
    <phoneticPr fontId="1" type="noConversion"/>
  </si>
  <si>
    <t>Additional</t>
    <phoneticPr fontId="1" type="noConversion"/>
  </si>
  <si>
    <t>환전</t>
    <phoneticPr fontId="1" type="noConversion"/>
  </si>
  <si>
    <t>캐쉬</t>
    <phoneticPr fontId="1" type="noConversion"/>
  </si>
  <si>
    <t>비율</t>
    <phoneticPr fontId="1" type="noConversion"/>
  </si>
  <si>
    <t>더블실버획득</t>
    <phoneticPr fontId="1" type="noConversion"/>
  </si>
  <si>
    <t>경기 중 상대방의 패널티를 일정 확률로 방어  경기 중 실버 코인 40퍼센트 추가 획득</t>
    <phoneticPr fontId="1" type="noConversion"/>
  </si>
  <si>
    <t>기본 캐릭터보다 더 강력한 장비의 착용이 가능  경기 중 실버 코인 40퍼센트 추가 획득</t>
    <phoneticPr fontId="1" type="noConversion"/>
  </si>
  <si>
    <t>할인(10)</t>
    <phoneticPr fontId="1" type="noConversion"/>
  </si>
  <si>
    <t>GID</t>
    <phoneticPr fontId="53" type="noConversion"/>
  </si>
  <si>
    <t>No</t>
    <phoneticPr fontId="53" type="noConversion"/>
  </si>
  <si>
    <t>구분</t>
    <phoneticPr fontId="53" type="noConversion"/>
  </si>
  <si>
    <t>SKT</t>
    <phoneticPr fontId="53" type="noConversion"/>
  </si>
  <si>
    <t>KT</t>
    <phoneticPr fontId="53" type="noConversion"/>
  </si>
  <si>
    <t>LGU+</t>
    <phoneticPr fontId="53" type="noConversion"/>
  </si>
  <si>
    <t>구글</t>
    <phoneticPr fontId="53" type="noConversion"/>
  </si>
  <si>
    <t>상품ID</t>
    <phoneticPr fontId="53" type="noConversion"/>
  </si>
  <si>
    <t>Q02010372996</t>
    <phoneticPr fontId="53" type="noConversion"/>
  </si>
  <si>
    <t>ARM ID</t>
    <phoneticPr fontId="53" type="noConversion"/>
  </si>
  <si>
    <t>CID</t>
    <phoneticPr fontId="53" type="noConversion"/>
  </si>
  <si>
    <t>51200012345820</t>
    <phoneticPr fontId="53" type="noConversion"/>
  </si>
  <si>
    <t>AID</t>
    <phoneticPr fontId="53" type="noConversion"/>
  </si>
  <si>
    <t>OA00315491</t>
    <phoneticPr fontId="53" type="noConversion"/>
  </si>
  <si>
    <t>810132DD</t>
    <phoneticPr fontId="53" type="noConversion"/>
  </si>
  <si>
    <t>0900698472</t>
    <phoneticPr fontId="53" type="noConversion"/>
  </si>
  <si>
    <t>810132DD01</t>
    <phoneticPr fontId="53" type="noConversion"/>
  </si>
  <si>
    <t>Q02D10372997</t>
    <phoneticPr fontId="53" type="noConversion"/>
  </si>
  <si>
    <t>0900698473</t>
  </si>
  <si>
    <t>810132DD02</t>
  </si>
  <si>
    <t>Q02D10372998</t>
  </si>
  <si>
    <t>0900698474</t>
  </si>
  <si>
    <t>810132DD03</t>
  </si>
  <si>
    <t>Q02D10372999</t>
  </si>
  <si>
    <t>0900698475</t>
  </si>
  <si>
    <t>810132DD04</t>
  </si>
  <si>
    <t>Q02D10373000</t>
  </si>
  <si>
    <t>0900698476</t>
  </si>
  <si>
    <t>810132DD05</t>
  </si>
  <si>
    <t>Q02D10373001</t>
  </si>
  <si>
    <t>0900698477</t>
  </si>
  <si>
    <t>810132DD06</t>
  </si>
  <si>
    <t>Q02D10373002</t>
  </si>
  <si>
    <t>2012-12-13 모바인 페이퍼 컴퍼니 회사자료</t>
    <phoneticPr fontId="1" type="noConversion"/>
  </si>
  <si>
    <t>부스터모드</t>
    <phoneticPr fontId="1" type="noConversion"/>
  </si>
  <si>
    <t>스테미너하루자유</t>
    <phoneticPr fontId="1" type="noConversion"/>
  </si>
  <si>
    <t>etc0</t>
    <phoneticPr fontId="1" type="noConversion"/>
  </si>
  <si>
    <t>검은표범(기본)</t>
    <phoneticPr fontId="1" type="noConversion"/>
  </si>
  <si>
    <t>검은표범(중급)</t>
    <phoneticPr fontId="1" type="noConversion"/>
  </si>
  <si>
    <t>검은표범(고급)</t>
    <phoneticPr fontId="1" type="noConversion"/>
  </si>
  <si>
    <t>레서판다(기본)</t>
    <phoneticPr fontId="1" type="noConversion"/>
  </si>
  <si>
    <t>레서판다(중급)</t>
    <phoneticPr fontId="1" type="noConversion"/>
  </si>
  <si>
    <t>레서판다(고급)</t>
    <phoneticPr fontId="1" type="noConversion"/>
  </si>
  <si>
    <t>특수배트예약9</t>
  </si>
  <si>
    <t>특수배트예약10</t>
  </si>
  <si>
    <t>얼음(2)</t>
  </si>
  <si>
    <t>캐릭터코드(-1)</t>
  </si>
  <si>
    <t>고렙(4)</t>
    <phoneticPr fontId="1" type="noConversion"/>
  </si>
  <si>
    <t>xx</t>
    <phoneticPr fontId="1" type="noConversion"/>
  </si>
  <si>
    <t>렙제무시50</t>
    <phoneticPr fontId="1" type="noConversion"/>
  </si>
  <si>
    <t>렙제무시20</t>
    <phoneticPr fontId="1" type="noConversion"/>
  </si>
  <si>
    <t>렙제무시30</t>
    <phoneticPr fontId="1" type="noConversion"/>
  </si>
  <si>
    <t>렙제무시99</t>
    <phoneticPr fontId="1" type="noConversion"/>
  </si>
  <si>
    <t>역전배틀도전</t>
    <phoneticPr fontId="1" type="noConversion"/>
  </si>
  <si>
    <t>역전미션도전4</t>
    <phoneticPr fontId="1" type="noConversion"/>
  </si>
  <si>
    <t>역전미션도전7</t>
    <phoneticPr fontId="1" type="noConversion"/>
  </si>
  <si>
    <t>역전미션도전8</t>
    <phoneticPr fontId="1" type="noConversion"/>
  </si>
  <si>
    <t>역전미션도전9</t>
    <phoneticPr fontId="1" type="noConversion"/>
  </si>
  <si>
    <t>역전미션2도전10</t>
    <phoneticPr fontId="1" type="noConversion"/>
  </si>
  <si>
    <t>역전미션2도전20</t>
    <phoneticPr fontId="1" type="noConversion"/>
  </si>
  <si>
    <t>역전미션2도전30</t>
    <phoneticPr fontId="1" type="noConversion"/>
  </si>
  <si>
    <t>역전미션2도전15</t>
    <phoneticPr fontId="1" type="noConversion"/>
  </si>
  <si>
    <t>역전미션2도전25</t>
    <phoneticPr fontId="1" type="noConversion"/>
  </si>
  <si>
    <t>역전미션2도전05</t>
    <phoneticPr fontId="1" type="noConversion"/>
  </si>
  <si>
    <t>날개예약3</t>
  </si>
  <si>
    <t>날개예약4</t>
  </si>
  <si>
    <t>날개예약5</t>
  </si>
  <si>
    <t>날개예약6</t>
  </si>
  <si>
    <t>날개예약7</t>
  </si>
  <si>
    <t>날개예약8</t>
  </si>
  <si>
    <t>날개예약9</t>
  </si>
  <si>
    <t>날개예약10</t>
  </si>
  <si>
    <t>xx</t>
    <phoneticPr fontId="1" type="noConversion"/>
  </si>
  <si>
    <t>wing05</t>
    <phoneticPr fontId="1" type="noConversion"/>
  </si>
  <si>
    <t>xx</t>
    <phoneticPr fontId="1" type="noConversion"/>
  </si>
  <si>
    <t>안경예약3</t>
  </si>
  <si>
    <t>안경예약4</t>
  </si>
  <si>
    <t>안경예약5</t>
  </si>
  <si>
    <t>안경예약6</t>
  </si>
  <si>
    <t>안경예약7</t>
  </si>
  <si>
    <t>안경예약8</t>
  </si>
  <si>
    <t>안경예약9</t>
  </si>
  <si>
    <t>안경예약10</t>
  </si>
  <si>
    <t>hair10</t>
    <phoneticPr fontId="1" type="noConversion"/>
  </si>
  <si>
    <t>고렙(4)</t>
    <phoneticPr fontId="1" type="noConversion"/>
  </si>
  <si>
    <t>hair20</t>
    <phoneticPr fontId="1" type="noConversion"/>
  </si>
  <si>
    <t>bat_53_spade</t>
    <phoneticPr fontId="1" type="noConversion"/>
  </si>
  <si>
    <t>bat_54_chicken</t>
  </si>
  <si>
    <t>순정만화 눈</t>
    <phoneticPr fontId="1" type="noConversion"/>
  </si>
  <si>
    <t>기획자 배트 4</t>
    <phoneticPr fontId="1" type="noConversion"/>
  </si>
  <si>
    <t>기획자 배트 5</t>
    <phoneticPr fontId="1" type="noConversion"/>
  </si>
  <si>
    <t>bat_55</t>
    <phoneticPr fontId="1" type="noConversion"/>
  </si>
  <si>
    <t>bat_56</t>
    <phoneticPr fontId="1" type="noConversion"/>
  </si>
  <si>
    <t>bat_57</t>
    <phoneticPr fontId="1" type="noConversion"/>
  </si>
  <si>
    <t>ghost_h-8_3</t>
    <phoneticPr fontId="1" type="noConversion"/>
  </si>
  <si>
    <t>ghost_h-8_4</t>
    <phoneticPr fontId="1" type="noConversion"/>
  </si>
  <si>
    <t>ghost_h-13_0</t>
    <phoneticPr fontId="1" type="noConversion"/>
  </si>
  <si>
    <t>ghost_h-13_1</t>
    <phoneticPr fontId="1" type="noConversion"/>
  </si>
  <si>
    <t>ghost_t-12_0</t>
    <phoneticPr fontId="1" type="noConversion"/>
  </si>
  <si>
    <t>ghost_t-12_1</t>
    <phoneticPr fontId="1" type="noConversion"/>
  </si>
  <si>
    <t>ghost_t-13_0</t>
    <phoneticPr fontId="1" type="noConversion"/>
  </si>
  <si>
    <t>ghost_t-13_1</t>
    <phoneticPr fontId="1" type="noConversion"/>
  </si>
  <si>
    <t>ghost_p-12_1</t>
    <phoneticPr fontId="1" type="noConversion"/>
  </si>
  <si>
    <t>ghost_p-12_0</t>
    <phoneticPr fontId="1" type="noConversion"/>
  </si>
  <si>
    <t>ghost_p-12_2</t>
    <phoneticPr fontId="1" type="noConversion"/>
  </si>
  <si>
    <t>ghost_p-12_3</t>
    <phoneticPr fontId="1" type="noConversion"/>
  </si>
  <si>
    <t>FX-16K</t>
    <phoneticPr fontId="1" type="noConversion"/>
  </si>
  <si>
    <t>wing14</t>
    <phoneticPr fontId="1" type="noConversion"/>
  </si>
  <si>
    <t>wing15</t>
    <phoneticPr fontId="1" type="noConversion"/>
  </si>
  <si>
    <t>대천사의 타락한 날개</t>
    <phoneticPr fontId="1" type="noConversion"/>
  </si>
  <si>
    <t>천사의 타락한 날개</t>
    <phoneticPr fontId="1" type="noConversion"/>
  </si>
  <si>
    <t>병장의 야삽</t>
    <phoneticPr fontId="1" type="noConversion"/>
  </si>
  <si>
    <t>샤우팅 치킨</t>
    <phoneticPr fontId="1" type="noConversion"/>
  </si>
  <si>
    <t>수퍼 루키 배트</t>
    <phoneticPr fontId="1" type="noConversion"/>
  </si>
  <si>
    <t>프로페셔널 배트</t>
    <phoneticPr fontId="1" type="noConversion"/>
  </si>
  <si>
    <t>캐논 슈터 배트</t>
    <phoneticPr fontId="1" type="noConversion"/>
  </si>
  <si>
    <t>고스트 블레이징 라이더 (하의)</t>
    <phoneticPr fontId="1" type="noConversion"/>
  </si>
  <si>
    <t>방패</t>
    <phoneticPr fontId="1" type="noConversion"/>
  </si>
  <si>
    <t>추적</t>
    <phoneticPr fontId="1" type="noConversion"/>
  </si>
  <si>
    <t>공격강화</t>
    <phoneticPr fontId="1" type="noConversion"/>
  </si>
  <si>
    <t>확장</t>
    <phoneticPr fontId="1" type="noConversion"/>
  </si>
  <si>
    <t>자동</t>
    <phoneticPr fontId="1" type="noConversion"/>
  </si>
  <si>
    <t>합</t>
    <phoneticPr fontId="1" type="noConversion"/>
  </si>
  <si>
    <t>장비</t>
    <phoneticPr fontId="1" type="noConversion"/>
  </si>
  <si>
    <t>0~5</t>
    <phoneticPr fontId="1" type="noConversion"/>
  </si>
  <si>
    <t>3~8</t>
    <phoneticPr fontId="1" type="noConversion"/>
  </si>
  <si>
    <t>6~11</t>
    <phoneticPr fontId="1" type="noConversion"/>
  </si>
  <si>
    <t>방패(35)</t>
    <phoneticPr fontId="1" type="noConversion"/>
  </si>
  <si>
    <t>추적(35)</t>
    <phoneticPr fontId="1" type="noConversion"/>
  </si>
  <si>
    <t>공격강화(35)</t>
    <phoneticPr fontId="1" type="noConversion"/>
  </si>
  <si>
    <t>확장(35)</t>
    <phoneticPr fontId="1" type="noConversion"/>
  </si>
  <si>
    <t>자동(900)</t>
    <phoneticPr fontId="1" type="noConversion"/>
  </si>
  <si>
    <t>9~14</t>
    <phoneticPr fontId="1" type="noConversion"/>
  </si>
  <si>
    <t>12~17</t>
    <phoneticPr fontId="1" type="noConversion"/>
  </si>
  <si>
    <t>15~20</t>
    <phoneticPr fontId="1" type="noConversion"/>
  </si>
  <si>
    <t>일반 뽑기</t>
    <phoneticPr fontId="1" type="noConversion"/>
  </si>
  <si>
    <t>브론즈 코인</t>
    <phoneticPr fontId="1" type="noConversion"/>
  </si>
  <si>
    <t>황금 뽑기</t>
    <phoneticPr fontId="1" type="noConversion"/>
  </si>
  <si>
    <t>골드 코인</t>
    <phoneticPr fontId="1" type="noConversion"/>
  </si>
  <si>
    <t>장비 내부(가격별)</t>
    <phoneticPr fontId="1" type="noConversion"/>
  </si>
  <si>
    <t>실 가격 배치</t>
    <phoneticPr fontId="1" type="noConversion"/>
  </si>
  <si>
    <t>강화 확률</t>
    <phoneticPr fontId="1" type="noConversion"/>
  </si>
  <si>
    <t>****</t>
    <phoneticPr fontId="1" type="noConversion"/>
  </si>
  <si>
    <t>브론즈코인</t>
    <phoneticPr fontId="1" type="noConversion"/>
  </si>
  <si>
    <t>장비</t>
    <phoneticPr fontId="1" type="noConversion"/>
  </si>
  <si>
    <t>영구</t>
    <phoneticPr fontId="1" type="noConversion"/>
  </si>
  <si>
    <t>방패(개수는 코드를 따라감)</t>
    <phoneticPr fontId="1" type="noConversion"/>
  </si>
  <si>
    <t>추적(개수는 코드를 따라감)</t>
    <phoneticPr fontId="1" type="noConversion"/>
  </si>
  <si>
    <t>공격 강화(개수는 코드를 따라감)</t>
    <phoneticPr fontId="1" type="noConversion"/>
  </si>
  <si>
    <t>확장(개수는 코드를 따라감)</t>
    <phoneticPr fontId="1" type="noConversion"/>
  </si>
  <si>
    <t>자동(개수는 코드를 따라감)</t>
    <phoneticPr fontId="1" type="noConversion"/>
  </si>
  <si>
    <t>종합</t>
    <phoneticPr fontId="1" type="noConversion"/>
  </si>
  <si>
    <t>서버에서계산해서 알려준다.(NetUI문서 룰렛참조)</t>
    <phoneticPr fontId="1" type="noConversion"/>
  </si>
  <si>
    <t>뽑기 코인</t>
    <phoneticPr fontId="1" type="noConversion"/>
  </si>
  <si>
    <t>24시간 주기로 1개 충전</t>
    <phoneticPr fontId="1" type="noConversion"/>
  </si>
  <si>
    <t>선정 기준 : 일반(1500 미만) / 중급(3000 미만) / 고급(3000 이상)</t>
    <phoneticPr fontId="1" type="noConversion"/>
  </si>
  <si>
    <t>코인의 최대 소지 개수는 1개</t>
    <phoneticPr fontId="1" type="noConversion"/>
  </si>
  <si>
    <t>룰렛에서 장비 아이템(배트 제외)이 나왔을 경우 유저가 해당 장비를 장착 가능한 캐릭터의 장비로 변경하여 지급한다.</t>
    <phoneticPr fontId="1" type="noConversion"/>
  </si>
  <si>
    <t>코인이 없을 때 뽑기 재사용시 골드볼 소모</t>
    <phoneticPr fontId="1" type="noConversion"/>
  </si>
  <si>
    <t>#소모되는 골드량 : 2</t>
    <phoneticPr fontId="1" type="noConversion"/>
  </si>
  <si>
    <t>코인은 1일 기본 1개 제공</t>
    <phoneticPr fontId="1" type="noConversion"/>
  </si>
  <si>
    <t>골드볼 사용시 레어 획득 확률 상승</t>
    <phoneticPr fontId="1" type="noConversion"/>
  </si>
  <si>
    <t>브론즈 코인(1개 소모)</t>
    <phoneticPr fontId="1" type="noConversion"/>
  </si>
  <si>
    <t>개수/명칭</t>
    <phoneticPr fontId="1" type="noConversion"/>
  </si>
  <si>
    <t>코인 사용 확률(%)</t>
    <phoneticPr fontId="1" type="noConversion"/>
  </si>
  <si>
    <t>실버 코인 50</t>
    <phoneticPr fontId="1" type="noConversion"/>
  </si>
  <si>
    <t>실버 코인 100</t>
    <phoneticPr fontId="1" type="noConversion"/>
  </si>
  <si>
    <t>실버 코인 200</t>
    <phoneticPr fontId="1" type="noConversion"/>
  </si>
  <si>
    <t>실버 코인 500</t>
    <phoneticPr fontId="1" type="noConversion"/>
  </si>
  <si>
    <t>방패(개수는 코드를 따라감)</t>
    <phoneticPr fontId="1" type="noConversion"/>
  </si>
  <si>
    <t>공격 강화(개수는 코드를 따라감)</t>
    <phoneticPr fontId="1" type="noConversion"/>
  </si>
  <si>
    <t>확장(개수는 코드를 따라감)</t>
    <phoneticPr fontId="1" type="noConversion"/>
  </si>
  <si>
    <t>자동(개수는 코드를 따라감)</t>
    <phoneticPr fontId="1" type="noConversion"/>
  </si>
  <si>
    <t>종합</t>
    <phoneticPr fontId="1" type="noConversion"/>
  </si>
  <si>
    <t>골드 코인(2개 소모)</t>
    <phoneticPr fontId="1" type="noConversion"/>
  </si>
  <si>
    <t>골드볼 사용 확률(%)</t>
    <phoneticPr fontId="1" type="noConversion"/>
  </si>
  <si>
    <t>실버 코인 400</t>
    <phoneticPr fontId="1" type="noConversion"/>
  </si>
  <si>
    <t>실버 코인 1000</t>
    <phoneticPr fontId="1" type="noConversion"/>
  </si>
  <si>
    <t>장비(배트)</t>
    <phoneticPr fontId="1" type="noConversion"/>
  </si>
  <si>
    <t>단계(branch)</t>
    <phoneticPr fontId="1" type="noConversion"/>
  </si>
  <si>
    <t>확률(%)</t>
    <phoneticPr fontId="1" type="noConversion"/>
  </si>
  <si>
    <t>가격 폭</t>
    <phoneticPr fontId="1" type="noConversion"/>
  </si>
  <si>
    <t>0~5</t>
    <phoneticPr fontId="1" type="noConversion"/>
  </si>
  <si>
    <t>강화 단계(랜덤)</t>
    <phoneticPr fontId="1" type="noConversion"/>
  </si>
  <si>
    <t>3~8</t>
    <phoneticPr fontId="1" type="noConversion"/>
  </si>
  <si>
    <t>6~11</t>
    <phoneticPr fontId="1" type="noConversion"/>
  </si>
  <si>
    <t>배트 지급 확률(가격별 분류)</t>
    <phoneticPr fontId="1" type="noConversion"/>
  </si>
  <si>
    <t>신규 배트 지급 확률(가격별 분류)</t>
    <phoneticPr fontId="1" type="noConversion"/>
  </si>
  <si>
    <t>*무강 배트 지급</t>
    <phoneticPr fontId="1" type="noConversion"/>
  </si>
  <si>
    <t>지급된 배트의 강화 지급 확률</t>
    <phoneticPr fontId="1" type="noConversion"/>
  </si>
  <si>
    <t>골드 코인(10개 소모)</t>
    <phoneticPr fontId="1" type="noConversion"/>
  </si>
  <si>
    <t>실버 코인 2000</t>
    <phoneticPr fontId="1" type="noConversion"/>
  </si>
  <si>
    <t>실버 코인 5000</t>
    <phoneticPr fontId="1" type="noConversion"/>
  </si>
  <si>
    <t>행운 뽑기 확률</t>
    <phoneticPr fontId="1" type="noConversion"/>
  </si>
  <si>
    <t>황금 뽑기 확률</t>
    <phoneticPr fontId="1" type="noConversion"/>
  </si>
  <si>
    <t>골드로만 사용 가능</t>
    <phoneticPr fontId="1" type="noConversion"/>
  </si>
  <si>
    <t>강화 확률(%)</t>
    <phoneticPr fontId="1" type="noConversion"/>
  </si>
  <si>
    <t>*new</t>
    <phoneticPr fontId="1" type="noConversion"/>
  </si>
  <si>
    <t>스터드 선글라스</t>
    <phoneticPr fontId="1" type="noConversion"/>
  </si>
  <si>
    <t>고스트 블루 데빌 (머리)</t>
    <phoneticPr fontId="1" type="noConversion"/>
  </si>
  <si>
    <t>고스트 섀도우 데빌 (머리)</t>
    <phoneticPr fontId="1" type="noConversion"/>
  </si>
  <si>
    <t>고스트 다크 라이더 (머리)</t>
    <phoneticPr fontId="1" type="noConversion"/>
  </si>
  <si>
    <t>고스트 블레이징 라이더 (머리)</t>
    <phoneticPr fontId="1" type="noConversion"/>
  </si>
  <si>
    <t>고스트 다크 라이더 (하의)</t>
    <phoneticPr fontId="1" type="noConversion"/>
  </si>
  <si>
    <t>고스트 섀도우 데빌 (하의)</t>
    <phoneticPr fontId="1" type="noConversion"/>
  </si>
  <si>
    <t>고스트 블루 데빌 (하의)</t>
    <phoneticPr fontId="1" type="noConversion"/>
  </si>
  <si>
    <t>고스트 다크 라이더 (상의)</t>
    <phoneticPr fontId="1" type="noConversion"/>
  </si>
  <si>
    <t>고스트 블레이징 라이더 (상의)</t>
    <phoneticPr fontId="1" type="noConversion"/>
  </si>
  <si>
    <t>고스트 섀도우 데빌 (상의)</t>
    <phoneticPr fontId="1" type="noConversion"/>
  </si>
  <si>
    <t>고스트 블루 데빌 (상의)</t>
    <phoneticPr fontId="1" type="noConversion"/>
  </si>
  <si>
    <t>말년 병장과 혹한기를 함께한 야삽. 말년에 혹한기라니…</t>
    <phoneticPr fontId="1" type="noConversion"/>
  </si>
  <si>
    <t>액세서리</t>
    <phoneticPr fontId="1" type="noConversion"/>
  </si>
  <si>
    <t>신규 장비(배트 및 악세사리)</t>
    <phoneticPr fontId="1" type="noConversion"/>
  </si>
  <si>
    <t>머리</t>
    <phoneticPr fontId="1" type="noConversion"/>
  </si>
  <si>
    <t>날개</t>
    <phoneticPr fontId="1" type="noConversion"/>
  </si>
  <si>
    <t>꼬리</t>
    <phoneticPr fontId="1" type="noConversion"/>
  </si>
  <si>
    <t>합</t>
    <phoneticPr fontId="1" type="noConversion"/>
  </si>
  <si>
    <t>골드 가격</t>
    <phoneticPr fontId="1" type="noConversion"/>
  </si>
  <si>
    <t>배트</t>
    <phoneticPr fontId="1" type="noConversion"/>
  </si>
  <si>
    <t>아이템 분류별 지급 확률</t>
    <phoneticPr fontId="1" type="noConversion"/>
  </si>
  <si>
    <t>일반 뽑기</t>
    <phoneticPr fontId="1" type="noConversion"/>
  </si>
  <si>
    <t>황금 뽑기</t>
    <phoneticPr fontId="1" type="noConversion"/>
  </si>
  <si>
    <t>*의상 케이스는 구현후 결정</t>
    <phoneticPr fontId="1" type="noConversion"/>
  </si>
  <si>
    <t>1차 분류 확률(%)</t>
    <phoneticPr fontId="1" type="noConversion"/>
  </si>
  <si>
    <t>2차 세부 확률(%)</t>
    <phoneticPr fontId="1" type="noConversion"/>
  </si>
  <si>
    <t>고스트 의상 상점 제어 관련</t>
    <phoneticPr fontId="1" type="noConversion"/>
  </si>
  <si>
    <t>1차</t>
    <phoneticPr fontId="1" type="noConversion"/>
  </si>
  <si>
    <t>업데이트 당일</t>
    <phoneticPr fontId="1" type="noConversion"/>
  </si>
  <si>
    <t>시기</t>
    <phoneticPr fontId="1" type="noConversion"/>
  </si>
  <si>
    <t>해제 항목</t>
    <phoneticPr fontId="1" type="noConversion"/>
  </si>
  <si>
    <t>2차</t>
    <phoneticPr fontId="1" type="noConversion"/>
  </si>
  <si>
    <t>캐릭터별 의상 뽑기 구축</t>
    <phoneticPr fontId="1" type="noConversion"/>
  </si>
  <si>
    <t>1차로부터 2주 뒤</t>
    <phoneticPr fontId="1" type="noConversion"/>
  </si>
  <si>
    <t>3차</t>
    <phoneticPr fontId="1" type="noConversion"/>
  </si>
  <si>
    <t>4차</t>
    <phoneticPr fontId="1" type="noConversion"/>
  </si>
  <si>
    <t>2차로부터 2주 뒤</t>
    <phoneticPr fontId="1" type="noConversion"/>
  </si>
  <si>
    <t>3차로부터 2주 뒤</t>
    <phoneticPr fontId="1" type="noConversion"/>
  </si>
  <si>
    <t>고스트 블레이징 라이더 세트</t>
    <phoneticPr fontId="1" type="noConversion"/>
  </si>
  <si>
    <t>고스트 다크 라이더 세트</t>
    <phoneticPr fontId="1" type="noConversion"/>
  </si>
  <si>
    <t>고스트 섀도우 데빌 세트</t>
    <phoneticPr fontId="1" type="noConversion"/>
  </si>
  <si>
    <t>고스트 블루 데빌 세트</t>
    <phoneticPr fontId="1" type="noConversion"/>
  </si>
  <si>
    <t>신규 타 캐릭 의상 세트</t>
    <phoneticPr fontId="1" type="noConversion"/>
  </si>
  <si>
    <t>*액세서리 지급 취소시 배트만</t>
    <phoneticPr fontId="1" type="noConversion"/>
  </si>
  <si>
    <t>캐쉬선물(1`500원)</t>
    <phoneticPr fontId="1" type="noConversion"/>
  </si>
  <si>
    <t>hair21</t>
    <phoneticPr fontId="1" type="noConversion"/>
  </si>
  <si>
    <t>고스트 예비 A (머리)</t>
    <phoneticPr fontId="1" type="noConversion"/>
  </si>
  <si>
    <t>고스트 예비 B (머리)</t>
    <phoneticPr fontId="1" type="noConversion"/>
  </si>
  <si>
    <t>고스트 예비 A (상의)</t>
    <phoneticPr fontId="1" type="noConversion"/>
  </si>
  <si>
    <t>고스트 예비 B (상의)</t>
    <phoneticPr fontId="1" type="noConversion"/>
  </si>
  <si>
    <t>고스트 예비 A (하의)</t>
    <phoneticPr fontId="1" type="noConversion"/>
  </si>
  <si>
    <t>고스트 예비 B (하의)</t>
    <phoneticPr fontId="1" type="noConversion"/>
  </si>
  <si>
    <t>ghost_h-8_2</t>
    <phoneticPr fontId="1" type="noConversion"/>
  </si>
  <si>
    <t>ghost_h-8_0</t>
    <phoneticPr fontId="1" type="noConversion"/>
  </si>
  <si>
    <t>ghost_h-8_0</t>
    <phoneticPr fontId="1" type="noConversion"/>
  </si>
  <si>
    <t>ghost_t-8_0</t>
    <phoneticPr fontId="1" type="noConversion"/>
  </si>
  <si>
    <t>ghost_t-8_0</t>
    <phoneticPr fontId="1" type="noConversion"/>
  </si>
  <si>
    <t>ghost_p-8_0</t>
    <phoneticPr fontId="1" type="noConversion"/>
  </si>
  <si>
    <t>ghost_p-8_0</t>
    <phoneticPr fontId="1" type="noConversion"/>
  </si>
  <si>
    <t>활성화(1)</t>
  </si>
  <si>
    <t>활성화(1)</t>
    <phoneticPr fontId="1" type="noConversion"/>
  </si>
  <si>
    <t>비활성화(0)</t>
    <phoneticPr fontId="1" type="noConversion"/>
  </si>
  <si>
    <t>active</t>
  </si>
  <si>
    <t>active</t>
    <phoneticPr fontId="1" type="noConversion"/>
  </si>
  <si>
    <t>활성화</t>
    <phoneticPr fontId="1" type="noConversion"/>
  </si>
  <si>
    <t>세트카테고리</t>
    <phoneticPr fontId="1" type="noConversion"/>
  </si>
  <si>
    <t>setcode</t>
    <phoneticPr fontId="1" type="noConversion"/>
  </si>
  <si>
    <t>setcode</t>
  </si>
  <si>
    <t>기타아이템(102)</t>
    <phoneticPr fontId="1" type="noConversion"/>
  </si>
  <si>
    <t>plussilver</t>
    <phoneticPr fontId="1" type="noConversion"/>
  </si>
  <si>
    <t>plusgold</t>
    <phoneticPr fontId="1" type="noConversion"/>
  </si>
  <si>
    <t>label(ballreward)</t>
    <phoneticPr fontId="1" type="noConversion"/>
  </si>
  <si>
    <t>female_h-200_0</t>
    <phoneticPr fontId="1" type="noConversion"/>
  </si>
  <si>
    <t>female_h-200_1</t>
  </si>
  <si>
    <t>female_h-200_3</t>
  </si>
  <si>
    <t>female_t-200_0</t>
    <phoneticPr fontId="1" type="noConversion"/>
  </si>
  <si>
    <t>female_t-200_1</t>
    <phoneticPr fontId="1" type="noConversion"/>
  </si>
  <si>
    <t>female_p-200_0</t>
    <phoneticPr fontId="1" type="noConversion"/>
  </si>
  <si>
    <t>female_p-200_1</t>
    <phoneticPr fontId="1" type="noConversion"/>
  </si>
  <si>
    <t>female_p-201_1</t>
    <phoneticPr fontId="1" type="noConversion"/>
  </si>
  <si>
    <t>female_p-201_0</t>
    <phoneticPr fontId="1" type="noConversion"/>
  </si>
  <si>
    <t>female_t-201_0</t>
    <phoneticPr fontId="1" type="noConversion"/>
  </si>
  <si>
    <t>female_t-201_1</t>
    <phoneticPr fontId="1" type="noConversion"/>
  </si>
  <si>
    <t>female_h-200_2</t>
    <phoneticPr fontId="1" type="noConversion"/>
  </si>
  <si>
    <t>비너스 블러드 헌트리스(하의)</t>
    <phoneticPr fontId="1" type="noConversion"/>
  </si>
  <si>
    <t>비너스 블랙 헌트리스(하의)</t>
    <phoneticPr fontId="1" type="noConversion"/>
  </si>
  <si>
    <t>비너스 블랙 헌트리스(상의)</t>
    <phoneticPr fontId="1" type="noConversion"/>
  </si>
  <si>
    <t>비너스 블러드 헌트리스(상의)</t>
    <phoneticPr fontId="1" type="noConversion"/>
  </si>
  <si>
    <t>비너스 블랙 헌트리스(머리)</t>
    <phoneticPr fontId="1" type="noConversion"/>
  </si>
  <si>
    <t>비너스 블러드 헌트리스(머리)</t>
    <phoneticPr fontId="1" type="noConversion"/>
  </si>
  <si>
    <t>비너스 핑크 트레이닝(머리)</t>
    <phoneticPr fontId="1" type="noConversion"/>
  </si>
  <si>
    <t>비너스 블루 트레이닝(머리)</t>
    <phoneticPr fontId="1" type="noConversion"/>
  </si>
  <si>
    <t>비너스 핑크 트레이닝(상의)</t>
    <phoneticPr fontId="1" type="noConversion"/>
  </si>
  <si>
    <t>비너스 블루 트레이닝(상의)</t>
    <phoneticPr fontId="1" type="noConversion"/>
  </si>
  <si>
    <t>비너스 핑크 트레이닝(하의)</t>
    <phoneticPr fontId="1" type="noConversion"/>
  </si>
  <si>
    <t>비너스 블루 트레이닝(하의)</t>
    <phoneticPr fontId="1" type="noConversion"/>
  </si>
  <si>
    <t>비활성화(0)</t>
    <phoneticPr fontId="1" type="noConversion"/>
  </si>
  <si>
    <t>pet22</t>
  </si>
  <si>
    <t>pet23</t>
  </si>
  <si>
    <t>pet24</t>
  </si>
  <si>
    <t>bat_61</t>
    <phoneticPr fontId="1" type="noConversion"/>
  </si>
  <si>
    <t>pet25</t>
    <phoneticPr fontId="1" type="noConversion"/>
  </si>
  <si>
    <t>pet26</t>
  </si>
  <si>
    <t>pet27</t>
  </si>
  <si>
    <t>흑사 배트</t>
    <phoneticPr fontId="1" type="noConversion"/>
  </si>
</sst>
</file>

<file path=xl/styles.xml><?xml version="1.0" encoding="utf-8"?>
<styleSheet xmlns="http://schemas.openxmlformats.org/spreadsheetml/2006/main">
  <numFmts count="6">
    <numFmt numFmtId="176" formatCode="#,##0_);[Red]\(#,##0\)"/>
    <numFmt numFmtId="177" formatCode="#,##0_ "/>
    <numFmt numFmtId="178" formatCode="&quot;₩&quot;#,##0"/>
    <numFmt numFmtId="179" formatCode="&quot;₩&quot;#,##0.00"/>
    <numFmt numFmtId="180" formatCode="0_ "/>
    <numFmt numFmtId="181" formatCode="#,##0.000_);[Red]\(#,##0.000\)"/>
  </numFmts>
  <fonts count="57">
    <font>
      <sz val="11"/>
      <color theme="1"/>
      <name val="맑은 고딕"/>
      <family val="2"/>
      <charset val="129"/>
      <scheme val="minor"/>
    </font>
    <font>
      <sz val="8"/>
      <name val="맑은 고딕"/>
      <family val="2"/>
      <charset val="129"/>
      <scheme val="minor"/>
    </font>
    <font>
      <sz val="8"/>
      <color theme="1"/>
      <name val="맑은 고딕"/>
      <family val="2"/>
      <charset val="129"/>
      <scheme val="minor"/>
    </font>
    <font>
      <sz val="8"/>
      <color theme="1"/>
      <name val="맑은 고딕"/>
      <family val="3"/>
      <charset val="129"/>
      <scheme val="minor"/>
    </font>
    <font>
      <sz val="11"/>
      <color theme="1"/>
      <name val="맑은 고딕"/>
      <family val="2"/>
      <charset val="129"/>
      <scheme val="minor"/>
    </font>
    <font>
      <b/>
      <sz val="9"/>
      <color indexed="81"/>
      <name val="돋움"/>
      <family val="3"/>
      <charset val="129"/>
    </font>
    <font>
      <b/>
      <sz val="9"/>
      <color indexed="81"/>
      <name val="Tahoma"/>
      <family val="2"/>
    </font>
    <font>
      <sz val="10"/>
      <color theme="1"/>
      <name val="맑은 고딕"/>
      <family val="2"/>
      <charset val="129"/>
      <scheme val="minor"/>
    </font>
    <font>
      <sz val="10"/>
      <color theme="1"/>
      <name val="맑은 고딕"/>
      <family val="3"/>
      <charset val="129"/>
      <scheme val="minor"/>
    </font>
    <font>
      <b/>
      <sz val="10"/>
      <color theme="1"/>
      <name val="맑은 고딕"/>
      <family val="3"/>
      <charset val="129"/>
      <scheme val="minor"/>
    </font>
    <font>
      <sz val="9"/>
      <color indexed="81"/>
      <name val="Tahoma"/>
      <family val="2"/>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theme="0"/>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indexed="81"/>
      <name val="돋움"/>
      <family val="3"/>
      <charset val="129"/>
    </font>
    <font>
      <b/>
      <sz val="8"/>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trike/>
      <sz val="8"/>
      <color theme="1"/>
      <name val="맑은 고딕"/>
      <family val="3"/>
      <charset val="129"/>
      <scheme val="minor"/>
    </font>
    <font>
      <sz val="8"/>
      <color rgb="FF333333"/>
      <name val="맑은 고딕"/>
      <family val="3"/>
      <charset val="129"/>
      <scheme val="minor"/>
    </font>
    <font>
      <strike/>
      <sz val="9"/>
      <color theme="1"/>
      <name val="맑은 고딕"/>
      <family val="3"/>
      <charset val="129"/>
      <scheme val="minor"/>
    </font>
    <font>
      <b/>
      <sz val="11"/>
      <color rgb="FF00B050"/>
      <name val="맑은 고딕"/>
      <family val="3"/>
      <charset val="129"/>
      <scheme val="minor"/>
    </font>
    <font>
      <b/>
      <sz val="11"/>
      <color rgb="FF0070C0"/>
      <name val="맑은 고딕"/>
      <family val="3"/>
      <charset val="129"/>
      <scheme val="minor"/>
    </font>
    <font>
      <sz val="11"/>
      <color rgb="FF0070C0"/>
      <name val="맑은 고딕"/>
      <family val="3"/>
      <charset val="129"/>
      <scheme val="minor"/>
    </font>
    <font>
      <b/>
      <sz val="11"/>
      <color rgb="FFFF0000"/>
      <name val="맑은 고딕"/>
      <family val="3"/>
      <charset val="129"/>
      <scheme val="minor"/>
    </font>
    <font>
      <sz val="9"/>
      <color rgb="FF00B050"/>
      <name val="맑은 고딕"/>
      <family val="3"/>
      <charset val="129"/>
      <scheme val="minor"/>
    </font>
    <font>
      <sz val="9"/>
      <color rgb="FF333333"/>
      <name val="Arial"/>
      <family val="2"/>
    </font>
    <font>
      <sz val="9"/>
      <color rgb="FF333333"/>
      <name val="돋움"/>
      <family val="3"/>
      <charset val="129"/>
    </font>
    <font>
      <sz val="9"/>
      <name val="맑은 고딕"/>
      <family val="3"/>
      <charset val="129"/>
      <scheme val="minor"/>
    </font>
    <font>
      <b/>
      <sz val="8"/>
      <color rgb="FFFF0000"/>
      <name val="맑은 고딕"/>
      <family val="3"/>
      <charset val="129"/>
      <scheme val="minor"/>
    </font>
    <font>
      <sz val="10"/>
      <color rgb="FFFF0000"/>
      <name val="맑은 고딕"/>
      <family val="3"/>
      <charset val="129"/>
      <scheme val="minor"/>
    </font>
    <font>
      <b/>
      <strike/>
      <sz val="8"/>
      <color theme="1"/>
      <name val="맑은 고딕"/>
      <family val="3"/>
      <charset val="129"/>
      <scheme val="minor"/>
    </font>
    <font>
      <b/>
      <sz val="26"/>
      <color rgb="FFFF0000"/>
      <name val="맑은 고딕"/>
      <family val="3"/>
      <charset val="129"/>
      <scheme val="minor"/>
    </font>
    <font>
      <sz val="10"/>
      <name val="맑은 고딕"/>
      <family val="3"/>
      <charset val="129"/>
      <scheme val="minor"/>
    </font>
    <font>
      <sz val="10"/>
      <name val="맑은 고딕"/>
      <family val="2"/>
      <charset val="129"/>
      <scheme val="minor"/>
    </font>
    <font>
      <b/>
      <sz val="10"/>
      <name val="맑은 고딕"/>
      <family val="3"/>
      <charset val="129"/>
      <scheme val="minor"/>
    </font>
    <font>
      <b/>
      <sz val="20"/>
      <name val="맑은 고딕"/>
      <family val="3"/>
      <charset val="129"/>
      <scheme val="minor"/>
    </font>
    <font>
      <b/>
      <sz val="12"/>
      <name val="맑은 고딕"/>
      <family val="3"/>
      <charset val="129"/>
      <scheme val="minor"/>
    </font>
    <font>
      <b/>
      <sz val="14"/>
      <name val="맑은 고딕"/>
      <family val="3"/>
      <charset val="129"/>
      <scheme val="minor"/>
    </font>
    <font>
      <b/>
      <sz val="8"/>
      <color rgb="FFFFC000"/>
      <name val="맑은 고딕"/>
      <family val="3"/>
      <charset val="129"/>
      <scheme val="minor"/>
    </font>
    <font>
      <strike/>
      <sz val="10"/>
      <name val="맑은 고딕"/>
      <family val="3"/>
      <charset val="129"/>
      <scheme val="minor"/>
    </font>
    <font>
      <strike/>
      <sz val="10"/>
      <color theme="1"/>
      <name val="맑은 고딕"/>
      <family val="3"/>
      <charset val="129"/>
      <scheme val="minor"/>
    </font>
    <font>
      <strike/>
      <sz val="11"/>
      <color theme="1"/>
      <name val="맑은 고딕"/>
      <family val="2"/>
      <charset val="129"/>
      <scheme val="minor"/>
    </font>
    <font>
      <b/>
      <strike/>
      <sz val="12"/>
      <name val="맑은 고딕"/>
      <family val="2"/>
      <charset val="129"/>
      <scheme val="minor"/>
    </font>
    <font>
      <strike/>
      <sz val="10"/>
      <name val="맑은 고딕"/>
      <family val="2"/>
      <charset val="129"/>
      <scheme val="minor"/>
    </font>
    <font>
      <sz val="9"/>
      <color rgb="FF000000"/>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8"/>
      <color theme="1"/>
      <name val="맑은 고딕"/>
      <family val="3"/>
      <charset val="129"/>
      <scheme val="minor"/>
    </font>
    <font>
      <sz val="8"/>
      <name val="맑은 고딕"/>
      <family val="3"/>
      <charset val="129"/>
      <scheme val="minor"/>
    </font>
    <font>
      <sz val="8"/>
      <name val="맑은 고딕"/>
      <family val="3"/>
      <charset val="129"/>
    </font>
    <font>
      <sz val="10"/>
      <color theme="0"/>
      <name val="맑은 고딕"/>
      <family val="2"/>
      <charset val="129"/>
      <scheme val="minor"/>
    </font>
    <font>
      <sz val="10"/>
      <color theme="0"/>
      <name val="맑은 고딕"/>
      <family val="3"/>
      <charset val="129"/>
      <scheme val="minor"/>
    </font>
    <font>
      <b/>
      <sz val="14"/>
      <color theme="0"/>
      <name val="맑은 고딕"/>
      <family val="3"/>
      <charset val="129"/>
      <scheme val="minor"/>
    </font>
  </fonts>
  <fills count="75">
    <fill>
      <patternFill patternType="none"/>
    </fill>
    <fill>
      <patternFill patternType="gray125"/>
    </fill>
    <fill>
      <patternFill patternType="solid">
        <fgColor rgb="FFFFFFCC"/>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rgb="FF92D050"/>
        <bgColor indexed="64"/>
      </patternFill>
    </fill>
    <fill>
      <patternFill patternType="solid">
        <fgColor theme="8" tint="0.39994506668294322"/>
        <bgColor indexed="64"/>
      </patternFill>
    </fill>
    <fill>
      <patternFill patternType="solid">
        <fgColor theme="2" tint="-0.24994659260841701"/>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0" tint="-0.14996795556505021"/>
        <bgColor indexed="64"/>
      </patternFill>
    </fill>
    <fill>
      <patternFill patternType="solid">
        <fgColor theme="3" tint="0.79998168889431442"/>
        <bgColor indexed="64"/>
      </patternFill>
    </fill>
    <fill>
      <patternFill patternType="solid">
        <fgColor theme="5" tint="0.59996337778862885"/>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7" tint="0.79998168889431442"/>
        <bgColor indexed="64"/>
      </patternFill>
    </fill>
    <fill>
      <patternFill patternType="solid">
        <fgColor theme="8" tint="0.59996337778862885"/>
        <bgColor indexed="64"/>
      </patternFill>
    </fill>
    <fill>
      <patternFill patternType="solid">
        <fgColor theme="9"/>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24994659260841701"/>
        <bgColor indexed="64"/>
      </patternFill>
    </fill>
    <fill>
      <patternFill patternType="solid">
        <fgColor theme="0" tint="-0.24994659260841701"/>
        <bgColor indexed="64"/>
      </patternFill>
    </fill>
    <fill>
      <patternFill patternType="solid">
        <fgColor theme="3" tint="0.3999450666829432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tint="0.59996337778862885"/>
        <bgColor indexed="64"/>
      </patternFill>
    </fill>
    <fill>
      <patternFill patternType="solid">
        <fgColor theme="3" tint="0.599963377788628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tint="0.499984740745262"/>
        <bgColor indexed="64"/>
      </patternFill>
    </fill>
  </fills>
  <borders count="150">
    <border>
      <left/>
      <right/>
      <top/>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indexed="64"/>
      </right>
      <top/>
      <bottom style="thin">
        <color indexed="64"/>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double">
        <color auto="1"/>
      </top>
      <bottom style="medium">
        <color auto="1"/>
      </bottom>
      <diagonal/>
    </border>
    <border>
      <left style="thin">
        <color auto="1"/>
      </left>
      <right style="double">
        <color auto="1"/>
      </right>
      <top style="double">
        <color auto="1"/>
      </top>
      <bottom style="medium">
        <color auto="1"/>
      </bottom>
      <diagonal/>
    </border>
    <border>
      <left style="thin">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thin">
        <color auto="1"/>
      </right>
      <top style="thick">
        <color auto="1"/>
      </top>
      <bottom/>
      <diagonal/>
    </border>
    <border>
      <left style="double">
        <color auto="1"/>
      </left>
      <right style="thin">
        <color auto="1"/>
      </right>
      <top style="double">
        <color auto="1"/>
      </top>
      <bottom style="medium">
        <color auto="1"/>
      </bottom>
      <diagonal/>
    </border>
    <border>
      <left style="double">
        <color auto="1"/>
      </left>
      <right style="thin">
        <color auto="1"/>
      </right>
      <top style="medium">
        <color auto="1"/>
      </top>
      <bottom style="thin">
        <color auto="1"/>
      </bottom>
      <diagonal/>
    </border>
    <border>
      <left style="thin">
        <color auto="1"/>
      </left>
      <right/>
      <top style="double">
        <color auto="1"/>
      </top>
      <bottom style="medium">
        <color auto="1"/>
      </bottom>
      <diagonal/>
    </border>
    <border diagonalDown="1">
      <left style="thin">
        <color auto="1"/>
      </left>
      <right style="thin">
        <color auto="1"/>
      </right>
      <top style="thin">
        <color auto="1"/>
      </top>
      <bottom style="thin">
        <color auto="1"/>
      </bottom>
      <diagonal style="thin">
        <color auto="1"/>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top style="medium">
        <color auto="1"/>
      </top>
      <bottom/>
      <diagonal/>
    </border>
    <border>
      <left/>
      <right style="thin">
        <color auto="1"/>
      </right>
      <top style="medium">
        <color auto="1"/>
      </top>
      <bottom/>
      <diagonal/>
    </border>
    <border>
      <left/>
      <right style="thin">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thick">
        <color auto="1"/>
      </top>
      <bottom style="thick">
        <color auto="1"/>
      </bottom>
      <diagonal/>
    </border>
    <border>
      <left/>
      <right style="thin">
        <color indexed="64"/>
      </right>
      <top style="thick">
        <color auto="1"/>
      </top>
      <bottom style="thin">
        <color indexed="64"/>
      </bottom>
      <diagonal/>
    </border>
    <border>
      <left style="thin">
        <color auto="1"/>
      </left>
      <right style="thin">
        <color auto="1"/>
      </right>
      <top/>
      <bottom style="thick">
        <color auto="1"/>
      </bottom>
      <diagonal/>
    </border>
    <border diagonalDown="1">
      <left style="thin">
        <color auto="1"/>
      </left>
      <right style="thin">
        <color auto="1"/>
      </right>
      <top style="thin">
        <color auto="1"/>
      </top>
      <bottom/>
      <diagonal style="thin">
        <color auto="1"/>
      </diagonal>
    </border>
    <border>
      <left style="thin">
        <color auto="1"/>
      </left>
      <right style="thin">
        <color auto="1"/>
      </right>
      <top style="mediumDashed">
        <color auto="1"/>
      </top>
      <bottom/>
      <diagonal/>
    </border>
    <border>
      <left/>
      <right style="thin">
        <color indexed="64"/>
      </right>
      <top style="mediumDashed">
        <color auto="1"/>
      </top>
      <bottom style="thin">
        <color indexed="64"/>
      </bottom>
      <diagonal/>
    </border>
    <border>
      <left/>
      <right/>
      <top style="mediumDashed">
        <color auto="1"/>
      </top>
      <bottom/>
      <diagonal/>
    </border>
    <border>
      <left/>
      <right style="thin">
        <color auto="1"/>
      </right>
      <top style="mediumDashed">
        <color auto="1"/>
      </top>
      <bottom/>
      <diagonal/>
    </border>
    <border>
      <left style="thin">
        <color auto="1"/>
      </left>
      <right/>
      <top style="mediumDashed">
        <color auto="1"/>
      </top>
      <bottom style="thin">
        <color auto="1"/>
      </bottom>
      <diagonal/>
    </border>
    <border>
      <left/>
      <right/>
      <top style="mediumDashed">
        <color auto="1"/>
      </top>
      <bottom style="thin">
        <color auto="1"/>
      </bottom>
      <diagonal/>
    </border>
    <border>
      <left/>
      <right/>
      <top style="thin">
        <color auto="1"/>
      </top>
      <bottom style="medium">
        <color auto="1"/>
      </bottom>
      <diagonal/>
    </border>
    <border>
      <left/>
      <right style="mediumDashed">
        <color auto="1"/>
      </right>
      <top style="mediumDashed">
        <color auto="1"/>
      </top>
      <bottom style="thin">
        <color auto="1"/>
      </bottom>
      <diagonal/>
    </border>
    <border>
      <left/>
      <right style="mediumDashed">
        <color auto="1"/>
      </right>
      <top style="thin">
        <color auto="1"/>
      </top>
      <bottom style="thin">
        <color auto="1"/>
      </bottom>
      <diagonal/>
    </border>
    <border>
      <left/>
      <right style="mediumDashed">
        <color auto="1"/>
      </right>
      <top style="thin">
        <color auto="1"/>
      </top>
      <bottom/>
      <diagonal/>
    </border>
    <border>
      <left style="mediumDashed">
        <color auto="1"/>
      </left>
      <right/>
      <top style="mediumDashed">
        <color auto="1"/>
      </top>
      <bottom style="mediumDashed">
        <color auto="1"/>
      </bottom>
      <diagonal/>
    </border>
    <border>
      <left style="thin">
        <color auto="1"/>
      </left>
      <right style="thin">
        <color auto="1"/>
      </right>
      <top style="mediumDashed">
        <color auto="1"/>
      </top>
      <bottom style="mediumDashed">
        <color auto="1"/>
      </bottom>
      <diagonal/>
    </border>
    <border>
      <left/>
      <right style="mediumDashed">
        <color auto="1"/>
      </right>
      <top style="mediumDashed">
        <color auto="1"/>
      </top>
      <bottom style="mediumDashed">
        <color auto="1"/>
      </bottom>
      <diagonal/>
    </border>
    <border>
      <left style="thin">
        <color auto="1"/>
      </left>
      <right/>
      <top/>
      <bottom style="medium">
        <color auto="1"/>
      </bottom>
      <diagonal/>
    </border>
    <border>
      <left style="thin">
        <color auto="1"/>
      </left>
      <right style="thin">
        <color auto="1"/>
      </right>
      <top style="mediumDashed">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diagonalDown="1">
      <left style="medium">
        <color auto="1"/>
      </left>
      <right style="thin">
        <color auto="1"/>
      </right>
      <top style="medium">
        <color auto="1"/>
      </top>
      <bottom style="medium">
        <color auto="1"/>
      </bottom>
      <diagonal style="thin">
        <color auto="1"/>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ck">
        <color auto="1"/>
      </top>
      <bottom/>
      <diagonal/>
    </border>
    <border>
      <left/>
      <right/>
      <top style="thick">
        <color auto="1"/>
      </top>
      <bottom/>
      <diagonal/>
    </border>
    <border>
      <left/>
      <right style="thin">
        <color auto="1"/>
      </right>
      <top style="thick">
        <color auto="1"/>
      </top>
      <bottom/>
      <diagonal/>
    </border>
    <border>
      <left style="thin">
        <color auto="1"/>
      </left>
      <right/>
      <top/>
      <bottom style="thick">
        <color auto="1"/>
      </bottom>
      <diagonal/>
    </border>
    <border>
      <left/>
      <right/>
      <top/>
      <bottom style="thick">
        <color auto="1"/>
      </bottom>
      <diagonal/>
    </border>
    <border>
      <left/>
      <right style="thin">
        <color auto="1"/>
      </right>
      <top/>
      <bottom style="thick">
        <color auto="1"/>
      </bottom>
      <diagonal/>
    </border>
    <border>
      <left/>
      <right style="medium">
        <color auto="1"/>
      </right>
      <top style="thick">
        <color auto="1"/>
      </top>
      <bottom/>
      <diagonal/>
    </border>
    <border>
      <left/>
      <right style="medium">
        <color auto="1"/>
      </right>
      <top/>
      <bottom style="thick">
        <color auto="1"/>
      </bottom>
      <diagonal/>
    </border>
    <border>
      <left style="medium">
        <color auto="1"/>
      </left>
      <right style="thin">
        <color auto="1"/>
      </right>
      <top style="thick">
        <color auto="1"/>
      </top>
      <bottom/>
      <diagonal/>
    </border>
    <border>
      <left style="medium">
        <color auto="1"/>
      </left>
      <right style="thin">
        <color auto="1"/>
      </right>
      <top/>
      <bottom style="thick">
        <color auto="1"/>
      </bottom>
      <diagonal/>
    </border>
    <border>
      <left style="medium">
        <color auto="1"/>
      </left>
      <right/>
      <top/>
      <bottom style="thin">
        <color auto="1"/>
      </bottom>
      <diagonal/>
    </border>
    <border>
      <left style="medium">
        <color auto="1"/>
      </left>
      <right/>
      <top style="medium">
        <color auto="1"/>
      </top>
      <bottom/>
      <diagonal/>
    </border>
    <border>
      <left style="medium">
        <color auto="1"/>
      </left>
      <right/>
      <top/>
      <bottom style="medium">
        <color auto="1"/>
      </bottom>
      <diagonal/>
    </border>
    <border>
      <left style="thick">
        <color auto="1"/>
      </left>
      <right style="medium">
        <color auto="1"/>
      </right>
      <top style="thick">
        <color auto="1"/>
      </top>
      <bottom style="medium">
        <color auto="1"/>
      </bottom>
      <diagonal/>
    </border>
    <border>
      <left/>
      <right style="thin">
        <color auto="1"/>
      </right>
      <top style="thick">
        <color auto="1"/>
      </top>
      <bottom style="medium">
        <color auto="1"/>
      </bottom>
      <diagonal/>
    </border>
    <border>
      <left style="thin">
        <color auto="1"/>
      </left>
      <right style="medium">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bottom/>
      <diagonal/>
    </border>
    <border>
      <left/>
      <right style="thick">
        <color auto="1"/>
      </right>
      <top/>
      <bottom/>
      <diagonal/>
    </border>
    <border>
      <left/>
      <right style="thick">
        <color auto="1"/>
      </right>
      <top style="thick">
        <color auto="1"/>
      </top>
      <bottom/>
      <diagonal/>
    </border>
    <border>
      <left style="thick">
        <color auto="1"/>
      </left>
      <right style="thin">
        <color auto="1"/>
      </right>
      <top style="thick">
        <color auto="1"/>
      </top>
      <bottom/>
      <diagonal/>
    </border>
    <border>
      <left style="thin">
        <color auto="1"/>
      </left>
      <right/>
      <top style="thick">
        <color auto="1"/>
      </top>
      <bottom style="thin">
        <color auto="1"/>
      </bottom>
      <diagonal/>
    </border>
    <border>
      <left style="thick">
        <color auto="1"/>
      </left>
      <right style="thin">
        <color auto="1"/>
      </right>
      <top/>
      <bottom style="medium">
        <color auto="1"/>
      </bottom>
      <diagonal/>
    </border>
    <border>
      <left style="thick">
        <color auto="1"/>
      </left>
      <right style="medium">
        <color auto="1"/>
      </right>
      <top/>
      <bottom style="medium">
        <color auto="1"/>
      </bottom>
      <diagonal/>
    </border>
    <border>
      <left style="thin">
        <color auto="1"/>
      </left>
      <right style="thick">
        <color auto="1"/>
      </right>
      <top style="medium">
        <color auto="1"/>
      </top>
      <bottom style="medium">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bottom/>
      <diagonal/>
    </border>
    <border>
      <left style="thick">
        <color auto="1"/>
      </left>
      <right style="thin">
        <color auto="1"/>
      </right>
      <top/>
      <bottom style="thick">
        <color auto="1"/>
      </bottom>
      <diagonal/>
    </border>
    <border>
      <left style="thick">
        <color auto="1"/>
      </left>
      <right/>
      <top style="thin">
        <color auto="1"/>
      </top>
      <bottom/>
      <diagonal/>
    </border>
    <border>
      <left/>
      <right style="thick">
        <color auto="1"/>
      </right>
      <top style="thin">
        <color auto="1"/>
      </top>
      <bottom/>
      <diagonal/>
    </border>
  </borders>
  <cellStyleXfs count="14">
    <xf numFmtId="0" fontId="0" fillId="0" borderId="0">
      <alignment vertical="center"/>
    </xf>
    <xf numFmtId="0" fontId="4" fillId="2" borderId="6" applyNumberFormat="0" applyFont="0" applyAlignment="0" applyProtection="0">
      <alignment vertical="center"/>
    </xf>
    <xf numFmtId="0" fontId="11" fillId="11" borderId="0" applyNumberFormat="0" applyBorder="0" applyAlignment="0" applyProtection="0">
      <alignment vertical="center"/>
    </xf>
    <xf numFmtId="0" fontId="12" fillId="12" borderId="0" applyNumberFormat="0" applyBorder="0" applyAlignment="0" applyProtection="0">
      <alignment vertical="center"/>
    </xf>
    <xf numFmtId="0" fontId="13" fillId="13" borderId="0" applyNumberFormat="0" applyBorder="0" applyAlignment="0" applyProtection="0">
      <alignment vertical="center"/>
    </xf>
    <xf numFmtId="0" fontId="1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9" fontId="4" fillId="0" borderId="0" applyFont="0" applyFill="0" applyBorder="0" applyAlignment="0" applyProtection="0">
      <alignment vertical="center"/>
    </xf>
  </cellStyleXfs>
  <cellXfs count="1113">
    <xf numFmtId="0" fontId="0" fillId="0" borderId="0" xfId="0">
      <alignment vertical="center"/>
    </xf>
    <xf numFmtId="0" fontId="2" fillId="0" borderId="2" xfId="0" applyFont="1" applyFill="1" applyBorder="1">
      <alignment vertical="center"/>
    </xf>
    <xf numFmtId="0" fontId="3" fillId="0" borderId="0" xfId="0" applyFont="1">
      <alignment vertical="center"/>
    </xf>
    <xf numFmtId="49" fontId="3" fillId="0" borderId="2" xfId="0" applyNumberFormat="1" applyFont="1" applyBorder="1" applyAlignment="1">
      <alignment vertical="center" wrapText="1"/>
    </xf>
    <xf numFmtId="49" fontId="3" fillId="0" borderId="2" xfId="0" applyNumberFormat="1" applyFont="1" applyBorder="1">
      <alignment vertical="center"/>
    </xf>
    <xf numFmtId="49" fontId="3" fillId="0" borderId="0" xfId="0" applyNumberFormat="1" applyFont="1">
      <alignment vertical="center"/>
    </xf>
    <xf numFmtId="0" fontId="2" fillId="0" borderId="0" xfId="0" applyFont="1">
      <alignment vertical="center"/>
    </xf>
    <xf numFmtId="0" fontId="7" fillId="0" borderId="0" xfId="0" applyFont="1">
      <alignment vertical="center"/>
    </xf>
    <xf numFmtId="0" fontId="8" fillId="0" borderId="0" xfId="0" applyFont="1">
      <alignment vertical="center"/>
    </xf>
    <xf numFmtId="0" fontId="8" fillId="0" borderId="2" xfId="0" applyFont="1" applyBorder="1">
      <alignment vertical="center"/>
    </xf>
    <xf numFmtId="49" fontId="9" fillId="3" borderId="2" xfId="0" applyNumberFormat="1" applyFont="1" applyFill="1" applyBorder="1" applyAlignment="1">
      <alignment horizontal="center" vertical="center"/>
    </xf>
    <xf numFmtId="49" fontId="3" fillId="6" borderId="2" xfId="0" applyNumberFormat="1" applyFont="1" applyFill="1" applyBorder="1">
      <alignment vertical="center"/>
    </xf>
    <xf numFmtId="49" fontId="3" fillId="6" borderId="2" xfId="0" applyNumberFormat="1" applyFont="1" applyFill="1" applyBorder="1" applyAlignment="1">
      <alignment horizontal="center" vertical="center"/>
    </xf>
    <xf numFmtId="176" fontId="3" fillId="0" borderId="2" xfId="0" applyNumberFormat="1" applyFont="1" applyBorder="1" applyAlignment="1">
      <alignment horizontal="right" vertical="center"/>
    </xf>
    <xf numFmtId="0" fontId="9" fillId="3" borderId="2" xfId="0" applyFont="1" applyFill="1" applyBorder="1" applyAlignment="1">
      <alignment horizontal="center" vertical="center"/>
    </xf>
    <xf numFmtId="0" fontId="2" fillId="5" borderId="2" xfId="0" applyFont="1" applyFill="1" applyBorder="1">
      <alignment vertical="center"/>
    </xf>
    <xf numFmtId="0" fontId="2" fillId="8" borderId="2" xfId="0" applyFont="1" applyFill="1" applyBorder="1">
      <alignment vertical="center"/>
    </xf>
    <xf numFmtId="0" fontId="2" fillId="9" borderId="2" xfId="0" applyFont="1" applyFill="1" applyBorder="1">
      <alignment vertical="center"/>
    </xf>
    <xf numFmtId="0" fontId="9" fillId="25" borderId="2" xfId="0" applyFont="1" applyFill="1" applyBorder="1" applyAlignment="1">
      <alignment horizontal="center" vertical="center"/>
    </xf>
    <xf numFmtId="0" fontId="2" fillId="29" borderId="2" xfId="0" applyFont="1" applyFill="1" applyBorder="1">
      <alignment vertical="center"/>
    </xf>
    <xf numFmtId="0" fontId="15" fillId="35" borderId="21" xfId="0" applyFont="1" applyFill="1" applyBorder="1">
      <alignment vertical="center"/>
    </xf>
    <xf numFmtId="0" fontId="16" fillId="30" borderId="16" xfId="0" applyFont="1" applyFill="1" applyBorder="1">
      <alignment vertical="center"/>
    </xf>
    <xf numFmtId="0" fontId="16" fillId="26" borderId="16" xfId="0" applyFont="1" applyFill="1" applyBorder="1">
      <alignment vertical="center"/>
    </xf>
    <xf numFmtId="0" fontId="16" fillId="23" borderId="16" xfId="0" applyFont="1" applyFill="1" applyBorder="1">
      <alignment vertical="center"/>
    </xf>
    <xf numFmtId="0" fontId="16" fillId="24" borderId="16" xfId="0" applyFont="1" applyFill="1" applyBorder="1">
      <alignment vertical="center"/>
    </xf>
    <xf numFmtId="0" fontId="16" fillId="22" borderId="23" xfId="0" applyFont="1" applyFill="1" applyBorder="1">
      <alignment vertical="center"/>
    </xf>
    <xf numFmtId="0" fontId="16" fillId="34" borderId="17" xfId="0" applyFont="1" applyFill="1" applyBorder="1">
      <alignment vertical="center"/>
    </xf>
    <xf numFmtId="0" fontId="16" fillId="0" borderId="22" xfId="0" applyFont="1" applyBorder="1">
      <alignment vertical="center"/>
    </xf>
    <xf numFmtId="0" fontId="16" fillId="0" borderId="18" xfId="0" applyFont="1" applyBorder="1">
      <alignment vertical="center"/>
    </xf>
    <xf numFmtId="10" fontId="16" fillId="0" borderId="18" xfId="13" applyNumberFormat="1" applyFont="1" applyBorder="1">
      <alignment vertical="center"/>
    </xf>
    <xf numFmtId="0" fontId="16" fillId="0" borderId="19" xfId="0" applyFont="1" applyBorder="1">
      <alignment vertical="center"/>
    </xf>
    <xf numFmtId="0" fontId="16" fillId="0" borderId="1" xfId="0" applyFont="1" applyBorder="1">
      <alignment vertical="center"/>
    </xf>
    <xf numFmtId="10" fontId="16" fillId="0" borderId="2" xfId="0" applyNumberFormat="1" applyFont="1" applyBorder="1">
      <alignment vertical="center"/>
    </xf>
    <xf numFmtId="0" fontId="16" fillId="0" borderId="3" xfId="0" applyFont="1" applyBorder="1">
      <alignment vertical="center"/>
    </xf>
    <xf numFmtId="0" fontId="16" fillId="32" borderId="16" xfId="0" applyFont="1" applyFill="1" applyBorder="1" applyAlignment="1">
      <alignment vertical="center" wrapText="1"/>
    </xf>
    <xf numFmtId="10" fontId="16" fillId="0" borderId="2" xfId="0" applyNumberFormat="1" applyFont="1" applyBorder="1" applyAlignment="1">
      <alignment vertical="center" wrapText="1"/>
    </xf>
    <xf numFmtId="0" fontId="15" fillId="0" borderId="2" xfId="0" applyFont="1" applyBorder="1">
      <alignment vertical="center"/>
    </xf>
    <xf numFmtId="0" fontId="3" fillId="0" borderId="2" xfId="0" applyFont="1" applyFill="1" applyBorder="1">
      <alignment vertical="center"/>
    </xf>
    <xf numFmtId="0" fontId="16" fillId="0" borderId="2" xfId="0" applyFont="1" applyBorder="1" applyAlignment="1">
      <alignment vertical="center" wrapText="1"/>
    </xf>
    <xf numFmtId="0" fontId="16" fillId="0" borderId="2" xfId="0" applyFont="1" applyBorder="1">
      <alignment vertical="center"/>
    </xf>
    <xf numFmtId="3" fontId="3" fillId="0" borderId="2" xfId="0" applyNumberFormat="1" applyFont="1" applyBorder="1" applyAlignment="1">
      <alignment horizontal="right" vertical="center"/>
    </xf>
    <xf numFmtId="0" fontId="16" fillId="0" borderId="0" xfId="0" applyFont="1">
      <alignment vertical="center"/>
    </xf>
    <xf numFmtId="9" fontId="16" fillId="0" borderId="18" xfId="0" applyNumberFormat="1" applyFont="1" applyBorder="1" applyAlignment="1">
      <alignment horizontal="left" vertical="center"/>
    </xf>
    <xf numFmtId="9" fontId="16" fillId="0" borderId="2" xfId="0" applyNumberFormat="1" applyFont="1" applyBorder="1" applyAlignment="1">
      <alignment horizontal="left" vertical="center"/>
    </xf>
    <xf numFmtId="0" fontId="15" fillId="0" borderId="0" xfId="0" applyFont="1">
      <alignment vertical="center"/>
    </xf>
    <xf numFmtId="0" fontId="20" fillId="3" borderId="2" xfId="0" applyFont="1" applyFill="1" applyBorder="1" applyAlignment="1">
      <alignment horizontal="center" vertical="center"/>
    </xf>
    <xf numFmtId="178" fontId="16" fillId="7" borderId="2" xfId="0" applyNumberFormat="1" applyFont="1" applyFill="1" applyBorder="1">
      <alignment vertical="center"/>
    </xf>
    <xf numFmtId="0" fontId="16" fillId="0" borderId="2" xfId="0" applyFont="1" applyBorder="1" applyAlignment="1">
      <alignment horizontal="center" vertical="center" wrapText="1"/>
    </xf>
    <xf numFmtId="0" fontId="16" fillId="0" borderId="16" xfId="0" applyFont="1" applyBorder="1">
      <alignment vertical="center"/>
    </xf>
    <xf numFmtId="0" fontId="15" fillId="0" borderId="16" xfId="0" applyFont="1" applyBorder="1">
      <alignment vertical="center"/>
    </xf>
    <xf numFmtId="0" fontId="16" fillId="0" borderId="16" xfId="0" applyFont="1" applyBorder="1" applyAlignment="1">
      <alignment horizontal="center" vertical="center" wrapText="1"/>
    </xf>
    <xf numFmtId="0" fontId="3" fillId="0" borderId="0" xfId="0" applyFont="1">
      <alignment vertical="center"/>
    </xf>
    <xf numFmtId="0" fontId="3" fillId="0" borderId="2" xfId="0" applyFont="1" applyBorder="1">
      <alignment vertical="center"/>
    </xf>
    <xf numFmtId="0" fontId="3" fillId="0" borderId="2" xfId="0" applyFont="1" applyFill="1" applyBorder="1" applyAlignment="1">
      <alignment horizontal="left" vertical="center" wrapText="1"/>
    </xf>
    <xf numFmtId="0" fontId="19" fillId="38" borderId="2" xfId="0" applyFont="1" applyFill="1" applyBorder="1" applyAlignment="1">
      <alignment horizontal="center" vertical="center"/>
    </xf>
    <xf numFmtId="0" fontId="19" fillId="39" borderId="2" xfId="0" applyFont="1" applyFill="1" applyBorder="1" applyAlignment="1">
      <alignment horizontal="center" vertical="center"/>
    </xf>
    <xf numFmtId="176" fontId="16" fillId="0" borderId="2" xfId="0" applyNumberFormat="1" applyFont="1" applyBorder="1">
      <alignment vertical="center"/>
    </xf>
    <xf numFmtId="9" fontId="3" fillId="0" borderId="2" xfId="0" applyNumberFormat="1" applyFont="1" applyBorder="1">
      <alignment vertical="center"/>
    </xf>
    <xf numFmtId="49" fontId="2" fillId="6" borderId="24" xfId="0" applyNumberFormat="1" applyFont="1" applyFill="1" applyBorder="1" applyAlignment="1">
      <alignment vertical="center" wrapText="1"/>
    </xf>
    <xf numFmtId="49" fontId="3" fillId="6" borderId="2" xfId="0" applyNumberFormat="1" applyFont="1" applyFill="1" applyBorder="1" applyAlignment="1">
      <alignment vertical="center" wrapText="1"/>
    </xf>
    <xf numFmtId="49" fontId="3" fillId="6" borderId="2" xfId="0" applyNumberFormat="1" applyFont="1" applyFill="1" applyBorder="1" applyAlignment="1">
      <alignment vertical="center" wrapText="1" shrinkToFit="1"/>
    </xf>
    <xf numFmtId="49" fontId="3" fillId="36" borderId="2" xfId="0" applyNumberFormat="1" applyFont="1" applyFill="1" applyBorder="1">
      <alignment vertical="center"/>
    </xf>
    <xf numFmtId="49" fontId="3" fillId="36" borderId="2" xfId="0" applyNumberFormat="1" applyFont="1" applyFill="1" applyBorder="1" applyAlignment="1">
      <alignment vertical="center" wrapText="1"/>
    </xf>
    <xf numFmtId="49" fontId="3" fillId="41" borderId="2" xfId="0" applyNumberFormat="1" applyFont="1" applyFill="1" applyBorder="1">
      <alignment vertical="center"/>
    </xf>
    <xf numFmtId="0" fontId="3" fillId="41" borderId="2" xfId="0" applyFont="1" applyFill="1" applyBorder="1" applyAlignment="1">
      <alignment horizontal="center" vertical="center"/>
    </xf>
    <xf numFmtId="3" fontId="3" fillId="41" borderId="2" xfId="0" applyNumberFormat="1" applyFont="1" applyFill="1" applyBorder="1">
      <alignment vertical="center"/>
    </xf>
    <xf numFmtId="0" fontId="3" fillId="33" borderId="2" xfId="0" applyFont="1" applyFill="1" applyBorder="1">
      <alignment vertical="center"/>
    </xf>
    <xf numFmtId="0" fontId="3" fillId="3" borderId="2" xfId="0" applyFont="1" applyFill="1" applyBorder="1">
      <alignment vertical="center"/>
    </xf>
    <xf numFmtId="0" fontId="3" fillId="22" borderId="2" xfId="0" applyFont="1" applyFill="1" applyBorder="1">
      <alignment vertical="center"/>
    </xf>
    <xf numFmtId="49" fontId="3" fillId="0" borderId="0" xfId="0" applyNumberFormat="1" applyFont="1" applyAlignment="1">
      <alignment vertical="center"/>
    </xf>
    <xf numFmtId="49" fontId="3" fillId="0" borderId="10" xfId="0" applyNumberFormat="1" applyFont="1" applyBorder="1" applyAlignment="1">
      <alignment vertical="center"/>
    </xf>
    <xf numFmtId="49" fontId="3" fillId="0" borderId="25" xfId="0" applyNumberFormat="1" applyFont="1" applyBorder="1" applyAlignment="1">
      <alignment vertical="center"/>
    </xf>
    <xf numFmtId="49" fontId="3" fillId="0" borderId="8" xfId="0" applyNumberFormat="1" applyFont="1" applyBorder="1" applyAlignment="1">
      <alignment vertical="center"/>
    </xf>
    <xf numFmtId="49" fontId="3" fillId="0" borderId="26" xfId="0" applyNumberFormat="1" applyFont="1" applyBorder="1" applyAlignment="1">
      <alignment vertical="center"/>
    </xf>
    <xf numFmtId="49" fontId="3" fillId="0" borderId="0" xfId="0" applyNumberFormat="1" applyFont="1" applyBorder="1" applyAlignment="1">
      <alignment vertical="center"/>
    </xf>
    <xf numFmtId="49" fontId="3" fillId="0" borderId="27" xfId="0" applyNumberFormat="1" applyFont="1" applyBorder="1" applyAlignment="1">
      <alignment vertical="center"/>
    </xf>
    <xf numFmtId="49" fontId="3" fillId="0" borderId="29" xfId="0" applyNumberFormat="1" applyFont="1" applyBorder="1" applyAlignment="1">
      <alignment vertical="center"/>
    </xf>
    <xf numFmtId="49" fontId="3" fillId="0" borderId="12" xfId="0" applyNumberFormat="1" applyFont="1" applyBorder="1" applyAlignment="1">
      <alignment vertical="center"/>
    </xf>
    <xf numFmtId="49" fontId="3" fillId="0" borderId="28" xfId="0" applyNumberFormat="1" applyFont="1" applyBorder="1" applyAlignment="1">
      <alignment vertical="center"/>
    </xf>
    <xf numFmtId="49" fontId="3" fillId="0" borderId="5" xfId="0" applyNumberFormat="1" applyFont="1" applyBorder="1" applyAlignment="1">
      <alignment vertical="center"/>
    </xf>
    <xf numFmtId="49" fontId="3" fillId="0" borderId="15" xfId="0" applyNumberFormat="1" applyFont="1" applyBorder="1" applyAlignment="1">
      <alignment vertical="center"/>
    </xf>
    <xf numFmtId="49" fontId="3" fillId="0" borderId="4" xfId="0" applyNumberFormat="1" applyFont="1" applyBorder="1" applyAlignment="1">
      <alignment vertical="center"/>
    </xf>
    <xf numFmtId="49" fontId="3" fillId="5" borderId="0" xfId="0" applyNumberFormat="1" applyFont="1" applyFill="1" applyAlignment="1">
      <alignment vertical="center"/>
    </xf>
    <xf numFmtId="49" fontId="3" fillId="0" borderId="5" xfId="0" applyNumberFormat="1" applyFont="1" applyBorder="1" applyAlignment="1">
      <alignment vertical="center" wrapText="1"/>
    </xf>
    <xf numFmtId="0" fontId="16" fillId="0" borderId="0" xfId="0" applyNumberFormat="1" applyFont="1">
      <alignment vertical="center"/>
    </xf>
    <xf numFmtId="0" fontId="16" fillId="28" borderId="2" xfId="0" applyNumberFormat="1" applyFont="1" applyFill="1" applyBorder="1" applyAlignment="1">
      <alignment vertical="center" wrapText="1"/>
    </xf>
    <xf numFmtId="0" fontId="16" fillId="28" borderId="2" xfId="0" applyNumberFormat="1" applyFont="1" applyFill="1" applyBorder="1">
      <alignment vertical="center"/>
    </xf>
    <xf numFmtId="49" fontId="16" fillId="42" borderId="2" xfId="0" applyNumberFormat="1" applyFont="1" applyFill="1" applyBorder="1" applyAlignment="1">
      <alignment vertical="center" wrapText="1"/>
    </xf>
    <xf numFmtId="0" fontId="16" fillId="0" borderId="2" xfId="0" applyNumberFormat="1" applyFont="1" applyBorder="1">
      <alignment vertical="center"/>
    </xf>
    <xf numFmtId="49" fontId="16" fillId="0" borderId="2" xfId="0" applyNumberFormat="1" applyFont="1" applyBorder="1" applyAlignment="1">
      <alignment horizontal="center" vertical="center" wrapText="1"/>
    </xf>
    <xf numFmtId="0" fontId="16" fillId="0" borderId="2" xfId="0" applyNumberFormat="1" applyFont="1" applyBorder="1" applyAlignment="1">
      <alignment horizontal="center" vertical="center" wrapText="1"/>
    </xf>
    <xf numFmtId="49" fontId="3" fillId="6" borderId="5" xfId="0" applyNumberFormat="1" applyFont="1" applyFill="1" applyBorder="1">
      <alignment vertical="center"/>
    </xf>
    <xf numFmtId="49" fontId="3" fillId="6" borderId="15" xfId="0" applyNumberFormat="1" applyFont="1" applyFill="1" applyBorder="1" applyAlignment="1">
      <alignment vertical="center" wrapText="1"/>
    </xf>
    <xf numFmtId="49" fontId="3" fillId="6" borderId="15" xfId="0" applyNumberFormat="1" applyFont="1" applyFill="1" applyBorder="1" applyAlignment="1">
      <alignment vertical="center" wrapText="1" shrinkToFit="1"/>
    </xf>
    <xf numFmtId="49" fontId="3" fillId="6" borderId="4" xfId="0" applyNumberFormat="1" applyFont="1" applyFill="1" applyBorder="1" applyAlignment="1">
      <alignment vertical="center" wrapText="1"/>
    </xf>
    <xf numFmtId="49" fontId="3" fillId="0" borderId="15" xfId="0" applyNumberFormat="1" applyFont="1" applyBorder="1" applyAlignment="1">
      <alignment vertical="center" wrapText="1"/>
    </xf>
    <xf numFmtId="49" fontId="3" fillId="0" borderId="4" xfId="0" applyNumberFormat="1" applyFont="1" applyBorder="1" applyAlignment="1">
      <alignment vertical="center" wrapText="1"/>
    </xf>
    <xf numFmtId="0" fontId="3" fillId="0" borderId="2" xfId="0" applyFont="1" applyFill="1" applyBorder="1" applyAlignment="1">
      <alignment horizontal="center" vertical="center"/>
    </xf>
    <xf numFmtId="0" fontId="3" fillId="37" borderId="2" xfId="0" applyFont="1" applyFill="1" applyBorder="1">
      <alignment vertical="center"/>
    </xf>
    <xf numFmtId="0" fontId="3" fillId="45" borderId="2" xfId="0" applyFont="1" applyFill="1" applyBorder="1">
      <alignment vertical="center"/>
    </xf>
    <xf numFmtId="0" fontId="3" fillId="45" borderId="2" xfId="0" applyFont="1" applyFill="1" applyBorder="1" applyAlignment="1">
      <alignment horizontal="center" vertical="center"/>
    </xf>
    <xf numFmtId="3" fontId="3" fillId="45" borderId="2" xfId="0" applyNumberFormat="1" applyFont="1" applyFill="1" applyBorder="1" applyAlignment="1">
      <alignment horizontal="right" vertical="center"/>
    </xf>
    <xf numFmtId="0" fontId="3" fillId="45" borderId="2" xfId="0" quotePrefix="1" applyFont="1" applyFill="1" applyBorder="1" applyAlignment="1">
      <alignment horizontal="right" vertical="center"/>
    </xf>
    <xf numFmtId="0" fontId="3" fillId="37" borderId="2" xfId="0" applyFont="1" applyFill="1" applyBorder="1" applyAlignment="1">
      <alignment horizontal="left" vertical="center"/>
    </xf>
    <xf numFmtId="0" fontId="3" fillId="27" borderId="2" xfId="0" applyFont="1" applyFill="1" applyBorder="1" applyAlignment="1">
      <alignment horizontal="center" vertical="center"/>
    </xf>
    <xf numFmtId="3" fontId="3" fillId="27" borderId="2" xfId="0" applyNumberFormat="1" applyFont="1" applyFill="1" applyBorder="1">
      <alignment vertical="center"/>
    </xf>
    <xf numFmtId="0" fontId="3" fillId="0" borderId="2" xfId="0" applyFont="1" applyBorder="1">
      <alignment vertical="center"/>
    </xf>
    <xf numFmtId="178" fontId="16" fillId="10" borderId="2" xfId="0" applyNumberFormat="1" applyFont="1" applyFill="1" applyBorder="1">
      <alignment vertical="center"/>
    </xf>
    <xf numFmtId="176" fontId="16" fillId="10" borderId="2" xfId="0" applyNumberFormat="1" applyFont="1" applyFill="1" applyBorder="1">
      <alignment vertical="center"/>
    </xf>
    <xf numFmtId="178" fontId="23" fillId="7" borderId="2" xfId="0" applyNumberFormat="1" applyFont="1" applyFill="1" applyBorder="1">
      <alignment vertical="center"/>
    </xf>
    <xf numFmtId="176" fontId="23" fillId="0" borderId="2" xfId="0" applyNumberFormat="1" applyFont="1" applyBorder="1">
      <alignment vertical="center"/>
    </xf>
    <xf numFmtId="49" fontId="3" fillId="41" borderId="5" xfId="0" applyNumberFormat="1" applyFont="1" applyFill="1" applyBorder="1" applyAlignment="1">
      <alignment vertical="center" wrapText="1"/>
    </xf>
    <xf numFmtId="49" fontId="3" fillId="41" borderId="15" xfId="0" applyNumberFormat="1" applyFont="1" applyFill="1" applyBorder="1">
      <alignment vertical="center"/>
    </xf>
    <xf numFmtId="49" fontId="3" fillId="41" borderId="4" xfId="0" applyNumberFormat="1" applyFont="1" applyFill="1" applyBorder="1">
      <alignment vertical="center"/>
    </xf>
    <xf numFmtId="0" fontId="3" fillId="47" borderId="2" xfId="0" applyFont="1" applyFill="1" applyBorder="1">
      <alignment vertical="center"/>
    </xf>
    <xf numFmtId="49" fontId="3" fillId="0" borderId="15" xfId="0" applyNumberFormat="1" applyFont="1" applyBorder="1">
      <alignment vertical="center"/>
    </xf>
    <xf numFmtId="49" fontId="3" fillId="0" borderId="4" xfId="0" applyNumberFormat="1" applyFont="1" applyBorder="1">
      <alignment vertical="center"/>
    </xf>
    <xf numFmtId="49" fontId="3" fillId="45" borderId="5" xfId="0" applyNumberFormat="1" applyFont="1" applyFill="1" applyBorder="1">
      <alignment vertical="center"/>
    </xf>
    <xf numFmtId="49" fontId="24" fillId="0" borderId="0" xfId="0" applyNumberFormat="1" applyFont="1" applyAlignment="1">
      <alignment vertical="center"/>
    </xf>
    <xf numFmtId="49" fontId="25" fillId="0" borderId="0" xfId="0" applyNumberFormat="1" applyFont="1" applyAlignment="1">
      <alignment vertical="center"/>
    </xf>
    <xf numFmtId="49" fontId="26" fillId="0" borderId="0" xfId="0" applyNumberFormat="1" applyFont="1" applyAlignment="1">
      <alignment vertical="center"/>
    </xf>
    <xf numFmtId="49" fontId="27" fillId="0" borderId="0" xfId="0" applyNumberFormat="1" applyFont="1" applyAlignment="1">
      <alignment vertical="center"/>
    </xf>
    <xf numFmtId="49" fontId="3" fillId="0" borderId="2" xfId="0" applyNumberFormat="1" applyFont="1" applyBorder="1" applyAlignment="1">
      <alignment vertical="center"/>
    </xf>
    <xf numFmtId="49" fontId="3" fillId="39" borderId="0" xfId="0" applyNumberFormat="1" applyFont="1" applyFill="1" applyBorder="1" applyAlignment="1">
      <alignment vertical="center"/>
    </xf>
    <xf numFmtId="0" fontId="16" fillId="0" borderId="2" xfId="0" applyFont="1" applyBorder="1">
      <alignment vertical="center"/>
    </xf>
    <xf numFmtId="0" fontId="16" fillId="0" borderId="2" xfId="0" applyFont="1" applyFill="1" applyBorder="1">
      <alignment vertical="center"/>
    </xf>
    <xf numFmtId="0" fontId="3" fillId="48" borderId="0" xfId="0" quotePrefix="1" applyFont="1" applyFill="1">
      <alignment vertical="center"/>
    </xf>
    <xf numFmtId="0" fontId="28" fillId="0" borderId="2" xfId="0" applyNumberFormat="1" applyFont="1" applyBorder="1" applyAlignment="1">
      <alignment horizontal="center" vertical="center" wrapText="1"/>
    </xf>
    <xf numFmtId="0" fontId="16" fillId="0" borderId="2" xfId="0" applyNumberFormat="1" applyFont="1" applyBorder="1" applyAlignment="1">
      <alignment vertical="center" wrapText="1"/>
    </xf>
    <xf numFmtId="0" fontId="16" fillId="0" borderId="5" xfId="0" applyNumberFormat="1" applyFont="1" applyBorder="1">
      <alignment vertical="center"/>
    </xf>
    <xf numFmtId="0" fontId="16" fillId="0" borderId="4" xfId="0" applyNumberFormat="1" applyFont="1" applyBorder="1">
      <alignment vertical="center"/>
    </xf>
    <xf numFmtId="0" fontId="19" fillId="3" borderId="2" xfId="0" applyFont="1" applyFill="1" applyBorder="1" applyAlignment="1">
      <alignment horizontal="center" vertical="center"/>
    </xf>
    <xf numFmtId="14" fontId="15" fillId="7" borderId="2" xfId="0" applyNumberFormat="1" applyFont="1" applyFill="1" applyBorder="1">
      <alignment vertical="center"/>
    </xf>
    <xf numFmtId="0" fontId="15" fillId="0" borderId="2" xfId="0" applyFont="1" applyBorder="1" applyAlignment="1">
      <alignment horizontal="center" vertical="center"/>
    </xf>
    <xf numFmtId="0" fontId="15" fillId="7" borderId="2" xfId="0" applyFont="1" applyFill="1" applyBorder="1">
      <alignment vertical="center"/>
    </xf>
    <xf numFmtId="0" fontId="29" fillId="0" borderId="2" xfId="0" applyFont="1" applyBorder="1">
      <alignment vertical="center"/>
    </xf>
    <xf numFmtId="49" fontId="16" fillId="28" borderId="2" xfId="0" applyNumberFormat="1" applyFont="1" applyFill="1" applyBorder="1" applyAlignment="1">
      <alignment vertical="center" wrapText="1"/>
    </xf>
    <xf numFmtId="0" fontId="16" fillId="0" borderId="10" xfId="0" applyNumberFormat="1" applyFont="1" applyBorder="1">
      <alignment vertical="center"/>
    </xf>
    <xf numFmtId="0" fontId="16" fillId="0" borderId="8" xfId="0" applyNumberFormat="1" applyFont="1" applyBorder="1">
      <alignment vertical="center"/>
    </xf>
    <xf numFmtId="0" fontId="16" fillId="0" borderId="26" xfId="0" applyNumberFormat="1" applyFont="1" applyBorder="1">
      <alignment vertical="center"/>
    </xf>
    <xf numFmtId="0" fontId="16" fillId="0" borderId="27" xfId="0" applyNumberFormat="1" applyFont="1" applyBorder="1">
      <alignment vertical="center"/>
    </xf>
    <xf numFmtId="0" fontId="16" fillId="0" borderId="28" xfId="0" applyNumberFormat="1" applyFont="1" applyBorder="1">
      <alignment vertical="center"/>
    </xf>
    <xf numFmtId="0" fontId="16" fillId="0" borderId="12" xfId="0" applyNumberFormat="1" applyFont="1" applyBorder="1">
      <alignment vertical="center"/>
    </xf>
    <xf numFmtId="0" fontId="16" fillId="0" borderId="25" xfId="0" applyNumberFormat="1" applyFont="1" applyBorder="1">
      <alignment vertical="center"/>
    </xf>
    <xf numFmtId="0" fontId="16" fillId="0" borderId="0" xfId="0" applyNumberFormat="1" applyFont="1" applyBorder="1">
      <alignment vertical="center"/>
    </xf>
    <xf numFmtId="0" fontId="16" fillId="0" borderId="29" xfId="0" applyNumberFormat="1" applyFont="1" applyBorder="1">
      <alignment vertical="center"/>
    </xf>
    <xf numFmtId="0" fontId="2" fillId="49" borderId="2" xfId="0" applyFont="1" applyFill="1" applyBorder="1">
      <alignment vertical="center"/>
    </xf>
    <xf numFmtId="0" fontId="2" fillId="50" borderId="2" xfId="0" applyFont="1" applyFill="1" applyBorder="1">
      <alignment vertical="center"/>
    </xf>
    <xf numFmtId="0" fontId="2" fillId="40" borderId="2" xfId="0" applyFont="1" applyFill="1" applyBorder="1">
      <alignment vertical="center"/>
    </xf>
    <xf numFmtId="0" fontId="9" fillId="0" borderId="2" xfId="0" applyFont="1" applyFill="1" applyBorder="1" applyAlignment="1">
      <alignment horizontal="center" vertical="center"/>
    </xf>
    <xf numFmtId="49" fontId="31" fillId="0" borderId="2" xfId="0" applyNumberFormat="1" applyFont="1" applyBorder="1" applyAlignment="1">
      <alignment horizontal="center" vertical="center" wrapText="1"/>
    </xf>
    <xf numFmtId="0" fontId="7" fillId="0" borderId="10" xfId="0" applyFont="1" applyBorder="1">
      <alignment vertical="center"/>
    </xf>
    <xf numFmtId="0" fontId="7" fillId="0" borderId="25" xfId="0" applyFont="1" applyBorder="1">
      <alignment vertical="center"/>
    </xf>
    <xf numFmtId="0" fontId="7" fillId="0" borderId="8" xfId="0" applyFont="1" applyBorder="1">
      <alignment vertical="center"/>
    </xf>
    <xf numFmtId="0" fontId="7" fillId="0" borderId="26" xfId="0" applyFont="1" applyBorder="1">
      <alignment vertical="center"/>
    </xf>
    <xf numFmtId="0" fontId="7" fillId="0" borderId="0" xfId="0" applyFont="1" applyBorder="1">
      <alignment vertical="center"/>
    </xf>
    <xf numFmtId="0" fontId="7" fillId="0" borderId="27" xfId="0" applyFont="1" applyBorder="1">
      <alignment vertical="center"/>
    </xf>
    <xf numFmtId="0" fontId="7" fillId="0" borderId="28" xfId="0" applyFont="1" applyBorder="1">
      <alignment vertical="center"/>
    </xf>
    <xf numFmtId="0" fontId="7" fillId="0" borderId="29" xfId="0" applyFont="1" applyBorder="1">
      <alignment vertical="center"/>
    </xf>
    <xf numFmtId="0" fontId="7" fillId="0" borderId="12" xfId="0" applyFont="1" applyBorder="1">
      <alignment vertical="center"/>
    </xf>
    <xf numFmtId="0" fontId="7" fillId="9" borderId="26" xfId="0" applyFont="1" applyFill="1" applyBorder="1">
      <alignment vertical="center"/>
    </xf>
    <xf numFmtId="0" fontId="16" fillId="0" borderId="15" xfId="0" applyNumberFormat="1" applyFont="1" applyBorder="1">
      <alignment vertical="center"/>
    </xf>
    <xf numFmtId="49" fontId="16" fillId="0" borderId="2" xfId="0" applyNumberFormat="1" applyFont="1" applyBorder="1" applyAlignment="1">
      <alignment horizontal="center" vertical="center" wrapText="1"/>
    </xf>
    <xf numFmtId="49" fontId="3" fillId="0" borderId="0" xfId="0" applyNumberFormat="1" applyFont="1">
      <alignment vertical="center"/>
    </xf>
    <xf numFmtId="0" fontId="3" fillId="0" borderId="2" xfId="0" applyNumberFormat="1" applyFont="1" applyBorder="1" applyAlignment="1">
      <alignment horizontal="center" vertical="center"/>
    </xf>
    <xf numFmtId="49" fontId="16" fillId="0" borderId="2" xfId="0" applyNumberFormat="1" applyFont="1" applyBorder="1" applyAlignment="1">
      <alignment horizontal="center" vertical="center" wrapText="1"/>
    </xf>
    <xf numFmtId="49" fontId="9" fillId="0" borderId="2" xfId="0" applyNumberFormat="1" applyFont="1" applyBorder="1" applyAlignment="1">
      <alignment horizontal="left" vertical="center"/>
    </xf>
    <xf numFmtId="0" fontId="8" fillId="0" borderId="40" xfId="0" applyFont="1" applyBorder="1">
      <alignment vertical="center"/>
    </xf>
    <xf numFmtId="0" fontId="8" fillId="0" borderId="43" xfId="0" applyFont="1" applyBorder="1">
      <alignment vertical="center"/>
    </xf>
    <xf numFmtId="0" fontId="8" fillId="0" borderId="42" xfId="0" applyFont="1" applyBorder="1">
      <alignment vertical="center"/>
    </xf>
    <xf numFmtId="0" fontId="8" fillId="0" borderId="44" xfId="0" applyFont="1" applyBorder="1">
      <alignment vertical="center"/>
    </xf>
    <xf numFmtId="0" fontId="8" fillId="0" borderId="7" xfId="0" applyFont="1" applyBorder="1">
      <alignment vertical="center"/>
    </xf>
    <xf numFmtId="0" fontId="7" fillId="0" borderId="7" xfId="0" applyFont="1" applyBorder="1">
      <alignment vertical="center"/>
    </xf>
    <xf numFmtId="0" fontId="8" fillId="0" borderId="46" xfId="0" applyFont="1" applyBorder="1">
      <alignment vertical="center"/>
    </xf>
    <xf numFmtId="0" fontId="8" fillId="0" borderId="12" xfId="0" applyFont="1" applyBorder="1">
      <alignment vertical="center"/>
    </xf>
    <xf numFmtId="0" fontId="8" fillId="0" borderId="4" xfId="0" applyFont="1" applyBorder="1">
      <alignment vertical="center"/>
    </xf>
    <xf numFmtId="0" fontId="8" fillId="0" borderId="45" xfId="0" applyFont="1" applyBorder="1">
      <alignment vertical="center"/>
    </xf>
    <xf numFmtId="0" fontId="7" fillId="3" borderId="51" xfId="0" applyFont="1" applyFill="1" applyBorder="1">
      <alignment vertical="center"/>
    </xf>
    <xf numFmtId="0" fontId="7" fillId="52" borderId="50" xfId="0" applyFont="1" applyFill="1" applyBorder="1">
      <alignment vertical="center"/>
    </xf>
    <xf numFmtId="0" fontId="7" fillId="52" borderId="48" xfId="0" applyFont="1" applyFill="1" applyBorder="1">
      <alignment vertical="center"/>
    </xf>
    <xf numFmtId="0" fontId="8" fillId="41" borderId="48" xfId="0" applyFont="1" applyFill="1" applyBorder="1">
      <alignment vertical="center"/>
    </xf>
    <xf numFmtId="0" fontId="8" fillId="41" borderId="49" xfId="0" applyFont="1" applyFill="1" applyBorder="1">
      <alignment vertical="center"/>
    </xf>
    <xf numFmtId="0" fontId="8" fillId="45" borderId="49" xfId="0" applyFont="1" applyFill="1" applyBorder="1">
      <alignment vertical="center"/>
    </xf>
    <xf numFmtId="0" fontId="8" fillId="0" borderId="52" xfId="0" applyFont="1" applyBorder="1">
      <alignment vertical="center"/>
    </xf>
    <xf numFmtId="0" fontId="8" fillId="0" borderId="53" xfId="0" applyFont="1" applyBorder="1">
      <alignment vertical="center"/>
    </xf>
    <xf numFmtId="0" fontId="8" fillId="0" borderId="38" xfId="0" applyFont="1" applyBorder="1">
      <alignment vertical="center"/>
    </xf>
    <xf numFmtId="0" fontId="7" fillId="7" borderId="34" xfId="0" applyFont="1" applyFill="1" applyBorder="1">
      <alignment vertical="center"/>
    </xf>
    <xf numFmtId="0" fontId="8" fillId="0" borderId="9" xfId="0" applyFont="1" applyBorder="1">
      <alignment vertical="center"/>
    </xf>
    <xf numFmtId="0" fontId="8" fillId="0" borderId="54" xfId="0" applyFont="1" applyBorder="1">
      <alignment vertical="center"/>
    </xf>
    <xf numFmtId="0" fontId="18" fillId="3" borderId="2" xfId="0" applyFont="1" applyFill="1" applyBorder="1">
      <alignment vertical="center"/>
    </xf>
    <xf numFmtId="0" fontId="2" fillId="0" borderId="2" xfId="0" applyFont="1" applyBorder="1">
      <alignment vertical="center"/>
    </xf>
    <xf numFmtId="0" fontId="3" fillId="0" borderId="2" xfId="0" applyFont="1" applyFill="1" applyBorder="1">
      <alignment vertical="center"/>
    </xf>
    <xf numFmtId="0" fontId="3" fillId="10" borderId="2" xfId="0" applyFont="1" applyFill="1" applyBorder="1" applyAlignment="1">
      <alignment horizontal="center" vertical="center"/>
    </xf>
    <xf numFmtId="3" fontId="3" fillId="10" borderId="2" xfId="0" applyNumberFormat="1" applyFont="1" applyFill="1" applyBorder="1">
      <alignment vertical="center"/>
    </xf>
    <xf numFmtId="0" fontId="3" fillId="0" borderId="2" xfId="0" applyFont="1" applyBorder="1">
      <alignment vertical="center"/>
    </xf>
    <xf numFmtId="0" fontId="3" fillId="0" borderId="2" xfId="0" applyFont="1" applyBorder="1" applyAlignment="1">
      <alignment vertical="center" wrapText="1"/>
    </xf>
    <xf numFmtId="49" fontId="3" fillId="0" borderId="0" xfId="0" applyNumberFormat="1" applyFont="1" applyAlignment="1">
      <alignment vertical="center"/>
    </xf>
    <xf numFmtId="0" fontId="3" fillId="27" borderId="2" xfId="0" applyFont="1" applyFill="1" applyBorder="1">
      <alignment vertical="center"/>
    </xf>
    <xf numFmtId="0" fontId="8" fillId="0" borderId="55" xfId="0" applyFont="1" applyBorder="1">
      <alignment vertical="center"/>
    </xf>
    <xf numFmtId="0" fontId="8" fillId="36" borderId="38" xfId="0" applyFont="1" applyFill="1" applyBorder="1">
      <alignment vertical="center"/>
    </xf>
    <xf numFmtId="0" fontId="8" fillId="7" borderId="34" xfId="0" applyFont="1" applyFill="1" applyBorder="1">
      <alignment vertical="center"/>
    </xf>
    <xf numFmtId="0" fontId="8" fillId="7" borderId="56" xfId="0" applyFont="1" applyFill="1" applyBorder="1">
      <alignment vertical="center"/>
    </xf>
    <xf numFmtId="0" fontId="8" fillId="23" borderId="48" xfId="0" applyFont="1" applyFill="1" applyBorder="1">
      <alignment vertical="center"/>
    </xf>
    <xf numFmtId="49" fontId="32" fillId="0" borderId="0" xfId="0" applyNumberFormat="1" applyFont="1">
      <alignment vertical="center"/>
    </xf>
    <xf numFmtId="49" fontId="9" fillId="0" borderId="9" xfId="0" applyNumberFormat="1" applyFont="1" applyBorder="1" applyAlignment="1">
      <alignment horizontal="left" vertical="center"/>
    </xf>
    <xf numFmtId="49" fontId="9" fillId="0" borderId="7" xfId="0" applyNumberFormat="1" applyFont="1" applyBorder="1" applyAlignment="1">
      <alignment horizontal="left" vertical="center"/>
    </xf>
    <xf numFmtId="0" fontId="9" fillId="0" borderId="0" xfId="0" applyFont="1">
      <alignment vertical="center"/>
    </xf>
    <xf numFmtId="0" fontId="8" fillId="0" borderId="57" xfId="0" applyFont="1" applyBorder="1">
      <alignment vertical="center"/>
    </xf>
    <xf numFmtId="49" fontId="3" fillId="0" borderId="5" xfId="0" applyNumberFormat="1" applyFont="1" applyBorder="1">
      <alignment vertical="center"/>
    </xf>
    <xf numFmtId="0" fontId="3" fillId="0" borderId="5" xfId="0" applyFont="1" applyBorder="1">
      <alignment vertical="center"/>
    </xf>
    <xf numFmtId="0" fontId="8" fillId="53" borderId="47" xfId="0" applyFont="1" applyFill="1" applyBorder="1">
      <alignment vertical="center"/>
    </xf>
    <xf numFmtId="0" fontId="8" fillId="53" borderId="48" xfId="0" applyFont="1" applyFill="1" applyBorder="1">
      <alignment vertical="center"/>
    </xf>
    <xf numFmtId="0" fontId="8" fillId="45" borderId="47" xfId="0" applyFont="1" applyFill="1" applyBorder="1">
      <alignment vertical="center"/>
    </xf>
    <xf numFmtId="0" fontId="8" fillId="45" borderId="48" xfId="0" applyFont="1" applyFill="1" applyBorder="1">
      <alignment vertical="center"/>
    </xf>
    <xf numFmtId="0" fontId="8" fillId="41" borderId="50" xfId="0" applyFont="1" applyFill="1" applyBorder="1">
      <alignment vertical="center"/>
    </xf>
    <xf numFmtId="0" fontId="8" fillId="0" borderId="18" xfId="0" applyFont="1" applyBorder="1">
      <alignment vertical="center"/>
    </xf>
    <xf numFmtId="0" fontId="8" fillId="0" borderId="5" xfId="0" applyFont="1" applyBorder="1" applyAlignment="1">
      <alignment vertical="center"/>
    </xf>
    <xf numFmtId="0" fontId="8" fillId="0" borderId="4" xfId="0" applyFont="1" applyBorder="1" applyAlignment="1">
      <alignment vertical="center"/>
    </xf>
    <xf numFmtId="0" fontId="8" fillId="0" borderId="59" xfId="0" applyFont="1" applyBorder="1">
      <alignment vertical="center"/>
    </xf>
    <xf numFmtId="0" fontId="8" fillId="0" borderId="58" xfId="0" applyFont="1" applyBorder="1">
      <alignment vertical="center"/>
    </xf>
    <xf numFmtId="0" fontId="8" fillId="41" borderId="47" xfId="0" applyFont="1" applyFill="1" applyBorder="1">
      <alignment vertical="center"/>
    </xf>
    <xf numFmtId="0" fontId="8" fillId="23" borderId="50" xfId="0" applyFont="1" applyFill="1" applyBorder="1">
      <alignment vertical="center"/>
    </xf>
    <xf numFmtId="0" fontId="8" fillId="0" borderId="39" xfId="0" applyFont="1" applyBorder="1">
      <alignment vertical="center"/>
    </xf>
    <xf numFmtId="0" fontId="7" fillId="52" borderId="49" xfId="0" applyFont="1" applyFill="1" applyBorder="1">
      <alignment vertical="center"/>
    </xf>
    <xf numFmtId="0" fontId="8" fillId="0" borderId="18" xfId="0" applyFont="1" applyBorder="1" applyAlignment="1">
      <alignment vertical="center"/>
    </xf>
    <xf numFmtId="0" fontId="8" fillId="0" borderId="2" xfId="0" applyFont="1" applyBorder="1" applyAlignment="1">
      <alignment vertical="center"/>
    </xf>
    <xf numFmtId="0" fontId="8" fillId="0" borderId="42" xfId="0" applyFont="1" applyBorder="1" applyAlignment="1">
      <alignment vertical="center"/>
    </xf>
    <xf numFmtId="0" fontId="8" fillId="0" borderId="35" xfId="0" applyFont="1" applyBorder="1">
      <alignment vertical="center"/>
    </xf>
    <xf numFmtId="0" fontId="8" fillId="23" borderId="49" xfId="0" applyFont="1" applyFill="1" applyBorder="1">
      <alignment vertical="center"/>
    </xf>
    <xf numFmtId="0" fontId="8" fillId="45" borderId="50" xfId="0" applyFont="1" applyFill="1" applyBorder="1">
      <alignment vertical="center"/>
    </xf>
    <xf numFmtId="0" fontId="8" fillId="6" borderId="50" xfId="0" applyFont="1" applyFill="1" applyBorder="1">
      <alignment vertical="center"/>
    </xf>
    <xf numFmtId="0" fontId="8" fillId="6" borderId="48" xfId="0" applyFont="1" applyFill="1" applyBorder="1">
      <alignment vertical="center"/>
    </xf>
    <xf numFmtId="0" fontId="8" fillId="6" borderId="49" xfId="0" applyFont="1" applyFill="1" applyBorder="1">
      <alignment vertical="center"/>
    </xf>
    <xf numFmtId="0" fontId="8" fillId="0" borderId="42" xfId="0" quotePrefix="1" applyNumberFormat="1" applyFont="1" applyBorder="1" applyAlignment="1">
      <alignment horizontal="right" vertical="center"/>
    </xf>
    <xf numFmtId="0" fontId="8" fillId="0" borderId="2" xfId="0" quotePrefix="1" applyNumberFormat="1" applyFont="1" applyBorder="1" applyAlignment="1">
      <alignment horizontal="right" vertical="center"/>
    </xf>
    <xf numFmtId="0" fontId="8" fillId="0" borderId="18" xfId="0" quotePrefix="1" applyNumberFormat="1" applyFont="1" applyBorder="1" applyAlignment="1">
      <alignment horizontal="right" vertical="center"/>
    </xf>
    <xf numFmtId="0" fontId="3" fillId="0" borderId="0" xfId="0" applyFont="1">
      <alignment vertical="center"/>
    </xf>
    <xf numFmtId="0" fontId="3" fillId="0" borderId="2" xfId="0" applyFont="1" applyFill="1" applyBorder="1">
      <alignment vertical="center"/>
    </xf>
    <xf numFmtId="0" fontId="8" fillId="0" borderId="43" xfId="0" applyFont="1" applyBorder="1">
      <alignment vertical="center"/>
    </xf>
    <xf numFmtId="0" fontId="7" fillId="0" borderId="43" xfId="0" applyFont="1" applyBorder="1">
      <alignment vertical="center"/>
    </xf>
    <xf numFmtId="0" fontId="8" fillId="0" borderId="44" xfId="0" applyFont="1" applyBorder="1">
      <alignment vertical="center"/>
    </xf>
    <xf numFmtId="0" fontId="8" fillId="0" borderId="45" xfId="0" applyFont="1" applyBorder="1">
      <alignment vertical="center"/>
    </xf>
    <xf numFmtId="0" fontId="7" fillId="3" borderId="51" xfId="0" applyFont="1" applyFill="1" applyBorder="1">
      <alignment vertical="center"/>
    </xf>
    <xf numFmtId="0" fontId="8" fillId="0" borderId="53" xfId="0" applyFont="1" applyBorder="1">
      <alignment vertical="center"/>
    </xf>
    <xf numFmtId="0" fontId="7" fillId="28" borderId="32" xfId="0" applyFont="1" applyFill="1" applyBorder="1">
      <alignment vertical="center"/>
    </xf>
    <xf numFmtId="0" fontId="8" fillId="0" borderId="55" xfId="0" applyFont="1" applyBorder="1">
      <alignment vertical="center"/>
    </xf>
    <xf numFmtId="0" fontId="3" fillId="0" borderId="2" xfId="0" applyFont="1" applyBorder="1" applyAlignment="1">
      <alignment horizontal="left" vertical="center" wrapText="1"/>
    </xf>
    <xf numFmtId="0" fontId="3" fillId="45" borderId="2" xfId="0" applyFont="1" applyFill="1" applyBorder="1">
      <alignment vertical="center"/>
    </xf>
    <xf numFmtId="0" fontId="8" fillId="0" borderId="0" xfId="0" applyFont="1">
      <alignment vertical="center"/>
    </xf>
    <xf numFmtId="0" fontId="3" fillId="0" borderId="2" xfId="0" applyFont="1" applyBorder="1">
      <alignment vertical="center"/>
    </xf>
    <xf numFmtId="0" fontId="21" fillId="0" borderId="2" xfId="0" applyFont="1" applyBorder="1">
      <alignment vertical="center"/>
    </xf>
    <xf numFmtId="3" fontId="8" fillId="0" borderId="0" xfId="0" applyNumberFormat="1" applyFont="1">
      <alignment vertical="center"/>
    </xf>
    <xf numFmtId="0" fontId="3" fillId="0" borderId="2" xfId="0" quotePrefix="1" applyFont="1" applyBorder="1">
      <alignment vertical="center"/>
    </xf>
    <xf numFmtId="49" fontId="35" fillId="0" borderId="0" xfId="0" applyNumberFormat="1" applyFont="1">
      <alignment vertical="center"/>
    </xf>
    <xf numFmtId="0" fontId="3" fillId="0" borderId="0" xfId="0" quotePrefix="1" applyFont="1">
      <alignment vertical="center"/>
    </xf>
    <xf numFmtId="49" fontId="3" fillId="6" borderId="5" xfId="0" applyNumberFormat="1" applyFont="1" applyFill="1" applyBorder="1" applyAlignment="1">
      <alignment horizontal="center" vertical="center"/>
    </xf>
    <xf numFmtId="0" fontId="2" fillId="0" borderId="0" xfId="0" applyFont="1" applyAlignment="1">
      <alignment vertical="center" wrapText="1"/>
    </xf>
    <xf numFmtId="49" fontId="3" fillId="54" borderId="0" xfId="0" applyNumberFormat="1" applyFont="1" applyFill="1" applyBorder="1" applyAlignment="1">
      <alignment vertical="center"/>
    </xf>
    <xf numFmtId="49" fontId="3" fillId="0" borderId="13" xfId="0" applyNumberFormat="1" applyFont="1" applyBorder="1" applyAlignment="1">
      <alignment vertical="center" wrapText="1"/>
    </xf>
    <xf numFmtId="0" fontId="3" fillId="0" borderId="13" xfId="0" applyFont="1" applyBorder="1">
      <alignment vertical="center"/>
    </xf>
    <xf numFmtId="0" fontId="18" fillId="0" borderId="13" xfId="0" applyFont="1" applyBorder="1">
      <alignment vertical="center"/>
    </xf>
    <xf numFmtId="0" fontId="34" fillId="0" borderId="13" xfId="0" applyFont="1" applyBorder="1">
      <alignment vertical="center"/>
    </xf>
    <xf numFmtId="0" fontId="3" fillId="0" borderId="63" xfId="0" applyFont="1" applyBorder="1">
      <alignment vertical="center"/>
    </xf>
    <xf numFmtId="49" fontId="3" fillId="0" borderId="14" xfId="0" applyNumberFormat="1" applyFont="1" applyBorder="1">
      <alignment vertical="center"/>
    </xf>
    <xf numFmtId="0" fontId="3" fillId="0" borderId="14" xfId="0" applyFont="1" applyBorder="1">
      <alignment vertical="center"/>
    </xf>
    <xf numFmtId="49" fontId="3" fillId="0" borderId="14" xfId="0" applyNumberFormat="1" applyFont="1" applyBorder="1" applyAlignment="1">
      <alignment vertical="center" wrapText="1"/>
    </xf>
    <xf numFmtId="49" fontId="2" fillId="6" borderId="65" xfId="0" applyNumberFormat="1" applyFont="1" applyFill="1" applyBorder="1" applyAlignment="1">
      <alignment vertical="center" wrapText="1"/>
    </xf>
    <xf numFmtId="49" fontId="3" fillId="28" borderId="5" xfId="0" applyNumberFormat="1" applyFont="1" applyFill="1" applyBorder="1" applyAlignment="1">
      <alignment horizontal="right" vertical="center" wrapText="1"/>
    </xf>
    <xf numFmtId="49" fontId="3" fillId="41" borderId="62" xfId="0" applyNumberFormat="1" applyFont="1" applyFill="1" applyBorder="1" applyAlignment="1">
      <alignment horizontal="center" vertical="center"/>
    </xf>
    <xf numFmtId="49" fontId="3" fillId="0" borderId="62" xfId="0" applyNumberFormat="1" applyFont="1" applyBorder="1" applyAlignment="1">
      <alignment vertical="center" wrapText="1"/>
    </xf>
    <xf numFmtId="0" fontId="3" fillId="0" borderId="62" xfId="0" applyFont="1" applyFill="1" applyBorder="1">
      <alignment vertical="center"/>
    </xf>
    <xf numFmtId="0" fontId="3" fillId="0" borderId="64" xfId="0" applyFont="1" applyBorder="1">
      <alignment vertical="center"/>
    </xf>
    <xf numFmtId="49" fontId="3" fillId="0" borderId="29"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49" fontId="3" fillId="0" borderId="33" xfId="0" applyNumberFormat="1" applyFont="1" applyBorder="1" applyAlignment="1">
      <alignment horizontal="left" vertical="center"/>
    </xf>
    <xf numFmtId="49" fontId="3" fillId="0" borderId="10" xfId="0" applyNumberFormat="1" applyFont="1" applyBorder="1" applyAlignment="1">
      <alignment horizontal="left" vertical="center"/>
    </xf>
    <xf numFmtId="49" fontId="3" fillId="0" borderId="26" xfId="0" applyNumberFormat="1" applyFont="1" applyBorder="1" applyAlignment="1">
      <alignment horizontal="left" vertical="center"/>
    </xf>
    <xf numFmtId="49" fontId="3" fillId="0" borderId="28" xfId="0" applyNumberFormat="1" applyFont="1" applyBorder="1" applyAlignment="1">
      <alignment horizontal="left" vertical="center"/>
    </xf>
    <xf numFmtId="49" fontId="3" fillId="0" borderId="12" xfId="0" applyNumberFormat="1" applyFont="1" applyBorder="1" applyAlignment="1">
      <alignment horizontal="left" vertical="center" wrapText="1"/>
    </xf>
    <xf numFmtId="49" fontId="3" fillId="3" borderId="25" xfId="0" applyNumberFormat="1" applyFont="1" applyFill="1" applyBorder="1" applyAlignment="1">
      <alignment horizontal="left" vertical="center" wrapText="1"/>
    </xf>
    <xf numFmtId="49" fontId="3" fillId="3" borderId="8" xfId="0" applyNumberFormat="1" applyFont="1" applyFill="1" applyBorder="1" applyAlignment="1">
      <alignment horizontal="left" vertical="center" wrapText="1"/>
    </xf>
    <xf numFmtId="49" fontId="3" fillId="3" borderId="0" xfId="0" applyNumberFormat="1" applyFont="1" applyFill="1" applyBorder="1" applyAlignment="1">
      <alignment horizontal="left" vertical="center" wrapText="1"/>
    </xf>
    <xf numFmtId="49" fontId="3" fillId="3" borderId="27" xfId="0" applyNumberFormat="1" applyFont="1" applyFill="1" applyBorder="1" applyAlignment="1">
      <alignment horizontal="left" vertical="center" wrapText="1"/>
    </xf>
    <xf numFmtId="49" fontId="3" fillId="9" borderId="0" xfId="0" applyNumberFormat="1" applyFont="1" applyFill="1" applyBorder="1" applyAlignment="1">
      <alignment horizontal="left" vertical="center" wrapText="1"/>
    </xf>
    <xf numFmtId="0" fontId="16" fillId="0" borderId="2" xfId="0" quotePrefix="1" applyNumberFormat="1" applyFont="1" applyBorder="1" applyAlignment="1">
      <alignment horizontal="center" vertical="center" wrapText="1"/>
    </xf>
    <xf numFmtId="49" fontId="3" fillId="9" borderId="29" xfId="0" applyNumberFormat="1" applyFont="1" applyFill="1" applyBorder="1" applyAlignment="1">
      <alignment horizontal="left" vertical="center" wrapText="1"/>
    </xf>
    <xf numFmtId="49" fontId="3" fillId="3" borderId="2" xfId="0" applyNumberFormat="1" applyFont="1" applyFill="1" applyBorder="1">
      <alignment vertical="center"/>
    </xf>
    <xf numFmtId="49" fontId="3" fillId="3" borderId="5" xfId="0" applyNumberFormat="1" applyFont="1" applyFill="1" applyBorder="1">
      <alignment vertical="center"/>
    </xf>
    <xf numFmtId="49" fontId="3" fillId="51" borderId="13" xfId="0" applyNumberFormat="1" applyFont="1" applyFill="1" applyBorder="1" applyAlignment="1">
      <alignment vertical="center" wrapText="1"/>
    </xf>
    <xf numFmtId="0" fontId="3" fillId="51" borderId="13" xfId="0" applyFont="1" applyFill="1" applyBorder="1">
      <alignment vertical="center"/>
    </xf>
    <xf numFmtId="49" fontId="3" fillId="51" borderId="2" xfId="0" applyNumberFormat="1" applyFont="1" applyFill="1" applyBorder="1" applyAlignment="1">
      <alignment vertical="center" wrapText="1"/>
    </xf>
    <xf numFmtId="0" fontId="3" fillId="51" borderId="2" xfId="0" applyFont="1" applyFill="1" applyBorder="1">
      <alignment vertical="center"/>
    </xf>
    <xf numFmtId="49" fontId="3" fillId="45" borderId="2" xfId="0" applyNumberFormat="1" applyFont="1" applyFill="1" applyBorder="1" applyAlignment="1">
      <alignment vertical="center" wrapText="1"/>
    </xf>
    <xf numFmtId="0" fontId="2" fillId="9" borderId="2" xfId="0" applyFont="1" applyFill="1" applyBorder="1" applyAlignment="1">
      <alignment horizontal="right" vertical="center"/>
    </xf>
    <xf numFmtId="0" fontId="18" fillId="0" borderId="0" xfId="0" applyFont="1">
      <alignment vertical="center"/>
    </xf>
    <xf numFmtId="0" fontId="2" fillId="0" borderId="0" xfId="0" quotePrefix="1" applyFont="1">
      <alignment vertical="center"/>
    </xf>
    <xf numFmtId="0" fontId="2" fillId="56" borderId="2" xfId="0" applyFont="1" applyFill="1" applyBorder="1">
      <alignment vertical="center"/>
    </xf>
    <xf numFmtId="0" fontId="2" fillId="51" borderId="10" xfId="0" applyFont="1" applyFill="1" applyBorder="1">
      <alignment vertical="center"/>
    </xf>
    <xf numFmtId="0" fontId="2" fillId="51" borderId="8" xfId="0" applyFont="1" applyFill="1" applyBorder="1">
      <alignment vertical="center"/>
    </xf>
    <xf numFmtId="0" fontId="2" fillId="51" borderId="26" xfId="0" applyFont="1" applyFill="1" applyBorder="1">
      <alignment vertical="center"/>
    </xf>
    <xf numFmtId="0" fontId="2" fillId="51" borderId="27" xfId="0" applyFont="1" applyFill="1" applyBorder="1">
      <alignment vertical="center"/>
    </xf>
    <xf numFmtId="0" fontId="2" fillId="51" borderId="28" xfId="0" applyFont="1" applyFill="1" applyBorder="1">
      <alignment vertical="center"/>
    </xf>
    <xf numFmtId="0" fontId="2" fillId="51" borderId="12" xfId="0" applyFont="1" applyFill="1" applyBorder="1">
      <alignment vertical="center"/>
    </xf>
    <xf numFmtId="0" fontId="2" fillId="36" borderId="10" xfId="0" applyFont="1" applyFill="1" applyBorder="1">
      <alignment vertical="center"/>
    </xf>
    <xf numFmtId="0" fontId="2" fillId="36" borderId="8" xfId="0" applyFont="1" applyFill="1" applyBorder="1">
      <alignment vertical="center"/>
    </xf>
    <xf numFmtId="0" fontId="2" fillId="36" borderId="26" xfId="0" applyFont="1" applyFill="1" applyBorder="1">
      <alignment vertical="center"/>
    </xf>
    <xf numFmtId="0" fontId="2" fillId="36" borderId="27" xfId="0" applyFont="1" applyFill="1" applyBorder="1">
      <alignment vertical="center"/>
    </xf>
    <xf numFmtId="0" fontId="2" fillId="36" borderId="28" xfId="0" applyFont="1" applyFill="1" applyBorder="1">
      <alignment vertical="center"/>
    </xf>
    <xf numFmtId="0" fontId="2" fillId="36" borderId="12" xfId="0" applyFont="1" applyFill="1" applyBorder="1">
      <alignment vertical="center"/>
    </xf>
    <xf numFmtId="0" fontId="2" fillId="3" borderId="10" xfId="0" applyFont="1" applyFill="1" applyBorder="1">
      <alignment vertical="center"/>
    </xf>
    <xf numFmtId="0" fontId="2" fillId="3" borderId="8" xfId="0" applyFont="1" applyFill="1" applyBorder="1">
      <alignment vertical="center"/>
    </xf>
    <xf numFmtId="0" fontId="2" fillId="3" borderId="26" xfId="0" applyFont="1" applyFill="1" applyBorder="1">
      <alignment vertical="center"/>
    </xf>
    <xf numFmtId="0" fontId="2" fillId="3" borderId="27" xfId="0" applyFont="1" applyFill="1" applyBorder="1">
      <alignment vertical="center"/>
    </xf>
    <xf numFmtId="0" fontId="2" fillId="3" borderId="28" xfId="0" applyFont="1" applyFill="1" applyBorder="1">
      <alignment vertical="center"/>
    </xf>
    <xf numFmtId="0" fontId="2" fillId="3" borderId="12" xfId="0" applyFont="1" applyFill="1" applyBorder="1">
      <alignment vertical="center"/>
    </xf>
    <xf numFmtId="0" fontId="2" fillId="7" borderId="10" xfId="0" applyFont="1" applyFill="1" applyBorder="1">
      <alignment vertical="center"/>
    </xf>
    <xf numFmtId="0" fontId="2" fillId="7" borderId="8" xfId="0" applyFont="1" applyFill="1" applyBorder="1">
      <alignment vertical="center"/>
    </xf>
    <xf numFmtId="0" fontId="2" fillId="7" borderId="26" xfId="0" applyFont="1" applyFill="1" applyBorder="1">
      <alignment vertical="center"/>
    </xf>
    <xf numFmtId="0" fontId="2" fillId="7" borderId="27" xfId="0" applyFont="1" applyFill="1" applyBorder="1">
      <alignment vertical="center"/>
    </xf>
    <xf numFmtId="0" fontId="2" fillId="7" borderId="28" xfId="0" applyFont="1" applyFill="1" applyBorder="1">
      <alignment vertical="center"/>
    </xf>
    <xf numFmtId="0" fontId="2" fillId="7" borderId="12" xfId="0" applyFont="1" applyFill="1" applyBorder="1">
      <alignment vertical="center"/>
    </xf>
    <xf numFmtId="0" fontId="2" fillId="51" borderId="5" xfId="0" applyFont="1" applyFill="1" applyBorder="1">
      <alignment vertical="center"/>
    </xf>
    <xf numFmtId="0" fontId="2" fillId="51" borderId="15" xfId="0" applyFont="1" applyFill="1" applyBorder="1">
      <alignment vertical="center"/>
    </xf>
    <xf numFmtId="0" fontId="2" fillId="51" borderId="4" xfId="0" applyFont="1" applyFill="1" applyBorder="1">
      <alignment vertical="center"/>
    </xf>
    <xf numFmtId="0" fontId="2" fillId="36" borderId="5" xfId="0" applyFont="1" applyFill="1" applyBorder="1">
      <alignment vertical="center"/>
    </xf>
    <xf numFmtId="0" fontId="2" fillId="36" borderId="15" xfId="0" applyFont="1" applyFill="1" applyBorder="1">
      <alignment vertical="center"/>
    </xf>
    <xf numFmtId="0" fontId="2" fillId="36" borderId="4" xfId="0" applyFont="1" applyFill="1" applyBorder="1">
      <alignment vertical="center"/>
    </xf>
    <xf numFmtId="0" fontId="2" fillId="3" borderId="5" xfId="0" applyFont="1" applyFill="1" applyBorder="1">
      <alignment vertical="center"/>
    </xf>
    <xf numFmtId="0" fontId="2" fillId="3" borderId="15" xfId="0" applyFont="1" applyFill="1" applyBorder="1">
      <alignment vertical="center"/>
    </xf>
    <xf numFmtId="0" fontId="2" fillId="3" borderId="4" xfId="0" applyFont="1" applyFill="1" applyBorder="1">
      <alignment vertical="center"/>
    </xf>
    <xf numFmtId="0" fontId="2" fillId="7" borderId="5" xfId="0" applyFont="1" applyFill="1" applyBorder="1">
      <alignment vertical="center"/>
    </xf>
    <xf numFmtId="0" fontId="2" fillId="7" borderId="15" xfId="0" applyFont="1" applyFill="1" applyBorder="1">
      <alignment vertical="center"/>
    </xf>
    <xf numFmtId="0" fontId="2" fillId="7" borderId="4" xfId="0" applyFont="1" applyFill="1" applyBorder="1">
      <alignment vertical="center"/>
    </xf>
    <xf numFmtId="0" fontId="2" fillId="51" borderId="76" xfId="0" applyFont="1" applyFill="1" applyBorder="1">
      <alignment vertical="center"/>
    </xf>
    <xf numFmtId="0" fontId="2" fillId="51" borderId="77" xfId="0" applyFont="1" applyFill="1" applyBorder="1">
      <alignment vertical="center"/>
    </xf>
    <xf numFmtId="0" fontId="2" fillId="51" borderId="78" xfId="0" applyFont="1" applyFill="1" applyBorder="1">
      <alignment vertical="center"/>
    </xf>
    <xf numFmtId="0" fontId="8" fillId="7" borderId="4" xfId="0" applyFont="1" applyFill="1" applyBorder="1">
      <alignment vertical="center"/>
    </xf>
    <xf numFmtId="0" fontId="8" fillId="7" borderId="2" xfId="0" applyFont="1" applyFill="1" applyBorder="1">
      <alignment vertical="center"/>
    </xf>
    <xf numFmtId="0" fontId="7" fillId="7" borderId="2" xfId="0" applyFont="1" applyFill="1" applyBorder="1">
      <alignment vertical="center"/>
    </xf>
    <xf numFmtId="0" fontId="8" fillId="7" borderId="42" xfId="0" applyFont="1" applyFill="1" applyBorder="1">
      <alignment vertical="center"/>
    </xf>
    <xf numFmtId="0" fontId="7" fillId="7" borderId="43" xfId="0" applyFont="1" applyFill="1" applyBorder="1">
      <alignment vertical="center"/>
    </xf>
    <xf numFmtId="0" fontId="8" fillId="7" borderId="44" xfId="0" applyFont="1" applyFill="1" applyBorder="1">
      <alignment vertical="center"/>
    </xf>
    <xf numFmtId="0" fontId="8" fillId="7" borderId="59" xfId="0" applyFont="1" applyFill="1" applyBorder="1">
      <alignment vertical="center"/>
    </xf>
    <xf numFmtId="0" fontId="8" fillId="7" borderId="43" xfId="0" applyFont="1" applyFill="1" applyBorder="1">
      <alignment vertical="center"/>
    </xf>
    <xf numFmtId="0" fontId="8" fillId="7" borderId="55" xfId="0" applyFont="1" applyFill="1" applyBorder="1">
      <alignment vertical="center"/>
    </xf>
    <xf numFmtId="0" fontId="8" fillId="7" borderId="45" xfId="0" applyFont="1" applyFill="1" applyBorder="1">
      <alignment vertical="center"/>
    </xf>
    <xf numFmtId="0" fontId="8" fillId="0" borderId="0" xfId="0" applyFont="1" applyBorder="1">
      <alignment vertical="center"/>
    </xf>
    <xf numFmtId="0" fontId="7" fillId="7" borderId="79" xfId="0" applyFont="1" applyFill="1" applyBorder="1">
      <alignment vertical="center"/>
    </xf>
    <xf numFmtId="0" fontId="8" fillId="7" borderId="28" xfId="0" applyFont="1" applyFill="1" applyBorder="1">
      <alignment vertical="center"/>
    </xf>
    <xf numFmtId="0" fontId="8" fillId="6" borderId="28" xfId="0" applyFont="1" applyFill="1" applyBorder="1">
      <alignment vertical="center"/>
    </xf>
    <xf numFmtId="0" fontId="8" fillId="0" borderId="28" xfId="0" applyFont="1" applyFill="1" applyBorder="1">
      <alignment vertical="center"/>
    </xf>
    <xf numFmtId="0" fontId="8" fillId="0" borderId="45" xfId="0" applyFont="1" applyFill="1" applyBorder="1">
      <alignment vertical="center"/>
    </xf>
    <xf numFmtId="0" fontId="8" fillId="56" borderId="47" xfId="0" applyFont="1" applyFill="1" applyBorder="1">
      <alignment vertical="center"/>
    </xf>
    <xf numFmtId="0" fontId="8" fillId="56" borderId="48" xfId="0" applyFont="1" applyFill="1" applyBorder="1">
      <alignment vertical="center"/>
    </xf>
    <xf numFmtId="0" fontId="8" fillId="56" borderId="49" xfId="0" applyFont="1" applyFill="1" applyBorder="1">
      <alignment vertical="center"/>
    </xf>
    <xf numFmtId="0" fontId="8" fillId="0" borderId="0" xfId="0" applyFont="1" applyFill="1" applyBorder="1">
      <alignment vertical="center"/>
    </xf>
    <xf numFmtId="0" fontId="8" fillId="31" borderId="2" xfId="0" applyFont="1" applyFill="1" applyBorder="1">
      <alignment vertical="center"/>
    </xf>
    <xf numFmtId="0" fontId="0" fillId="0" borderId="0" xfId="0">
      <alignment vertical="center"/>
    </xf>
    <xf numFmtId="0" fontId="37" fillId="0" borderId="0" xfId="0" applyFont="1" applyFill="1" applyBorder="1">
      <alignment vertical="center"/>
    </xf>
    <xf numFmtId="0" fontId="41" fillId="0" borderId="0" xfId="0" applyFont="1" applyFill="1" applyBorder="1">
      <alignment vertical="center"/>
    </xf>
    <xf numFmtId="0" fontId="39" fillId="0" borderId="0" xfId="0" applyFont="1" applyFill="1" applyBorder="1" applyAlignment="1">
      <alignment vertical="center"/>
    </xf>
    <xf numFmtId="0" fontId="36" fillId="0" borderId="0" xfId="0" applyFont="1" applyFill="1" applyBorder="1" applyAlignment="1">
      <alignment horizontal="left" vertical="center"/>
    </xf>
    <xf numFmtId="0" fontId="38" fillId="57" borderId="2" xfId="3" applyFont="1" applyFill="1" applyBorder="1" applyAlignment="1">
      <alignment horizontal="left" vertical="center"/>
    </xf>
    <xf numFmtId="0" fontId="38" fillId="36" borderId="2" xfId="4" applyFont="1" applyFill="1" applyBorder="1" applyAlignment="1">
      <alignment horizontal="left" vertical="center"/>
    </xf>
    <xf numFmtId="0" fontId="38" fillId="56" borderId="2" xfId="2" applyFont="1" applyFill="1" applyBorder="1" applyAlignment="1">
      <alignment horizontal="left" vertical="center"/>
    </xf>
    <xf numFmtId="0" fontId="36" fillId="5" borderId="2" xfId="0" applyFont="1" applyFill="1" applyBorder="1" applyAlignment="1">
      <alignment horizontal="left" vertical="center" wrapText="1"/>
    </xf>
    <xf numFmtId="0" fontId="38" fillId="37" borderId="2" xfId="7" applyFont="1" applyFill="1" applyBorder="1" applyAlignment="1">
      <alignment horizontal="left" vertical="center"/>
    </xf>
    <xf numFmtId="0" fontId="38" fillId="45" borderId="2" xfId="8" applyFont="1" applyFill="1" applyBorder="1" applyAlignment="1">
      <alignment horizontal="left" vertical="center"/>
    </xf>
    <xf numFmtId="0" fontId="38" fillId="58" borderId="2" xfId="8" applyFont="1" applyFill="1" applyBorder="1" applyAlignment="1">
      <alignment horizontal="left" vertical="center"/>
    </xf>
    <xf numFmtId="0" fontId="38" fillId="28" borderId="2" xfId="8" applyFont="1" applyFill="1" applyBorder="1" applyAlignment="1">
      <alignment horizontal="left" vertical="center"/>
    </xf>
    <xf numFmtId="0" fontId="40" fillId="0" borderId="5" xfId="9" applyFont="1" applyFill="1" applyBorder="1" applyAlignment="1">
      <alignment horizontal="left" vertical="center"/>
    </xf>
    <xf numFmtId="0" fontId="36" fillId="0" borderId="5" xfId="10" quotePrefix="1" applyFont="1" applyFill="1" applyBorder="1" applyAlignment="1">
      <alignment horizontal="left" vertical="center"/>
    </xf>
    <xf numFmtId="0" fontId="36" fillId="0" borderId="5" xfId="10" applyFont="1" applyFill="1" applyBorder="1" applyAlignment="1">
      <alignment horizontal="left" vertical="center"/>
    </xf>
    <xf numFmtId="0" fontId="36" fillId="0" borderId="5" xfId="0" applyFont="1" applyFill="1" applyBorder="1" applyAlignment="1">
      <alignment horizontal="left" vertical="center"/>
    </xf>
    <xf numFmtId="0" fontId="40" fillId="0" borderId="15" xfId="5" applyFont="1" applyFill="1" applyBorder="1" applyAlignment="1">
      <alignment horizontal="left" vertical="center"/>
    </xf>
    <xf numFmtId="0" fontId="36" fillId="0" borderId="15" xfId="6" quotePrefix="1" applyFont="1" applyFill="1" applyBorder="1" applyAlignment="1">
      <alignment horizontal="left" vertical="center"/>
    </xf>
    <xf numFmtId="0" fontId="36" fillId="0" borderId="15" xfId="10" applyFont="1" applyFill="1" applyBorder="1" applyAlignment="1">
      <alignment horizontal="left" vertical="center"/>
    </xf>
    <xf numFmtId="0" fontId="36" fillId="0" borderId="15" xfId="0" applyFont="1" applyFill="1" applyBorder="1" applyAlignment="1">
      <alignment horizontal="left" vertical="center"/>
    </xf>
    <xf numFmtId="0" fontId="36" fillId="0" borderId="15" xfId="6" applyFont="1" applyFill="1" applyBorder="1" applyAlignment="1">
      <alignment horizontal="left" vertical="center"/>
    </xf>
    <xf numFmtId="0" fontId="40" fillId="0" borderId="15" xfId="9" applyFont="1" applyFill="1" applyBorder="1" applyAlignment="1">
      <alignment horizontal="left" vertical="center"/>
    </xf>
    <xf numFmtId="0" fontId="36" fillId="0" borderId="15" xfId="11" applyFont="1" applyFill="1" applyBorder="1" applyAlignment="1">
      <alignment horizontal="left" vertical="center"/>
    </xf>
    <xf numFmtId="0" fontId="36" fillId="0" borderId="15" xfId="7" applyFont="1" applyFill="1" applyBorder="1" applyAlignment="1">
      <alignment horizontal="left" vertical="center"/>
    </xf>
    <xf numFmtId="0" fontId="36" fillId="0" borderId="15" xfId="12" applyFont="1" applyFill="1" applyBorder="1" applyAlignment="1">
      <alignment horizontal="left" vertical="center"/>
    </xf>
    <xf numFmtId="0" fontId="40" fillId="0" borderId="4" xfId="5" applyFont="1" applyFill="1" applyBorder="1" applyAlignment="1">
      <alignment horizontal="left" vertical="center"/>
    </xf>
    <xf numFmtId="0" fontId="36" fillId="0" borderId="4" xfId="7" applyFont="1" applyFill="1" applyBorder="1" applyAlignment="1">
      <alignment horizontal="left" vertical="center"/>
    </xf>
    <xf numFmtId="0" fontId="36" fillId="0" borderId="4" xfId="11" applyFont="1" applyFill="1" applyBorder="1" applyAlignment="1">
      <alignment horizontal="left" vertical="center"/>
    </xf>
    <xf numFmtId="0" fontId="36" fillId="0" borderId="4" xfId="0" applyFont="1" applyFill="1" applyBorder="1" applyAlignment="1">
      <alignment horizontal="left" vertical="center"/>
    </xf>
    <xf numFmtId="0" fontId="36" fillId="0" borderId="4" xfId="6" applyFont="1" applyFill="1" applyBorder="1" applyAlignment="1">
      <alignment horizontal="left" vertical="center"/>
    </xf>
    <xf numFmtId="0" fontId="36" fillId="0" borderId="4" xfId="10" applyFont="1" applyFill="1" applyBorder="1" applyAlignment="1">
      <alignment horizontal="left" vertical="center"/>
    </xf>
    <xf numFmtId="0" fontId="36" fillId="0" borderId="5" xfId="11" applyFont="1" applyFill="1" applyBorder="1" applyAlignment="1">
      <alignment horizontal="left" vertical="center"/>
    </xf>
    <xf numFmtId="0" fontId="40" fillId="0" borderId="4" xfId="9" applyFont="1" applyFill="1" applyBorder="1" applyAlignment="1">
      <alignment horizontal="left" vertical="center"/>
    </xf>
    <xf numFmtId="0" fontId="40" fillId="0" borderId="5" xfId="5" applyFont="1" applyFill="1" applyBorder="1" applyAlignment="1">
      <alignment horizontal="left" vertical="center"/>
    </xf>
    <xf numFmtId="0" fontId="36" fillId="0" borderId="5" xfId="7" applyFont="1" applyFill="1" applyBorder="1" applyAlignment="1">
      <alignment horizontal="left" vertical="center"/>
    </xf>
    <xf numFmtId="0" fontId="36" fillId="39" borderId="2" xfId="0" applyFont="1" applyFill="1" applyBorder="1">
      <alignment vertical="center"/>
    </xf>
    <xf numFmtId="0" fontId="2" fillId="0" borderId="10" xfId="0" applyFont="1" applyBorder="1">
      <alignment vertical="center"/>
    </xf>
    <xf numFmtId="0" fontId="3" fillId="0" borderId="0" xfId="0" applyFont="1">
      <alignment vertical="center"/>
    </xf>
    <xf numFmtId="49" fontId="3" fillId="0" borderId="15" xfId="0" applyNumberFormat="1" applyFont="1" applyBorder="1">
      <alignment vertical="center"/>
    </xf>
    <xf numFmtId="49" fontId="32" fillId="0" borderId="0" xfId="0" applyNumberFormat="1" applyFont="1">
      <alignment vertical="center"/>
    </xf>
    <xf numFmtId="0" fontId="3" fillId="0" borderId="10" xfId="0" applyFont="1" applyBorder="1">
      <alignment vertical="center"/>
    </xf>
    <xf numFmtId="0" fontId="3" fillId="0" borderId="25" xfId="0" applyFont="1" applyBorder="1">
      <alignment vertical="center"/>
    </xf>
    <xf numFmtId="0" fontId="3" fillId="0" borderId="8" xfId="0" applyFont="1" applyBorder="1">
      <alignment vertical="center"/>
    </xf>
    <xf numFmtId="0" fontId="3" fillId="0" borderId="26" xfId="0" applyFont="1" applyBorder="1">
      <alignment vertical="center"/>
    </xf>
    <xf numFmtId="0" fontId="3" fillId="0" borderId="0" xfId="0" applyFont="1" applyBorder="1">
      <alignment vertical="center"/>
    </xf>
    <xf numFmtId="0" fontId="3" fillId="0" borderId="27" xfId="0" applyFont="1" applyBorder="1">
      <alignment vertical="center"/>
    </xf>
    <xf numFmtId="0" fontId="3" fillId="0" borderId="28" xfId="0" applyFont="1" applyBorder="1">
      <alignment vertical="center"/>
    </xf>
    <xf numFmtId="0" fontId="3" fillId="0" borderId="29" xfId="0" applyFont="1" applyBorder="1">
      <alignment vertical="center"/>
    </xf>
    <xf numFmtId="0" fontId="3" fillId="0" borderId="12" xfId="0" applyFont="1" applyBorder="1">
      <alignment vertical="center"/>
    </xf>
    <xf numFmtId="49" fontId="18" fillId="57" borderId="80" xfId="0" applyNumberFormat="1" applyFont="1" applyFill="1" applyBorder="1" applyAlignment="1">
      <alignment vertical="top"/>
    </xf>
    <xf numFmtId="49" fontId="18" fillId="0" borderId="2" xfId="0" applyNumberFormat="1" applyFont="1" applyFill="1" applyBorder="1" applyAlignment="1">
      <alignment vertical="top"/>
    </xf>
    <xf numFmtId="49" fontId="18" fillId="0" borderId="68" xfId="0" applyNumberFormat="1" applyFont="1" applyFill="1" applyBorder="1" applyAlignment="1">
      <alignment vertical="top"/>
    </xf>
    <xf numFmtId="49" fontId="18" fillId="0" borderId="68" xfId="0" applyNumberFormat="1" applyFont="1" applyFill="1" applyBorder="1" applyAlignment="1">
      <alignment horizontal="left" vertical="top" wrapText="1"/>
    </xf>
    <xf numFmtId="49" fontId="18" fillId="0" borderId="68" xfId="0" applyNumberFormat="1" applyFont="1" applyFill="1" applyBorder="1" applyAlignment="1">
      <alignment horizontal="left" vertical="top"/>
    </xf>
    <xf numFmtId="49" fontId="18" fillId="0" borderId="69" xfId="0" applyNumberFormat="1" applyFont="1" applyFill="1" applyBorder="1" applyAlignment="1">
      <alignment horizontal="left" vertical="top"/>
    </xf>
    <xf numFmtId="49" fontId="18" fillId="0" borderId="29" xfId="0" applyNumberFormat="1" applyFont="1" applyFill="1" applyBorder="1" applyAlignment="1">
      <alignment vertical="top"/>
    </xf>
    <xf numFmtId="49" fontId="18" fillId="0" borderId="29" xfId="0" applyNumberFormat="1" applyFont="1" applyFill="1" applyBorder="1" applyAlignment="1">
      <alignment horizontal="left" vertical="top" wrapText="1"/>
    </xf>
    <xf numFmtId="49" fontId="18" fillId="0" borderId="29" xfId="0" applyNumberFormat="1" applyFont="1" applyFill="1" applyBorder="1" applyAlignment="1">
      <alignment horizontal="left" vertical="top"/>
    </xf>
    <xf numFmtId="49" fontId="18" fillId="0" borderId="12" xfId="0" applyNumberFormat="1" applyFont="1" applyFill="1" applyBorder="1" applyAlignment="1">
      <alignment horizontal="left" vertical="top"/>
    </xf>
    <xf numFmtId="0" fontId="3" fillId="0" borderId="15" xfId="0" applyFont="1" applyBorder="1">
      <alignment vertical="center"/>
    </xf>
    <xf numFmtId="0" fontId="3" fillId="0" borderId="4" xfId="0" applyFont="1" applyBorder="1">
      <alignment vertical="center"/>
    </xf>
    <xf numFmtId="49" fontId="3" fillId="23" borderId="5" xfId="0" applyNumberFormat="1" applyFont="1" applyFill="1" applyBorder="1" applyAlignment="1">
      <alignment vertical="center" wrapText="1"/>
    </xf>
    <xf numFmtId="0" fontId="3" fillId="23" borderId="15" xfId="0" applyFont="1" applyFill="1" applyBorder="1">
      <alignment vertical="center"/>
    </xf>
    <xf numFmtId="0" fontId="3" fillId="23" borderId="4" xfId="0" applyFont="1" applyFill="1" applyBorder="1">
      <alignment vertical="center"/>
    </xf>
    <xf numFmtId="49" fontId="3" fillId="34" borderId="15" xfId="0" applyNumberFormat="1" applyFont="1" applyFill="1" applyBorder="1">
      <alignment vertical="center"/>
    </xf>
    <xf numFmtId="49" fontId="3" fillId="34" borderId="4" xfId="0" applyNumberFormat="1" applyFont="1" applyFill="1" applyBorder="1">
      <alignment vertical="center"/>
    </xf>
    <xf numFmtId="0" fontId="3" fillId="0" borderId="0" xfId="0" applyFont="1">
      <alignment vertical="center"/>
    </xf>
    <xf numFmtId="0" fontId="2" fillId="3" borderId="2" xfId="0" applyFont="1" applyFill="1" applyBorder="1">
      <alignment vertical="center"/>
    </xf>
    <xf numFmtId="0" fontId="2" fillId="28" borderId="2" xfId="0" applyFont="1" applyFill="1" applyBorder="1">
      <alignment vertical="center"/>
    </xf>
    <xf numFmtId="0" fontId="3" fillId="0" borderId="2" xfId="0" applyFont="1" applyBorder="1">
      <alignment vertical="center"/>
    </xf>
    <xf numFmtId="0" fontId="3" fillId="0" borderId="2" xfId="0" applyFont="1" applyBorder="1" applyAlignment="1">
      <alignment vertical="center" wrapText="1"/>
    </xf>
    <xf numFmtId="0" fontId="3" fillId="10" borderId="2" xfId="0" applyFont="1" applyFill="1" applyBorder="1" applyAlignment="1">
      <alignment vertical="center" wrapText="1"/>
    </xf>
    <xf numFmtId="0" fontId="3" fillId="0" borderId="2" xfId="0" applyFont="1" applyFill="1" applyBorder="1" applyAlignment="1">
      <alignment vertical="center" wrapText="1"/>
    </xf>
    <xf numFmtId="0" fontId="3" fillId="36" borderId="2" xfId="1" applyFont="1" applyFill="1" applyBorder="1" applyAlignment="1">
      <alignment horizontal="left" vertical="center" wrapText="1"/>
    </xf>
    <xf numFmtId="0" fontId="3" fillId="0" borderId="62" xfId="0" applyNumberFormat="1" applyFont="1" applyBorder="1" applyAlignment="1">
      <alignment vertical="center" wrapText="1"/>
    </xf>
    <xf numFmtId="0" fontId="3" fillId="0" borderId="62" xfId="0" applyNumberFormat="1" applyFont="1" applyBorder="1" applyAlignment="1">
      <alignment horizontal="left" vertical="center" wrapText="1"/>
    </xf>
    <xf numFmtId="0" fontId="3" fillId="0" borderId="62" xfId="0" applyNumberFormat="1" applyFont="1" applyFill="1" applyBorder="1" applyAlignment="1">
      <alignment horizontal="left" vertical="center"/>
    </xf>
    <xf numFmtId="0" fontId="3" fillId="0" borderId="62" xfId="0" applyNumberFormat="1" applyFont="1" applyFill="1" applyBorder="1">
      <alignment vertical="center"/>
    </xf>
    <xf numFmtId="0" fontId="42" fillId="59" borderId="62" xfId="0" applyNumberFormat="1" applyFont="1" applyFill="1" applyBorder="1">
      <alignment vertical="center"/>
    </xf>
    <xf numFmtId="0" fontId="18" fillId="55" borderId="62" xfId="0" applyNumberFormat="1" applyFont="1" applyFill="1" applyBorder="1" applyAlignment="1">
      <alignment horizontal="left" vertical="center" wrapText="1"/>
    </xf>
    <xf numFmtId="0" fontId="18" fillId="55" borderId="62" xfId="0" applyNumberFormat="1" applyFont="1" applyFill="1" applyBorder="1" applyAlignment="1">
      <alignment horizontal="left" vertical="center"/>
    </xf>
    <xf numFmtId="0" fontId="3" fillId="55" borderId="62" xfId="0" applyNumberFormat="1" applyFont="1" applyFill="1" applyBorder="1" applyAlignment="1">
      <alignment vertical="center" wrapText="1"/>
    </xf>
    <xf numFmtId="0" fontId="38" fillId="54" borderId="2" xfId="2" applyFont="1" applyFill="1" applyBorder="1" applyAlignment="1">
      <alignment horizontal="left" vertical="center"/>
    </xf>
    <xf numFmtId="0" fontId="43" fillId="0" borderId="15" xfId="0" applyFont="1" applyFill="1" applyBorder="1" applyAlignment="1">
      <alignment horizontal="left" vertical="center"/>
    </xf>
    <xf numFmtId="0" fontId="44" fillId="0" borderId="0" xfId="0" applyFont="1">
      <alignment vertical="center"/>
    </xf>
    <xf numFmtId="0" fontId="45" fillId="0" borderId="0" xfId="0" applyFont="1">
      <alignment vertical="center"/>
    </xf>
    <xf numFmtId="0" fontId="46" fillId="0" borderId="15" xfId="5" applyFont="1" applyFill="1" applyBorder="1" applyAlignment="1">
      <alignment horizontal="left" vertical="center"/>
    </xf>
    <xf numFmtId="0" fontId="47" fillId="0" borderId="15" xfId="7" applyFont="1" applyFill="1" applyBorder="1" applyAlignment="1">
      <alignment horizontal="left" vertical="center"/>
    </xf>
    <xf numFmtId="0" fontId="47" fillId="0" borderId="15" xfId="11" applyFont="1" applyFill="1" applyBorder="1" applyAlignment="1">
      <alignment horizontal="left" vertical="center"/>
    </xf>
    <xf numFmtId="0" fontId="48" fillId="0" borderId="93" xfId="0" applyFont="1" applyBorder="1" applyAlignment="1">
      <alignment horizontal="left" vertical="center" readingOrder="1"/>
    </xf>
    <xf numFmtId="0" fontId="48" fillId="0" borderId="94" xfId="0" applyFont="1" applyBorder="1" applyAlignment="1">
      <alignment horizontal="left" vertical="center" readingOrder="1"/>
    </xf>
    <xf numFmtId="0" fontId="48" fillId="0" borderId="95" xfId="0" applyFont="1" applyBorder="1" applyAlignment="1">
      <alignment horizontal="left" vertical="center" readingOrder="1"/>
    </xf>
    <xf numFmtId="0" fontId="48" fillId="0" borderId="95" xfId="0" applyFont="1" applyBorder="1">
      <alignment vertical="center"/>
    </xf>
    <xf numFmtId="0" fontId="48" fillId="0" borderId="91" xfId="0" applyFont="1" applyBorder="1" applyAlignment="1">
      <alignment horizontal="left" vertical="center" readingOrder="1"/>
    </xf>
    <xf numFmtId="0" fontId="48" fillId="0" borderId="96" xfId="0" applyFont="1" applyBorder="1" applyAlignment="1">
      <alignment horizontal="left" vertical="center" readingOrder="1"/>
    </xf>
    <xf numFmtId="0" fontId="19" fillId="0" borderId="92" xfId="0" applyFont="1" applyBorder="1">
      <alignment vertical="center"/>
    </xf>
    <xf numFmtId="0" fontId="19" fillId="0" borderId="82" xfId="0" applyFont="1" applyBorder="1">
      <alignment vertical="center"/>
    </xf>
    <xf numFmtId="0" fontId="0" fillId="0" borderId="101" xfId="0" applyBorder="1">
      <alignment vertical="center"/>
    </xf>
    <xf numFmtId="0" fontId="0" fillId="0" borderId="2" xfId="0" applyBorder="1">
      <alignment vertical="center"/>
    </xf>
    <xf numFmtId="0" fontId="0" fillId="0" borderId="102" xfId="0" applyBorder="1">
      <alignment vertical="center"/>
    </xf>
    <xf numFmtId="0" fontId="0" fillId="0" borderId="103" xfId="0" applyBorder="1">
      <alignment vertical="center"/>
    </xf>
    <xf numFmtId="0" fontId="0" fillId="0" borderId="14" xfId="0" applyBorder="1">
      <alignment vertical="center"/>
    </xf>
    <xf numFmtId="0" fontId="0" fillId="0" borderId="104" xfId="0" applyBorder="1">
      <alignment vertical="center"/>
    </xf>
    <xf numFmtId="0" fontId="0" fillId="60" borderId="99" xfId="0" applyFill="1" applyBorder="1">
      <alignment vertical="center"/>
    </xf>
    <xf numFmtId="0" fontId="0" fillId="28" borderId="13" xfId="0" applyFill="1" applyBorder="1">
      <alignment vertical="center"/>
    </xf>
    <xf numFmtId="0" fontId="0" fillId="63" borderId="13" xfId="0" applyFill="1" applyBorder="1">
      <alignment vertical="center"/>
    </xf>
    <xf numFmtId="0" fontId="0" fillId="3" borderId="100" xfId="0" applyFill="1" applyBorder="1">
      <alignment vertical="center"/>
    </xf>
    <xf numFmtId="0" fontId="49" fillId="0" borderId="2" xfId="0" applyFont="1" applyBorder="1">
      <alignment vertical="center"/>
    </xf>
    <xf numFmtId="0" fontId="49" fillId="0" borderId="14" xfId="0" applyFont="1" applyBorder="1">
      <alignment vertical="center"/>
    </xf>
    <xf numFmtId="0" fontId="16" fillId="0" borderId="0" xfId="0" applyFont="1" applyAlignment="1">
      <alignment vertical="center" wrapText="1"/>
    </xf>
    <xf numFmtId="179" fontId="16" fillId="0" borderId="0" xfId="0" applyNumberFormat="1" applyFont="1">
      <alignment vertical="center"/>
    </xf>
    <xf numFmtId="9" fontId="16" fillId="0" borderId="0" xfId="0" applyNumberFormat="1" applyFont="1">
      <alignment vertical="center"/>
    </xf>
    <xf numFmtId="0" fontId="15" fillId="0" borderId="87" xfId="0" applyFont="1" applyBorder="1">
      <alignment vertical="center"/>
    </xf>
    <xf numFmtId="0" fontId="15" fillId="0" borderId="105" xfId="0" applyFont="1" applyBorder="1" applyAlignment="1">
      <alignment vertical="center" wrapText="1"/>
    </xf>
    <xf numFmtId="0" fontId="16" fillId="0" borderId="107" xfId="0" applyFont="1" applyBorder="1" applyAlignment="1">
      <alignment vertical="center" wrapText="1"/>
    </xf>
    <xf numFmtId="0" fontId="16" fillId="0" borderId="106" xfId="0" applyFont="1" applyBorder="1">
      <alignment vertical="center"/>
    </xf>
    <xf numFmtId="0" fontId="16" fillId="56" borderId="105" xfId="0" applyFont="1" applyFill="1" applyBorder="1" applyAlignment="1">
      <alignment vertical="center" wrapText="1"/>
    </xf>
    <xf numFmtId="0" fontId="16" fillId="56" borderId="107" xfId="0" applyFont="1" applyFill="1" applyBorder="1" applyAlignment="1">
      <alignment vertical="center" wrapText="1"/>
    </xf>
    <xf numFmtId="0" fontId="16" fillId="56" borderId="45" xfId="0" applyFont="1" applyFill="1" applyBorder="1" applyAlignment="1">
      <alignment vertical="center" wrapText="1"/>
    </xf>
    <xf numFmtId="0" fontId="16" fillId="56" borderId="55" xfId="0" applyFont="1" applyFill="1" applyBorder="1" applyAlignment="1">
      <alignment vertical="center" wrapText="1"/>
    </xf>
    <xf numFmtId="0" fontId="16" fillId="56" borderId="43" xfId="0" applyFont="1" applyFill="1" applyBorder="1" applyAlignment="1">
      <alignment vertical="center" wrapText="1"/>
    </xf>
    <xf numFmtId="0" fontId="16" fillId="56" borderId="44" xfId="0" applyFont="1" applyFill="1" applyBorder="1" applyAlignment="1">
      <alignment vertical="center" wrapText="1"/>
    </xf>
    <xf numFmtId="0" fontId="16" fillId="37" borderId="41" xfId="0" applyFont="1" applyFill="1" applyBorder="1" applyAlignment="1">
      <alignment horizontal="center" vertical="center"/>
    </xf>
    <xf numFmtId="0" fontId="16" fillId="37" borderId="40" xfId="0" applyFont="1" applyFill="1" applyBorder="1" applyAlignment="1">
      <alignment horizontal="center" vertical="center"/>
    </xf>
    <xf numFmtId="0" fontId="16" fillId="37" borderId="40" xfId="0" applyFont="1" applyFill="1" applyBorder="1" applyAlignment="1">
      <alignment horizontal="center" vertical="center" wrapText="1"/>
    </xf>
    <xf numFmtId="49" fontId="3" fillId="41" borderId="20" xfId="0" applyNumberFormat="1" applyFont="1" applyFill="1" applyBorder="1" applyAlignment="1">
      <alignment horizontal="center" vertical="center"/>
    </xf>
    <xf numFmtId="49" fontId="3" fillId="0" borderId="20" xfId="0" applyNumberFormat="1" applyFont="1" applyBorder="1" applyAlignment="1">
      <alignment horizontal="left" vertical="center" wrapText="1"/>
    </xf>
    <xf numFmtId="0" fontId="48" fillId="0" borderId="48" xfId="0" applyFont="1" applyBorder="1" applyAlignment="1">
      <alignment horizontal="left" vertical="center" readingOrder="1"/>
    </xf>
    <xf numFmtId="0" fontId="16" fillId="0" borderId="94" xfId="0" applyFont="1" applyBorder="1" applyAlignment="1">
      <alignment vertical="center" wrapText="1"/>
    </xf>
    <xf numFmtId="0" fontId="16" fillId="0" borderId="97" xfId="0" applyFont="1" applyBorder="1" applyAlignment="1">
      <alignment vertical="center" wrapText="1"/>
    </xf>
    <xf numFmtId="0" fontId="16" fillId="0" borderId="93" xfId="0" applyFont="1" applyBorder="1" applyAlignment="1">
      <alignment vertical="center" wrapText="1"/>
    </xf>
    <xf numFmtId="0" fontId="16" fillId="0" borderId="36" xfId="0" applyFont="1" applyBorder="1" applyAlignment="1">
      <alignment vertical="center"/>
    </xf>
    <xf numFmtId="0" fontId="16" fillId="0" borderId="37" xfId="0" applyFont="1" applyBorder="1" applyAlignment="1">
      <alignment vertical="center"/>
    </xf>
    <xf numFmtId="0" fontId="16" fillId="0" borderId="38" xfId="0" applyFont="1" applyBorder="1" applyAlignment="1">
      <alignment vertical="center"/>
    </xf>
    <xf numFmtId="49" fontId="18" fillId="0" borderId="62" xfId="0" applyNumberFormat="1" applyFont="1" applyBorder="1" applyAlignment="1">
      <alignment vertical="center" wrapText="1"/>
    </xf>
    <xf numFmtId="0" fontId="18" fillId="0" borderId="62" xfId="0" applyFont="1" applyFill="1" applyBorder="1" applyAlignment="1">
      <alignment horizontal="left" vertical="center"/>
    </xf>
    <xf numFmtId="0" fontId="15" fillId="0" borderId="84" xfId="0" quotePrefix="1" applyFont="1" applyBorder="1" applyAlignment="1">
      <alignment vertical="center" wrapText="1"/>
    </xf>
    <xf numFmtId="0" fontId="16" fillId="0" borderId="84" xfId="0" quotePrefix="1" applyFont="1" applyBorder="1" applyAlignment="1">
      <alignment vertical="center" wrapText="1"/>
    </xf>
    <xf numFmtId="0" fontId="15" fillId="0" borderId="84" xfId="0" quotePrefix="1" applyFont="1" applyBorder="1">
      <alignment vertical="center"/>
    </xf>
    <xf numFmtId="0" fontId="15" fillId="60" borderId="83" xfId="0" applyFont="1" applyFill="1" applyBorder="1" applyAlignment="1">
      <alignment horizontal="center" vertical="center"/>
    </xf>
    <xf numFmtId="0" fontId="15" fillId="36" borderId="83" xfId="0" applyFont="1" applyFill="1" applyBorder="1" applyAlignment="1">
      <alignment horizontal="center" vertical="center"/>
    </xf>
    <xf numFmtId="0" fontId="15" fillId="37" borderId="83" xfId="0" applyFont="1" applyFill="1" applyBorder="1" applyAlignment="1">
      <alignment horizontal="center" vertical="center"/>
    </xf>
    <xf numFmtId="0" fontId="15" fillId="45" borderId="83" xfId="0" applyFont="1" applyFill="1" applyBorder="1" applyAlignment="1">
      <alignment horizontal="center" vertical="center"/>
    </xf>
    <xf numFmtId="0" fontId="15" fillId="8" borderId="83" xfId="0" applyFont="1" applyFill="1" applyBorder="1" applyAlignment="1">
      <alignment horizontal="center" vertical="center"/>
    </xf>
    <xf numFmtId="0" fontId="15" fillId="57" borderId="83" xfId="0" applyFont="1" applyFill="1" applyBorder="1" applyAlignment="1">
      <alignment horizontal="center" vertical="center"/>
    </xf>
    <xf numFmtId="0" fontId="15" fillId="62" borderId="83" xfId="0" applyFont="1" applyFill="1" applyBorder="1" applyAlignment="1">
      <alignment horizontal="center" vertical="center"/>
    </xf>
    <xf numFmtId="0" fontId="0" fillId="4" borderId="85" xfId="0" applyFill="1" applyBorder="1">
      <alignment vertical="center"/>
    </xf>
    <xf numFmtId="0" fontId="0" fillId="4" borderId="84" xfId="0" applyFill="1" applyBorder="1">
      <alignment vertical="center"/>
    </xf>
    <xf numFmtId="0" fontId="15" fillId="57" borderId="84" xfId="0" applyFont="1" applyFill="1" applyBorder="1">
      <alignment vertical="center"/>
    </xf>
    <xf numFmtId="0" fontId="15" fillId="4" borderId="84" xfId="0" applyFont="1" applyFill="1" applyBorder="1">
      <alignment vertical="center"/>
    </xf>
    <xf numFmtId="0" fontId="15" fillId="4" borderId="51" xfId="0" applyFont="1" applyFill="1" applyBorder="1">
      <alignment vertical="center"/>
    </xf>
    <xf numFmtId="0" fontId="15" fillId="61" borderId="84" xfId="0" applyFont="1" applyFill="1" applyBorder="1">
      <alignment vertical="center"/>
    </xf>
    <xf numFmtId="0" fontId="19" fillId="36" borderId="84" xfId="0" applyFont="1" applyFill="1" applyBorder="1">
      <alignment vertical="center"/>
    </xf>
    <xf numFmtId="0" fontId="19" fillId="36" borderId="84" xfId="0" applyFont="1" applyFill="1" applyBorder="1" applyAlignment="1">
      <alignment vertical="center" wrapText="1"/>
    </xf>
    <xf numFmtId="0" fontId="19" fillId="36" borderId="51" xfId="0" applyFont="1" applyFill="1" applyBorder="1" applyAlignment="1">
      <alignment vertical="center" wrapText="1"/>
    </xf>
    <xf numFmtId="0" fontId="15" fillId="0" borderId="18" xfId="0" quotePrefix="1" applyFont="1" applyBorder="1">
      <alignment vertical="center"/>
    </xf>
    <xf numFmtId="0" fontId="15" fillId="0" borderId="2" xfId="0" quotePrefix="1" applyFont="1" applyBorder="1">
      <alignment vertical="center"/>
    </xf>
    <xf numFmtId="0" fontId="8" fillId="25" borderId="2" xfId="0" applyFont="1" applyFill="1" applyBorder="1" applyAlignment="1">
      <alignment horizontal="center" vertical="center"/>
    </xf>
    <xf numFmtId="0" fontId="8" fillId="0" borderId="2" xfId="0" applyNumberFormat="1" applyFont="1" applyBorder="1">
      <alignment vertical="center"/>
    </xf>
    <xf numFmtId="0" fontId="3" fillId="5" borderId="2" xfId="0" applyFont="1" applyFill="1" applyBorder="1">
      <alignment vertical="center"/>
    </xf>
    <xf numFmtId="0" fontId="8" fillId="6" borderId="2" xfId="0" applyNumberFormat="1" applyFont="1" applyFill="1" applyBorder="1">
      <alignment vertical="center"/>
    </xf>
    <xf numFmtId="0" fontId="7" fillId="0" borderId="0" xfId="0" applyFont="1" applyFill="1">
      <alignment vertical="center"/>
    </xf>
    <xf numFmtId="0" fontId="8" fillId="0" borderId="2" xfId="0" applyNumberFormat="1" applyFont="1" applyFill="1" applyBorder="1">
      <alignment vertical="center"/>
    </xf>
    <xf numFmtId="0" fontId="8" fillId="58" borderId="2" xfId="0" applyNumberFormat="1" applyFont="1" applyFill="1" applyBorder="1">
      <alignment vertical="center"/>
    </xf>
    <xf numFmtId="0" fontId="8" fillId="58" borderId="2" xfId="0" applyFont="1" applyFill="1" applyBorder="1">
      <alignment vertical="center"/>
    </xf>
    <xf numFmtId="0" fontId="0" fillId="0" borderId="0" xfId="0">
      <alignment vertical="center"/>
    </xf>
    <xf numFmtId="0" fontId="3" fillId="0" borderId="0" xfId="0" applyFont="1">
      <alignment vertical="center"/>
    </xf>
    <xf numFmtId="0" fontId="3" fillId="0" borderId="2" xfId="0" applyFont="1" applyFill="1" applyBorder="1">
      <alignment vertical="center"/>
    </xf>
    <xf numFmtId="0" fontId="3" fillId="37" borderId="2" xfId="0" applyFont="1" applyFill="1" applyBorder="1" applyAlignment="1">
      <alignment vertical="center" wrapText="1"/>
    </xf>
    <xf numFmtId="0" fontId="3" fillId="46" borderId="2" xfId="0" applyFont="1" applyFill="1" applyBorder="1">
      <alignment vertical="center"/>
    </xf>
    <xf numFmtId="0" fontId="3" fillId="27" borderId="2" xfId="0" applyFont="1" applyFill="1" applyBorder="1" applyAlignment="1">
      <alignment vertical="center" wrapText="1"/>
    </xf>
    <xf numFmtId="0" fontId="3" fillId="48" borderId="0" xfId="0" applyFont="1" applyFill="1">
      <alignment vertical="center"/>
    </xf>
    <xf numFmtId="49" fontId="3" fillId="41" borderId="20" xfId="0" applyNumberFormat="1" applyFont="1" applyFill="1" applyBorder="1" applyAlignment="1">
      <alignment horizontal="center" vertical="center"/>
    </xf>
    <xf numFmtId="0" fontId="3" fillId="0" borderId="62" xfId="0" quotePrefix="1" applyNumberFormat="1" applyFont="1" applyFill="1" applyBorder="1">
      <alignment vertical="center"/>
    </xf>
    <xf numFmtId="0" fontId="0" fillId="0" borderId="0" xfId="0">
      <alignment vertical="center"/>
    </xf>
    <xf numFmtId="0" fontId="8" fillId="0" borderId="0" xfId="0" applyFont="1">
      <alignment vertical="center"/>
    </xf>
    <xf numFmtId="0" fontId="8" fillId="0" borderId="2" xfId="0" applyFont="1" applyBorder="1">
      <alignment vertical="center"/>
    </xf>
    <xf numFmtId="0" fontId="3" fillId="10" borderId="2" xfId="0" applyFont="1" applyFill="1" applyBorder="1">
      <alignment vertical="center"/>
    </xf>
    <xf numFmtId="0" fontId="8" fillId="0" borderId="40" xfId="0" applyFont="1" applyBorder="1">
      <alignment vertical="center"/>
    </xf>
    <xf numFmtId="0" fontId="8" fillId="0" borderId="41" xfId="0" applyFont="1" applyBorder="1">
      <alignment vertical="center"/>
    </xf>
    <xf numFmtId="0" fontId="8" fillId="0" borderId="43" xfId="0" applyFont="1" applyBorder="1">
      <alignment vertical="center"/>
    </xf>
    <xf numFmtId="0" fontId="8" fillId="0" borderId="42" xfId="0" applyFont="1" applyBorder="1">
      <alignment vertical="center"/>
    </xf>
    <xf numFmtId="0" fontId="8" fillId="0" borderId="44" xfId="0" applyFont="1" applyBorder="1">
      <alignment vertical="center"/>
    </xf>
    <xf numFmtId="0" fontId="8" fillId="0" borderId="7" xfId="0" applyFont="1" applyBorder="1">
      <alignment vertical="center"/>
    </xf>
    <xf numFmtId="0" fontId="8" fillId="0" borderId="46" xfId="0" applyFont="1" applyBorder="1">
      <alignment vertical="center"/>
    </xf>
    <xf numFmtId="0" fontId="8" fillId="0" borderId="12" xfId="0" applyFont="1" applyBorder="1">
      <alignment vertical="center"/>
    </xf>
    <xf numFmtId="0" fontId="8" fillId="0" borderId="4" xfId="0" applyFont="1" applyBorder="1">
      <alignment vertical="center"/>
    </xf>
    <xf numFmtId="0" fontId="8" fillId="0" borderId="45" xfId="0" applyFont="1" applyBorder="1">
      <alignment vertical="center"/>
    </xf>
    <xf numFmtId="0" fontId="8" fillId="0" borderId="9" xfId="0" applyFont="1" applyBorder="1">
      <alignment vertical="center"/>
    </xf>
    <xf numFmtId="0" fontId="8" fillId="0" borderId="54" xfId="0" applyFont="1" applyBorder="1">
      <alignment vertical="center"/>
    </xf>
    <xf numFmtId="0" fontId="8" fillId="0" borderId="60" xfId="0" applyFont="1" applyBorder="1">
      <alignment vertical="center"/>
    </xf>
    <xf numFmtId="0" fontId="50" fillId="0" borderId="0" xfId="0" applyFont="1">
      <alignment vertical="center"/>
    </xf>
    <xf numFmtId="0" fontId="8" fillId="0" borderId="2" xfId="0" quotePrefix="1" applyFont="1" applyBorder="1" applyAlignment="1">
      <alignment horizontal="right" vertical="center"/>
    </xf>
    <xf numFmtId="9" fontId="8" fillId="0" borderId="2" xfId="0" applyNumberFormat="1" applyFont="1" applyBorder="1">
      <alignment vertical="center"/>
    </xf>
    <xf numFmtId="9" fontId="8" fillId="0" borderId="43" xfId="0" applyNumberFormat="1" applyFont="1" applyBorder="1">
      <alignment vertical="center"/>
    </xf>
    <xf numFmtId="0" fontId="8" fillId="0" borderId="43" xfId="0" quotePrefix="1" applyFont="1" applyBorder="1" applyAlignment="1">
      <alignment horizontal="right" vertical="center"/>
    </xf>
    <xf numFmtId="0" fontId="8" fillId="0" borderId="40" xfId="0" quotePrefix="1" applyFont="1" applyBorder="1" applyAlignment="1">
      <alignment horizontal="right" vertical="center"/>
    </xf>
    <xf numFmtId="0" fontId="9" fillId="66" borderId="53" xfId="0" applyFont="1" applyFill="1" applyBorder="1">
      <alignment vertical="center"/>
    </xf>
    <xf numFmtId="0" fontId="9" fillId="43" borderId="53" xfId="0" applyFont="1" applyFill="1" applyBorder="1">
      <alignment vertical="center"/>
    </xf>
    <xf numFmtId="0" fontId="9" fillId="45" borderId="58" xfId="0" applyFont="1" applyFill="1" applyBorder="1">
      <alignment vertical="center"/>
    </xf>
    <xf numFmtId="0" fontId="9" fillId="41" borderId="121" xfId="0" applyFont="1" applyFill="1" applyBorder="1">
      <alignment vertical="center"/>
    </xf>
    <xf numFmtId="0" fontId="8" fillId="0" borderId="28" xfId="0" applyFont="1" applyBorder="1">
      <alignment vertical="center"/>
    </xf>
    <xf numFmtId="0" fontId="8" fillId="0" borderId="45" xfId="0" quotePrefix="1" applyFont="1" applyBorder="1" applyAlignment="1">
      <alignment horizontal="right" vertical="center"/>
    </xf>
    <xf numFmtId="0" fontId="8" fillId="0" borderId="60" xfId="0" quotePrefix="1" applyFont="1" applyBorder="1" applyAlignment="1">
      <alignment horizontal="right" vertical="center"/>
    </xf>
    <xf numFmtId="0" fontId="8" fillId="0" borderId="4" xfId="0" quotePrefix="1" applyFont="1" applyBorder="1" applyAlignment="1">
      <alignment horizontal="right" vertical="center"/>
    </xf>
    <xf numFmtId="9" fontId="8" fillId="0" borderId="4" xfId="0" applyNumberFormat="1" applyFont="1" applyBorder="1">
      <alignment vertical="center"/>
    </xf>
    <xf numFmtId="9" fontId="8" fillId="0" borderId="45" xfId="0" applyNumberFormat="1" applyFont="1" applyBorder="1">
      <alignment vertical="center"/>
    </xf>
    <xf numFmtId="0" fontId="0" fillId="0" borderId="58" xfId="0" applyBorder="1">
      <alignment vertical="center"/>
    </xf>
    <xf numFmtId="0" fontId="3" fillId="0" borderId="2" xfId="0" quotePrefix="1" applyFont="1" applyFill="1" applyBorder="1" applyAlignment="1">
      <alignment horizontal="right" vertical="center"/>
    </xf>
    <xf numFmtId="0" fontId="3" fillId="0" borderId="2" xfId="0" applyFont="1" applyFill="1" applyBorder="1" applyAlignment="1">
      <alignment horizontal="right" vertical="center"/>
    </xf>
    <xf numFmtId="0" fontId="3" fillId="0" borderId="0" xfId="0" applyFont="1" applyFill="1">
      <alignment vertical="center"/>
    </xf>
    <xf numFmtId="0" fontId="3" fillId="68" borderId="2" xfId="0" applyFont="1" applyFill="1" applyBorder="1">
      <alignment vertical="center"/>
    </xf>
    <xf numFmtId="180" fontId="8" fillId="0" borderId="0" xfId="0" applyNumberFormat="1" applyFont="1">
      <alignment vertical="center"/>
    </xf>
    <xf numFmtId="180" fontId="0" fillId="0" borderId="0" xfId="0" applyNumberFormat="1">
      <alignment vertical="center"/>
    </xf>
    <xf numFmtId="0" fontId="7" fillId="69" borderId="88" xfId="0" applyFont="1" applyFill="1" applyBorder="1">
      <alignment vertical="center"/>
    </xf>
    <xf numFmtId="0" fontId="7" fillId="69" borderId="34" xfId="0" applyFont="1" applyFill="1" applyBorder="1">
      <alignment vertical="center"/>
    </xf>
    <xf numFmtId="0" fontId="7" fillId="33" borderId="88" xfId="0" applyFont="1" applyFill="1" applyBorder="1">
      <alignment vertical="center"/>
    </xf>
    <xf numFmtId="0" fontId="8" fillId="33" borderId="56" xfId="0" applyFont="1" applyFill="1" applyBorder="1">
      <alignment vertical="center"/>
    </xf>
    <xf numFmtId="0" fontId="8" fillId="33" borderId="88" xfId="0" applyFont="1" applyFill="1" applyBorder="1">
      <alignment vertical="center"/>
    </xf>
    <xf numFmtId="0" fontId="8" fillId="33" borderId="34" xfId="0" applyFont="1" applyFill="1" applyBorder="1">
      <alignment vertical="center"/>
    </xf>
    <xf numFmtId="0" fontId="8" fillId="53" borderId="88" xfId="0" applyFont="1" applyFill="1" applyBorder="1">
      <alignment vertical="center"/>
    </xf>
    <xf numFmtId="0" fontId="8" fillId="53" borderId="34" xfId="0" applyFont="1" applyFill="1" applyBorder="1">
      <alignment vertical="center"/>
    </xf>
    <xf numFmtId="0" fontId="8" fillId="53" borderId="56" xfId="0" applyFont="1" applyFill="1" applyBorder="1">
      <alignment vertical="center"/>
    </xf>
    <xf numFmtId="0" fontId="8" fillId="53" borderId="32" xfId="0" applyFont="1" applyFill="1" applyBorder="1">
      <alignment vertical="center"/>
    </xf>
    <xf numFmtId="0" fontId="37" fillId="4" borderId="88" xfId="0" applyFont="1" applyFill="1" applyBorder="1">
      <alignment vertical="center"/>
    </xf>
    <xf numFmtId="0" fontId="36" fillId="4" borderId="79" xfId="0" applyFont="1" applyFill="1" applyBorder="1">
      <alignment vertical="center"/>
    </xf>
    <xf numFmtId="0" fontId="7" fillId="4" borderId="56" xfId="0" applyFont="1" applyFill="1" applyBorder="1">
      <alignment vertical="center"/>
    </xf>
    <xf numFmtId="0" fontId="7" fillId="33" borderId="79" xfId="0" applyFont="1" applyFill="1" applyBorder="1" applyAlignment="1">
      <alignment horizontal="center" vertical="center"/>
    </xf>
    <xf numFmtId="0" fontId="7" fillId="5" borderId="92" xfId="0" applyFont="1" applyFill="1" applyBorder="1" applyAlignment="1">
      <alignment horizontal="center" vertical="center"/>
    </xf>
    <xf numFmtId="180" fontId="8" fillId="0" borderId="2" xfId="0" applyNumberFormat="1" applyFont="1" applyBorder="1">
      <alignment vertical="center"/>
    </xf>
    <xf numFmtId="180" fontId="8" fillId="3" borderId="2" xfId="0" applyNumberFormat="1" applyFont="1" applyFill="1" applyBorder="1">
      <alignment vertical="center"/>
    </xf>
    <xf numFmtId="180" fontId="8" fillId="3" borderId="9" xfId="0" applyNumberFormat="1" applyFont="1" applyFill="1" applyBorder="1">
      <alignment vertical="center"/>
    </xf>
    <xf numFmtId="180" fontId="8" fillId="0" borderId="9" xfId="0" applyNumberFormat="1" applyFont="1" applyBorder="1">
      <alignment vertical="center"/>
    </xf>
    <xf numFmtId="180" fontId="8" fillId="3" borderId="7" xfId="0" applyNumberFormat="1" applyFont="1" applyFill="1" applyBorder="1">
      <alignment vertical="center"/>
    </xf>
    <xf numFmtId="180" fontId="8" fillId="0" borderId="7" xfId="0" applyNumberFormat="1" applyFont="1" applyBorder="1">
      <alignment vertical="center"/>
    </xf>
    <xf numFmtId="180" fontId="8" fillId="3" borderId="40" xfId="0" applyNumberFormat="1" applyFont="1" applyFill="1" applyBorder="1">
      <alignment vertical="center"/>
    </xf>
    <xf numFmtId="180" fontId="8" fillId="3" borderId="43" xfId="0" applyNumberFormat="1" applyFont="1" applyFill="1" applyBorder="1">
      <alignment vertical="center"/>
    </xf>
    <xf numFmtId="180" fontId="8" fillId="0" borderId="40" xfId="0" applyNumberFormat="1" applyFont="1" applyBorder="1">
      <alignment vertical="center"/>
    </xf>
    <xf numFmtId="180" fontId="8" fillId="0" borderId="43" xfId="0" applyNumberFormat="1" applyFont="1" applyBorder="1">
      <alignment vertical="center"/>
    </xf>
    <xf numFmtId="0" fontId="3" fillId="61" borderId="2" xfId="0" applyFont="1" applyFill="1" applyBorder="1">
      <alignment vertical="center"/>
    </xf>
    <xf numFmtId="0" fontId="3" fillId="0" borderId="3" xfId="0" applyFont="1" applyFill="1" applyBorder="1">
      <alignment vertical="center"/>
    </xf>
    <xf numFmtId="0" fontId="3" fillId="0" borderId="3" xfId="0" applyFont="1" applyBorder="1">
      <alignment vertical="center"/>
    </xf>
    <xf numFmtId="0" fontId="3" fillId="0" borderId="2" xfId="0" applyFont="1" applyBorder="1" applyAlignment="1">
      <alignment horizontal="center" vertical="center"/>
    </xf>
    <xf numFmtId="0" fontId="3" fillId="36" borderId="2" xfId="0" applyFont="1" applyFill="1" applyBorder="1" applyAlignment="1">
      <alignment vertical="center" wrapText="1"/>
    </xf>
    <xf numFmtId="0" fontId="3" fillId="41" borderId="2" xfId="0" applyFont="1" applyFill="1" applyBorder="1" applyAlignment="1">
      <alignment vertical="center" wrapText="1"/>
    </xf>
    <xf numFmtId="0" fontId="3" fillId="43" borderId="2" xfId="0" applyFont="1" applyFill="1" applyBorder="1" applyAlignment="1">
      <alignment vertical="center" wrapText="1"/>
    </xf>
    <xf numFmtId="0" fontId="3" fillId="45" borderId="2" xfId="0" applyFont="1" applyFill="1" applyBorder="1" applyAlignment="1">
      <alignment vertical="center" wrapText="1"/>
    </xf>
    <xf numFmtId="0" fontId="3" fillId="58" borderId="2" xfId="0" applyFont="1" applyFill="1" applyBorder="1" applyAlignment="1">
      <alignment vertical="center" wrapText="1"/>
    </xf>
    <xf numFmtId="0" fontId="3" fillId="42" borderId="2" xfId="0" applyFont="1" applyFill="1" applyBorder="1" applyAlignment="1">
      <alignment vertical="center" wrapText="1"/>
    </xf>
    <xf numFmtId="0" fontId="22" fillId="42" borderId="2" xfId="0" applyFont="1" applyFill="1" applyBorder="1" applyAlignment="1">
      <alignment vertical="center" wrapText="1"/>
    </xf>
    <xf numFmtId="0" fontId="22" fillId="45" borderId="2" xfId="0" applyFont="1" applyFill="1" applyBorder="1" applyAlignment="1">
      <alignment vertical="center" wrapText="1"/>
    </xf>
    <xf numFmtId="0" fontId="3" fillId="5" borderId="2" xfId="0" applyFont="1" applyFill="1" applyBorder="1" applyAlignment="1">
      <alignment vertical="center" wrapText="1"/>
    </xf>
    <xf numFmtId="0" fontId="3" fillId="0" borderId="0" xfId="0" applyFont="1">
      <alignment vertical="center"/>
    </xf>
    <xf numFmtId="0" fontId="3" fillId="22" borderId="2" xfId="0" applyFont="1" applyFill="1" applyBorder="1">
      <alignment vertical="center"/>
    </xf>
    <xf numFmtId="0" fontId="3" fillId="55" borderId="2" xfId="0" applyFont="1" applyFill="1" applyBorder="1">
      <alignment vertical="center"/>
    </xf>
    <xf numFmtId="0" fontId="3" fillId="44" borderId="2" xfId="0" applyFont="1" applyFill="1" applyBorder="1">
      <alignment vertical="center"/>
    </xf>
    <xf numFmtId="0" fontId="3" fillId="41" borderId="2" xfId="0" applyFont="1" applyFill="1" applyBorder="1">
      <alignment vertical="center"/>
    </xf>
    <xf numFmtId="0" fontId="3" fillId="67" borderId="2" xfId="0" applyFont="1" applyFill="1" applyBorder="1">
      <alignment vertical="center"/>
    </xf>
    <xf numFmtId="0" fontId="3" fillId="67" borderId="2" xfId="0" applyFont="1" applyFill="1" applyBorder="1" applyAlignment="1">
      <alignment vertical="center" wrapText="1"/>
    </xf>
    <xf numFmtId="0" fontId="3" fillId="67" borderId="2" xfId="0" applyFont="1" applyFill="1" applyBorder="1" applyAlignment="1">
      <alignment horizontal="center" vertical="center"/>
    </xf>
    <xf numFmtId="0" fontId="3" fillId="67" borderId="0" xfId="0" applyFont="1" applyFill="1">
      <alignment vertical="center"/>
    </xf>
    <xf numFmtId="0" fontId="3" fillId="58" borderId="2" xfId="0" applyFont="1" applyFill="1" applyBorder="1">
      <alignment vertical="center"/>
    </xf>
    <xf numFmtId="0" fontId="52" fillId="67" borderId="2" xfId="0" applyFont="1" applyFill="1" applyBorder="1" applyAlignment="1">
      <alignment vertical="center" wrapText="1"/>
    </xf>
    <xf numFmtId="0" fontId="3" fillId="0" borderId="2" xfId="0" applyFont="1" applyBorder="1" applyAlignment="1">
      <alignment horizontal="right" vertical="center"/>
    </xf>
    <xf numFmtId="0" fontId="3" fillId="0" borderId="2" xfId="0" applyFont="1" applyBorder="1">
      <alignment vertical="center"/>
    </xf>
    <xf numFmtId="0" fontId="3" fillId="0" borderId="2" xfId="0" quotePrefix="1" applyFont="1" applyBorder="1" applyAlignment="1">
      <alignment horizontal="right" vertical="center"/>
    </xf>
    <xf numFmtId="0" fontId="3" fillId="45" borderId="2" xfId="0" applyFont="1" applyFill="1" applyBorder="1">
      <alignment vertical="center"/>
    </xf>
    <xf numFmtId="0" fontId="3" fillId="0" borderId="83" xfId="0" applyFont="1" applyBorder="1">
      <alignment vertical="center"/>
    </xf>
    <xf numFmtId="0" fontId="3" fillId="0" borderId="51" xfId="0" applyFont="1" applyBorder="1">
      <alignment vertical="center"/>
    </xf>
    <xf numFmtId="0" fontId="3" fillId="0" borderId="39" xfId="0" applyFont="1" applyBorder="1">
      <alignment vertical="center"/>
    </xf>
    <xf numFmtId="0" fontId="3" fillId="0" borderId="59" xfId="0" applyFont="1" applyBorder="1">
      <alignment vertical="center"/>
    </xf>
    <xf numFmtId="0" fontId="3" fillId="0" borderId="40" xfId="0" applyFont="1" applyBorder="1">
      <alignment vertical="center"/>
    </xf>
    <xf numFmtId="0" fontId="3" fillId="0" borderId="43" xfId="0" applyFont="1" applyBorder="1">
      <alignment vertical="center"/>
    </xf>
    <xf numFmtId="0" fontId="3" fillId="0" borderId="41" xfId="0" applyFont="1" applyBorder="1">
      <alignment vertical="center"/>
    </xf>
    <xf numFmtId="0" fontId="3" fillId="0" borderId="44" xfId="0" applyFont="1" applyBorder="1">
      <alignment vertical="center"/>
    </xf>
    <xf numFmtId="0" fontId="3" fillId="0" borderId="98" xfId="0" applyFont="1" applyBorder="1">
      <alignment vertical="center"/>
    </xf>
    <xf numFmtId="0" fontId="3" fillId="0" borderId="82" xfId="0" applyFont="1" applyBorder="1">
      <alignment vertical="center"/>
    </xf>
    <xf numFmtId="0" fontId="3" fillId="0" borderId="123" xfId="0" applyFont="1" applyBorder="1">
      <alignment vertical="center"/>
    </xf>
    <xf numFmtId="0" fontId="3" fillId="0" borderId="52" xfId="0" applyFont="1" applyBorder="1">
      <alignment vertical="center"/>
    </xf>
    <xf numFmtId="0" fontId="3" fillId="0" borderId="96" xfId="0" applyFont="1" applyBorder="1">
      <alignment vertical="center"/>
    </xf>
    <xf numFmtId="0" fontId="3" fillId="0" borderId="92" xfId="0" applyFont="1" applyBorder="1">
      <alignment vertical="center"/>
    </xf>
    <xf numFmtId="0" fontId="3" fillId="0" borderId="84" xfId="0" applyFont="1" applyBorder="1">
      <alignment vertical="center"/>
    </xf>
    <xf numFmtId="0" fontId="3" fillId="0" borderId="94" xfId="0" applyFont="1" applyBorder="1">
      <alignment vertical="center"/>
    </xf>
    <xf numFmtId="0" fontId="3" fillId="0" borderId="97" xfId="0" applyFont="1" applyBorder="1">
      <alignment vertical="center"/>
    </xf>
    <xf numFmtId="0" fontId="3" fillId="0" borderId="48" xfId="0" applyFont="1" applyBorder="1">
      <alignment vertical="center"/>
    </xf>
    <xf numFmtId="0" fontId="3" fillId="0" borderId="49" xfId="0" applyFont="1" applyBorder="1">
      <alignment vertical="center"/>
    </xf>
    <xf numFmtId="0" fontId="3" fillId="0" borderId="50" xfId="0" applyFont="1" applyBorder="1">
      <alignment vertical="center"/>
    </xf>
    <xf numFmtId="0" fontId="3" fillId="0" borderId="93" xfId="0" applyFont="1" applyBorder="1">
      <alignment vertical="center"/>
    </xf>
    <xf numFmtId="0" fontId="3" fillId="0" borderId="2" xfId="0" applyFont="1" applyBorder="1">
      <alignment vertical="center"/>
    </xf>
    <xf numFmtId="0" fontId="3" fillId="0" borderId="2" xfId="0" quotePrefix="1" applyFont="1" applyBorder="1" applyAlignment="1">
      <alignment horizontal="right" vertical="center"/>
    </xf>
    <xf numFmtId="0" fontId="3" fillId="0" borderId="2" xfId="0" quotePrefix="1" applyFont="1" applyBorder="1" applyAlignment="1">
      <alignment horizontal="right" vertical="center"/>
    </xf>
    <xf numFmtId="0" fontId="3" fillId="0" borderId="2" xfId="0" quotePrefix="1" applyFont="1" applyBorder="1" applyAlignment="1">
      <alignment horizontal="right" vertical="center"/>
    </xf>
    <xf numFmtId="0" fontId="16" fillId="0" borderId="92" xfId="0" applyFont="1" applyBorder="1">
      <alignment vertical="center"/>
    </xf>
    <xf numFmtId="0" fontId="19" fillId="65" borderId="83" xfId="0" applyFont="1" applyFill="1" applyBorder="1">
      <alignment vertical="center"/>
    </xf>
    <xf numFmtId="0" fontId="19" fillId="6" borderId="84" xfId="0" applyFont="1" applyFill="1" applyBorder="1" applyAlignment="1">
      <alignment horizontal="center" vertical="center"/>
    </xf>
    <xf numFmtId="0" fontId="19" fillId="56" borderId="84" xfId="0" applyFont="1" applyFill="1" applyBorder="1">
      <alignment vertical="center"/>
    </xf>
    <xf numFmtId="0" fontId="19" fillId="45" borderId="51" xfId="0" applyFont="1" applyFill="1" applyBorder="1">
      <alignment vertical="center"/>
    </xf>
    <xf numFmtId="0" fontId="16" fillId="0" borderId="0" xfId="0" applyFont="1" applyFill="1" applyBorder="1">
      <alignment vertical="center"/>
    </xf>
    <xf numFmtId="0" fontId="16" fillId="0" borderId="37" xfId="0" applyFont="1" applyBorder="1">
      <alignment vertical="center"/>
    </xf>
    <xf numFmtId="0" fontId="16" fillId="0" borderId="60" xfId="0" applyFont="1" applyBorder="1">
      <alignment vertical="center"/>
    </xf>
    <xf numFmtId="0" fontId="16" fillId="0" borderId="4" xfId="0" applyFont="1" applyBorder="1">
      <alignment vertical="center"/>
    </xf>
    <xf numFmtId="0" fontId="16" fillId="0" borderId="45" xfId="0" applyFont="1" applyBorder="1">
      <alignment vertical="center"/>
    </xf>
    <xf numFmtId="0" fontId="16" fillId="0" borderId="40" xfId="0" applyFont="1" applyBorder="1">
      <alignment vertical="center"/>
    </xf>
    <xf numFmtId="0" fontId="16" fillId="0" borderId="43" xfId="0" applyFont="1" applyBorder="1">
      <alignment vertical="center"/>
    </xf>
    <xf numFmtId="0" fontId="16" fillId="64" borderId="40" xfId="0" applyFont="1" applyFill="1" applyBorder="1">
      <alignment vertical="center"/>
    </xf>
    <xf numFmtId="0" fontId="16" fillId="64" borderId="2" xfId="0" applyFont="1" applyFill="1" applyBorder="1">
      <alignment vertical="center"/>
    </xf>
    <xf numFmtId="0" fontId="16" fillId="64" borderId="43" xfId="0" applyFont="1" applyFill="1" applyBorder="1">
      <alignment vertical="center"/>
    </xf>
    <xf numFmtId="0" fontId="16" fillId="0" borderId="49" xfId="0" applyFont="1" applyBorder="1">
      <alignment vertical="center"/>
    </xf>
    <xf numFmtId="0" fontId="16" fillId="0" borderId="41" xfId="0" applyFont="1" applyBorder="1">
      <alignment vertical="center"/>
    </xf>
    <xf numFmtId="0" fontId="16" fillId="0" borderId="42" xfId="0" applyFont="1" applyBorder="1">
      <alignment vertical="center"/>
    </xf>
    <xf numFmtId="0" fontId="16" fillId="0" borderId="44" xfId="0" applyFont="1" applyBorder="1">
      <alignment vertical="center"/>
    </xf>
    <xf numFmtId="0" fontId="15" fillId="0" borderId="43" xfId="0" applyFont="1" applyBorder="1">
      <alignment vertical="center"/>
    </xf>
    <xf numFmtId="0" fontId="15" fillId="67" borderId="40" xfId="0" applyFont="1" applyFill="1" applyBorder="1">
      <alignment vertical="center"/>
    </xf>
    <xf numFmtId="0" fontId="15" fillId="67" borderId="2" xfId="0" applyFont="1" applyFill="1" applyBorder="1">
      <alignment vertical="center"/>
    </xf>
    <xf numFmtId="0" fontId="15" fillId="67" borderId="43" xfId="0" applyFont="1" applyFill="1" applyBorder="1">
      <alignment vertical="center"/>
    </xf>
    <xf numFmtId="0" fontId="15" fillId="4" borderId="60" xfId="0" applyFont="1" applyFill="1" applyBorder="1">
      <alignment vertical="center"/>
    </xf>
    <xf numFmtId="0" fontId="16" fillId="4" borderId="40" xfId="0" applyFont="1" applyFill="1" applyBorder="1">
      <alignment vertical="center"/>
    </xf>
    <xf numFmtId="0" fontId="15" fillId="4" borderId="40" xfId="0" applyFont="1" applyFill="1" applyBorder="1">
      <alignment vertical="center"/>
    </xf>
    <xf numFmtId="0" fontId="15" fillId="4" borderId="41" xfId="0" applyFont="1" applyFill="1" applyBorder="1">
      <alignment vertical="center"/>
    </xf>
    <xf numFmtId="0" fontId="19" fillId="57" borderId="83" xfId="0" applyFont="1" applyFill="1" applyBorder="1">
      <alignment vertical="center"/>
    </xf>
    <xf numFmtId="0" fontId="15" fillId="42" borderId="84" xfId="0" applyFont="1" applyFill="1" applyBorder="1">
      <alignment vertical="center"/>
    </xf>
    <xf numFmtId="0" fontId="16" fillId="36" borderId="84" xfId="0" applyFont="1" applyFill="1" applyBorder="1">
      <alignment vertical="center"/>
    </xf>
    <xf numFmtId="0" fontId="16" fillId="37" borderId="51" xfId="0" applyFont="1" applyFill="1" applyBorder="1">
      <alignment vertical="center"/>
    </xf>
    <xf numFmtId="0" fontId="19" fillId="0" borderId="0" xfId="0" applyFont="1">
      <alignment vertical="center"/>
    </xf>
    <xf numFmtId="0" fontId="3" fillId="0" borderId="0" xfId="0" applyFont="1" applyAlignment="1">
      <alignment vertical="center" wrapText="1"/>
    </xf>
    <xf numFmtId="177" fontId="0" fillId="0" borderId="0" xfId="0" applyNumberFormat="1">
      <alignment vertical="center"/>
    </xf>
    <xf numFmtId="177" fontId="0" fillId="58" borderId="0" xfId="0" applyNumberFormat="1" applyFill="1">
      <alignment vertical="center"/>
    </xf>
    <xf numFmtId="177" fontId="0" fillId="54" borderId="0" xfId="0" applyNumberFormat="1" applyFill="1">
      <alignment vertical="center"/>
    </xf>
    <xf numFmtId="177" fontId="2" fillId="0" borderId="0" xfId="0" applyNumberFormat="1" applyFont="1">
      <alignment vertical="center"/>
    </xf>
    <xf numFmtId="177" fontId="2" fillId="58" borderId="0" xfId="0" applyNumberFormat="1" applyFont="1" applyFill="1">
      <alignment vertical="center"/>
    </xf>
    <xf numFmtId="177" fontId="2" fillId="54" borderId="0" xfId="0" applyNumberFormat="1" applyFont="1" applyFill="1">
      <alignment vertical="center"/>
    </xf>
    <xf numFmtId="0" fontId="8" fillId="0" borderId="12" xfId="0" quotePrefix="1" applyFont="1" applyBorder="1" applyAlignment="1">
      <alignment horizontal="right" vertical="center"/>
    </xf>
    <xf numFmtId="0" fontId="8" fillId="0" borderId="28" xfId="0" quotePrefix="1" applyFont="1" applyBorder="1" applyAlignment="1">
      <alignment horizontal="right" vertical="center"/>
    </xf>
    <xf numFmtId="0" fontId="7" fillId="33" borderId="32" xfId="0" applyFont="1" applyFill="1" applyBorder="1">
      <alignment vertical="center"/>
    </xf>
    <xf numFmtId="0" fontId="8" fillId="0" borderId="9" xfId="0" quotePrefix="1" applyFont="1" applyBorder="1" applyAlignment="1">
      <alignment horizontal="right" vertical="center"/>
    </xf>
    <xf numFmtId="0" fontId="7" fillId="33" borderId="79" xfId="0" applyFont="1" applyFill="1" applyBorder="1">
      <alignment vertical="center"/>
    </xf>
    <xf numFmtId="0" fontId="8" fillId="0" borderId="7" xfId="0" quotePrefix="1" applyFont="1" applyBorder="1" applyAlignment="1">
      <alignment horizontal="right" vertical="center"/>
    </xf>
    <xf numFmtId="0" fontId="3" fillId="0" borderId="0" xfId="0" applyFont="1">
      <alignment vertical="center"/>
    </xf>
    <xf numFmtId="0" fontId="3" fillId="0" borderId="2" xfId="0" applyFont="1" applyBorder="1">
      <alignment vertical="center"/>
    </xf>
    <xf numFmtId="0" fontId="3" fillId="0" borderId="2" xfId="0" applyFont="1" applyBorder="1" applyAlignment="1">
      <alignment vertical="center" wrapText="1"/>
    </xf>
    <xf numFmtId="0" fontId="3" fillId="0" borderId="12" xfId="0" applyFont="1" applyBorder="1">
      <alignment vertical="center"/>
    </xf>
    <xf numFmtId="0" fontId="3" fillId="0" borderId="4" xfId="0" applyFont="1" applyBorder="1">
      <alignment vertical="center"/>
    </xf>
    <xf numFmtId="0" fontId="3" fillId="0" borderId="2" xfId="0" applyFont="1" applyFill="1" applyBorder="1" applyAlignment="1">
      <alignment vertical="center" wrapText="1"/>
    </xf>
    <xf numFmtId="0" fontId="3" fillId="41" borderId="2" xfId="0" applyFont="1" applyFill="1" applyBorder="1" applyAlignment="1">
      <alignment vertical="center" wrapText="1"/>
    </xf>
    <xf numFmtId="0" fontId="3" fillId="43" borderId="2" xfId="0" applyFont="1" applyFill="1" applyBorder="1" applyAlignment="1">
      <alignment vertical="center" wrapText="1"/>
    </xf>
    <xf numFmtId="0" fontId="3" fillId="45" borderId="2" xfId="0" applyFont="1" applyFill="1" applyBorder="1" applyAlignment="1">
      <alignment vertical="center" wrapText="1"/>
    </xf>
    <xf numFmtId="0" fontId="3" fillId="58" borderId="2" xfId="0" applyFont="1" applyFill="1" applyBorder="1" applyAlignment="1">
      <alignment vertical="center" wrapText="1"/>
    </xf>
    <xf numFmtId="0" fontId="3" fillId="42" borderId="2" xfId="0" applyFont="1" applyFill="1" applyBorder="1" applyAlignment="1">
      <alignment vertical="center" wrapText="1"/>
    </xf>
    <xf numFmtId="0" fontId="3" fillId="5" borderId="2" xfId="0" applyFont="1" applyFill="1" applyBorder="1" applyAlignment="1">
      <alignment vertical="center" wrapText="1"/>
    </xf>
    <xf numFmtId="0" fontId="3" fillId="0" borderId="43" xfId="0" applyFont="1" applyBorder="1">
      <alignment vertical="center"/>
    </xf>
    <xf numFmtId="0" fontId="3" fillId="0" borderId="44" xfId="0" applyFont="1" applyBorder="1">
      <alignment vertical="center"/>
    </xf>
    <xf numFmtId="0" fontId="3" fillId="0" borderId="42" xfId="0" applyFont="1" applyBorder="1">
      <alignment vertical="center"/>
    </xf>
    <xf numFmtId="0" fontId="3" fillId="0" borderId="7" xfId="0" applyFont="1" applyBorder="1">
      <alignment vertical="center"/>
    </xf>
    <xf numFmtId="0" fontId="3" fillId="0" borderId="46" xfId="0" applyFont="1" applyBorder="1">
      <alignment vertical="center"/>
    </xf>
    <xf numFmtId="0" fontId="3" fillId="0" borderId="45" xfId="0" applyFont="1" applyBorder="1">
      <alignment vertical="center"/>
    </xf>
    <xf numFmtId="0" fontId="0" fillId="0" borderId="0" xfId="0">
      <alignment vertical="center"/>
    </xf>
    <xf numFmtId="0" fontId="8" fillId="0" borderId="2" xfId="0" applyFont="1" applyBorder="1">
      <alignment vertical="center"/>
    </xf>
    <xf numFmtId="49" fontId="9" fillId="3" borderId="2" xfId="0" applyNumberFormat="1" applyFont="1" applyFill="1" applyBorder="1" applyAlignment="1">
      <alignment horizontal="center" vertical="center"/>
    </xf>
    <xf numFmtId="49" fontId="3" fillId="6" borderId="2" xfId="0" applyNumberFormat="1" applyFont="1" applyFill="1" applyBorder="1" applyAlignment="1">
      <alignment horizontal="center" vertical="center"/>
    </xf>
    <xf numFmtId="176" fontId="3" fillId="0" borderId="2" xfId="0" applyNumberFormat="1" applyFont="1" applyBorder="1" applyAlignment="1">
      <alignment horizontal="right" vertical="center"/>
    </xf>
    <xf numFmtId="0" fontId="3" fillId="0" borderId="2" xfId="0" applyNumberFormat="1" applyFont="1" applyBorder="1" applyAlignment="1">
      <alignment horizontal="center" vertical="center"/>
    </xf>
    <xf numFmtId="0" fontId="8" fillId="0" borderId="42" xfId="0" applyFont="1" applyBorder="1">
      <alignment vertical="center"/>
    </xf>
    <xf numFmtId="180" fontId="8" fillId="0" borderId="0" xfId="0" applyNumberFormat="1" applyFont="1">
      <alignment vertical="center"/>
    </xf>
    <xf numFmtId="180" fontId="0" fillId="0" borderId="0" xfId="0" applyNumberFormat="1">
      <alignment vertical="center"/>
    </xf>
    <xf numFmtId="0" fontId="7" fillId="33" borderId="88" xfId="0" applyFont="1" applyFill="1" applyBorder="1">
      <alignment vertical="center"/>
    </xf>
    <xf numFmtId="0" fontId="7" fillId="33" borderId="34" xfId="0" applyFont="1" applyFill="1" applyBorder="1">
      <alignment vertical="center"/>
    </xf>
    <xf numFmtId="0" fontId="7" fillId="33" borderId="56" xfId="0" applyFont="1" applyFill="1" applyBorder="1">
      <alignment vertical="center"/>
    </xf>
    <xf numFmtId="0" fontId="8" fillId="0" borderId="45" xfId="0" applyFont="1" applyBorder="1" applyAlignment="1">
      <alignment horizontal="right" vertical="center"/>
    </xf>
    <xf numFmtId="0" fontId="8" fillId="0" borderId="43" xfId="0" applyFont="1" applyBorder="1" applyAlignment="1">
      <alignment horizontal="right" vertical="center"/>
    </xf>
    <xf numFmtId="180" fontId="8" fillId="0" borderId="2" xfId="0" applyNumberFormat="1" applyFont="1" applyBorder="1">
      <alignment vertical="center"/>
    </xf>
    <xf numFmtId="180" fontId="8" fillId="3" borderId="2" xfId="0" applyNumberFormat="1" applyFont="1" applyFill="1" applyBorder="1">
      <alignment vertical="center"/>
    </xf>
    <xf numFmtId="0" fontId="0" fillId="45" borderId="2" xfId="0" applyFill="1" applyBorder="1">
      <alignment vertical="center"/>
    </xf>
    <xf numFmtId="0" fontId="0" fillId="3" borderId="2" xfId="0" applyFill="1" applyBorder="1">
      <alignment vertical="center"/>
    </xf>
    <xf numFmtId="9" fontId="0" fillId="0" borderId="2" xfId="0" applyNumberFormat="1" applyBorder="1">
      <alignment vertical="center"/>
    </xf>
    <xf numFmtId="0" fontId="0" fillId="6" borderId="2" xfId="0" applyFill="1" applyBorder="1">
      <alignment vertical="center"/>
    </xf>
    <xf numFmtId="181" fontId="16" fillId="0" borderId="2" xfId="0" applyNumberFormat="1" applyFont="1" applyBorder="1">
      <alignment vertical="center"/>
    </xf>
    <xf numFmtId="0" fontId="8" fillId="0" borderId="2" xfId="0" applyFont="1" applyBorder="1" applyAlignment="1">
      <alignment horizontal="center" vertical="center"/>
    </xf>
    <xf numFmtId="0" fontId="9" fillId="10" borderId="2" xfId="0" applyFont="1" applyFill="1" applyBorder="1" applyAlignment="1">
      <alignment horizontal="center" vertical="center"/>
    </xf>
    <xf numFmtId="49" fontId="8" fillId="70" borderId="2" xfId="0" applyNumberFormat="1" applyFont="1" applyFill="1" applyBorder="1" applyAlignment="1">
      <alignment horizontal="center" vertical="center"/>
    </xf>
    <xf numFmtId="0" fontId="0" fillId="0" borderId="0" xfId="0" applyAlignment="1">
      <alignment horizontal="center" vertical="center" shrinkToFit="1"/>
    </xf>
    <xf numFmtId="49" fontId="8"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3" fontId="8" fillId="0" borderId="2" xfId="0" applyNumberFormat="1" applyFont="1" applyBorder="1" applyAlignment="1">
      <alignment horizontal="center" vertical="center"/>
    </xf>
    <xf numFmtId="14" fontId="8" fillId="0" borderId="0" xfId="0" applyNumberFormat="1" applyFont="1">
      <alignment vertical="center"/>
    </xf>
    <xf numFmtId="0" fontId="3" fillId="55" borderId="0" xfId="0" applyFont="1" applyFill="1">
      <alignment vertical="center"/>
    </xf>
    <xf numFmtId="0" fontId="3" fillId="42" borderId="2" xfId="0" applyFont="1" applyFill="1" applyBorder="1">
      <alignment vertical="center"/>
    </xf>
    <xf numFmtId="0" fontId="3" fillId="42" borderId="2" xfId="0" applyFont="1" applyFill="1" applyBorder="1" applyAlignment="1">
      <alignment horizontal="center" vertical="center"/>
    </xf>
    <xf numFmtId="0" fontId="3" fillId="42" borderId="2" xfId="0" quotePrefix="1" applyFont="1" applyFill="1" applyBorder="1" applyAlignment="1">
      <alignment horizontal="right" vertical="center"/>
    </xf>
    <xf numFmtId="0" fontId="3" fillId="42" borderId="0" xfId="0" applyFont="1" applyFill="1">
      <alignment vertical="center"/>
    </xf>
    <xf numFmtId="0" fontId="3" fillId="42" borderId="3" xfId="0" applyFont="1" applyFill="1" applyBorder="1">
      <alignment vertical="center"/>
    </xf>
    <xf numFmtId="0" fontId="3" fillId="6" borderId="2" xfId="0" applyFont="1" applyFill="1" applyBorder="1">
      <alignment vertical="center"/>
    </xf>
    <xf numFmtId="0" fontId="3" fillId="6" borderId="2" xfId="0" applyFont="1" applyFill="1" applyBorder="1" applyAlignment="1">
      <alignment vertical="center" wrapText="1"/>
    </xf>
    <xf numFmtId="0" fontId="3" fillId="6" borderId="2" xfId="0" applyFont="1" applyFill="1" applyBorder="1" applyAlignment="1">
      <alignment horizontal="center" vertical="center"/>
    </xf>
    <xf numFmtId="0" fontId="3" fillId="6" borderId="2" xfId="0" quotePrefix="1" applyFont="1" applyFill="1" applyBorder="1" applyAlignment="1">
      <alignment horizontal="right" vertical="center"/>
    </xf>
    <xf numFmtId="0" fontId="3" fillId="6" borderId="3" xfId="0" applyFont="1" applyFill="1" applyBorder="1">
      <alignment vertical="center"/>
    </xf>
    <xf numFmtId="0" fontId="3" fillId="6" borderId="0" xfId="0" applyFont="1" applyFill="1">
      <alignment vertical="center"/>
    </xf>
    <xf numFmtId="0" fontId="3" fillId="53" borderId="2" xfId="0" applyFont="1" applyFill="1" applyBorder="1">
      <alignment vertical="center"/>
    </xf>
    <xf numFmtId="0" fontId="3" fillId="53" borderId="2" xfId="0" applyFont="1" applyFill="1" applyBorder="1" applyAlignment="1">
      <alignment vertical="center" wrapText="1"/>
    </xf>
    <xf numFmtId="0" fontId="3" fillId="53" borderId="2" xfId="0" applyFont="1" applyFill="1" applyBorder="1" applyAlignment="1">
      <alignment horizontal="center" vertical="center"/>
    </xf>
    <xf numFmtId="0" fontId="3" fillId="53" borderId="2" xfId="0" quotePrefix="1" applyFont="1" applyFill="1" applyBorder="1" applyAlignment="1">
      <alignment horizontal="right" vertical="center"/>
    </xf>
    <xf numFmtId="0" fontId="3" fillId="53" borderId="3" xfId="0" applyFont="1" applyFill="1" applyBorder="1">
      <alignment vertical="center"/>
    </xf>
    <xf numFmtId="0" fontId="3" fillId="53" borderId="0" xfId="0" applyFont="1" applyFill="1">
      <alignment vertical="center"/>
    </xf>
    <xf numFmtId="0" fontId="3" fillId="37" borderId="2" xfId="0" applyFont="1" applyFill="1" applyBorder="1" applyAlignment="1">
      <alignment horizontal="center" vertical="center"/>
    </xf>
    <xf numFmtId="0" fontId="3" fillId="37" borderId="2" xfId="0" quotePrefix="1" applyFont="1" applyFill="1" applyBorder="1" applyAlignment="1">
      <alignment horizontal="right" vertical="center"/>
    </xf>
    <xf numFmtId="0" fontId="3" fillId="37" borderId="3" xfId="0" applyFont="1" applyFill="1" applyBorder="1">
      <alignment vertical="center"/>
    </xf>
    <xf numFmtId="0" fontId="3" fillId="37" borderId="0" xfId="0" applyFont="1" applyFill="1">
      <alignment vertical="center"/>
    </xf>
    <xf numFmtId="0" fontId="3" fillId="37" borderId="2" xfId="0" applyFont="1" applyFill="1" applyBorder="1" applyAlignment="1">
      <alignment horizontal="left" vertical="center" wrapText="1"/>
    </xf>
    <xf numFmtId="0" fontId="3" fillId="47" borderId="2" xfId="0" applyFont="1" applyFill="1" applyBorder="1" applyAlignment="1">
      <alignment horizontal="center" vertical="center"/>
    </xf>
    <xf numFmtId="0" fontId="3" fillId="47" borderId="2" xfId="0" quotePrefix="1" applyFont="1" applyFill="1" applyBorder="1" applyAlignment="1">
      <alignment horizontal="right" vertical="center"/>
    </xf>
    <xf numFmtId="0" fontId="3" fillId="47" borderId="0" xfId="0" applyFont="1" applyFill="1">
      <alignment vertical="center"/>
    </xf>
    <xf numFmtId="0" fontId="3" fillId="47" borderId="2" xfId="0" applyFont="1" applyFill="1" applyBorder="1" applyAlignment="1">
      <alignment horizontal="left" vertical="center" wrapText="1"/>
    </xf>
    <xf numFmtId="0" fontId="8" fillId="43" borderId="2" xfId="0" applyFont="1" applyFill="1" applyBorder="1">
      <alignment vertical="center"/>
    </xf>
    <xf numFmtId="0" fontId="8" fillId="57" borderId="2" xfId="0" applyFont="1" applyFill="1" applyBorder="1">
      <alignment vertical="center"/>
    </xf>
    <xf numFmtId="0" fontId="3" fillId="0" borderId="0" xfId="0" applyFont="1">
      <alignment vertical="center"/>
    </xf>
    <xf numFmtId="0" fontId="7" fillId="0" borderId="0" xfId="0" applyFont="1">
      <alignment vertical="center"/>
    </xf>
    <xf numFmtId="0" fontId="8" fillId="0" borderId="0" xfId="0" applyFont="1">
      <alignment vertical="center"/>
    </xf>
    <xf numFmtId="0" fontId="8" fillId="0" borderId="2" xfId="0" applyFont="1" applyBorder="1">
      <alignment vertical="center"/>
    </xf>
    <xf numFmtId="0" fontId="3" fillId="0" borderId="2" xfId="0" applyFont="1" applyFill="1" applyBorder="1">
      <alignment vertical="center"/>
    </xf>
    <xf numFmtId="0" fontId="3" fillId="0" borderId="2" xfId="0" applyFont="1" applyBorder="1">
      <alignment vertical="center"/>
    </xf>
    <xf numFmtId="0" fontId="3" fillId="33" borderId="2" xfId="0" applyFont="1" applyFill="1" applyBorder="1">
      <alignment vertical="center"/>
    </xf>
    <xf numFmtId="0" fontId="3" fillId="37" borderId="2" xfId="0" applyFont="1" applyFill="1" applyBorder="1">
      <alignment vertical="center"/>
    </xf>
    <xf numFmtId="0" fontId="3" fillId="47" borderId="2" xfId="0" applyFont="1" applyFill="1" applyBorder="1">
      <alignment vertical="center"/>
    </xf>
    <xf numFmtId="0" fontId="7" fillId="0" borderId="10" xfId="0" applyFont="1" applyBorder="1">
      <alignment vertical="center"/>
    </xf>
    <xf numFmtId="0" fontId="7" fillId="0" borderId="25" xfId="0" applyFont="1" applyBorder="1">
      <alignment vertical="center"/>
    </xf>
    <xf numFmtId="0" fontId="7" fillId="0" borderId="8" xfId="0" applyFont="1" applyBorder="1">
      <alignment vertical="center"/>
    </xf>
    <xf numFmtId="0" fontId="7" fillId="0" borderId="26" xfId="0" applyFont="1" applyBorder="1">
      <alignment vertical="center"/>
    </xf>
    <xf numFmtId="0" fontId="7" fillId="0" borderId="0" xfId="0" applyFont="1" applyBorder="1">
      <alignment vertical="center"/>
    </xf>
    <xf numFmtId="0" fontId="7" fillId="0" borderId="27" xfId="0" applyFont="1" applyBorder="1">
      <alignment vertical="center"/>
    </xf>
    <xf numFmtId="0" fontId="7" fillId="0" borderId="28" xfId="0" applyFont="1" applyBorder="1">
      <alignment vertical="center"/>
    </xf>
    <xf numFmtId="0" fontId="7" fillId="0" borderId="29" xfId="0" applyFont="1" applyBorder="1">
      <alignment vertical="center"/>
    </xf>
    <xf numFmtId="0" fontId="7" fillId="0" borderId="12" xfId="0" applyFont="1" applyBorder="1">
      <alignment vertical="center"/>
    </xf>
    <xf numFmtId="0" fontId="7" fillId="9" borderId="26" xfId="0" applyFont="1" applyFill="1" applyBorder="1">
      <alignment vertical="center"/>
    </xf>
    <xf numFmtId="0" fontId="8" fillId="0" borderId="54" xfId="0" applyFont="1" applyBorder="1">
      <alignment vertical="center"/>
    </xf>
    <xf numFmtId="0" fontId="9" fillId="0" borderId="0" xfId="0" applyFont="1">
      <alignment vertical="center"/>
    </xf>
    <xf numFmtId="0" fontId="8" fillId="7" borderId="2" xfId="0" applyFont="1" applyFill="1" applyBorder="1">
      <alignment vertical="center"/>
    </xf>
    <xf numFmtId="0" fontId="8" fillId="0" borderId="0" xfId="0" applyFont="1" applyBorder="1">
      <alignment vertical="center"/>
    </xf>
    <xf numFmtId="0" fontId="8" fillId="0" borderId="0" xfId="0" applyFont="1" applyFill="1" applyBorder="1">
      <alignment vertical="center"/>
    </xf>
    <xf numFmtId="0" fontId="8" fillId="31" borderId="2" xfId="0" applyFont="1" applyFill="1" applyBorder="1">
      <alignment vertical="center"/>
    </xf>
    <xf numFmtId="0" fontId="8" fillId="25" borderId="2" xfId="0" applyFont="1" applyFill="1" applyBorder="1" applyAlignment="1">
      <alignment horizontal="center" vertical="center"/>
    </xf>
    <xf numFmtId="0" fontId="8" fillId="0" borderId="2" xfId="0" applyNumberFormat="1" applyFont="1" applyBorder="1">
      <alignment vertical="center"/>
    </xf>
    <xf numFmtId="0" fontId="3" fillId="5" borderId="2" xfId="0" applyFont="1" applyFill="1" applyBorder="1">
      <alignment vertical="center"/>
    </xf>
    <xf numFmtId="0" fontId="8" fillId="6" borderId="2" xfId="0" applyNumberFormat="1" applyFont="1" applyFill="1" applyBorder="1">
      <alignment vertical="center"/>
    </xf>
    <xf numFmtId="0" fontId="7" fillId="0" borderId="0" xfId="0" applyFont="1" applyFill="1">
      <alignment vertical="center"/>
    </xf>
    <xf numFmtId="0" fontId="8" fillId="0" borderId="2" xfId="0" applyNumberFormat="1" applyFont="1" applyFill="1" applyBorder="1">
      <alignment vertical="center"/>
    </xf>
    <xf numFmtId="0" fontId="8" fillId="58" borderId="2" xfId="0" applyNumberFormat="1" applyFont="1" applyFill="1" applyBorder="1">
      <alignment vertical="center"/>
    </xf>
    <xf numFmtId="0" fontId="8" fillId="58" borderId="2" xfId="0" applyFont="1" applyFill="1" applyBorder="1">
      <alignment vertical="center"/>
    </xf>
    <xf numFmtId="0" fontId="3" fillId="42" borderId="2" xfId="0" applyFont="1" applyFill="1" applyBorder="1" applyAlignment="1">
      <alignment vertical="center" wrapText="1"/>
    </xf>
    <xf numFmtId="0" fontId="3" fillId="67" borderId="2" xfId="0" applyFont="1" applyFill="1" applyBorder="1">
      <alignment vertical="center"/>
    </xf>
    <xf numFmtId="0" fontId="3" fillId="67" borderId="2" xfId="0" applyFont="1" applyFill="1" applyBorder="1" applyAlignment="1">
      <alignment vertical="center" wrapText="1"/>
    </xf>
    <xf numFmtId="0" fontId="3" fillId="67" borderId="2" xfId="0" applyFont="1" applyFill="1" applyBorder="1" applyAlignment="1">
      <alignment horizontal="center" vertical="center"/>
    </xf>
    <xf numFmtId="0" fontId="3" fillId="67" borderId="0" xfId="0" applyFont="1" applyFill="1">
      <alignment vertical="center"/>
    </xf>
    <xf numFmtId="0" fontId="3" fillId="0" borderId="2" xfId="0" quotePrefix="1" applyFont="1" applyBorder="1" applyAlignment="1">
      <alignment horizontal="right" vertical="center"/>
    </xf>
    <xf numFmtId="177" fontId="0" fillId="0" borderId="0" xfId="0" applyNumberFormat="1">
      <alignment vertical="center"/>
    </xf>
    <xf numFmtId="177" fontId="0" fillId="58" borderId="0" xfId="0" applyNumberFormat="1" applyFill="1">
      <alignment vertical="center"/>
    </xf>
    <xf numFmtId="177" fontId="0" fillId="54" borderId="0" xfId="0" applyNumberFormat="1" applyFill="1">
      <alignment vertical="center"/>
    </xf>
    <xf numFmtId="177" fontId="2" fillId="0" borderId="0" xfId="0" applyNumberFormat="1" applyFont="1">
      <alignment vertical="center"/>
    </xf>
    <xf numFmtId="177" fontId="2" fillId="58" borderId="0" xfId="0" applyNumberFormat="1" applyFont="1" applyFill="1">
      <alignment vertical="center"/>
    </xf>
    <xf numFmtId="177" fontId="2" fillId="54" borderId="0" xfId="0" applyNumberFormat="1" applyFont="1" applyFill="1">
      <alignment vertical="center"/>
    </xf>
    <xf numFmtId="0" fontId="3" fillId="42" borderId="2" xfId="0" applyFont="1" applyFill="1" applyBorder="1">
      <alignment vertical="center"/>
    </xf>
    <xf numFmtId="0" fontId="3" fillId="42" borderId="2" xfId="0" applyFont="1" applyFill="1" applyBorder="1" applyAlignment="1">
      <alignment horizontal="center" vertical="center"/>
    </xf>
    <xf numFmtId="0" fontId="3" fillId="42" borderId="2" xfId="0" quotePrefix="1" applyFont="1" applyFill="1" applyBorder="1" applyAlignment="1">
      <alignment horizontal="right" vertical="center"/>
    </xf>
    <xf numFmtId="0" fontId="3" fillId="42" borderId="0" xfId="0" applyFont="1" applyFill="1">
      <alignment vertical="center"/>
    </xf>
    <xf numFmtId="0" fontId="3" fillId="47" borderId="2" xfId="0" applyFont="1" applyFill="1" applyBorder="1" applyAlignment="1">
      <alignment vertical="center" wrapText="1"/>
    </xf>
    <xf numFmtId="0" fontId="3" fillId="47" borderId="2" xfId="0" applyFont="1" applyFill="1" applyBorder="1" applyAlignment="1">
      <alignment horizontal="center" vertical="center"/>
    </xf>
    <xf numFmtId="0" fontId="3" fillId="47" borderId="2" xfId="0" quotePrefix="1" applyFont="1" applyFill="1" applyBorder="1" applyAlignment="1">
      <alignment horizontal="right" vertical="center"/>
    </xf>
    <xf numFmtId="0" fontId="3" fillId="47" borderId="0" xfId="0" applyFont="1" applyFill="1">
      <alignment vertical="center"/>
    </xf>
    <xf numFmtId="0" fontId="3" fillId="47" borderId="2" xfId="0" applyFont="1" applyFill="1" applyBorder="1" applyAlignment="1">
      <alignment horizontal="left" vertical="center" wrapText="1"/>
    </xf>
    <xf numFmtId="0" fontId="54" fillId="73" borderId="2" xfId="0" applyFont="1" applyFill="1" applyBorder="1">
      <alignment vertical="center"/>
    </xf>
    <xf numFmtId="0" fontId="55" fillId="73" borderId="2" xfId="0" applyFont="1" applyFill="1" applyBorder="1">
      <alignment vertical="center"/>
    </xf>
    <xf numFmtId="0" fontId="55" fillId="72" borderId="2" xfId="0" applyFont="1" applyFill="1" applyBorder="1">
      <alignment vertical="center"/>
    </xf>
    <xf numFmtId="0" fontId="8" fillId="43" borderId="2" xfId="0" applyFont="1" applyFill="1" applyBorder="1" applyAlignment="1">
      <alignment horizontal="right" vertical="center"/>
    </xf>
    <xf numFmtId="0" fontId="8" fillId="57" borderId="2" xfId="0" applyFont="1" applyFill="1" applyBorder="1" applyAlignment="1">
      <alignment horizontal="right" vertical="center"/>
    </xf>
    <xf numFmtId="0" fontId="8" fillId="71" borderId="2" xfId="0" applyNumberFormat="1" applyFont="1" applyFill="1" applyBorder="1">
      <alignment vertical="center"/>
    </xf>
    <xf numFmtId="0" fontId="7" fillId="64" borderId="0" xfId="0" applyFont="1" applyFill="1">
      <alignment vertical="center"/>
    </xf>
    <xf numFmtId="0" fontId="8" fillId="0" borderId="8" xfId="0" applyFont="1" applyBorder="1">
      <alignment vertical="center"/>
    </xf>
    <xf numFmtId="0" fontId="8" fillId="28" borderId="32" xfId="0" applyFont="1" applyFill="1" applyBorder="1">
      <alignment vertical="center"/>
    </xf>
    <xf numFmtId="0" fontId="8" fillId="7" borderId="84" xfId="0" applyFont="1" applyFill="1" applyBorder="1">
      <alignment vertical="center"/>
    </xf>
    <xf numFmtId="0" fontId="8" fillId="0" borderId="124" xfId="0" applyFont="1" applyBorder="1">
      <alignment vertical="center"/>
    </xf>
    <xf numFmtId="0" fontId="8" fillId="28" borderId="125" xfId="0" applyFont="1" applyFill="1" applyBorder="1">
      <alignment vertical="center"/>
    </xf>
    <xf numFmtId="0" fontId="8" fillId="3" borderId="126" xfId="0" applyFont="1" applyFill="1" applyBorder="1">
      <alignment vertical="center"/>
    </xf>
    <xf numFmtId="0" fontId="8" fillId="3" borderId="127" xfId="0" applyFont="1" applyFill="1" applyBorder="1">
      <alignment vertical="center"/>
    </xf>
    <xf numFmtId="0" fontId="8" fillId="0" borderId="128" xfId="0" applyFont="1" applyBorder="1">
      <alignment vertical="center"/>
    </xf>
    <xf numFmtId="0" fontId="8" fillId="0" borderId="129" xfId="0" applyFont="1" applyBorder="1">
      <alignment vertical="center"/>
    </xf>
    <xf numFmtId="0" fontId="8" fillId="0" borderId="130" xfId="0" applyFont="1" applyBorder="1">
      <alignment vertical="center"/>
    </xf>
    <xf numFmtId="0" fontId="8" fillId="0" borderId="132" xfId="0" applyFont="1" applyBorder="1">
      <alignment vertical="center"/>
    </xf>
    <xf numFmtId="0" fontId="8" fillId="0" borderId="63" xfId="0" applyFont="1" applyBorder="1">
      <alignment vertical="center"/>
    </xf>
    <xf numFmtId="0" fontId="8" fillId="0" borderId="134" xfId="0" applyFont="1" applyBorder="1">
      <alignment vertical="center"/>
    </xf>
    <xf numFmtId="0" fontId="8" fillId="7" borderId="135" xfId="0" applyFont="1" applyFill="1" applyBorder="1">
      <alignment vertical="center"/>
    </xf>
    <xf numFmtId="0" fontId="8" fillId="47" borderId="0" xfId="0" applyFont="1" applyFill="1">
      <alignment vertical="center"/>
    </xf>
    <xf numFmtId="0" fontId="8" fillId="68" borderId="0" xfId="0" applyFont="1" applyFill="1">
      <alignment vertical="center"/>
    </xf>
    <xf numFmtId="0" fontId="8" fillId="0" borderId="101" xfId="0" applyFont="1" applyBorder="1">
      <alignment vertical="center"/>
    </xf>
    <xf numFmtId="0" fontId="8" fillId="0" borderId="102" xfId="0" applyFont="1" applyBorder="1">
      <alignment vertical="center"/>
    </xf>
    <xf numFmtId="0" fontId="8" fillId="0" borderId="136" xfId="0" applyFont="1" applyBorder="1">
      <alignment vertical="center"/>
    </xf>
    <xf numFmtId="0" fontId="8" fillId="0" borderId="137" xfId="0" applyFont="1" applyBorder="1">
      <alignment vertical="center"/>
    </xf>
    <xf numFmtId="0" fontId="8" fillId="0" borderId="138" xfId="0" applyFont="1" applyBorder="1">
      <alignment vertical="center"/>
    </xf>
    <xf numFmtId="0" fontId="8" fillId="0" borderId="136" xfId="0" applyFont="1" applyBorder="1" applyAlignment="1">
      <alignment horizontal="right" vertical="center"/>
    </xf>
    <xf numFmtId="0" fontId="8" fillId="0" borderId="139" xfId="0" applyFont="1" applyBorder="1" applyAlignment="1">
      <alignment horizontal="right" vertical="center"/>
    </xf>
    <xf numFmtId="0" fontId="8" fillId="0" borderId="11" xfId="0" applyFont="1" applyBorder="1">
      <alignment vertical="center"/>
    </xf>
    <xf numFmtId="0" fontId="8" fillId="0" borderId="140" xfId="0" applyFont="1" applyBorder="1">
      <alignment vertical="center"/>
    </xf>
    <xf numFmtId="0" fontId="8" fillId="0" borderId="136" xfId="0" applyFont="1" applyFill="1" applyBorder="1">
      <alignment vertical="center"/>
    </xf>
    <xf numFmtId="0" fontId="8" fillId="56" borderId="136" xfId="0" applyFont="1" applyFill="1" applyBorder="1">
      <alignment vertical="center"/>
    </xf>
    <xf numFmtId="0" fontId="8" fillId="56" borderId="138" xfId="0" applyFont="1" applyFill="1" applyBorder="1">
      <alignment vertical="center"/>
    </xf>
    <xf numFmtId="0" fontId="8" fillId="56" borderId="136" xfId="0" applyFont="1" applyFill="1" applyBorder="1" applyAlignment="1">
      <alignment horizontal="right" vertical="center"/>
    </xf>
    <xf numFmtId="0" fontId="8" fillId="56" borderId="137" xfId="0" applyFont="1" applyFill="1" applyBorder="1">
      <alignment vertical="center"/>
    </xf>
    <xf numFmtId="0" fontId="8" fillId="56" borderId="139" xfId="0" applyFont="1" applyFill="1" applyBorder="1" applyAlignment="1">
      <alignment horizontal="right" vertical="center"/>
    </xf>
    <xf numFmtId="0" fontId="8" fillId="56" borderId="11" xfId="0" applyFont="1" applyFill="1" applyBorder="1">
      <alignment vertical="center"/>
    </xf>
    <xf numFmtId="0" fontId="8" fillId="56" borderId="140" xfId="0" applyFont="1" applyFill="1" applyBorder="1">
      <alignment vertical="center"/>
    </xf>
    <xf numFmtId="0" fontId="8" fillId="60" borderId="99" xfId="0" applyFont="1" applyFill="1" applyBorder="1">
      <alignment vertical="center"/>
    </xf>
    <xf numFmtId="0" fontId="8" fillId="60" borderId="13" xfId="0" applyFont="1" applyFill="1" applyBorder="1">
      <alignment vertical="center"/>
    </xf>
    <xf numFmtId="0" fontId="8" fillId="60" borderId="100" xfId="0" applyFont="1" applyFill="1" applyBorder="1">
      <alignment vertical="center"/>
    </xf>
    <xf numFmtId="0" fontId="8" fillId="8" borderId="129" xfId="0" applyFont="1" applyFill="1" applyBorder="1">
      <alignment vertical="center"/>
    </xf>
    <xf numFmtId="0" fontId="8" fillId="62" borderId="0" xfId="0" applyFont="1" applyFill="1" applyBorder="1">
      <alignment vertical="center"/>
    </xf>
    <xf numFmtId="0" fontId="8" fillId="62" borderId="129" xfId="0" applyFont="1" applyFill="1" applyBorder="1">
      <alignment vertical="center"/>
    </xf>
    <xf numFmtId="0" fontId="9" fillId="8" borderId="0" xfId="0" applyFont="1" applyFill="1" applyBorder="1">
      <alignment vertical="center"/>
    </xf>
    <xf numFmtId="0" fontId="3" fillId="8" borderId="2" xfId="0" applyFont="1" applyFill="1" applyBorder="1">
      <alignment vertical="center"/>
    </xf>
    <xf numFmtId="0" fontId="7" fillId="0" borderId="0" xfId="0" applyFont="1" applyFill="1" applyAlignment="1">
      <alignment horizontal="right" vertical="center"/>
    </xf>
    <xf numFmtId="0" fontId="3" fillId="67" borderId="2" xfId="0" quotePrefix="1" applyFont="1" applyFill="1" applyBorder="1" applyAlignment="1">
      <alignment horizontal="right" vertical="center"/>
    </xf>
    <xf numFmtId="0" fontId="8" fillId="52" borderId="0" xfId="0" applyFont="1" applyFill="1" applyBorder="1">
      <alignment vertical="center"/>
    </xf>
    <xf numFmtId="0" fontId="8" fillId="52" borderId="129" xfId="0" applyFont="1" applyFill="1" applyBorder="1">
      <alignment vertical="center"/>
    </xf>
    <xf numFmtId="0" fontId="8" fillId="0" borderId="115" xfId="0" applyFont="1" applyBorder="1">
      <alignment vertical="center"/>
    </xf>
    <xf numFmtId="0" fontId="8" fillId="0" borderId="142" xfId="0" applyFont="1" applyBorder="1">
      <alignment vertical="center"/>
    </xf>
    <xf numFmtId="0" fontId="8" fillId="0" borderId="146" xfId="0" applyFont="1" applyBorder="1">
      <alignment vertical="center"/>
    </xf>
    <xf numFmtId="0" fontId="8" fillId="52" borderId="146" xfId="0" applyFont="1" applyFill="1" applyBorder="1">
      <alignment vertical="center"/>
    </xf>
    <xf numFmtId="0" fontId="8" fillId="0" borderId="147" xfId="0" applyFont="1" applyBorder="1">
      <alignment vertical="center"/>
    </xf>
    <xf numFmtId="0" fontId="8" fillId="0" borderId="15" xfId="0" applyFont="1" applyBorder="1">
      <alignment vertical="center"/>
    </xf>
    <xf numFmtId="0" fontId="8" fillId="52" borderId="15" xfId="0" applyFont="1" applyFill="1" applyBorder="1">
      <alignment vertical="center"/>
    </xf>
    <xf numFmtId="0" fontId="8" fillId="0" borderId="64" xfId="0" applyFont="1" applyBorder="1">
      <alignment vertical="center"/>
    </xf>
    <xf numFmtId="0" fontId="8" fillId="60" borderId="144" xfId="0" applyFont="1" applyFill="1" applyBorder="1">
      <alignment vertical="center"/>
    </xf>
    <xf numFmtId="0" fontId="8" fillId="60" borderId="145" xfId="0" applyFont="1" applyFill="1" applyBorder="1">
      <alignment vertical="center"/>
    </xf>
    <xf numFmtId="0" fontId="8" fillId="60" borderId="143" xfId="0" applyFont="1" applyFill="1" applyBorder="1">
      <alignment vertical="center"/>
    </xf>
    <xf numFmtId="0" fontId="8" fillId="41" borderId="148" xfId="0" applyFont="1" applyFill="1" applyBorder="1">
      <alignment vertical="center"/>
    </xf>
    <xf numFmtId="0" fontId="8" fillId="41" borderId="149" xfId="0" applyFont="1" applyFill="1" applyBorder="1">
      <alignment vertical="center"/>
    </xf>
    <xf numFmtId="0" fontId="8" fillId="36" borderId="141" xfId="0" applyFont="1" applyFill="1" applyBorder="1">
      <alignment vertical="center"/>
    </xf>
    <xf numFmtId="0" fontId="8" fillId="36" borderId="142" xfId="0" applyFont="1" applyFill="1" applyBorder="1">
      <alignment vertical="center"/>
    </xf>
    <xf numFmtId="0" fontId="56" fillId="68" borderId="0" xfId="0" applyFont="1" applyFill="1">
      <alignment vertical="center"/>
    </xf>
    <xf numFmtId="0" fontId="56" fillId="47" borderId="0" xfId="0" applyFont="1" applyFill="1">
      <alignment vertical="center"/>
    </xf>
    <xf numFmtId="0" fontId="3" fillId="74" borderId="2" xfId="0" applyFont="1" applyFill="1" applyBorder="1" applyAlignment="1">
      <alignment horizontal="center" vertical="center"/>
    </xf>
    <xf numFmtId="0" fontId="3" fillId="74" borderId="2" xfId="0" applyFont="1" applyFill="1" applyBorder="1">
      <alignment vertical="center"/>
    </xf>
    <xf numFmtId="0" fontId="52" fillId="58" borderId="2" xfId="0" applyFont="1" applyFill="1" applyBorder="1" applyAlignment="1">
      <alignment vertical="center" wrapText="1"/>
    </xf>
    <xf numFmtId="0" fontId="3" fillId="58" borderId="2" xfId="0" applyFont="1" applyFill="1" applyBorder="1" applyAlignment="1">
      <alignment horizontal="center" vertical="center"/>
    </xf>
    <xf numFmtId="0" fontId="52" fillId="58" borderId="2" xfId="0" applyFont="1" applyFill="1" applyBorder="1" applyAlignment="1">
      <alignment horizontal="right" vertical="center"/>
    </xf>
    <xf numFmtId="0" fontId="3" fillId="58" borderId="2" xfId="0" quotePrefix="1" applyFont="1" applyFill="1" applyBorder="1" applyAlignment="1">
      <alignment horizontal="right" vertical="center"/>
    </xf>
    <xf numFmtId="0" fontId="52" fillId="58" borderId="2" xfId="0" applyFont="1" applyFill="1" applyBorder="1">
      <alignment vertical="center"/>
    </xf>
    <xf numFmtId="0" fontId="3" fillId="58" borderId="0" xfId="0" applyFont="1" applyFill="1">
      <alignment vertical="center"/>
    </xf>
    <xf numFmtId="0" fontId="52" fillId="58" borderId="2" xfId="0" applyFont="1" applyFill="1" applyBorder="1" applyAlignment="1">
      <alignment horizontal="center" vertical="center"/>
    </xf>
    <xf numFmtId="0" fontId="52" fillId="58" borderId="2" xfId="0" quotePrefix="1" applyFont="1" applyFill="1" applyBorder="1" applyAlignment="1">
      <alignment horizontal="right" vertical="center"/>
    </xf>
    <xf numFmtId="0" fontId="52" fillId="58" borderId="0" xfId="0" applyFont="1" applyFill="1">
      <alignment vertical="center"/>
    </xf>
    <xf numFmtId="0" fontId="3" fillId="28" borderId="2" xfId="0" applyFont="1" applyFill="1" applyBorder="1">
      <alignment vertical="center"/>
    </xf>
    <xf numFmtId="0" fontId="3" fillId="54" borderId="2" xfId="0" applyFont="1" applyFill="1" applyBorder="1">
      <alignment vertical="center"/>
    </xf>
    <xf numFmtId="0" fontId="3" fillId="54" borderId="2" xfId="0" applyFont="1" applyFill="1" applyBorder="1" applyAlignment="1">
      <alignment vertical="center" wrapText="1"/>
    </xf>
    <xf numFmtId="0" fontId="3" fillId="54" borderId="2" xfId="0" applyFont="1" applyFill="1" applyBorder="1" applyAlignment="1">
      <alignment horizontal="center" vertical="center"/>
    </xf>
    <xf numFmtId="0" fontId="3" fillId="54" borderId="2" xfId="0" quotePrefix="1" applyFont="1" applyFill="1" applyBorder="1" applyAlignment="1">
      <alignment horizontal="right" vertical="center"/>
    </xf>
    <xf numFmtId="0" fontId="3" fillId="54" borderId="0" xfId="0" applyFont="1" applyFill="1">
      <alignment vertical="center"/>
    </xf>
    <xf numFmtId="0" fontId="3" fillId="54" borderId="3" xfId="0" applyFont="1" applyFill="1" applyBorder="1">
      <alignment vertical="center"/>
    </xf>
    <xf numFmtId="0" fontId="16" fillId="28" borderId="9" xfId="0" applyNumberFormat="1" applyFont="1" applyFill="1" applyBorder="1" applyAlignment="1">
      <alignment horizontal="center" vertical="center" wrapText="1"/>
    </xf>
    <xf numFmtId="0" fontId="16" fillId="28" borderId="11" xfId="0" applyNumberFormat="1" applyFont="1" applyFill="1" applyBorder="1" applyAlignment="1">
      <alignment horizontal="center" vertical="center" wrapText="1"/>
    </xf>
    <xf numFmtId="0" fontId="16" fillId="28" borderId="7" xfId="0" applyNumberFormat="1" applyFont="1" applyFill="1" applyBorder="1" applyAlignment="1">
      <alignment horizontal="center" vertical="center" wrapText="1"/>
    </xf>
    <xf numFmtId="0" fontId="9" fillId="0" borderId="10" xfId="0" applyFont="1" applyBorder="1" applyAlignment="1">
      <alignment horizontal="left" vertical="center"/>
    </xf>
    <xf numFmtId="0" fontId="9" fillId="0" borderId="8" xfId="0" applyFont="1" applyBorder="1" applyAlignment="1">
      <alignment horizontal="left" vertical="center"/>
    </xf>
    <xf numFmtId="0" fontId="2" fillId="0" borderId="0" xfId="0" applyFont="1" applyAlignment="1">
      <alignment vertical="top" wrapText="1"/>
    </xf>
    <xf numFmtId="0" fontId="2" fillId="0" borderId="0" xfId="0" applyFont="1" applyAlignment="1">
      <alignment vertical="top"/>
    </xf>
    <xf numFmtId="0" fontId="9" fillId="0" borderId="9" xfId="0" applyFont="1" applyBorder="1" applyAlignment="1">
      <alignment horizontal="left" vertical="center"/>
    </xf>
    <xf numFmtId="0" fontId="9" fillId="0" borderId="7" xfId="0" applyFont="1" applyBorder="1" applyAlignment="1">
      <alignment horizontal="left" vertical="center"/>
    </xf>
    <xf numFmtId="0" fontId="49" fillId="57" borderId="122" xfId="0" applyFont="1" applyFill="1" applyBorder="1" applyAlignment="1">
      <alignment horizontal="center" vertical="center"/>
    </xf>
    <xf numFmtId="0" fontId="49" fillId="57" borderId="30" xfId="0" applyFont="1" applyFill="1" applyBorder="1" applyAlignment="1">
      <alignment horizontal="center" vertical="center"/>
    </xf>
    <xf numFmtId="0" fontId="49" fillId="57" borderId="90" xfId="0" applyFont="1" applyFill="1" applyBorder="1" applyAlignment="1">
      <alignment horizontal="center" vertical="center"/>
    </xf>
    <xf numFmtId="0" fontId="49" fillId="57" borderId="123" xfId="0" applyFont="1" applyFill="1" applyBorder="1" applyAlignment="1">
      <alignment horizontal="center" vertical="center"/>
    </xf>
    <xf numFmtId="0" fontId="49" fillId="57" borderId="89" xfId="0" applyFont="1" applyFill="1" applyBorder="1" applyAlignment="1">
      <alignment horizontal="center" vertical="center"/>
    </xf>
    <xf numFmtId="0" fontId="49" fillId="57" borderId="91" xfId="0" applyFont="1" applyFill="1" applyBorder="1" applyAlignment="1">
      <alignment horizontal="center" vertical="center"/>
    </xf>
    <xf numFmtId="0" fontId="49" fillId="36" borderId="122" xfId="0" applyFont="1" applyFill="1" applyBorder="1" applyAlignment="1">
      <alignment horizontal="center" vertical="center"/>
    </xf>
    <xf numFmtId="0" fontId="49" fillId="36" borderId="90" xfId="0" applyFont="1" applyFill="1" applyBorder="1" applyAlignment="1">
      <alignment horizontal="center" vertical="center"/>
    </xf>
    <xf numFmtId="0" fontId="49" fillId="36" borderId="123" xfId="0" applyFont="1" applyFill="1" applyBorder="1" applyAlignment="1">
      <alignment horizontal="center" vertical="center"/>
    </xf>
    <xf numFmtId="0" fontId="49" fillId="36" borderId="91" xfId="0" applyFont="1" applyFill="1" applyBorder="1" applyAlignment="1">
      <alignment horizontal="center" vertical="center"/>
    </xf>
    <xf numFmtId="0" fontId="49" fillId="41" borderId="98" xfId="0" applyFont="1" applyFill="1" applyBorder="1" applyAlignment="1">
      <alignment horizontal="center" vertical="center"/>
    </xf>
    <xf numFmtId="0" fontId="49" fillId="41" borderId="81" xfId="0" applyFont="1" applyFill="1" applyBorder="1" applyAlignment="1">
      <alignment horizontal="center" vertical="center"/>
    </xf>
    <xf numFmtId="0" fontId="49" fillId="41" borderId="82" xfId="0" applyFont="1" applyFill="1" applyBorder="1" applyAlignment="1">
      <alignment horizontal="center" vertical="center"/>
    </xf>
    <xf numFmtId="0" fontId="8" fillId="6" borderId="98" xfId="0" applyFont="1" applyFill="1" applyBorder="1" applyAlignment="1">
      <alignment horizontal="center" vertical="center"/>
    </xf>
    <xf numFmtId="0" fontId="8" fillId="6" borderId="81" xfId="0" applyFont="1" applyFill="1" applyBorder="1" applyAlignment="1">
      <alignment horizontal="center" vertical="center"/>
    </xf>
    <xf numFmtId="0" fontId="8" fillId="6" borderId="82" xfId="0" applyFont="1" applyFill="1" applyBorder="1" applyAlignment="1">
      <alignment horizontal="center" vertical="center"/>
    </xf>
    <xf numFmtId="0" fontId="8" fillId="5" borderId="98"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82" xfId="0" applyFont="1" applyFill="1" applyBorder="1" applyAlignment="1">
      <alignment horizontal="center" vertical="center"/>
    </xf>
    <xf numFmtId="0" fontId="49" fillId="37" borderId="98" xfId="0" applyFont="1" applyFill="1" applyBorder="1" applyAlignment="1">
      <alignment horizontal="center" vertical="center"/>
    </xf>
    <xf numFmtId="0" fontId="49" fillId="37" borderId="81" xfId="0" applyFont="1" applyFill="1" applyBorder="1" applyAlignment="1">
      <alignment horizontal="center" vertical="center"/>
    </xf>
    <xf numFmtId="0" fontId="49" fillId="37" borderId="82" xfId="0" applyFont="1" applyFill="1" applyBorder="1" applyAlignment="1">
      <alignment horizontal="center" vertical="center"/>
    </xf>
    <xf numFmtId="0" fontId="0" fillId="5" borderId="98" xfId="0" applyFill="1" applyBorder="1" applyAlignment="1">
      <alignment horizontal="center" vertical="center"/>
    </xf>
    <xf numFmtId="0" fontId="0" fillId="5" borderId="81" xfId="0" applyFill="1" applyBorder="1" applyAlignment="1">
      <alignment horizontal="center" vertical="center"/>
    </xf>
    <xf numFmtId="0" fontId="0" fillId="5" borderId="82" xfId="0" applyFill="1" applyBorder="1" applyAlignment="1">
      <alignment horizontal="center" vertical="center"/>
    </xf>
    <xf numFmtId="0" fontId="8" fillId="8" borderId="131" xfId="0" applyFont="1" applyFill="1" applyBorder="1" applyAlignment="1">
      <alignment horizontal="center" vertical="center"/>
    </xf>
    <xf numFmtId="0" fontId="8" fillId="8" borderId="133" xfId="0" applyFont="1" applyFill="1" applyBorder="1" applyAlignment="1">
      <alignment horizontal="center" vertical="center"/>
    </xf>
    <xf numFmtId="0" fontId="8" fillId="37" borderId="131" xfId="0" applyFont="1" applyFill="1" applyBorder="1" applyAlignment="1">
      <alignment horizontal="center" vertical="center"/>
    </xf>
    <xf numFmtId="0" fontId="8" fillId="37" borderId="133" xfId="0" applyFont="1" applyFill="1" applyBorder="1" applyAlignment="1">
      <alignment horizontal="center" vertical="center"/>
    </xf>
    <xf numFmtId="0" fontId="8" fillId="0" borderId="18" xfId="0" applyFont="1" applyBorder="1" applyAlignment="1">
      <alignment horizontal="center" vertical="center"/>
    </xf>
    <xf numFmtId="0" fontId="8" fillId="0" borderId="2" xfId="0" applyFont="1" applyBorder="1" applyAlignment="1">
      <alignment horizontal="center" vertical="center"/>
    </xf>
    <xf numFmtId="0" fontId="8" fillId="0" borderId="42" xfId="0" applyFont="1" applyBorder="1" applyAlignment="1">
      <alignment horizontal="center" vertical="center"/>
    </xf>
    <xf numFmtId="0" fontId="8" fillId="0" borderId="33" xfId="0" applyFont="1" applyBorder="1" applyAlignment="1">
      <alignment horizontal="center" vertical="center"/>
    </xf>
    <xf numFmtId="0" fontId="8" fillId="0" borderId="15" xfId="0" applyFont="1" applyBorder="1" applyAlignment="1">
      <alignment horizontal="center" vertical="center"/>
    </xf>
    <xf numFmtId="0" fontId="8" fillId="0" borderId="34" xfId="0" applyFont="1" applyBorder="1" applyAlignment="1">
      <alignment horizontal="center" vertical="center"/>
    </xf>
    <xf numFmtId="0" fontId="7" fillId="0" borderId="5" xfId="0" applyFont="1" applyBorder="1" applyAlignment="1">
      <alignment horizontal="center" vertical="center"/>
    </xf>
    <xf numFmtId="0" fontId="7" fillId="0" borderId="34"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15" xfId="0" applyFont="1" applyBorder="1" applyAlignment="1">
      <alignment horizontal="center" vertical="center"/>
    </xf>
    <xf numFmtId="0" fontId="3" fillId="0" borderId="64" xfId="0" applyFont="1" applyBorder="1" applyAlignment="1">
      <alignment horizontal="center" vertical="center"/>
    </xf>
    <xf numFmtId="49" fontId="51" fillId="0" borderId="111" xfId="0" applyNumberFormat="1" applyFont="1" applyBorder="1" applyAlignment="1">
      <alignment horizontal="center" vertical="center" wrapText="1"/>
    </xf>
    <xf numFmtId="49" fontId="3" fillId="0" borderId="112" xfId="0" applyNumberFormat="1" applyFont="1" applyBorder="1" applyAlignment="1">
      <alignment horizontal="center" vertical="center" wrapText="1"/>
    </xf>
    <xf numFmtId="49" fontId="3" fillId="0" borderId="113" xfId="0" applyNumberFormat="1" applyFont="1" applyBorder="1" applyAlignment="1">
      <alignment horizontal="center" vertical="center" wrapText="1"/>
    </xf>
    <xf numFmtId="49" fontId="3" fillId="0" borderId="26" xfId="0" applyNumberFormat="1" applyFont="1" applyBorder="1" applyAlignment="1">
      <alignment horizontal="center" vertical="center" wrapText="1"/>
    </xf>
    <xf numFmtId="49" fontId="3" fillId="0" borderId="0" xfId="0" applyNumberFormat="1" applyFont="1" applyBorder="1" applyAlignment="1">
      <alignment horizontal="center" vertical="center" wrapText="1"/>
    </xf>
    <xf numFmtId="49" fontId="3" fillId="0" borderId="27" xfId="0" applyNumberFormat="1" applyFont="1" applyBorder="1" applyAlignment="1">
      <alignment horizontal="center" vertical="center" wrapText="1"/>
    </xf>
    <xf numFmtId="49" fontId="3" fillId="0" borderId="114" xfId="0" applyNumberFormat="1" applyFont="1" applyBorder="1" applyAlignment="1">
      <alignment horizontal="center" vertical="center" wrapText="1"/>
    </xf>
    <xf numFmtId="49" fontId="3" fillId="0" borderId="115" xfId="0" applyNumberFormat="1" applyFont="1" applyBorder="1" applyAlignment="1">
      <alignment horizontal="center" vertical="center" wrapText="1"/>
    </xf>
    <xf numFmtId="49" fontId="3" fillId="0" borderId="116" xfId="0" applyNumberFormat="1" applyFont="1" applyBorder="1" applyAlignment="1">
      <alignment horizontal="center" vertical="center" wrapText="1"/>
    </xf>
    <xf numFmtId="49" fontId="3" fillId="0" borderId="54" xfId="0" applyNumberFormat="1" applyFont="1" applyBorder="1" applyAlignment="1">
      <alignment horizontal="center" vertical="center"/>
    </xf>
    <xf numFmtId="49" fontId="3" fillId="0" borderId="72" xfId="0" applyNumberFormat="1" applyFont="1" applyBorder="1" applyAlignment="1">
      <alignment horizontal="center" vertical="center"/>
    </xf>
    <xf numFmtId="0" fontId="3" fillId="0" borderId="29" xfId="0" applyFont="1" applyBorder="1" applyAlignment="1">
      <alignment horizontal="center" vertical="center"/>
    </xf>
    <xf numFmtId="0" fontId="3" fillId="0" borderId="12" xfId="0" applyFont="1" applyBorder="1" applyAlignment="1">
      <alignment horizontal="center" vertical="center"/>
    </xf>
    <xf numFmtId="49" fontId="3" fillId="6" borderId="15" xfId="0" applyNumberFormat="1" applyFont="1" applyFill="1" applyBorder="1" applyAlignment="1">
      <alignment horizontal="center" vertical="center"/>
    </xf>
    <xf numFmtId="49" fontId="3" fillId="6" borderId="4" xfId="0" applyNumberFormat="1" applyFont="1" applyFill="1" applyBorder="1" applyAlignment="1">
      <alignment horizontal="center" vertical="center"/>
    </xf>
    <xf numFmtId="49" fontId="3" fillId="0" borderId="26" xfId="0" applyNumberFormat="1" applyFont="1" applyBorder="1" applyAlignment="1">
      <alignment horizontal="left" vertical="top" wrapText="1"/>
    </xf>
    <xf numFmtId="49" fontId="3" fillId="0" borderId="0" xfId="0" applyNumberFormat="1" applyFont="1" applyBorder="1" applyAlignment="1">
      <alignment horizontal="left" vertical="top" wrapText="1"/>
    </xf>
    <xf numFmtId="0" fontId="3" fillId="0" borderId="0" xfId="0" applyFont="1" applyBorder="1" applyAlignment="1">
      <alignment horizontal="center" vertical="center"/>
    </xf>
    <xf numFmtId="0" fontId="3" fillId="0" borderId="27" xfId="0" applyFont="1" applyBorder="1" applyAlignment="1">
      <alignment horizontal="center" vertical="center"/>
    </xf>
    <xf numFmtId="49" fontId="3" fillId="0" borderId="28" xfId="0" applyNumberFormat="1" applyFont="1" applyBorder="1" applyAlignment="1">
      <alignment horizontal="center" vertical="center"/>
    </xf>
    <xf numFmtId="49" fontId="3" fillId="0" borderId="29" xfId="0" applyNumberFormat="1" applyFont="1" applyBorder="1" applyAlignment="1">
      <alignment horizontal="center" vertical="center"/>
    </xf>
    <xf numFmtId="49" fontId="3" fillId="3" borderId="9" xfId="0" applyNumberFormat="1" applyFont="1" applyFill="1" applyBorder="1" applyAlignment="1">
      <alignment horizontal="center" vertical="center"/>
    </xf>
    <xf numFmtId="49" fontId="3" fillId="3" borderId="11" xfId="0" applyNumberFormat="1" applyFont="1" applyFill="1" applyBorder="1" applyAlignment="1">
      <alignment horizontal="center" vertical="center"/>
    </xf>
    <xf numFmtId="0" fontId="3" fillId="3" borderId="29" xfId="0" applyFont="1" applyFill="1" applyBorder="1" applyAlignment="1">
      <alignment horizontal="center" vertical="center"/>
    </xf>
    <xf numFmtId="0" fontId="3" fillId="3" borderId="12" xfId="0" applyFont="1" applyFill="1" applyBorder="1" applyAlignment="1">
      <alignment horizontal="center" vertical="center"/>
    </xf>
    <xf numFmtId="0" fontId="3" fillId="9" borderId="29" xfId="0" applyFont="1" applyFill="1" applyBorder="1" applyAlignment="1">
      <alignment horizontal="center" vertical="center"/>
    </xf>
    <xf numFmtId="0" fontId="3" fillId="9" borderId="12" xfId="0" applyFont="1" applyFill="1" applyBorder="1" applyAlignment="1">
      <alignment horizontal="center" vertical="center"/>
    </xf>
    <xf numFmtId="49" fontId="18" fillId="3" borderId="9" xfId="0" applyNumberFormat="1" applyFont="1" applyFill="1" applyBorder="1" applyAlignment="1">
      <alignment horizontal="right" vertical="top" wrapText="1"/>
    </xf>
    <xf numFmtId="49" fontId="18" fillId="3" borderId="11" xfId="0" applyNumberFormat="1" applyFont="1" applyFill="1" applyBorder="1" applyAlignment="1">
      <alignment horizontal="right" vertical="top" wrapText="1"/>
    </xf>
    <xf numFmtId="49" fontId="18" fillId="3" borderId="74" xfId="0" applyNumberFormat="1" applyFont="1" applyFill="1" applyBorder="1" applyAlignment="1">
      <alignment horizontal="right" vertical="top" wrapText="1"/>
    </xf>
    <xf numFmtId="49" fontId="18" fillId="0" borderId="9" xfId="0" applyNumberFormat="1" applyFont="1" applyBorder="1" applyAlignment="1">
      <alignment horizontal="right" vertical="top" wrapText="1"/>
    </xf>
    <xf numFmtId="49" fontId="18" fillId="0" borderId="11" xfId="0" applyNumberFormat="1" applyFont="1" applyBorder="1" applyAlignment="1">
      <alignment horizontal="right" vertical="top" wrapText="1"/>
    </xf>
    <xf numFmtId="49" fontId="18" fillId="0" borderId="74" xfId="0" applyNumberFormat="1" applyFont="1" applyBorder="1" applyAlignment="1">
      <alignment horizontal="right" vertical="top" wrapText="1"/>
    </xf>
    <xf numFmtId="49" fontId="18" fillId="3" borderId="9" xfId="0" applyNumberFormat="1" applyFont="1" applyFill="1" applyBorder="1" applyAlignment="1">
      <alignment horizontal="left" vertical="top" wrapText="1"/>
    </xf>
    <xf numFmtId="49" fontId="18" fillId="3" borderId="11" xfId="0" applyNumberFormat="1" applyFont="1" applyFill="1" applyBorder="1" applyAlignment="1">
      <alignment horizontal="left" vertical="top" wrapText="1"/>
    </xf>
    <xf numFmtId="49" fontId="18" fillId="3" borderId="74" xfId="0" applyNumberFormat="1" applyFont="1" applyFill="1" applyBorder="1" applyAlignment="1">
      <alignment horizontal="left" vertical="top" wrapText="1"/>
    </xf>
    <xf numFmtId="49" fontId="18" fillId="3" borderId="7" xfId="0" applyNumberFormat="1" applyFont="1" applyFill="1" applyBorder="1" applyAlignment="1">
      <alignment horizontal="left" vertical="top" wrapText="1"/>
    </xf>
    <xf numFmtId="49" fontId="18" fillId="0" borderId="11" xfId="0" applyNumberFormat="1" applyFont="1" applyBorder="1" applyAlignment="1">
      <alignment horizontal="left" vertical="top" wrapText="1"/>
    </xf>
    <xf numFmtId="49" fontId="18" fillId="0" borderId="11" xfId="0" applyNumberFormat="1" applyFont="1" applyBorder="1" applyAlignment="1">
      <alignment horizontal="left" vertical="top"/>
    </xf>
    <xf numFmtId="49" fontId="18" fillId="0" borderId="7" xfId="0" applyNumberFormat="1" applyFont="1" applyBorder="1" applyAlignment="1">
      <alignment horizontal="left" vertical="top"/>
    </xf>
    <xf numFmtId="49" fontId="18" fillId="3" borderId="25" xfId="0" applyNumberFormat="1" applyFont="1" applyFill="1" applyBorder="1" applyAlignment="1">
      <alignment horizontal="left" vertical="top" wrapText="1"/>
    </xf>
    <xf numFmtId="49" fontId="18" fillId="3" borderId="25" xfId="0" applyNumberFormat="1" applyFont="1" applyFill="1" applyBorder="1" applyAlignment="1">
      <alignment horizontal="left" vertical="top"/>
    </xf>
    <xf numFmtId="49" fontId="18" fillId="3" borderId="8" xfId="0" applyNumberFormat="1" applyFont="1" applyFill="1" applyBorder="1" applyAlignment="1">
      <alignment horizontal="left" vertical="top"/>
    </xf>
    <xf numFmtId="49" fontId="3" fillId="3" borderId="66" xfId="0" applyNumberFormat="1" applyFont="1" applyFill="1" applyBorder="1" applyAlignment="1">
      <alignment horizontal="center" vertical="center"/>
    </xf>
    <xf numFmtId="49" fontId="3" fillId="3" borderId="4" xfId="0" applyNumberFormat="1" applyFont="1" applyFill="1" applyBorder="1" applyAlignment="1">
      <alignment horizontal="center" vertical="center"/>
    </xf>
    <xf numFmtId="49" fontId="18" fillId="3" borderId="70" xfId="0" applyNumberFormat="1" applyFont="1" applyFill="1" applyBorder="1" applyAlignment="1">
      <alignment horizontal="center" vertical="center" wrapText="1"/>
    </xf>
    <xf numFmtId="49" fontId="18" fillId="3" borderId="71" xfId="0" applyNumberFormat="1" applyFont="1" applyFill="1" applyBorder="1" applyAlignment="1">
      <alignment horizontal="center" vertical="center" wrapText="1"/>
    </xf>
    <xf numFmtId="49" fontId="18" fillId="3" borderId="73" xfId="0" applyNumberFormat="1" applyFont="1" applyFill="1" applyBorder="1" applyAlignment="1">
      <alignment horizontal="center" vertical="center" wrapText="1"/>
    </xf>
    <xf numFmtId="49" fontId="18" fillId="3" borderId="67" xfId="0" applyNumberFormat="1" applyFont="1" applyFill="1" applyBorder="1" applyAlignment="1">
      <alignment horizontal="center" vertical="center" wrapText="1"/>
    </xf>
    <xf numFmtId="49" fontId="3" fillId="0" borderId="5" xfId="0" applyNumberFormat="1" applyFont="1" applyBorder="1" applyAlignment="1">
      <alignment horizontal="center" vertical="center"/>
    </xf>
    <xf numFmtId="49" fontId="3" fillId="0" borderId="26" xfId="0" applyNumberFormat="1" applyFont="1" applyBorder="1" applyAlignment="1">
      <alignment horizontal="center" vertical="center"/>
    </xf>
    <xf numFmtId="49" fontId="18" fillId="3" borderId="9" xfId="0" applyNumberFormat="1" applyFont="1" applyFill="1" applyBorder="1" applyAlignment="1">
      <alignment horizontal="right" vertical="top"/>
    </xf>
    <xf numFmtId="49" fontId="18" fillId="3" borderId="11" xfId="0" applyNumberFormat="1" applyFont="1" applyFill="1" applyBorder="1" applyAlignment="1">
      <alignment horizontal="right" vertical="top"/>
    </xf>
    <xf numFmtId="49" fontId="18" fillId="3" borderId="74" xfId="0" applyNumberFormat="1" applyFont="1" applyFill="1" applyBorder="1" applyAlignment="1">
      <alignment horizontal="right" vertical="top"/>
    </xf>
    <xf numFmtId="49" fontId="18" fillId="0" borderId="9" xfId="0" applyNumberFormat="1" applyFont="1" applyBorder="1" applyAlignment="1">
      <alignment horizontal="right" vertical="top"/>
    </xf>
    <xf numFmtId="49" fontId="18" fillId="0" borderId="11" xfId="0" applyNumberFormat="1" applyFont="1" applyBorder="1" applyAlignment="1">
      <alignment horizontal="right" vertical="top"/>
    </xf>
    <xf numFmtId="49" fontId="18" fillId="0" borderId="74" xfId="0" applyNumberFormat="1" applyFont="1" applyBorder="1" applyAlignment="1">
      <alignment horizontal="right" vertical="top"/>
    </xf>
    <xf numFmtId="49" fontId="18" fillId="3" borderId="10" xfId="0" applyNumberFormat="1" applyFont="1" applyFill="1" applyBorder="1" applyAlignment="1">
      <alignment horizontal="right" vertical="top"/>
    </xf>
    <xf numFmtId="49" fontId="18" fillId="3" borderId="25" xfId="0" applyNumberFormat="1" applyFont="1" applyFill="1" applyBorder="1" applyAlignment="1">
      <alignment horizontal="right" vertical="top"/>
    </xf>
    <xf numFmtId="49" fontId="18" fillId="3" borderId="75" xfId="0" applyNumberFormat="1" applyFont="1" applyFill="1" applyBorder="1" applyAlignment="1">
      <alignment horizontal="right" vertical="top"/>
    </xf>
    <xf numFmtId="49" fontId="3" fillId="0" borderId="61" xfId="0" applyNumberFormat="1" applyFont="1" applyBorder="1" applyAlignment="1">
      <alignment horizontal="left" vertical="center" wrapText="1"/>
    </xf>
    <xf numFmtId="49" fontId="3" fillId="0" borderId="30" xfId="0" applyNumberFormat="1" applyFont="1" applyBorder="1" applyAlignment="1">
      <alignment horizontal="left" vertical="center" wrapText="1"/>
    </xf>
    <xf numFmtId="49" fontId="3" fillId="0" borderId="31" xfId="0" applyNumberFormat="1" applyFont="1" applyBorder="1" applyAlignment="1">
      <alignment horizontal="left" vertical="center" wrapText="1"/>
    </xf>
    <xf numFmtId="0" fontId="3" fillId="0" borderId="26" xfId="0" applyFont="1" applyBorder="1" applyAlignment="1">
      <alignment horizontal="center" vertical="center"/>
    </xf>
    <xf numFmtId="0" fontId="3" fillId="53" borderId="66" xfId="0" applyFont="1" applyFill="1" applyBorder="1" applyAlignment="1">
      <alignment horizontal="center" vertical="center"/>
    </xf>
    <xf numFmtId="0" fontId="3" fillId="53" borderId="15" xfId="0" applyFont="1" applyFill="1" applyBorder="1" applyAlignment="1">
      <alignment horizontal="center" vertical="center"/>
    </xf>
    <xf numFmtId="49" fontId="18" fillId="0" borderId="7" xfId="0" applyNumberFormat="1" applyFont="1" applyBorder="1" applyAlignment="1">
      <alignment horizontal="left" vertical="top" wrapText="1"/>
    </xf>
    <xf numFmtId="49" fontId="18" fillId="3" borderId="11" xfId="0" applyNumberFormat="1" applyFont="1" applyFill="1" applyBorder="1" applyAlignment="1">
      <alignment horizontal="left" vertical="top"/>
    </xf>
    <xf numFmtId="49" fontId="18" fillId="3" borderId="7" xfId="0" applyNumberFormat="1" applyFont="1" applyFill="1" applyBorder="1" applyAlignment="1">
      <alignment horizontal="left" vertical="top"/>
    </xf>
    <xf numFmtId="0" fontId="3" fillId="36" borderId="66" xfId="0" applyFont="1" applyFill="1" applyBorder="1" applyAlignment="1">
      <alignment horizontal="center" vertical="center"/>
    </xf>
    <xf numFmtId="0" fontId="3" fillId="36" borderId="4" xfId="0" applyFont="1" applyFill="1" applyBorder="1" applyAlignment="1">
      <alignment horizontal="center" vertical="center"/>
    </xf>
    <xf numFmtId="49" fontId="3" fillId="0" borderId="66" xfId="0" applyNumberFormat="1" applyFont="1" applyFill="1" applyBorder="1" applyAlignment="1">
      <alignment horizontal="left" vertical="center" wrapText="1"/>
    </xf>
    <xf numFmtId="49" fontId="3" fillId="0" borderId="4" xfId="0" applyNumberFormat="1" applyFont="1" applyFill="1" applyBorder="1" applyAlignment="1">
      <alignment horizontal="left" vertical="center" wrapText="1"/>
    </xf>
    <xf numFmtId="49" fontId="3" fillId="41" borderId="20" xfId="0" applyNumberFormat="1" applyFont="1" applyFill="1" applyBorder="1" applyAlignment="1">
      <alignment horizontal="center" vertical="center"/>
    </xf>
    <xf numFmtId="49" fontId="3" fillId="41" borderId="64" xfId="0" applyNumberFormat="1" applyFont="1" applyFill="1" applyBorder="1" applyAlignment="1">
      <alignment horizontal="center" vertical="center"/>
    </xf>
    <xf numFmtId="49" fontId="3" fillId="0" borderId="20" xfId="0" applyNumberFormat="1" applyFont="1" applyBorder="1" applyAlignment="1">
      <alignment horizontal="left" vertical="center" wrapText="1"/>
    </xf>
    <xf numFmtId="49" fontId="3" fillId="0" borderId="64" xfId="0" applyNumberFormat="1" applyFont="1" applyBorder="1" applyAlignment="1">
      <alignment horizontal="left" vertical="center" wrapText="1"/>
    </xf>
    <xf numFmtId="49" fontId="3" fillId="0" borderId="15" xfId="0" applyNumberFormat="1" applyFont="1" applyBorder="1" applyAlignment="1">
      <alignment horizontal="left" vertical="center" wrapText="1"/>
    </xf>
    <xf numFmtId="49" fontId="3" fillId="41" borderId="15" xfId="0" applyNumberFormat="1" applyFont="1" applyFill="1" applyBorder="1" applyAlignment="1">
      <alignment horizontal="center" vertical="center"/>
    </xf>
    <xf numFmtId="49" fontId="3" fillId="6" borderId="20" xfId="0" applyNumberFormat="1" applyFont="1" applyFill="1" applyBorder="1" applyAlignment="1">
      <alignment horizontal="center" vertical="center"/>
    </xf>
    <xf numFmtId="49" fontId="3" fillId="6" borderId="64" xfId="0" applyNumberFormat="1" applyFont="1" applyFill="1" applyBorder="1" applyAlignment="1">
      <alignment horizontal="center" vertical="center"/>
    </xf>
    <xf numFmtId="0" fontId="0" fillId="4" borderId="86" xfId="0" applyFill="1" applyBorder="1" applyAlignment="1">
      <alignment horizontal="center" vertical="center"/>
    </xf>
    <xf numFmtId="0" fontId="0" fillId="4" borderId="81" xfId="0" applyFill="1" applyBorder="1" applyAlignment="1">
      <alignment horizontal="center" vertical="center"/>
    </xf>
    <xf numFmtId="0" fontId="0" fillId="4" borderId="82" xfId="0" applyFill="1" applyBorder="1" applyAlignment="1">
      <alignment horizontal="center" vertical="center"/>
    </xf>
    <xf numFmtId="0" fontId="15" fillId="0" borderId="84" xfId="0" quotePrefix="1" applyFont="1" applyBorder="1" applyAlignment="1">
      <alignment horizontal="left" vertical="center" wrapText="1"/>
    </xf>
    <xf numFmtId="0" fontId="0" fillId="0" borderId="86" xfId="0"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15" fillId="0" borderId="33" xfId="0" quotePrefix="1" applyFont="1" applyBorder="1" applyAlignment="1">
      <alignment horizontal="left" vertical="top"/>
    </xf>
    <xf numFmtId="0" fontId="15" fillId="0" borderId="34" xfId="0" quotePrefix="1" applyFont="1" applyBorder="1" applyAlignment="1">
      <alignment horizontal="left" vertical="top"/>
    </xf>
    <xf numFmtId="0" fontId="15" fillId="0" borderId="61" xfId="0" applyFont="1" applyFill="1" applyBorder="1" applyAlignment="1">
      <alignment horizontal="center" vertical="center"/>
    </xf>
    <xf numFmtId="0" fontId="15" fillId="0" borderId="30" xfId="0" applyFont="1" applyFill="1" applyBorder="1" applyAlignment="1">
      <alignment horizontal="center" vertical="center"/>
    </xf>
    <xf numFmtId="0" fontId="15" fillId="0" borderId="90" xfId="0" applyFont="1" applyFill="1" applyBorder="1" applyAlignment="1">
      <alignment horizontal="center" vertical="center"/>
    </xf>
    <xf numFmtId="0" fontId="15" fillId="0" borderId="79" xfId="0" applyFont="1" applyFill="1" applyBorder="1" applyAlignment="1">
      <alignment horizontal="center" vertical="center"/>
    </xf>
    <xf numFmtId="0" fontId="15" fillId="0" borderId="89" xfId="0" applyFont="1" applyFill="1" applyBorder="1" applyAlignment="1">
      <alignment horizontal="center" vertical="center"/>
    </xf>
    <xf numFmtId="0" fontId="15" fillId="0" borderId="91" xfId="0" applyFont="1" applyFill="1" applyBorder="1" applyAlignment="1">
      <alignment horizontal="center" vertical="center"/>
    </xf>
    <xf numFmtId="0" fontId="15" fillId="0" borderId="33" xfId="0" quotePrefix="1" applyFont="1" applyBorder="1" applyAlignment="1">
      <alignment horizontal="left" vertical="top" wrapText="1"/>
    </xf>
    <xf numFmtId="0" fontId="15" fillId="56" borderId="87" xfId="0" applyFont="1" applyFill="1" applyBorder="1" applyAlignment="1">
      <alignment horizontal="center" vertical="center"/>
    </xf>
    <xf numFmtId="0" fontId="15" fillId="56" borderId="88" xfId="0" applyFont="1" applyFill="1" applyBorder="1" applyAlignment="1">
      <alignment horizontal="center" vertical="center"/>
    </xf>
    <xf numFmtId="0" fontId="0" fillId="0" borderId="91" xfId="0" applyBorder="1" applyAlignment="1">
      <alignment horizontal="center" vertical="center"/>
    </xf>
    <xf numFmtId="0" fontId="15" fillId="0" borderId="108" xfId="0" applyFont="1" applyFill="1" applyBorder="1" applyAlignment="1">
      <alignment horizontal="center" vertical="center"/>
    </xf>
    <xf numFmtId="0" fontId="3" fillId="0" borderId="119" xfId="0" applyFont="1" applyBorder="1" applyAlignment="1">
      <alignment horizontal="center" vertical="center"/>
    </xf>
    <xf numFmtId="0" fontId="3" fillId="0" borderId="106" xfId="0" applyFont="1" applyBorder="1" applyAlignment="1">
      <alignment horizontal="center" vertical="center"/>
    </xf>
    <xf numFmtId="0" fontId="3" fillId="0" borderId="120" xfId="0" applyFont="1" applyBorder="1" applyAlignment="1">
      <alignment horizontal="center" vertical="center"/>
    </xf>
    <xf numFmtId="49" fontId="51" fillId="0" borderId="112" xfId="0" applyNumberFormat="1" applyFont="1" applyBorder="1" applyAlignment="1">
      <alignment horizontal="center" vertical="center" wrapText="1"/>
    </xf>
    <xf numFmtId="49" fontId="51" fillId="0" borderId="117" xfId="0" applyNumberFormat="1" applyFont="1" applyBorder="1" applyAlignment="1">
      <alignment horizontal="center" vertical="center" wrapText="1"/>
    </xf>
    <xf numFmtId="49" fontId="51" fillId="0" borderId="26" xfId="0" applyNumberFormat="1" applyFont="1" applyBorder="1" applyAlignment="1">
      <alignment horizontal="center" vertical="center" wrapText="1"/>
    </xf>
    <xf numFmtId="49" fontId="51" fillId="0" borderId="0" xfId="0" applyNumberFormat="1" applyFont="1" applyBorder="1" applyAlignment="1">
      <alignment horizontal="center" vertical="center" wrapText="1"/>
    </xf>
    <xf numFmtId="49" fontId="51" fillId="0" borderId="108" xfId="0" applyNumberFormat="1" applyFont="1" applyBorder="1" applyAlignment="1">
      <alignment horizontal="center" vertical="center" wrapText="1"/>
    </xf>
    <xf numFmtId="49" fontId="51" fillId="0" borderId="114" xfId="0" applyNumberFormat="1" applyFont="1" applyBorder="1" applyAlignment="1">
      <alignment horizontal="center" vertical="center" wrapText="1"/>
    </xf>
    <xf numFmtId="49" fontId="51" fillId="0" borderId="115" xfId="0" applyNumberFormat="1" applyFont="1" applyBorder="1" applyAlignment="1">
      <alignment horizontal="center" vertical="center" wrapText="1"/>
    </xf>
    <xf numFmtId="49" fontId="51" fillId="0" borderId="118" xfId="0" applyNumberFormat="1" applyFont="1" applyBorder="1" applyAlignment="1">
      <alignment horizontal="center" vertical="center" wrapText="1"/>
    </xf>
    <xf numFmtId="0" fontId="15" fillId="0" borderId="5" xfId="0" quotePrefix="1" applyFont="1" applyBorder="1" applyAlignment="1">
      <alignment horizontal="left" vertical="top"/>
    </xf>
    <xf numFmtId="0" fontId="15" fillId="0" borderId="15" xfId="0" applyFont="1" applyBorder="1" applyAlignment="1">
      <alignment horizontal="left" vertical="top"/>
    </xf>
    <xf numFmtId="0" fontId="15" fillId="0" borderId="34" xfId="0" applyFont="1" applyBorder="1" applyAlignment="1">
      <alignment horizontal="left" vertical="top"/>
    </xf>
    <xf numFmtId="0" fontId="15" fillId="0" borderId="109" xfId="0" applyFont="1" applyBorder="1" applyAlignment="1">
      <alignment horizontal="left" vertical="center"/>
    </xf>
    <xf numFmtId="0" fontId="15" fillId="0" borderId="110" xfId="0" applyFont="1" applyBorder="1" applyAlignment="1">
      <alignment horizontal="left" vertical="center"/>
    </xf>
    <xf numFmtId="0" fontId="15" fillId="0" borderId="96" xfId="0" applyFont="1" applyBorder="1" applyAlignment="1">
      <alignment horizontal="left" vertical="center"/>
    </xf>
    <xf numFmtId="0" fontId="15" fillId="0" borderId="9" xfId="0" applyFont="1" applyBorder="1" applyAlignment="1">
      <alignment horizontal="left" vertical="center"/>
    </xf>
    <xf numFmtId="0" fontId="15" fillId="0" borderId="11" xfId="0" applyFont="1" applyBorder="1" applyAlignment="1">
      <alignment horizontal="left" vertical="center"/>
    </xf>
    <xf numFmtId="0" fontId="15" fillId="0" borderId="94" xfId="0" applyFont="1" applyBorder="1" applyAlignment="1">
      <alignment horizontal="left" vertical="center"/>
    </xf>
    <xf numFmtId="0" fontId="15" fillId="0" borderId="10" xfId="0" applyFont="1" applyBorder="1" applyAlignment="1">
      <alignment horizontal="left" vertical="top" wrapText="1"/>
    </xf>
    <xf numFmtId="0" fontId="15" fillId="0" borderId="25" xfId="0" applyFont="1" applyBorder="1" applyAlignment="1">
      <alignment horizontal="left" vertical="top" wrapText="1"/>
    </xf>
    <xf numFmtId="0" fontId="15" fillId="0" borderId="95" xfId="0" applyFont="1" applyBorder="1" applyAlignment="1">
      <alignment horizontal="left" vertical="top" wrapText="1"/>
    </xf>
    <xf numFmtId="0" fontId="15" fillId="0" borderId="26" xfId="0" applyFont="1" applyBorder="1" applyAlignment="1">
      <alignment horizontal="left" vertical="top" wrapText="1"/>
    </xf>
    <xf numFmtId="0" fontId="15" fillId="0" borderId="0" xfId="0" applyFont="1" applyBorder="1" applyAlignment="1">
      <alignment horizontal="left" vertical="top" wrapText="1"/>
    </xf>
    <xf numFmtId="0" fontId="15" fillId="0" borderId="108" xfId="0" applyFont="1" applyBorder="1" applyAlignment="1">
      <alignment horizontal="left" vertical="top" wrapText="1"/>
    </xf>
    <xf numFmtId="0" fontId="15" fillId="0" borderId="79" xfId="0" applyFont="1" applyBorder="1" applyAlignment="1">
      <alignment horizontal="left" vertical="top" wrapText="1"/>
    </xf>
    <xf numFmtId="0" fontId="15" fillId="0" borderId="89" xfId="0" applyFont="1" applyBorder="1" applyAlignment="1">
      <alignment horizontal="left" vertical="top" wrapText="1"/>
    </xf>
    <xf numFmtId="0" fontId="15" fillId="0" borderId="91" xfId="0" applyFont="1" applyBorder="1" applyAlignment="1">
      <alignment horizontal="left" vertical="top" wrapText="1"/>
    </xf>
    <xf numFmtId="0" fontId="15" fillId="41" borderId="83" xfId="0" applyFont="1" applyFill="1" applyBorder="1" applyAlignment="1">
      <alignment horizontal="center" vertical="center"/>
    </xf>
    <xf numFmtId="0" fontId="15" fillId="22" borderId="87" xfId="0" applyFont="1" applyFill="1" applyBorder="1" applyAlignment="1">
      <alignment horizontal="center" vertical="center"/>
    </xf>
    <xf numFmtId="0" fontId="15" fillId="22" borderId="106" xfId="0" applyFont="1" applyFill="1" applyBorder="1" applyAlignment="1">
      <alignment horizontal="center" vertical="center"/>
    </xf>
    <xf numFmtId="0" fontId="15" fillId="22" borderId="88" xfId="0" applyFont="1" applyFill="1" applyBorder="1" applyAlignment="1">
      <alignment horizontal="center" vertical="center"/>
    </xf>
    <xf numFmtId="49" fontId="18" fillId="3" borderId="0" xfId="0" applyNumberFormat="1" applyFont="1" applyFill="1" applyBorder="1" applyAlignment="1">
      <alignment horizontal="left" vertical="center" wrapText="1"/>
    </xf>
    <xf numFmtId="49" fontId="18" fillId="3" borderId="0" xfId="0" applyNumberFormat="1" applyFont="1" applyFill="1" applyBorder="1" applyAlignment="1">
      <alignment horizontal="left" vertical="top" wrapText="1"/>
    </xf>
    <xf numFmtId="49" fontId="18" fillId="3" borderId="0" xfId="0" applyNumberFormat="1" applyFont="1" applyFill="1" applyBorder="1" applyAlignment="1">
      <alignment horizontal="left" vertical="top"/>
    </xf>
    <xf numFmtId="49" fontId="18" fillId="0" borderId="0" xfId="0" applyNumberFormat="1" applyFont="1" applyBorder="1" applyAlignment="1">
      <alignment horizontal="left" vertical="top" wrapText="1"/>
    </xf>
    <xf numFmtId="0" fontId="15" fillId="37" borderId="87" xfId="0" applyFont="1" applyFill="1" applyBorder="1" applyAlignment="1">
      <alignment horizontal="center" vertical="center"/>
    </xf>
    <xf numFmtId="0" fontId="15" fillId="37" borderId="106" xfId="0" applyFont="1" applyFill="1" applyBorder="1" applyAlignment="1">
      <alignment horizontal="center" vertical="center"/>
    </xf>
    <xf numFmtId="0" fontId="15" fillId="37" borderId="60" xfId="0" applyFont="1" applyFill="1" applyBorder="1" applyAlignment="1">
      <alignment horizontal="center" vertical="center"/>
    </xf>
    <xf numFmtId="0" fontId="15" fillId="37" borderId="57" xfId="0" applyFont="1" applyFill="1" applyBorder="1" applyAlignment="1">
      <alignment horizontal="center" vertical="center"/>
    </xf>
    <xf numFmtId="0" fontId="16" fillId="37" borderId="57" xfId="0" applyFont="1" applyFill="1" applyBorder="1" applyAlignment="1">
      <alignment horizontal="center" vertical="center" wrapText="1"/>
    </xf>
    <xf numFmtId="0" fontId="16" fillId="37" borderId="106" xfId="0" applyFont="1" applyFill="1" applyBorder="1" applyAlignment="1">
      <alignment horizontal="center" vertical="center" wrapText="1"/>
    </xf>
    <xf numFmtId="0" fontId="16" fillId="37" borderId="60" xfId="0" applyFont="1" applyFill="1" applyBorder="1" applyAlignment="1">
      <alignment horizontal="center" vertical="center" wrapText="1"/>
    </xf>
    <xf numFmtId="0" fontId="19" fillId="0" borderId="36" xfId="0" applyFont="1" applyBorder="1" applyAlignment="1">
      <alignment horizontal="center" vertical="center"/>
    </xf>
    <xf numFmtId="0" fontId="19" fillId="0" borderId="37" xfId="0" applyFont="1" applyBorder="1" applyAlignment="1">
      <alignment horizontal="center" vertical="center"/>
    </xf>
    <xf numFmtId="0" fontId="19" fillId="0" borderId="38" xfId="0" applyFont="1" applyBorder="1" applyAlignment="1">
      <alignment horizontal="center" vertical="center"/>
    </xf>
    <xf numFmtId="0" fontId="16" fillId="0" borderId="98" xfId="0" applyFont="1" applyBorder="1" applyAlignment="1">
      <alignment horizontal="center" vertical="center"/>
    </xf>
    <xf numFmtId="0" fontId="16" fillId="0" borderId="82" xfId="0" applyFont="1" applyBorder="1" applyAlignment="1">
      <alignment horizontal="center" vertical="center"/>
    </xf>
  </cellXfs>
  <cellStyles count="14">
    <cellStyle name="20% - 강조색1" xfId="6" builtinId="30"/>
    <cellStyle name="20% - 강조색4" xfId="9" builtinId="42"/>
    <cellStyle name="40% - 강조색1" xfId="7" builtinId="31"/>
    <cellStyle name="40% - 강조색3" xfId="8" builtinId="39"/>
    <cellStyle name="40% - 강조색4" xfId="10" builtinId="43"/>
    <cellStyle name="60% - 강조색4" xfId="11" builtinId="44"/>
    <cellStyle name="강조색1" xfId="5" builtinId="29"/>
    <cellStyle name="강조색5" xfId="12" builtinId="45"/>
    <cellStyle name="나쁨" xfId="3" builtinId="27"/>
    <cellStyle name="메모" xfId="1" builtinId="10"/>
    <cellStyle name="백분율" xfId="13" builtinId="5"/>
    <cellStyle name="보통" xfId="4" builtinId="28"/>
    <cellStyle name="좋음" xfId="2" builtinId="26"/>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1333499</xdr:colOff>
      <xdr:row>27</xdr:row>
      <xdr:rowOff>11431</xdr:rowOff>
    </xdr:from>
    <xdr:to>
      <xdr:col>2</xdr:col>
      <xdr:colOff>800100</xdr:colOff>
      <xdr:row>28</xdr:row>
      <xdr:rowOff>95250</xdr:rowOff>
    </xdr:to>
    <xdr:sp macro="" textlink="">
      <xdr:nvSpPr>
        <xdr:cNvPr id="2" name="직사각형 1"/>
        <xdr:cNvSpPr/>
      </xdr:nvSpPr>
      <xdr:spPr>
        <a:xfrm>
          <a:off x="1523999" y="4735831"/>
          <a:ext cx="1028701" cy="2362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행동치 </a:t>
          </a:r>
          <a:r>
            <a:rPr lang="en-US" altLang="ko-KR" sz="1100"/>
            <a:t>:</a:t>
          </a:r>
          <a:r>
            <a:rPr lang="en-US" altLang="ko-KR" sz="1100" baseline="0"/>
            <a:t> 1/40</a:t>
          </a:r>
          <a:endParaRPr lang="ko-KR" altLang="en-US" sz="1100"/>
        </a:p>
      </xdr:txBody>
    </xdr:sp>
    <xdr:clientData/>
  </xdr:twoCellAnchor>
  <xdr:twoCellAnchor>
    <xdr:from>
      <xdr:col>2</xdr:col>
      <xdr:colOff>1095375</xdr:colOff>
      <xdr:row>27</xdr:row>
      <xdr:rowOff>114300</xdr:rowOff>
    </xdr:from>
    <xdr:to>
      <xdr:col>3</xdr:col>
      <xdr:colOff>895350</xdr:colOff>
      <xdr:row>27</xdr:row>
      <xdr:rowOff>123825</xdr:rowOff>
    </xdr:to>
    <xdr:cxnSp macro="">
      <xdr:nvCxnSpPr>
        <xdr:cNvPr id="4" name="직선 화살표 연결선 3"/>
        <xdr:cNvCxnSpPr/>
      </xdr:nvCxnSpPr>
      <xdr:spPr>
        <a:xfrm flipV="1">
          <a:off x="2847975" y="4838700"/>
          <a:ext cx="1485900" cy="9525"/>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57151</xdr:colOff>
      <xdr:row>19</xdr:row>
      <xdr:rowOff>28575</xdr:rowOff>
    </xdr:from>
    <xdr:to>
      <xdr:col>7</xdr:col>
      <xdr:colOff>609600</xdr:colOff>
      <xdr:row>25</xdr:row>
      <xdr:rowOff>0</xdr:rowOff>
    </xdr:to>
    <xdr:sp macro="" textlink="">
      <xdr:nvSpPr>
        <xdr:cNvPr id="6" name="직사각형 5"/>
        <xdr:cNvSpPr/>
      </xdr:nvSpPr>
      <xdr:spPr>
        <a:xfrm>
          <a:off x="5305426" y="3533775"/>
          <a:ext cx="2143124" cy="885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부족한 행동치 를 실버로 복구</a:t>
          </a:r>
          <a:endParaRPr lang="en-US" altLang="ko-KR" sz="1100"/>
        </a:p>
        <a:p>
          <a:pPr algn="ctr"/>
          <a:r>
            <a:rPr lang="ko-KR" altLang="en-US" sz="1100"/>
            <a:t>하시겠습니까</a:t>
          </a:r>
          <a:r>
            <a:rPr lang="en-US" altLang="ko-KR" sz="1100"/>
            <a:t>?</a:t>
          </a:r>
        </a:p>
        <a:p>
          <a:pPr algn="ctr"/>
          <a:r>
            <a:rPr lang="en-US" altLang="ko-KR" sz="1100"/>
            <a:t>200</a:t>
          </a:r>
          <a:r>
            <a:rPr lang="ko-KR" altLang="en-US" sz="1100" baseline="0"/>
            <a:t> </a:t>
          </a:r>
          <a:r>
            <a:rPr lang="en-US" altLang="ko-KR" sz="1100" baseline="0"/>
            <a:t>SilverBall </a:t>
          </a:r>
          <a:r>
            <a:rPr lang="ko-KR" altLang="en-US" sz="1100" baseline="0"/>
            <a:t> 소모됩니다</a:t>
          </a:r>
          <a:r>
            <a:rPr lang="en-US" altLang="ko-KR" sz="1100" baseline="0"/>
            <a:t>.</a:t>
          </a:r>
        </a:p>
        <a:p>
          <a:pPr algn="ctr"/>
          <a:r>
            <a:rPr lang="en-US" altLang="ko-KR" sz="1100" baseline="0"/>
            <a:t>OK                  Cancel</a:t>
          </a:r>
          <a:endParaRPr lang="ko-KR" altLang="en-US" sz="1100"/>
        </a:p>
      </xdr:txBody>
    </xdr:sp>
    <xdr:clientData/>
  </xdr:twoCellAnchor>
  <xdr:twoCellAnchor>
    <xdr:from>
      <xdr:col>11</xdr:col>
      <xdr:colOff>57151</xdr:colOff>
      <xdr:row>19</xdr:row>
      <xdr:rowOff>28575</xdr:rowOff>
    </xdr:from>
    <xdr:to>
      <xdr:col>13</xdr:col>
      <xdr:colOff>609600</xdr:colOff>
      <xdr:row>25</xdr:row>
      <xdr:rowOff>0</xdr:rowOff>
    </xdr:to>
    <xdr:sp macro="" textlink="">
      <xdr:nvSpPr>
        <xdr:cNvPr id="7" name="직사각형 6"/>
        <xdr:cNvSpPr/>
      </xdr:nvSpPr>
      <xdr:spPr>
        <a:xfrm>
          <a:off x="5305426" y="3533775"/>
          <a:ext cx="2143124" cy="885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en-US" sz="1100" b="0" i="0" u="none" strike="noStrike">
              <a:solidFill>
                <a:schemeClr val="lt1"/>
              </a:solidFill>
              <a:latin typeface="+mn-lt"/>
              <a:ea typeface="+mn-ea"/>
              <a:cs typeface="+mn-cs"/>
            </a:rPr>
            <a:t>　</a:t>
          </a:r>
          <a:r>
            <a:rPr lang="en-US"/>
            <a:t> </a:t>
          </a:r>
          <a:r>
            <a:rPr lang="ko-KR" altLang="en-US" sz="1100" b="0" i="0" u="none" strike="noStrike">
              <a:solidFill>
                <a:schemeClr val="lt1"/>
              </a:solidFill>
              <a:latin typeface="+mn-lt"/>
              <a:ea typeface="+mn-ea"/>
              <a:cs typeface="+mn-cs"/>
            </a:rPr>
            <a:t>행동치를 충전했습니다</a:t>
          </a:r>
          <a:r>
            <a:rPr lang="en-US" altLang="ko-KR" sz="1100" b="0" i="0" u="none" strike="noStrike">
              <a:solidFill>
                <a:schemeClr val="lt1"/>
              </a:solidFill>
              <a:latin typeface="+mn-lt"/>
              <a:ea typeface="+mn-ea"/>
              <a:cs typeface="+mn-cs"/>
            </a:rPr>
            <a:t>.</a:t>
          </a:r>
        </a:p>
        <a:p>
          <a:pPr algn="ctr"/>
          <a:r>
            <a:rPr lang="en-US" altLang="ko-KR" sz="1100" baseline="0"/>
            <a:t>OK </a:t>
          </a:r>
          <a:endParaRPr lang="ko-KR" altLang="en-US" sz="1100"/>
        </a:p>
      </xdr:txBody>
    </xdr:sp>
    <xdr:clientData/>
  </xdr:twoCellAnchor>
  <xdr:twoCellAnchor>
    <xdr:from>
      <xdr:col>8</xdr:col>
      <xdr:colOff>495300</xdr:colOff>
      <xdr:row>35</xdr:row>
      <xdr:rowOff>47625</xdr:rowOff>
    </xdr:from>
    <xdr:to>
      <xdr:col>10</xdr:col>
      <xdr:colOff>66675</xdr:colOff>
      <xdr:row>43</xdr:row>
      <xdr:rowOff>66675</xdr:rowOff>
    </xdr:to>
    <xdr:sp macro="" textlink="">
      <xdr:nvSpPr>
        <xdr:cNvPr id="8" name="순서도: 자기 디스크 7"/>
        <xdr:cNvSpPr/>
      </xdr:nvSpPr>
      <xdr:spPr>
        <a:xfrm>
          <a:off x="8020050" y="5991225"/>
          <a:ext cx="942975" cy="12382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7</xdr:col>
      <xdr:colOff>180975</xdr:colOff>
      <xdr:row>29</xdr:row>
      <xdr:rowOff>66674</xdr:rowOff>
    </xdr:from>
    <xdr:to>
      <xdr:col>8</xdr:col>
      <xdr:colOff>476250</xdr:colOff>
      <xdr:row>35</xdr:row>
      <xdr:rowOff>133349</xdr:rowOff>
    </xdr:to>
    <xdr:cxnSp macro="">
      <xdr:nvCxnSpPr>
        <xdr:cNvPr id="10" name="직선 화살표 연결선 9"/>
        <xdr:cNvCxnSpPr/>
      </xdr:nvCxnSpPr>
      <xdr:spPr>
        <a:xfrm rot="16200000" flipH="1">
          <a:off x="7019925" y="5095874"/>
          <a:ext cx="981075" cy="981075"/>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76202</xdr:colOff>
      <xdr:row>29</xdr:row>
      <xdr:rowOff>142875</xdr:rowOff>
    </xdr:from>
    <xdr:to>
      <xdr:col>11</xdr:col>
      <xdr:colOff>19050</xdr:colOff>
      <xdr:row>35</xdr:row>
      <xdr:rowOff>142875</xdr:rowOff>
    </xdr:to>
    <xdr:cxnSp macro="">
      <xdr:nvCxnSpPr>
        <xdr:cNvPr id="11" name="직선 화살표 연결선 10"/>
        <xdr:cNvCxnSpPr/>
      </xdr:nvCxnSpPr>
      <xdr:spPr>
        <a:xfrm rot="5400000" flipH="1" flipV="1">
          <a:off x="8829676" y="5314951"/>
          <a:ext cx="914400" cy="62864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68</xdr:row>
      <xdr:rowOff>9525</xdr:rowOff>
    </xdr:from>
    <xdr:to>
      <xdr:col>7</xdr:col>
      <xdr:colOff>0</xdr:colOff>
      <xdr:row>71</xdr:row>
      <xdr:rowOff>104775</xdr:rowOff>
    </xdr:to>
    <xdr:sp macro="" textlink="">
      <xdr:nvSpPr>
        <xdr:cNvPr id="2" name="직사각형 1"/>
        <xdr:cNvSpPr/>
      </xdr:nvSpPr>
      <xdr:spPr>
        <a:xfrm>
          <a:off x="3819525" y="10058400"/>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7</xdr:col>
      <xdr:colOff>257176</xdr:colOff>
      <xdr:row>83</xdr:row>
      <xdr:rowOff>47625</xdr:rowOff>
    </xdr:from>
    <xdr:to>
      <xdr:col>8</xdr:col>
      <xdr:colOff>161926</xdr:colOff>
      <xdr:row>87</xdr:row>
      <xdr:rowOff>114300</xdr:rowOff>
    </xdr:to>
    <xdr:sp macro="" textlink="">
      <xdr:nvSpPr>
        <xdr:cNvPr id="3" name="원통 2"/>
        <xdr:cNvSpPr/>
      </xdr:nvSpPr>
      <xdr:spPr>
        <a:xfrm>
          <a:off x="4638676" y="12239625"/>
          <a:ext cx="590550" cy="6381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Server</a:t>
          </a:r>
          <a:endParaRPr lang="ko-KR" altLang="en-US" sz="1100"/>
        </a:p>
      </xdr:txBody>
    </xdr:sp>
    <xdr:clientData/>
  </xdr:twoCellAnchor>
  <xdr:twoCellAnchor>
    <xdr:from>
      <xdr:col>13</xdr:col>
      <xdr:colOff>47625</xdr:colOff>
      <xdr:row>68</xdr:row>
      <xdr:rowOff>0</xdr:rowOff>
    </xdr:from>
    <xdr:to>
      <xdr:col>13</xdr:col>
      <xdr:colOff>609600</xdr:colOff>
      <xdr:row>71</xdr:row>
      <xdr:rowOff>95250</xdr:rowOff>
    </xdr:to>
    <xdr:sp macro="" textlink="">
      <xdr:nvSpPr>
        <xdr:cNvPr id="5" name="직사각형 4"/>
        <xdr:cNvSpPr/>
      </xdr:nvSpPr>
      <xdr:spPr>
        <a:xfrm>
          <a:off x="8153400" y="10048875"/>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14</xdr:col>
      <xdr:colOff>114301</xdr:colOff>
      <xdr:row>83</xdr:row>
      <xdr:rowOff>38100</xdr:rowOff>
    </xdr:from>
    <xdr:to>
      <xdr:col>14</xdr:col>
      <xdr:colOff>704851</xdr:colOff>
      <xdr:row>87</xdr:row>
      <xdr:rowOff>104775</xdr:rowOff>
    </xdr:to>
    <xdr:sp macro="" textlink="">
      <xdr:nvSpPr>
        <xdr:cNvPr id="6" name="원통 5"/>
        <xdr:cNvSpPr/>
      </xdr:nvSpPr>
      <xdr:spPr>
        <a:xfrm>
          <a:off x="9182101" y="12230100"/>
          <a:ext cx="590550" cy="6381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Server</a:t>
          </a:r>
          <a:endParaRPr lang="ko-KR" altLang="en-US" sz="1100"/>
        </a:p>
      </xdr:txBody>
    </xdr:sp>
    <xdr:clientData/>
  </xdr:twoCellAnchor>
  <xdr:twoCellAnchor>
    <xdr:from>
      <xdr:col>8</xdr:col>
      <xdr:colOff>419100</xdr:colOff>
      <xdr:row>68</xdr:row>
      <xdr:rowOff>0</xdr:rowOff>
    </xdr:from>
    <xdr:to>
      <xdr:col>10</xdr:col>
      <xdr:colOff>200025</xdr:colOff>
      <xdr:row>71</xdr:row>
      <xdr:rowOff>95250</xdr:rowOff>
    </xdr:to>
    <xdr:sp macro="" textlink="">
      <xdr:nvSpPr>
        <xdr:cNvPr id="7" name="직사각형 6"/>
        <xdr:cNvSpPr/>
      </xdr:nvSpPr>
      <xdr:spPr>
        <a:xfrm>
          <a:off x="5486400" y="10048875"/>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6</xdr:col>
      <xdr:colOff>500063</xdr:colOff>
      <xdr:row>71</xdr:row>
      <xdr:rowOff>104775</xdr:rowOff>
    </xdr:from>
    <xdr:to>
      <xdr:col>6</xdr:col>
      <xdr:colOff>638175</xdr:colOff>
      <xdr:row>75</xdr:row>
      <xdr:rowOff>85725</xdr:rowOff>
    </xdr:to>
    <xdr:cxnSp macro="">
      <xdr:nvCxnSpPr>
        <xdr:cNvPr id="9" name="직선 화살표 연결선 8"/>
        <xdr:cNvCxnSpPr>
          <a:stCxn id="2" idx="2"/>
          <a:endCxn id="42" idx="0"/>
        </xdr:cNvCxnSpPr>
      </xdr:nvCxnSpPr>
      <xdr:spPr>
        <a:xfrm>
          <a:off x="4100513" y="10582275"/>
          <a:ext cx="138112"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533400</xdr:colOff>
      <xdr:row>71</xdr:row>
      <xdr:rowOff>95250</xdr:rowOff>
    </xdr:from>
    <xdr:to>
      <xdr:col>9</xdr:col>
      <xdr:colOff>14288</xdr:colOff>
      <xdr:row>75</xdr:row>
      <xdr:rowOff>85725</xdr:rowOff>
    </xdr:to>
    <xdr:cxnSp macro="">
      <xdr:nvCxnSpPr>
        <xdr:cNvPr id="10" name="직선 화살표 연결선 9"/>
        <xdr:cNvCxnSpPr>
          <a:stCxn id="54" idx="0"/>
          <a:endCxn id="7" idx="2"/>
        </xdr:cNvCxnSpPr>
      </xdr:nvCxnSpPr>
      <xdr:spPr>
        <a:xfrm flipV="1">
          <a:off x="5600700" y="10572750"/>
          <a:ext cx="166688"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200025</xdr:colOff>
      <xdr:row>69</xdr:row>
      <xdr:rowOff>119063</xdr:rowOff>
    </xdr:from>
    <xdr:to>
      <xdr:col>13</xdr:col>
      <xdr:colOff>47625</xdr:colOff>
      <xdr:row>69</xdr:row>
      <xdr:rowOff>119063</xdr:rowOff>
    </xdr:to>
    <xdr:cxnSp macro="">
      <xdr:nvCxnSpPr>
        <xdr:cNvPr id="13" name="직선 화살표 연결선 12"/>
        <xdr:cNvCxnSpPr>
          <a:stCxn id="7" idx="3"/>
          <a:endCxn id="5" idx="1"/>
        </xdr:cNvCxnSpPr>
      </xdr:nvCxnSpPr>
      <xdr:spPr>
        <a:xfrm>
          <a:off x="6048375" y="10310813"/>
          <a:ext cx="21050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328613</xdr:colOff>
      <xdr:row>71</xdr:row>
      <xdr:rowOff>95250</xdr:rowOff>
    </xdr:from>
    <xdr:to>
      <xdr:col>13</xdr:col>
      <xdr:colOff>657225</xdr:colOff>
      <xdr:row>75</xdr:row>
      <xdr:rowOff>76200</xdr:rowOff>
    </xdr:to>
    <xdr:cxnSp macro="">
      <xdr:nvCxnSpPr>
        <xdr:cNvPr id="16" name="직선 화살표 연결선 15"/>
        <xdr:cNvCxnSpPr>
          <a:stCxn id="5" idx="2"/>
          <a:endCxn id="32" idx="0"/>
        </xdr:cNvCxnSpPr>
      </xdr:nvCxnSpPr>
      <xdr:spPr>
        <a:xfrm>
          <a:off x="8434388" y="10572750"/>
          <a:ext cx="328612"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1304925</xdr:colOff>
      <xdr:row>67</xdr:row>
      <xdr:rowOff>123825</xdr:rowOff>
    </xdr:from>
    <xdr:to>
      <xdr:col>15</xdr:col>
      <xdr:colOff>447675</xdr:colOff>
      <xdr:row>71</xdr:row>
      <xdr:rowOff>76200</xdr:rowOff>
    </xdr:to>
    <xdr:sp macro="" textlink="">
      <xdr:nvSpPr>
        <xdr:cNvPr id="19" name="직사각형 18"/>
        <xdr:cNvSpPr/>
      </xdr:nvSpPr>
      <xdr:spPr>
        <a:xfrm>
          <a:off x="10372725" y="10029825"/>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14</xdr:col>
      <xdr:colOff>704851</xdr:colOff>
      <xdr:row>71</xdr:row>
      <xdr:rowOff>76200</xdr:rowOff>
    </xdr:from>
    <xdr:to>
      <xdr:col>15</xdr:col>
      <xdr:colOff>166688</xdr:colOff>
      <xdr:row>85</xdr:row>
      <xdr:rowOff>71438</xdr:rowOff>
    </xdr:to>
    <xdr:cxnSp macro="">
      <xdr:nvCxnSpPr>
        <xdr:cNvPr id="20" name="직선 화살표 연결선 19"/>
        <xdr:cNvCxnSpPr>
          <a:stCxn id="6" idx="4"/>
          <a:endCxn id="19" idx="2"/>
        </xdr:cNvCxnSpPr>
      </xdr:nvCxnSpPr>
      <xdr:spPr>
        <a:xfrm flipV="1">
          <a:off x="9772651" y="10553700"/>
          <a:ext cx="881062" cy="19954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60</xdr:row>
      <xdr:rowOff>133350</xdr:rowOff>
    </xdr:from>
    <xdr:to>
      <xdr:col>7</xdr:col>
      <xdr:colOff>457200</xdr:colOff>
      <xdr:row>66</xdr:row>
      <xdr:rowOff>47625</xdr:rowOff>
    </xdr:to>
    <xdr:sp macro="" textlink="">
      <xdr:nvSpPr>
        <xdr:cNvPr id="29" name="직사각형 28"/>
        <xdr:cNvSpPr/>
      </xdr:nvSpPr>
      <xdr:spPr>
        <a:xfrm>
          <a:off x="3352800" y="9039225"/>
          <a:ext cx="1485900" cy="771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050"/>
            <a:t>현재 유저  승점 </a:t>
          </a:r>
          <a:r>
            <a:rPr lang="en-US" altLang="ko-KR" sz="1100"/>
            <a:t/>
          </a:r>
          <a:br>
            <a:rPr lang="en-US" altLang="ko-KR" sz="1100"/>
          </a:br>
          <a:r>
            <a:rPr lang="en-US" altLang="ko-KR" sz="1100"/>
            <a:t>Grade </a:t>
          </a:r>
          <a:r>
            <a:rPr lang="en-US" altLang="ko-KR" sz="1100" b="1">
              <a:solidFill>
                <a:srgbClr val="FF0000"/>
              </a:solidFill>
            </a:rPr>
            <a:t>1</a:t>
          </a:r>
        </a:p>
        <a:p>
          <a:pPr algn="ctr"/>
          <a:r>
            <a:rPr lang="ko-KR" altLang="en-US" sz="1100" b="0" i="0" u="none" strike="noStrike">
              <a:solidFill>
                <a:schemeClr val="lt1"/>
              </a:solidFill>
              <a:latin typeface="+mn-lt"/>
              <a:ea typeface="+mn-ea"/>
              <a:cs typeface="+mn-cs"/>
            </a:rPr>
            <a:t>★★★★☆ </a:t>
          </a:r>
          <a:r>
            <a:rPr lang="en-US" altLang="ko-KR" sz="1100" b="0" i="0" u="none" strike="noStrike">
              <a:solidFill>
                <a:schemeClr val="lt1"/>
              </a:solidFill>
              <a:latin typeface="+mn-lt"/>
              <a:ea typeface="+mn-ea"/>
              <a:cs typeface="+mn-cs"/>
            </a:rPr>
            <a:t>(5/1/4)</a:t>
          </a:r>
          <a:r>
            <a:rPr lang="ko-KR" altLang="en-US"/>
            <a:t> </a:t>
          </a:r>
          <a:endParaRPr lang="ko-KR" altLang="en-US" sz="1100"/>
        </a:p>
      </xdr:txBody>
    </xdr:sp>
    <xdr:clientData/>
  </xdr:twoCellAnchor>
  <xdr:twoCellAnchor>
    <xdr:from>
      <xdr:col>12</xdr:col>
      <xdr:colOff>466725</xdr:colOff>
      <xdr:row>61</xdr:row>
      <xdr:rowOff>9525</xdr:rowOff>
    </xdr:from>
    <xdr:to>
      <xdr:col>14</xdr:col>
      <xdr:colOff>104775</xdr:colOff>
      <xdr:row>66</xdr:row>
      <xdr:rowOff>47625</xdr:rowOff>
    </xdr:to>
    <xdr:sp macro="" textlink="">
      <xdr:nvSpPr>
        <xdr:cNvPr id="30" name="직사각형 29"/>
        <xdr:cNvSpPr/>
      </xdr:nvSpPr>
      <xdr:spPr>
        <a:xfrm>
          <a:off x="7686675" y="9058275"/>
          <a:ext cx="1485900" cy="752475"/>
        </a:xfrm>
        <a:prstGeom prst="rect">
          <a:avLst/>
        </a:prstGeom>
        <a:solidFill>
          <a:schemeClr val="accent3">
            <a:lumMod val="75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ko-KR" sz="1100">
              <a:solidFill>
                <a:schemeClr val="lt1"/>
              </a:solidFill>
              <a:latin typeface="+mn-lt"/>
              <a:ea typeface="+mn-ea"/>
              <a:cs typeface="+mn-cs"/>
            </a:rPr>
            <a:t>현재 유저  승점 </a:t>
          </a:r>
          <a:r>
            <a:rPr lang="en-US" altLang="ko-KR" sz="1100">
              <a:solidFill>
                <a:schemeClr val="lt1"/>
              </a:solidFill>
              <a:latin typeface="+mn-lt"/>
              <a:ea typeface="+mn-ea"/>
              <a:cs typeface="+mn-cs"/>
            </a:rPr>
            <a:t/>
          </a:r>
          <a:br>
            <a:rPr lang="en-US" altLang="ko-KR" sz="1100">
              <a:solidFill>
                <a:schemeClr val="lt1"/>
              </a:solidFill>
              <a:latin typeface="+mn-lt"/>
              <a:ea typeface="+mn-ea"/>
              <a:cs typeface="+mn-cs"/>
            </a:rPr>
          </a:br>
          <a:r>
            <a:rPr lang="en-US" altLang="ko-KR" sz="1100">
              <a:solidFill>
                <a:schemeClr val="lt1"/>
              </a:solidFill>
              <a:latin typeface="+mn-lt"/>
              <a:ea typeface="+mn-ea"/>
              <a:cs typeface="+mn-cs"/>
            </a:rPr>
            <a:t>Grade </a:t>
          </a:r>
          <a:r>
            <a:rPr lang="en-US" altLang="ko-KR" sz="1100" b="1">
              <a:solidFill>
                <a:srgbClr val="FF0000"/>
              </a:solidFill>
              <a:latin typeface="+mn-lt"/>
              <a:ea typeface="+mn-ea"/>
              <a:cs typeface="+mn-cs"/>
            </a:rPr>
            <a:t>1</a:t>
          </a:r>
          <a:endParaRPr lang="ko-KR" altLang="ko-KR" sz="1100" b="1">
            <a:solidFill>
              <a:srgbClr val="FF0000"/>
            </a:solidFill>
            <a:latin typeface="+mn-lt"/>
            <a:ea typeface="+mn-ea"/>
            <a:cs typeface="+mn-cs"/>
          </a:endParaRPr>
        </a:p>
        <a:p>
          <a:pPr algn="ctr"/>
          <a:r>
            <a:rPr lang="ko-KR" altLang="ko-KR" sz="1100" b="0" i="0">
              <a:solidFill>
                <a:schemeClr val="lt1"/>
              </a:solidFill>
              <a:latin typeface="+mn-lt"/>
              <a:ea typeface="+mn-ea"/>
              <a:cs typeface="+mn-cs"/>
            </a:rPr>
            <a:t>★★★★★</a:t>
          </a:r>
          <a:r>
            <a:rPr lang="en-US" altLang="ko-KR" sz="1100" b="0" i="0">
              <a:solidFill>
                <a:schemeClr val="lt1"/>
              </a:solidFill>
              <a:latin typeface="+mn-lt"/>
              <a:ea typeface="+mn-ea"/>
              <a:cs typeface="+mn-cs"/>
            </a:rPr>
            <a:t> +1(6/1/5)</a:t>
          </a:r>
          <a:r>
            <a:rPr lang="ko-KR" altLang="ko-KR" sz="1100">
              <a:solidFill>
                <a:schemeClr val="lt1"/>
              </a:solidFill>
              <a:latin typeface="+mn-lt"/>
              <a:ea typeface="+mn-ea"/>
              <a:cs typeface="+mn-cs"/>
            </a:rPr>
            <a:t> </a:t>
          </a:r>
        </a:p>
      </xdr:txBody>
    </xdr:sp>
    <xdr:clientData/>
  </xdr:twoCellAnchor>
  <xdr:twoCellAnchor>
    <xdr:from>
      <xdr:col>12</xdr:col>
      <xdr:colOff>847725</xdr:colOff>
      <xdr:row>75</xdr:row>
      <xdr:rowOff>76200</xdr:rowOff>
    </xdr:from>
    <xdr:to>
      <xdr:col>14</xdr:col>
      <xdr:colOff>390525</xdr:colOff>
      <xdr:row>80</xdr:row>
      <xdr:rowOff>114300</xdr:rowOff>
    </xdr:to>
    <xdr:sp macro="" textlink="">
      <xdr:nvSpPr>
        <xdr:cNvPr id="32" name="직사각형 31"/>
        <xdr:cNvSpPr/>
      </xdr:nvSpPr>
      <xdr:spPr>
        <a:xfrm>
          <a:off x="8067675" y="11125200"/>
          <a:ext cx="1390650" cy="752475"/>
        </a:xfrm>
        <a:prstGeom prst="rect">
          <a:avLst/>
        </a:prstGeom>
        <a:solidFill>
          <a:srgbClr val="7030A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전송할</a:t>
          </a:r>
          <a:r>
            <a:rPr lang="ko-KR" altLang="ko-KR" sz="1100">
              <a:solidFill>
                <a:schemeClr val="lt1"/>
              </a:solidFill>
              <a:latin typeface="+mn-lt"/>
              <a:ea typeface="+mn-ea"/>
              <a:cs typeface="+mn-cs"/>
            </a:rPr>
            <a:t> 유저  승점 </a:t>
          </a:r>
          <a:r>
            <a:rPr lang="en-US" altLang="ko-KR" sz="1100">
              <a:solidFill>
                <a:schemeClr val="lt1"/>
              </a:solidFill>
              <a:latin typeface="+mn-lt"/>
              <a:ea typeface="+mn-ea"/>
              <a:cs typeface="+mn-cs"/>
            </a:rPr>
            <a:t/>
          </a:r>
          <a:br>
            <a:rPr lang="en-US" altLang="ko-KR" sz="1100">
              <a:solidFill>
                <a:schemeClr val="lt1"/>
              </a:solidFill>
              <a:latin typeface="+mn-lt"/>
              <a:ea typeface="+mn-ea"/>
              <a:cs typeface="+mn-cs"/>
            </a:rPr>
          </a:br>
          <a:r>
            <a:rPr lang="en-US" altLang="ko-KR" sz="1100">
              <a:solidFill>
                <a:schemeClr val="lt1"/>
              </a:solidFill>
              <a:latin typeface="+mn-lt"/>
              <a:ea typeface="+mn-ea"/>
              <a:cs typeface="+mn-cs"/>
            </a:rPr>
            <a:t>Grade </a:t>
          </a:r>
          <a:r>
            <a:rPr lang="en-US" altLang="ko-KR" sz="1100" b="1">
              <a:solidFill>
                <a:srgbClr val="FF0000"/>
              </a:solidFill>
              <a:latin typeface="+mn-lt"/>
              <a:ea typeface="+mn-ea"/>
              <a:cs typeface="+mn-cs"/>
            </a:rPr>
            <a:t>2</a:t>
          </a:r>
          <a:r>
            <a:rPr lang="ko-KR" altLang="en-US" sz="1100">
              <a:solidFill>
                <a:schemeClr val="lt1"/>
              </a:solidFill>
              <a:latin typeface="+mn-lt"/>
              <a:ea typeface="+mn-ea"/>
              <a:cs typeface="+mn-cs"/>
            </a:rPr>
            <a:t>↑</a:t>
          </a:r>
          <a:endParaRPr lang="ko-KR" altLang="ko-KR" sz="1100">
            <a:solidFill>
              <a:schemeClr val="lt1"/>
            </a:solidFill>
            <a:latin typeface="+mn-lt"/>
            <a:ea typeface="+mn-ea"/>
            <a:cs typeface="+mn-cs"/>
          </a:endParaRPr>
        </a:p>
        <a:p>
          <a:pPr algn="ctr"/>
          <a:r>
            <a:rPr lang="ko-KR" altLang="ko-KR" sz="1100" b="0" i="0">
              <a:solidFill>
                <a:schemeClr val="lt1"/>
              </a:solidFill>
              <a:latin typeface="+mn-lt"/>
              <a:ea typeface="+mn-ea"/>
              <a:cs typeface="+mn-cs"/>
            </a:rPr>
            <a:t>★★☆☆☆</a:t>
          </a:r>
          <a:r>
            <a:rPr lang="en-US" altLang="ko-KR" sz="1100" b="0" i="0">
              <a:solidFill>
                <a:schemeClr val="lt1"/>
              </a:solidFill>
              <a:latin typeface="+mn-lt"/>
              <a:ea typeface="+mn-ea"/>
              <a:cs typeface="+mn-cs"/>
            </a:rPr>
            <a:t>(8/2/2)</a:t>
          </a:r>
          <a:endParaRPr lang="ko-KR" altLang="ko-KR" sz="1100">
            <a:solidFill>
              <a:schemeClr val="lt1"/>
            </a:solidFill>
            <a:latin typeface="+mn-lt"/>
            <a:ea typeface="+mn-ea"/>
            <a:cs typeface="+mn-cs"/>
          </a:endParaRPr>
        </a:p>
      </xdr:txBody>
    </xdr:sp>
    <xdr:clientData/>
  </xdr:twoCellAnchor>
  <xdr:twoCellAnchor>
    <xdr:from>
      <xdr:col>11</xdr:col>
      <xdr:colOff>209551</xdr:colOff>
      <xdr:row>67</xdr:row>
      <xdr:rowOff>9525</xdr:rowOff>
    </xdr:from>
    <xdr:to>
      <xdr:col>12</xdr:col>
      <xdr:colOff>266701</xdr:colOff>
      <xdr:row>69</xdr:row>
      <xdr:rowOff>95250</xdr:rowOff>
    </xdr:to>
    <xdr:sp macro="" textlink="">
      <xdr:nvSpPr>
        <xdr:cNvPr id="33" name="아래쪽 화살표 설명선 32"/>
        <xdr:cNvSpPr/>
      </xdr:nvSpPr>
      <xdr:spPr>
        <a:xfrm>
          <a:off x="6743701" y="9915525"/>
          <a:ext cx="742950" cy="371475"/>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t>결과 </a:t>
          </a:r>
          <a:r>
            <a:rPr lang="en-US" altLang="ko-KR" sz="1100"/>
            <a:t>: </a:t>
          </a:r>
          <a:r>
            <a:rPr lang="ko-KR" altLang="en-US" sz="1100"/>
            <a:t>승</a:t>
          </a:r>
        </a:p>
      </xdr:txBody>
    </xdr:sp>
    <xdr:clientData/>
  </xdr:twoCellAnchor>
  <xdr:twoCellAnchor>
    <xdr:from>
      <xdr:col>6</xdr:col>
      <xdr:colOff>495300</xdr:colOff>
      <xdr:row>66</xdr:row>
      <xdr:rowOff>47625</xdr:rowOff>
    </xdr:from>
    <xdr:to>
      <xdr:col>6</xdr:col>
      <xdr:colOff>500063</xdr:colOff>
      <xdr:row>68</xdr:row>
      <xdr:rowOff>9525</xdr:rowOff>
    </xdr:to>
    <xdr:cxnSp macro="">
      <xdr:nvCxnSpPr>
        <xdr:cNvPr id="35" name="직선 화살표 연결선 34"/>
        <xdr:cNvCxnSpPr>
          <a:stCxn id="29" idx="2"/>
          <a:endCxn id="2" idx="0"/>
        </xdr:cNvCxnSpPr>
      </xdr:nvCxnSpPr>
      <xdr:spPr>
        <a:xfrm>
          <a:off x="4095750" y="9810750"/>
          <a:ext cx="4763"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323850</xdr:colOff>
      <xdr:row>66</xdr:row>
      <xdr:rowOff>47625</xdr:rowOff>
    </xdr:from>
    <xdr:to>
      <xdr:col>13</xdr:col>
      <xdr:colOff>328613</xdr:colOff>
      <xdr:row>68</xdr:row>
      <xdr:rowOff>0</xdr:rowOff>
    </xdr:to>
    <xdr:cxnSp macro="">
      <xdr:nvCxnSpPr>
        <xdr:cNvPr id="37" name="직선 화살표 연결선 36"/>
        <xdr:cNvCxnSpPr>
          <a:stCxn id="30" idx="2"/>
          <a:endCxn id="5" idx="0"/>
        </xdr:cNvCxnSpPr>
      </xdr:nvCxnSpPr>
      <xdr:spPr>
        <a:xfrm>
          <a:off x="8429625" y="9810750"/>
          <a:ext cx="4763" cy="238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657225</xdr:colOff>
      <xdr:row>80</xdr:row>
      <xdr:rowOff>114300</xdr:rowOff>
    </xdr:from>
    <xdr:to>
      <xdr:col>14</xdr:col>
      <xdr:colOff>114301</xdr:colOff>
      <xdr:row>85</xdr:row>
      <xdr:rowOff>71438</xdr:rowOff>
    </xdr:to>
    <xdr:cxnSp macro="">
      <xdr:nvCxnSpPr>
        <xdr:cNvPr id="39" name="직선 화살표 연결선 38"/>
        <xdr:cNvCxnSpPr>
          <a:stCxn id="32" idx="2"/>
          <a:endCxn id="6" idx="2"/>
        </xdr:cNvCxnSpPr>
      </xdr:nvCxnSpPr>
      <xdr:spPr>
        <a:xfrm>
          <a:off x="8763000" y="11877675"/>
          <a:ext cx="419101" cy="671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85725</xdr:colOff>
      <xdr:row>75</xdr:row>
      <xdr:rowOff>85725</xdr:rowOff>
    </xdr:from>
    <xdr:to>
      <xdr:col>7</xdr:col>
      <xdr:colOff>409575</xdr:colOff>
      <xdr:row>78</xdr:row>
      <xdr:rowOff>9525</xdr:rowOff>
    </xdr:to>
    <xdr:sp macro="" textlink="">
      <xdr:nvSpPr>
        <xdr:cNvPr id="42" name="직사각형 41"/>
        <xdr:cNvSpPr/>
      </xdr:nvSpPr>
      <xdr:spPr>
        <a:xfrm>
          <a:off x="3686175" y="11134725"/>
          <a:ext cx="11049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대전 로그 요청</a:t>
          </a:r>
          <a:endParaRPr lang="ko-KR" altLang="ko-KR" sz="1100">
            <a:solidFill>
              <a:schemeClr val="lt1"/>
            </a:solidFill>
            <a:latin typeface="+mn-lt"/>
            <a:ea typeface="+mn-ea"/>
            <a:cs typeface="+mn-cs"/>
          </a:endParaRPr>
        </a:p>
      </xdr:txBody>
    </xdr:sp>
    <xdr:clientData/>
  </xdr:twoCellAnchor>
  <xdr:twoCellAnchor>
    <xdr:from>
      <xdr:col>6</xdr:col>
      <xdr:colOff>638175</xdr:colOff>
      <xdr:row>78</xdr:row>
      <xdr:rowOff>9525</xdr:rowOff>
    </xdr:from>
    <xdr:to>
      <xdr:col>7</xdr:col>
      <xdr:colOff>257176</xdr:colOff>
      <xdr:row>85</xdr:row>
      <xdr:rowOff>80963</xdr:rowOff>
    </xdr:to>
    <xdr:cxnSp macro="">
      <xdr:nvCxnSpPr>
        <xdr:cNvPr id="44" name="직선 화살표 연결선 43"/>
        <xdr:cNvCxnSpPr>
          <a:stCxn id="42" idx="2"/>
          <a:endCxn id="3" idx="2"/>
        </xdr:cNvCxnSpPr>
      </xdr:nvCxnSpPr>
      <xdr:spPr>
        <a:xfrm>
          <a:off x="4238625" y="11487150"/>
          <a:ext cx="400051" cy="1071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75</xdr:row>
      <xdr:rowOff>85725</xdr:rowOff>
    </xdr:from>
    <xdr:to>
      <xdr:col>10</xdr:col>
      <xdr:colOff>304800</xdr:colOff>
      <xdr:row>78</xdr:row>
      <xdr:rowOff>9525</xdr:rowOff>
    </xdr:to>
    <xdr:sp macro="" textlink="">
      <xdr:nvSpPr>
        <xdr:cNvPr id="54" name="직사각형 53"/>
        <xdr:cNvSpPr/>
      </xdr:nvSpPr>
      <xdr:spPr>
        <a:xfrm>
          <a:off x="5048250" y="11134725"/>
          <a:ext cx="11049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대전 로그 전송</a:t>
          </a:r>
          <a:endParaRPr lang="ko-KR" altLang="ko-KR" sz="1100">
            <a:solidFill>
              <a:schemeClr val="lt1"/>
            </a:solidFill>
            <a:latin typeface="+mn-lt"/>
            <a:ea typeface="+mn-ea"/>
            <a:cs typeface="+mn-cs"/>
          </a:endParaRPr>
        </a:p>
      </xdr:txBody>
    </xdr:sp>
    <xdr:clientData/>
  </xdr:twoCellAnchor>
  <xdr:twoCellAnchor>
    <xdr:from>
      <xdr:col>8</xdr:col>
      <xdr:colOff>161926</xdr:colOff>
      <xdr:row>78</xdr:row>
      <xdr:rowOff>9525</xdr:rowOff>
    </xdr:from>
    <xdr:to>
      <xdr:col>8</xdr:col>
      <xdr:colOff>533400</xdr:colOff>
      <xdr:row>85</xdr:row>
      <xdr:rowOff>80963</xdr:rowOff>
    </xdr:to>
    <xdr:cxnSp macro="">
      <xdr:nvCxnSpPr>
        <xdr:cNvPr id="56" name="직선 화살표 연결선 55"/>
        <xdr:cNvCxnSpPr>
          <a:stCxn id="3" idx="4"/>
          <a:endCxn id="54" idx="2"/>
        </xdr:cNvCxnSpPr>
      </xdr:nvCxnSpPr>
      <xdr:spPr>
        <a:xfrm flipV="1">
          <a:off x="5229226" y="11487150"/>
          <a:ext cx="371474" cy="1071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885825</xdr:colOff>
      <xdr:row>61</xdr:row>
      <xdr:rowOff>9525</xdr:rowOff>
    </xdr:from>
    <xdr:to>
      <xdr:col>16</xdr:col>
      <xdr:colOff>171450</xdr:colOff>
      <xdr:row>66</xdr:row>
      <xdr:rowOff>47625</xdr:rowOff>
    </xdr:to>
    <xdr:sp macro="" textlink="">
      <xdr:nvSpPr>
        <xdr:cNvPr id="64" name="직사각형 63"/>
        <xdr:cNvSpPr/>
      </xdr:nvSpPr>
      <xdr:spPr>
        <a:xfrm>
          <a:off x="9953625" y="9058275"/>
          <a:ext cx="1390650" cy="75247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변경된</a:t>
          </a:r>
          <a:r>
            <a:rPr lang="ko-KR" altLang="ko-KR" sz="1100">
              <a:solidFill>
                <a:schemeClr val="lt1"/>
              </a:solidFill>
              <a:latin typeface="+mn-lt"/>
              <a:ea typeface="+mn-ea"/>
              <a:cs typeface="+mn-cs"/>
            </a:rPr>
            <a:t> 유저  승점 </a:t>
          </a:r>
          <a:r>
            <a:rPr lang="en-US" altLang="ko-KR" sz="1100">
              <a:solidFill>
                <a:schemeClr val="lt1"/>
              </a:solidFill>
              <a:latin typeface="+mn-lt"/>
              <a:ea typeface="+mn-ea"/>
              <a:cs typeface="+mn-cs"/>
            </a:rPr>
            <a:t/>
          </a:r>
          <a:br>
            <a:rPr lang="en-US" altLang="ko-KR" sz="1100">
              <a:solidFill>
                <a:schemeClr val="lt1"/>
              </a:solidFill>
              <a:latin typeface="+mn-lt"/>
              <a:ea typeface="+mn-ea"/>
              <a:cs typeface="+mn-cs"/>
            </a:rPr>
          </a:br>
          <a:r>
            <a:rPr lang="en-US" altLang="ko-KR" sz="1100">
              <a:solidFill>
                <a:schemeClr val="lt1"/>
              </a:solidFill>
              <a:latin typeface="+mn-lt"/>
              <a:ea typeface="+mn-ea"/>
              <a:cs typeface="+mn-cs"/>
            </a:rPr>
            <a:t>Grade </a:t>
          </a:r>
          <a:r>
            <a:rPr lang="en-US" altLang="ko-KR" sz="1100" b="1">
              <a:solidFill>
                <a:srgbClr val="FF0000"/>
              </a:solidFill>
              <a:latin typeface="+mn-lt"/>
              <a:ea typeface="+mn-ea"/>
              <a:cs typeface="+mn-cs"/>
            </a:rPr>
            <a:t>2</a:t>
          </a:r>
          <a:endParaRPr lang="ko-KR" altLang="ko-KR" sz="1100">
            <a:solidFill>
              <a:schemeClr val="lt1"/>
            </a:solidFill>
            <a:latin typeface="+mn-lt"/>
            <a:ea typeface="+mn-ea"/>
            <a:cs typeface="+mn-cs"/>
          </a:endParaRPr>
        </a:p>
        <a:p>
          <a:pPr algn="ctr"/>
          <a:r>
            <a:rPr lang="ko-KR" altLang="ko-KR" sz="1100" b="0" i="0">
              <a:solidFill>
                <a:schemeClr val="lt1"/>
              </a:solidFill>
              <a:latin typeface="+mn-lt"/>
              <a:ea typeface="+mn-ea"/>
              <a:cs typeface="+mn-cs"/>
            </a:rPr>
            <a:t>★★☆☆☆</a:t>
          </a:r>
          <a:r>
            <a:rPr lang="en-US" altLang="ko-KR" sz="1100" b="0" i="0">
              <a:solidFill>
                <a:schemeClr val="lt1"/>
              </a:solidFill>
              <a:latin typeface="+mn-lt"/>
              <a:ea typeface="+mn-ea"/>
              <a:cs typeface="+mn-cs"/>
            </a:rPr>
            <a:t>(8/2/2)</a:t>
          </a:r>
          <a:endParaRPr lang="ko-KR" altLang="ko-KR" sz="1100">
            <a:solidFill>
              <a:schemeClr val="lt1"/>
            </a:solidFill>
            <a:latin typeface="+mn-lt"/>
            <a:ea typeface="+mn-ea"/>
            <a:cs typeface="+mn-cs"/>
          </a:endParaRPr>
        </a:p>
      </xdr:txBody>
    </xdr:sp>
    <xdr:clientData/>
  </xdr:twoCellAnchor>
  <xdr:twoCellAnchor>
    <xdr:from>
      <xdr:col>14</xdr:col>
      <xdr:colOff>104775</xdr:colOff>
      <xdr:row>63</xdr:row>
      <xdr:rowOff>100013</xdr:rowOff>
    </xdr:from>
    <xdr:to>
      <xdr:col>14</xdr:col>
      <xdr:colOff>885825</xdr:colOff>
      <xdr:row>63</xdr:row>
      <xdr:rowOff>100013</xdr:rowOff>
    </xdr:to>
    <xdr:cxnSp macro="">
      <xdr:nvCxnSpPr>
        <xdr:cNvPr id="66" name="직선 화살표 연결선 65"/>
        <xdr:cNvCxnSpPr>
          <a:stCxn id="30" idx="3"/>
          <a:endCxn id="64" idx="1"/>
        </xdr:cNvCxnSpPr>
      </xdr:nvCxnSpPr>
      <xdr:spPr>
        <a:xfrm>
          <a:off x="9172575" y="9434513"/>
          <a:ext cx="781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228600</xdr:colOff>
      <xdr:row>100</xdr:row>
      <xdr:rowOff>104775</xdr:rowOff>
    </xdr:from>
    <xdr:to>
      <xdr:col>7</xdr:col>
      <xdr:colOff>9525</xdr:colOff>
      <xdr:row>104</xdr:row>
      <xdr:rowOff>57150</xdr:rowOff>
    </xdr:to>
    <xdr:sp macro="" textlink="">
      <xdr:nvSpPr>
        <xdr:cNvPr id="67" name="직사각형 66"/>
        <xdr:cNvSpPr/>
      </xdr:nvSpPr>
      <xdr:spPr>
        <a:xfrm>
          <a:off x="3829050" y="14725650"/>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7</xdr:col>
      <xdr:colOff>266701</xdr:colOff>
      <xdr:row>116</xdr:row>
      <xdr:rowOff>0</xdr:rowOff>
    </xdr:from>
    <xdr:to>
      <xdr:col>8</xdr:col>
      <xdr:colOff>171451</xdr:colOff>
      <xdr:row>120</xdr:row>
      <xdr:rowOff>66675</xdr:rowOff>
    </xdr:to>
    <xdr:sp macro="" textlink="">
      <xdr:nvSpPr>
        <xdr:cNvPr id="68" name="원통 67"/>
        <xdr:cNvSpPr/>
      </xdr:nvSpPr>
      <xdr:spPr>
        <a:xfrm>
          <a:off x="4648201" y="16906875"/>
          <a:ext cx="590550" cy="6381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Server</a:t>
          </a:r>
          <a:endParaRPr lang="ko-KR" altLang="en-US" sz="1100"/>
        </a:p>
      </xdr:txBody>
    </xdr:sp>
    <xdr:clientData/>
  </xdr:twoCellAnchor>
  <xdr:twoCellAnchor>
    <xdr:from>
      <xdr:col>14</xdr:col>
      <xdr:colOff>123826</xdr:colOff>
      <xdr:row>115</xdr:row>
      <xdr:rowOff>133350</xdr:rowOff>
    </xdr:from>
    <xdr:to>
      <xdr:col>14</xdr:col>
      <xdr:colOff>714376</xdr:colOff>
      <xdr:row>120</xdr:row>
      <xdr:rowOff>57150</xdr:rowOff>
    </xdr:to>
    <xdr:sp macro="" textlink="">
      <xdr:nvSpPr>
        <xdr:cNvPr id="69" name="원통 68"/>
        <xdr:cNvSpPr/>
      </xdr:nvSpPr>
      <xdr:spPr>
        <a:xfrm>
          <a:off x="9191626" y="16897350"/>
          <a:ext cx="590550" cy="6381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Server</a:t>
          </a:r>
          <a:endParaRPr lang="ko-KR" altLang="en-US" sz="1100"/>
        </a:p>
      </xdr:txBody>
    </xdr:sp>
    <xdr:clientData/>
  </xdr:twoCellAnchor>
  <xdr:twoCellAnchor>
    <xdr:from>
      <xdr:col>8</xdr:col>
      <xdr:colOff>428625</xdr:colOff>
      <xdr:row>100</xdr:row>
      <xdr:rowOff>95250</xdr:rowOff>
    </xdr:from>
    <xdr:to>
      <xdr:col>10</xdr:col>
      <xdr:colOff>209550</xdr:colOff>
      <xdr:row>104</xdr:row>
      <xdr:rowOff>47625</xdr:rowOff>
    </xdr:to>
    <xdr:sp macro="" textlink="">
      <xdr:nvSpPr>
        <xdr:cNvPr id="70" name="직사각형 69"/>
        <xdr:cNvSpPr/>
      </xdr:nvSpPr>
      <xdr:spPr>
        <a:xfrm>
          <a:off x="5495925" y="14716125"/>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6</xdr:col>
      <xdr:colOff>509588</xdr:colOff>
      <xdr:row>104</xdr:row>
      <xdr:rowOff>57150</xdr:rowOff>
    </xdr:from>
    <xdr:to>
      <xdr:col>6</xdr:col>
      <xdr:colOff>647700</xdr:colOff>
      <xdr:row>108</xdr:row>
      <xdr:rowOff>38100</xdr:rowOff>
    </xdr:to>
    <xdr:cxnSp macro="">
      <xdr:nvCxnSpPr>
        <xdr:cNvPr id="71" name="직선 화살표 연결선 70"/>
        <xdr:cNvCxnSpPr>
          <a:stCxn id="67" idx="2"/>
          <a:endCxn id="84" idx="0"/>
        </xdr:cNvCxnSpPr>
      </xdr:nvCxnSpPr>
      <xdr:spPr>
        <a:xfrm>
          <a:off x="4110038" y="15249525"/>
          <a:ext cx="138112"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542925</xdr:colOff>
      <xdr:row>104</xdr:row>
      <xdr:rowOff>47625</xdr:rowOff>
    </xdr:from>
    <xdr:to>
      <xdr:col>9</xdr:col>
      <xdr:colOff>23813</xdr:colOff>
      <xdr:row>108</xdr:row>
      <xdr:rowOff>38100</xdr:rowOff>
    </xdr:to>
    <xdr:cxnSp macro="">
      <xdr:nvCxnSpPr>
        <xdr:cNvPr id="72" name="직선 화살표 연결선 71"/>
        <xdr:cNvCxnSpPr>
          <a:stCxn id="86" idx="0"/>
          <a:endCxn id="70" idx="2"/>
        </xdr:cNvCxnSpPr>
      </xdr:nvCxnSpPr>
      <xdr:spPr>
        <a:xfrm flipV="1">
          <a:off x="5610225" y="15240000"/>
          <a:ext cx="166688"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209550</xdr:colOff>
      <xdr:row>102</xdr:row>
      <xdr:rowOff>71438</xdr:rowOff>
    </xdr:from>
    <xdr:to>
      <xdr:col>13</xdr:col>
      <xdr:colOff>57150</xdr:colOff>
      <xdr:row>102</xdr:row>
      <xdr:rowOff>71438</xdr:rowOff>
    </xdr:to>
    <xdr:cxnSp macro="">
      <xdr:nvCxnSpPr>
        <xdr:cNvPr id="73" name="직선 화살표 연결선 72"/>
        <xdr:cNvCxnSpPr>
          <a:stCxn id="70" idx="3"/>
          <a:endCxn id="90" idx="1"/>
        </xdr:cNvCxnSpPr>
      </xdr:nvCxnSpPr>
      <xdr:spPr>
        <a:xfrm>
          <a:off x="6057900" y="14978063"/>
          <a:ext cx="21050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338138</xdr:colOff>
      <xdr:row>104</xdr:row>
      <xdr:rowOff>47625</xdr:rowOff>
    </xdr:from>
    <xdr:to>
      <xdr:col>13</xdr:col>
      <xdr:colOff>666750</xdr:colOff>
      <xdr:row>108</xdr:row>
      <xdr:rowOff>28575</xdr:rowOff>
    </xdr:to>
    <xdr:cxnSp macro="">
      <xdr:nvCxnSpPr>
        <xdr:cNvPr id="74" name="직선 화살표 연결선 73"/>
        <xdr:cNvCxnSpPr>
          <a:stCxn id="90" idx="2"/>
          <a:endCxn id="79" idx="0"/>
        </xdr:cNvCxnSpPr>
      </xdr:nvCxnSpPr>
      <xdr:spPr>
        <a:xfrm>
          <a:off x="8443913" y="15240000"/>
          <a:ext cx="328612"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1314450</xdr:colOff>
      <xdr:row>100</xdr:row>
      <xdr:rowOff>76200</xdr:rowOff>
    </xdr:from>
    <xdr:to>
      <xdr:col>15</xdr:col>
      <xdr:colOff>457200</xdr:colOff>
      <xdr:row>104</xdr:row>
      <xdr:rowOff>28575</xdr:rowOff>
    </xdr:to>
    <xdr:sp macro="" textlink="">
      <xdr:nvSpPr>
        <xdr:cNvPr id="75" name="직사각형 74"/>
        <xdr:cNvSpPr/>
      </xdr:nvSpPr>
      <xdr:spPr>
        <a:xfrm>
          <a:off x="10382250" y="14697075"/>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14</xdr:col>
      <xdr:colOff>714376</xdr:colOff>
      <xdr:row>104</xdr:row>
      <xdr:rowOff>28575</xdr:rowOff>
    </xdr:from>
    <xdr:to>
      <xdr:col>15</xdr:col>
      <xdr:colOff>176213</xdr:colOff>
      <xdr:row>118</xdr:row>
      <xdr:rowOff>23813</xdr:rowOff>
    </xdr:to>
    <xdr:cxnSp macro="">
      <xdr:nvCxnSpPr>
        <xdr:cNvPr id="76" name="직선 화살표 연결선 75"/>
        <xdr:cNvCxnSpPr>
          <a:stCxn id="69" idx="4"/>
          <a:endCxn id="75" idx="2"/>
        </xdr:cNvCxnSpPr>
      </xdr:nvCxnSpPr>
      <xdr:spPr>
        <a:xfrm flipV="1">
          <a:off x="9782176" y="15220950"/>
          <a:ext cx="881062" cy="19954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657225</xdr:colOff>
      <xdr:row>93</xdr:row>
      <xdr:rowOff>85725</xdr:rowOff>
    </xdr:from>
    <xdr:to>
      <xdr:col>7</xdr:col>
      <xdr:colOff>466725</xdr:colOff>
      <xdr:row>99</xdr:row>
      <xdr:rowOff>0</xdr:rowOff>
    </xdr:to>
    <xdr:sp macro="" textlink="">
      <xdr:nvSpPr>
        <xdr:cNvPr id="77" name="직사각형 76"/>
        <xdr:cNvSpPr/>
      </xdr:nvSpPr>
      <xdr:spPr>
        <a:xfrm>
          <a:off x="3362325" y="13706475"/>
          <a:ext cx="1485900" cy="771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050"/>
            <a:t>현재 유저  승점 </a:t>
          </a:r>
          <a:r>
            <a:rPr lang="en-US" altLang="ko-KR" sz="1100"/>
            <a:t/>
          </a:r>
          <a:br>
            <a:rPr lang="en-US" altLang="ko-KR" sz="1100"/>
          </a:br>
          <a:r>
            <a:rPr lang="en-US" altLang="ko-KR" sz="1100"/>
            <a:t>Grade </a:t>
          </a:r>
          <a:r>
            <a:rPr lang="en-US" altLang="ko-KR" sz="1100" b="1">
              <a:solidFill>
                <a:srgbClr val="FF0000"/>
              </a:solidFill>
            </a:rPr>
            <a:t>2</a:t>
          </a:r>
        </a:p>
        <a:p>
          <a:pPr algn="ctr"/>
          <a:r>
            <a:rPr lang="ko-KR" altLang="ko-KR" sz="1100" b="0" i="0">
              <a:solidFill>
                <a:schemeClr val="lt1"/>
              </a:solidFill>
              <a:latin typeface="+mn-lt"/>
              <a:ea typeface="+mn-ea"/>
              <a:cs typeface="+mn-cs"/>
            </a:rPr>
            <a:t>☆☆☆☆</a:t>
          </a:r>
          <a:r>
            <a:rPr lang="ko-KR" altLang="en-US" sz="1100" b="0" i="0" u="none" strike="noStrike">
              <a:solidFill>
                <a:schemeClr val="lt1"/>
              </a:solidFill>
              <a:latin typeface="+mn-lt"/>
              <a:ea typeface="+mn-ea"/>
              <a:cs typeface="+mn-cs"/>
            </a:rPr>
            <a:t>☆ </a:t>
          </a:r>
          <a:r>
            <a:rPr lang="en-US" altLang="ko-KR" sz="1100" b="0" i="0" u="none" strike="noStrike">
              <a:solidFill>
                <a:schemeClr val="lt1"/>
              </a:solidFill>
              <a:latin typeface="+mn-lt"/>
              <a:ea typeface="+mn-ea"/>
              <a:cs typeface="+mn-cs"/>
            </a:rPr>
            <a:t>(6/2/0)</a:t>
          </a:r>
          <a:r>
            <a:rPr lang="ko-KR" altLang="en-US"/>
            <a:t> </a:t>
          </a:r>
          <a:endParaRPr lang="ko-KR" altLang="en-US" sz="1100"/>
        </a:p>
      </xdr:txBody>
    </xdr:sp>
    <xdr:clientData/>
  </xdr:twoCellAnchor>
  <xdr:twoCellAnchor>
    <xdr:from>
      <xdr:col>12</xdr:col>
      <xdr:colOff>476250</xdr:colOff>
      <xdr:row>93</xdr:row>
      <xdr:rowOff>104775</xdr:rowOff>
    </xdr:from>
    <xdr:to>
      <xdr:col>14</xdr:col>
      <xdr:colOff>114300</xdr:colOff>
      <xdr:row>99</xdr:row>
      <xdr:rowOff>0</xdr:rowOff>
    </xdr:to>
    <xdr:sp macro="" textlink="">
      <xdr:nvSpPr>
        <xdr:cNvPr id="78" name="직사각형 77"/>
        <xdr:cNvSpPr/>
      </xdr:nvSpPr>
      <xdr:spPr>
        <a:xfrm>
          <a:off x="7696200" y="13725525"/>
          <a:ext cx="1485900" cy="752475"/>
        </a:xfrm>
        <a:prstGeom prst="rect">
          <a:avLst/>
        </a:prstGeom>
        <a:solidFill>
          <a:schemeClr val="accent3">
            <a:lumMod val="75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ko-KR" sz="1100">
              <a:solidFill>
                <a:schemeClr val="lt1"/>
              </a:solidFill>
              <a:latin typeface="+mn-lt"/>
              <a:ea typeface="+mn-ea"/>
              <a:cs typeface="+mn-cs"/>
            </a:rPr>
            <a:t>현재 유저  승점 </a:t>
          </a:r>
          <a:r>
            <a:rPr lang="en-US" altLang="ko-KR" sz="1100">
              <a:solidFill>
                <a:schemeClr val="lt1"/>
              </a:solidFill>
              <a:latin typeface="+mn-lt"/>
              <a:ea typeface="+mn-ea"/>
              <a:cs typeface="+mn-cs"/>
            </a:rPr>
            <a:t/>
          </a:r>
          <a:br>
            <a:rPr lang="en-US" altLang="ko-KR" sz="1100">
              <a:solidFill>
                <a:schemeClr val="lt1"/>
              </a:solidFill>
              <a:latin typeface="+mn-lt"/>
              <a:ea typeface="+mn-ea"/>
              <a:cs typeface="+mn-cs"/>
            </a:rPr>
          </a:br>
          <a:r>
            <a:rPr lang="en-US" altLang="ko-KR" sz="1100">
              <a:solidFill>
                <a:schemeClr val="lt1"/>
              </a:solidFill>
              <a:latin typeface="+mn-lt"/>
              <a:ea typeface="+mn-ea"/>
              <a:cs typeface="+mn-cs"/>
            </a:rPr>
            <a:t>Grade </a:t>
          </a:r>
          <a:r>
            <a:rPr lang="en-US" altLang="ko-KR" sz="1100" b="1">
              <a:solidFill>
                <a:srgbClr val="FF0000"/>
              </a:solidFill>
              <a:latin typeface="+mn-lt"/>
              <a:ea typeface="+mn-ea"/>
              <a:cs typeface="+mn-cs"/>
            </a:rPr>
            <a:t>2</a:t>
          </a:r>
          <a:r>
            <a:rPr lang="ko-KR" altLang="en-US" sz="1100" b="0">
              <a:solidFill>
                <a:schemeClr val="lt1"/>
              </a:solidFill>
              <a:latin typeface="+mn-lt"/>
              <a:ea typeface="+mn-ea"/>
              <a:cs typeface="+mn-cs"/>
            </a:rPr>
            <a:t>↓</a:t>
          </a:r>
          <a:endParaRPr lang="ko-KR" altLang="ko-KR" sz="1100" b="1">
            <a:solidFill>
              <a:srgbClr val="FF0000"/>
            </a:solidFill>
            <a:latin typeface="+mn-lt"/>
            <a:ea typeface="+mn-ea"/>
            <a:cs typeface="+mn-cs"/>
          </a:endParaRPr>
        </a:p>
        <a:p>
          <a:pPr algn="ctr"/>
          <a:r>
            <a:rPr lang="ko-KR" altLang="en-US" sz="1100" b="0" i="0">
              <a:solidFill>
                <a:schemeClr val="lt1"/>
              </a:solidFill>
              <a:latin typeface="+mn-lt"/>
              <a:ea typeface="+mn-ea"/>
              <a:cs typeface="+mn-cs"/>
            </a:rPr>
            <a:t>☆☆☆☆☆ </a:t>
          </a:r>
          <a:r>
            <a:rPr lang="en-US" altLang="ko-KR" sz="1100" b="0" i="0">
              <a:solidFill>
                <a:schemeClr val="lt1"/>
              </a:solidFill>
              <a:latin typeface="+mn-lt"/>
              <a:ea typeface="+mn-ea"/>
              <a:cs typeface="+mn-cs"/>
            </a:rPr>
            <a:t> (6/2/0)</a:t>
          </a:r>
          <a:r>
            <a:rPr lang="ko-KR" altLang="ko-KR" sz="1100">
              <a:solidFill>
                <a:schemeClr val="lt1"/>
              </a:solidFill>
              <a:latin typeface="+mn-lt"/>
              <a:ea typeface="+mn-ea"/>
              <a:cs typeface="+mn-cs"/>
            </a:rPr>
            <a:t> </a:t>
          </a:r>
        </a:p>
      </xdr:txBody>
    </xdr:sp>
    <xdr:clientData/>
  </xdr:twoCellAnchor>
  <xdr:twoCellAnchor>
    <xdr:from>
      <xdr:col>12</xdr:col>
      <xdr:colOff>857250</xdr:colOff>
      <xdr:row>108</xdr:row>
      <xdr:rowOff>28575</xdr:rowOff>
    </xdr:from>
    <xdr:to>
      <xdr:col>14</xdr:col>
      <xdr:colOff>400050</xdr:colOff>
      <xdr:row>113</xdr:row>
      <xdr:rowOff>66675</xdr:rowOff>
    </xdr:to>
    <xdr:sp macro="" textlink="">
      <xdr:nvSpPr>
        <xdr:cNvPr id="79" name="직사각형 78"/>
        <xdr:cNvSpPr/>
      </xdr:nvSpPr>
      <xdr:spPr>
        <a:xfrm>
          <a:off x="8077200" y="15792450"/>
          <a:ext cx="1390650" cy="752475"/>
        </a:xfrm>
        <a:prstGeom prst="rect">
          <a:avLst/>
        </a:prstGeom>
        <a:solidFill>
          <a:srgbClr val="7030A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전송할</a:t>
          </a:r>
          <a:r>
            <a:rPr lang="ko-KR" altLang="ko-KR" sz="1100">
              <a:solidFill>
                <a:schemeClr val="lt1"/>
              </a:solidFill>
              <a:latin typeface="+mn-lt"/>
              <a:ea typeface="+mn-ea"/>
              <a:cs typeface="+mn-cs"/>
            </a:rPr>
            <a:t> 유저  승점 </a:t>
          </a:r>
          <a:r>
            <a:rPr lang="en-US" altLang="ko-KR" sz="1100">
              <a:solidFill>
                <a:schemeClr val="lt1"/>
              </a:solidFill>
              <a:latin typeface="+mn-lt"/>
              <a:ea typeface="+mn-ea"/>
              <a:cs typeface="+mn-cs"/>
            </a:rPr>
            <a:t/>
          </a:r>
          <a:br>
            <a:rPr lang="en-US" altLang="ko-KR" sz="1100">
              <a:solidFill>
                <a:schemeClr val="lt1"/>
              </a:solidFill>
              <a:latin typeface="+mn-lt"/>
              <a:ea typeface="+mn-ea"/>
              <a:cs typeface="+mn-cs"/>
            </a:rPr>
          </a:br>
          <a:r>
            <a:rPr lang="en-US" altLang="ko-KR" sz="1100">
              <a:solidFill>
                <a:schemeClr val="lt1"/>
              </a:solidFill>
              <a:latin typeface="+mn-lt"/>
              <a:ea typeface="+mn-ea"/>
              <a:cs typeface="+mn-cs"/>
            </a:rPr>
            <a:t>Grade </a:t>
          </a:r>
          <a:r>
            <a:rPr lang="en-US" altLang="ko-KR" sz="1100" b="1">
              <a:solidFill>
                <a:srgbClr val="FF0000"/>
              </a:solidFill>
              <a:latin typeface="+mn-lt"/>
              <a:ea typeface="+mn-ea"/>
              <a:cs typeface="+mn-cs"/>
            </a:rPr>
            <a:t>1</a:t>
          </a:r>
          <a:endParaRPr lang="ko-KR" altLang="ko-KR" sz="1100">
            <a:solidFill>
              <a:schemeClr val="lt1"/>
            </a:solidFill>
            <a:latin typeface="+mn-lt"/>
            <a:ea typeface="+mn-ea"/>
            <a:cs typeface="+mn-cs"/>
          </a:endParaRPr>
        </a:p>
        <a:p>
          <a:pPr algn="ctr"/>
          <a:r>
            <a:rPr lang="ko-KR" altLang="ko-KR" sz="1100" b="0" i="0">
              <a:solidFill>
                <a:schemeClr val="lt1"/>
              </a:solidFill>
              <a:latin typeface="+mn-lt"/>
              <a:ea typeface="+mn-ea"/>
              <a:cs typeface="+mn-cs"/>
            </a:rPr>
            <a:t>★★☆☆☆</a:t>
          </a:r>
          <a:r>
            <a:rPr lang="en-US" altLang="ko-KR" sz="1100" b="0" i="0">
              <a:solidFill>
                <a:schemeClr val="lt1"/>
              </a:solidFill>
              <a:latin typeface="+mn-lt"/>
              <a:ea typeface="+mn-ea"/>
              <a:cs typeface="+mn-cs"/>
            </a:rPr>
            <a:t>(2/1/2)</a:t>
          </a:r>
          <a:endParaRPr lang="ko-KR" altLang="ko-KR" sz="1100">
            <a:solidFill>
              <a:schemeClr val="lt1"/>
            </a:solidFill>
            <a:latin typeface="+mn-lt"/>
            <a:ea typeface="+mn-ea"/>
            <a:cs typeface="+mn-cs"/>
          </a:endParaRPr>
        </a:p>
      </xdr:txBody>
    </xdr:sp>
    <xdr:clientData/>
  </xdr:twoCellAnchor>
  <xdr:twoCellAnchor>
    <xdr:from>
      <xdr:col>11</xdr:col>
      <xdr:colOff>219076</xdr:colOff>
      <xdr:row>99</xdr:row>
      <xdr:rowOff>104775</xdr:rowOff>
    </xdr:from>
    <xdr:to>
      <xdr:col>12</xdr:col>
      <xdr:colOff>276226</xdr:colOff>
      <xdr:row>102</xdr:row>
      <xdr:rowOff>47625</xdr:rowOff>
    </xdr:to>
    <xdr:sp macro="" textlink="">
      <xdr:nvSpPr>
        <xdr:cNvPr id="80" name="아래쪽 화살표 설명선 79"/>
        <xdr:cNvSpPr/>
      </xdr:nvSpPr>
      <xdr:spPr>
        <a:xfrm>
          <a:off x="6753226" y="14582775"/>
          <a:ext cx="742950" cy="371475"/>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t>결과 </a:t>
          </a:r>
          <a:r>
            <a:rPr lang="en-US" altLang="ko-KR" sz="1100"/>
            <a:t>: </a:t>
          </a:r>
          <a:r>
            <a:rPr lang="ko-KR" altLang="en-US" sz="1100"/>
            <a:t>패</a:t>
          </a:r>
        </a:p>
      </xdr:txBody>
    </xdr:sp>
    <xdr:clientData/>
  </xdr:twoCellAnchor>
  <xdr:twoCellAnchor>
    <xdr:from>
      <xdr:col>6</xdr:col>
      <xdr:colOff>504825</xdr:colOff>
      <xdr:row>99</xdr:row>
      <xdr:rowOff>0</xdr:rowOff>
    </xdr:from>
    <xdr:to>
      <xdr:col>6</xdr:col>
      <xdr:colOff>509588</xdr:colOff>
      <xdr:row>100</xdr:row>
      <xdr:rowOff>104775</xdr:rowOff>
    </xdr:to>
    <xdr:cxnSp macro="">
      <xdr:nvCxnSpPr>
        <xdr:cNvPr id="81" name="직선 화살표 연결선 80"/>
        <xdr:cNvCxnSpPr>
          <a:stCxn id="77" idx="2"/>
          <a:endCxn id="67" idx="0"/>
        </xdr:cNvCxnSpPr>
      </xdr:nvCxnSpPr>
      <xdr:spPr>
        <a:xfrm>
          <a:off x="4105275" y="14478000"/>
          <a:ext cx="4763"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99</xdr:row>
      <xdr:rowOff>0</xdr:rowOff>
    </xdr:from>
    <xdr:to>
      <xdr:col>13</xdr:col>
      <xdr:colOff>338138</xdr:colOff>
      <xdr:row>100</xdr:row>
      <xdr:rowOff>95250</xdr:rowOff>
    </xdr:to>
    <xdr:cxnSp macro="">
      <xdr:nvCxnSpPr>
        <xdr:cNvPr id="82" name="직선 화살표 연결선 81"/>
        <xdr:cNvCxnSpPr>
          <a:stCxn id="78" idx="2"/>
          <a:endCxn id="90" idx="0"/>
        </xdr:cNvCxnSpPr>
      </xdr:nvCxnSpPr>
      <xdr:spPr>
        <a:xfrm>
          <a:off x="8439150" y="14478000"/>
          <a:ext cx="4763" cy="238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666750</xdr:colOff>
      <xdr:row>113</xdr:row>
      <xdr:rowOff>66675</xdr:rowOff>
    </xdr:from>
    <xdr:to>
      <xdr:col>14</xdr:col>
      <xdr:colOff>123826</xdr:colOff>
      <xdr:row>118</xdr:row>
      <xdr:rowOff>23813</xdr:rowOff>
    </xdr:to>
    <xdr:cxnSp macro="">
      <xdr:nvCxnSpPr>
        <xdr:cNvPr id="83" name="직선 화살표 연결선 82"/>
        <xdr:cNvCxnSpPr>
          <a:stCxn id="79" idx="2"/>
          <a:endCxn id="69" idx="2"/>
        </xdr:cNvCxnSpPr>
      </xdr:nvCxnSpPr>
      <xdr:spPr>
        <a:xfrm>
          <a:off x="8772525" y="16544925"/>
          <a:ext cx="419101" cy="671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108</xdr:row>
      <xdr:rowOff>38100</xdr:rowOff>
    </xdr:from>
    <xdr:to>
      <xdr:col>7</xdr:col>
      <xdr:colOff>419100</xdr:colOff>
      <xdr:row>110</xdr:row>
      <xdr:rowOff>104775</xdr:rowOff>
    </xdr:to>
    <xdr:sp macro="" textlink="">
      <xdr:nvSpPr>
        <xdr:cNvPr id="84" name="직사각형 83"/>
        <xdr:cNvSpPr/>
      </xdr:nvSpPr>
      <xdr:spPr>
        <a:xfrm>
          <a:off x="3695700" y="15801975"/>
          <a:ext cx="11049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대전 로그 요청</a:t>
          </a:r>
          <a:endParaRPr lang="ko-KR" altLang="ko-KR" sz="1100">
            <a:solidFill>
              <a:schemeClr val="lt1"/>
            </a:solidFill>
            <a:latin typeface="+mn-lt"/>
            <a:ea typeface="+mn-ea"/>
            <a:cs typeface="+mn-cs"/>
          </a:endParaRPr>
        </a:p>
      </xdr:txBody>
    </xdr:sp>
    <xdr:clientData/>
  </xdr:twoCellAnchor>
  <xdr:twoCellAnchor>
    <xdr:from>
      <xdr:col>6</xdr:col>
      <xdr:colOff>647700</xdr:colOff>
      <xdr:row>110</xdr:row>
      <xdr:rowOff>104775</xdr:rowOff>
    </xdr:from>
    <xdr:to>
      <xdr:col>7</xdr:col>
      <xdr:colOff>266701</xdr:colOff>
      <xdr:row>118</xdr:row>
      <xdr:rowOff>33338</xdr:rowOff>
    </xdr:to>
    <xdr:cxnSp macro="">
      <xdr:nvCxnSpPr>
        <xdr:cNvPr id="85" name="직선 화살표 연결선 84"/>
        <xdr:cNvCxnSpPr>
          <a:stCxn id="84" idx="2"/>
          <a:endCxn id="68" idx="2"/>
        </xdr:cNvCxnSpPr>
      </xdr:nvCxnSpPr>
      <xdr:spPr>
        <a:xfrm>
          <a:off x="4248150" y="16154400"/>
          <a:ext cx="400051" cy="1071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676275</xdr:colOff>
      <xdr:row>108</xdr:row>
      <xdr:rowOff>38100</xdr:rowOff>
    </xdr:from>
    <xdr:to>
      <xdr:col>10</xdr:col>
      <xdr:colOff>314325</xdr:colOff>
      <xdr:row>110</xdr:row>
      <xdr:rowOff>104775</xdr:rowOff>
    </xdr:to>
    <xdr:sp macro="" textlink="">
      <xdr:nvSpPr>
        <xdr:cNvPr id="86" name="직사각형 85"/>
        <xdr:cNvSpPr/>
      </xdr:nvSpPr>
      <xdr:spPr>
        <a:xfrm>
          <a:off x="5057775" y="15801975"/>
          <a:ext cx="11049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대전 로그 전송</a:t>
          </a:r>
          <a:endParaRPr lang="ko-KR" altLang="ko-KR" sz="1100">
            <a:solidFill>
              <a:schemeClr val="lt1"/>
            </a:solidFill>
            <a:latin typeface="+mn-lt"/>
            <a:ea typeface="+mn-ea"/>
            <a:cs typeface="+mn-cs"/>
          </a:endParaRPr>
        </a:p>
      </xdr:txBody>
    </xdr:sp>
    <xdr:clientData/>
  </xdr:twoCellAnchor>
  <xdr:twoCellAnchor>
    <xdr:from>
      <xdr:col>8</xdr:col>
      <xdr:colOff>171451</xdr:colOff>
      <xdr:row>110</xdr:row>
      <xdr:rowOff>104775</xdr:rowOff>
    </xdr:from>
    <xdr:to>
      <xdr:col>8</xdr:col>
      <xdr:colOff>542925</xdr:colOff>
      <xdr:row>118</xdr:row>
      <xdr:rowOff>33338</xdr:rowOff>
    </xdr:to>
    <xdr:cxnSp macro="">
      <xdr:nvCxnSpPr>
        <xdr:cNvPr id="87" name="직선 화살표 연결선 86"/>
        <xdr:cNvCxnSpPr>
          <a:stCxn id="68" idx="4"/>
          <a:endCxn id="86" idx="2"/>
        </xdr:cNvCxnSpPr>
      </xdr:nvCxnSpPr>
      <xdr:spPr>
        <a:xfrm flipV="1">
          <a:off x="5238751" y="16154400"/>
          <a:ext cx="371474" cy="1071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895350</xdr:colOff>
      <xdr:row>93</xdr:row>
      <xdr:rowOff>104775</xdr:rowOff>
    </xdr:from>
    <xdr:to>
      <xdr:col>16</xdr:col>
      <xdr:colOff>180975</xdr:colOff>
      <xdr:row>99</xdr:row>
      <xdr:rowOff>0</xdr:rowOff>
    </xdr:to>
    <xdr:sp macro="" textlink="">
      <xdr:nvSpPr>
        <xdr:cNvPr id="88" name="직사각형 87"/>
        <xdr:cNvSpPr/>
      </xdr:nvSpPr>
      <xdr:spPr>
        <a:xfrm>
          <a:off x="9963150" y="13725525"/>
          <a:ext cx="1390650" cy="75247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solidFill>
                <a:schemeClr val="lt1"/>
              </a:solidFill>
              <a:latin typeface="+mn-lt"/>
              <a:ea typeface="+mn-ea"/>
              <a:cs typeface="+mn-cs"/>
            </a:rPr>
            <a:t>변경된</a:t>
          </a:r>
          <a:r>
            <a:rPr lang="ko-KR" altLang="ko-KR" sz="1100">
              <a:solidFill>
                <a:schemeClr val="lt1"/>
              </a:solidFill>
              <a:latin typeface="+mn-lt"/>
              <a:ea typeface="+mn-ea"/>
              <a:cs typeface="+mn-cs"/>
            </a:rPr>
            <a:t> 유저  승점 </a:t>
          </a:r>
          <a:r>
            <a:rPr lang="en-US" altLang="ko-KR" sz="1100">
              <a:solidFill>
                <a:schemeClr val="lt1"/>
              </a:solidFill>
              <a:latin typeface="+mn-lt"/>
              <a:ea typeface="+mn-ea"/>
              <a:cs typeface="+mn-cs"/>
            </a:rPr>
            <a:t/>
          </a:r>
          <a:br>
            <a:rPr lang="en-US" altLang="ko-KR" sz="1100">
              <a:solidFill>
                <a:schemeClr val="lt1"/>
              </a:solidFill>
              <a:latin typeface="+mn-lt"/>
              <a:ea typeface="+mn-ea"/>
              <a:cs typeface="+mn-cs"/>
            </a:rPr>
          </a:br>
          <a:r>
            <a:rPr lang="en-US" altLang="ko-KR" sz="1100">
              <a:solidFill>
                <a:schemeClr val="lt1"/>
              </a:solidFill>
              <a:latin typeface="+mn-lt"/>
              <a:ea typeface="+mn-ea"/>
              <a:cs typeface="+mn-cs"/>
            </a:rPr>
            <a:t>Grade </a:t>
          </a:r>
          <a:r>
            <a:rPr lang="en-US" altLang="ko-KR" sz="1100" b="1">
              <a:solidFill>
                <a:srgbClr val="FF0000"/>
              </a:solidFill>
              <a:latin typeface="+mn-lt"/>
              <a:ea typeface="+mn-ea"/>
              <a:cs typeface="+mn-cs"/>
            </a:rPr>
            <a:t>1</a:t>
          </a:r>
          <a:endParaRPr lang="ko-KR" altLang="ko-KR" sz="1100">
            <a:solidFill>
              <a:schemeClr val="lt1"/>
            </a:solidFill>
            <a:latin typeface="+mn-lt"/>
            <a:ea typeface="+mn-ea"/>
            <a:cs typeface="+mn-cs"/>
          </a:endParaRPr>
        </a:p>
        <a:p>
          <a:pPr algn="ctr"/>
          <a:r>
            <a:rPr lang="ko-KR" altLang="ko-KR" sz="1100" b="0" i="0">
              <a:solidFill>
                <a:schemeClr val="lt1"/>
              </a:solidFill>
              <a:latin typeface="+mn-lt"/>
              <a:ea typeface="+mn-ea"/>
              <a:cs typeface="+mn-cs"/>
            </a:rPr>
            <a:t>★★☆☆☆</a:t>
          </a:r>
          <a:r>
            <a:rPr lang="en-US" altLang="ko-KR" sz="1100" b="0" i="0">
              <a:solidFill>
                <a:schemeClr val="lt1"/>
              </a:solidFill>
              <a:latin typeface="+mn-lt"/>
              <a:ea typeface="+mn-ea"/>
              <a:cs typeface="+mn-cs"/>
            </a:rPr>
            <a:t>(2/1/2)</a:t>
          </a:r>
          <a:endParaRPr lang="ko-KR" altLang="ko-KR" sz="1100">
            <a:solidFill>
              <a:schemeClr val="lt1"/>
            </a:solidFill>
            <a:latin typeface="+mn-lt"/>
            <a:ea typeface="+mn-ea"/>
            <a:cs typeface="+mn-cs"/>
          </a:endParaRPr>
        </a:p>
      </xdr:txBody>
    </xdr:sp>
    <xdr:clientData/>
  </xdr:twoCellAnchor>
  <xdr:twoCellAnchor>
    <xdr:from>
      <xdr:col>14</xdr:col>
      <xdr:colOff>114300</xdr:colOff>
      <xdr:row>96</xdr:row>
      <xdr:rowOff>52388</xdr:rowOff>
    </xdr:from>
    <xdr:to>
      <xdr:col>14</xdr:col>
      <xdr:colOff>895350</xdr:colOff>
      <xdr:row>96</xdr:row>
      <xdr:rowOff>52388</xdr:rowOff>
    </xdr:to>
    <xdr:cxnSp macro="">
      <xdr:nvCxnSpPr>
        <xdr:cNvPr id="89" name="직선 화살표 연결선 88"/>
        <xdr:cNvCxnSpPr>
          <a:stCxn id="78" idx="3"/>
          <a:endCxn id="88" idx="1"/>
        </xdr:cNvCxnSpPr>
      </xdr:nvCxnSpPr>
      <xdr:spPr>
        <a:xfrm>
          <a:off x="9182100" y="14101763"/>
          <a:ext cx="781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100</xdr:row>
      <xdr:rowOff>95250</xdr:rowOff>
    </xdr:from>
    <xdr:to>
      <xdr:col>13</xdr:col>
      <xdr:colOff>619125</xdr:colOff>
      <xdr:row>104</xdr:row>
      <xdr:rowOff>47625</xdr:rowOff>
    </xdr:to>
    <xdr:sp macro="" textlink="">
      <xdr:nvSpPr>
        <xdr:cNvPr id="90" name="직사각형 89"/>
        <xdr:cNvSpPr/>
      </xdr:nvSpPr>
      <xdr:spPr>
        <a:xfrm>
          <a:off x="8162925" y="14716125"/>
          <a:ext cx="5619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100"/>
            <a:t>Client</a:t>
          </a:r>
          <a:endParaRPr lang="ko-KR" altLang="en-US" sz="1100"/>
        </a:p>
      </xdr:txBody>
    </xdr:sp>
    <xdr:clientData/>
  </xdr:twoCellAnchor>
  <xdr:twoCellAnchor>
    <xdr:from>
      <xdr:col>15</xdr:col>
      <xdr:colOff>161925</xdr:colOff>
      <xdr:row>66</xdr:row>
      <xdr:rowOff>47625</xdr:rowOff>
    </xdr:from>
    <xdr:to>
      <xdr:col>15</xdr:col>
      <xdr:colOff>166688</xdr:colOff>
      <xdr:row>67</xdr:row>
      <xdr:rowOff>123825</xdr:rowOff>
    </xdr:to>
    <xdr:cxnSp macro="">
      <xdr:nvCxnSpPr>
        <xdr:cNvPr id="94" name="직선 화살표 연결선 93"/>
        <xdr:cNvCxnSpPr>
          <a:stCxn id="64" idx="2"/>
          <a:endCxn id="19" idx="0"/>
        </xdr:cNvCxnSpPr>
      </xdr:nvCxnSpPr>
      <xdr:spPr>
        <a:xfrm>
          <a:off x="10648950" y="9810750"/>
          <a:ext cx="4763"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99</xdr:row>
      <xdr:rowOff>0</xdr:rowOff>
    </xdr:from>
    <xdr:to>
      <xdr:col>15</xdr:col>
      <xdr:colOff>176213</xdr:colOff>
      <xdr:row>100</xdr:row>
      <xdr:rowOff>76200</xdr:rowOff>
    </xdr:to>
    <xdr:cxnSp macro="">
      <xdr:nvCxnSpPr>
        <xdr:cNvPr id="97" name="직선 화살표 연결선 96"/>
        <xdr:cNvCxnSpPr>
          <a:stCxn id="88" idx="2"/>
          <a:endCxn id="75" idx="0"/>
        </xdr:cNvCxnSpPr>
      </xdr:nvCxnSpPr>
      <xdr:spPr>
        <a:xfrm>
          <a:off x="10658475" y="14478000"/>
          <a:ext cx="4763"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60</xdr:row>
      <xdr:rowOff>38100</xdr:rowOff>
    </xdr:from>
    <xdr:to>
      <xdr:col>16</xdr:col>
      <xdr:colOff>285750</xdr:colOff>
      <xdr:row>88</xdr:row>
      <xdr:rowOff>133350</xdr:rowOff>
    </xdr:to>
    <xdr:sp macro="" textlink="">
      <xdr:nvSpPr>
        <xdr:cNvPr id="100" name="직사각형 99"/>
        <xdr:cNvSpPr/>
      </xdr:nvSpPr>
      <xdr:spPr>
        <a:xfrm>
          <a:off x="3295650" y="8943975"/>
          <a:ext cx="8162925" cy="4095750"/>
        </a:xfrm>
        <a:prstGeom prst="rect">
          <a:avLst/>
        </a:prstGeom>
        <a:no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ko-KR" altLang="en-US" sz="1100"/>
        </a:p>
      </xdr:txBody>
    </xdr:sp>
    <xdr:clientData/>
  </xdr:twoCellAnchor>
  <xdr:twoCellAnchor>
    <xdr:from>
      <xdr:col>4</xdr:col>
      <xdr:colOff>590550</xdr:colOff>
      <xdr:row>93</xdr:row>
      <xdr:rowOff>9525</xdr:rowOff>
    </xdr:from>
    <xdr:to>
      <xdr:col>16</xdr:col>
      <xdr:colOff>285750</xdr:colOff>
      <xdr:row>121</xdr:row>
      <xdr:rowOff>104775</xdr:rowOff>
    </xdr:to>
    <xdr:sp macro="" textlink="">
      <xdr:nvSpPr>
        <xdr:cNvPr id="101" name="직사각형 100"/>
        <xdr:cNvSpPr/>
      </xdr:nvSpPr>
      <xdr:spPr>
        <a:xfrm>
          <a:off x="3295650" y="13630275"/>
          <a:ext cx="8162925" cy="4095750"/>
        </a:xfrm>
        <a:prstGeom prst="rect">
          <a:avLst/>
        </a:prstGeom>
        <a:no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ko-KR" altLang="en-US" sz="1100"/>
        </a:p>
      </xdr:txBody>
    </xdr:sp>
    <xdr:clientData/>
  </xdr:twoCellAnchor>
  <xdr:twoCellAnchor>
    <xdr:from>
      <xdr:col>4</xdr:col>
      <xdr:colOff>581025</xdr:colOff>
      <xdr:row>58</xdr:row>
      <xdr:rowOff>19050</xdr:rowOff>
    </xdr:from>
    <xdr:to>
      <xdr:col>7</xdr:col>
      <xdr:colOff>476250</xdr:colOff>
      <xdr:row>60</xdr:row>
      <xdr:rowOff>0</xdr:rowOff>
    </xdr:to>
    <xdr:sp macro="" textlink="">
      <xdr:nvSpPr>
        <xdr:cNvPr id="102" name="직사각형 101"/>
        <xdr:cNvSpPr/>
      </xdr:nvSpPr>
      <xdr:spPr>
        <a:xfrm>
          <a:off x="3286125" y="8639175"/>
          <a:ext cx="157162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t>계급 상승시 승점 전송</a:t>
          </a:r>
        </a:p>
      </xdr:txBody>
    </xdr:sp>
    <xdr:clientData/>
  </xdr:twoCellAnchor>
  <xdr:twoCellAnchor>
    <xdr:from>
      <xdr:col>4</xdr:col>
      <xdr:colOff>581025</xdr:colOff>
      <xdr:row>90</xdr:row>
      <xdr:rowOff>133350</xdr:rowOff>
    </xdr:from>
    <xdr:to>
      <xdr:col>7</xdr:col>
      <xdr:colOff>523875</xdr:colOff>
      <xdr:row>92</xdr:row>
      <xdr:rowOff>114300</xdr:rowOff>
    </xdr:to>
    <xdr:sp macro="" textlink="">
      <xdr:nvSpPr>
        <xdr:cNvPr id="103" name="직사각형 102"/>
        <xdr:cNvSpPr/>
      </xdr:nvSpPr>
      <xdr:spPr>
        <a:xfrm>
          <a:off x="3286125" y="13325475"/>
          <a:ext cx="16192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a:t>계급 하락시 승점 전송</a:t>
          </a:r>
        </a:p>
      </xdr:txBody>
    </xdr:sp>
    <xdr:clientData/>
  </xdr:twoCellAnchor>
  <xdr:twoCellAnchor>
    <xdr:from>
      <xdr:col>22</xdr:col>
      <xdr:colOff>38100</xdr:colOff>
      <xdr:row>63</xdr:row>
      <xdr:rowOff>85726</xdr:rowOff>
    </xdr:from>
    <xdr:to>
      <xdr:col>22</xdr:col>
      <xdr:colOff>342900</xdr:colOff>
      <xdr:row>64</xdr:row>
      <xdr:rowOff>66675</xdr:rowOff>
    </xdr:to>
    <xdr:sp macro="" textlink="">
      <xdr:nvSpPr>
        <xdr:cNvPr id="65" name="왼쪽으로 구부러진 화살표 64"/>
        <xdr:cNvSpPr/>
      </xdr:nvSpPr>
      <xdr:spPr>
        <a:xfrm>
          <a:off x="14316075" y="9420226"/>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76200</xdr:colOff>
      <xdr:row>66</xdr:row>
      <xdr:rowOff>57150</xdr:rowOff>
    </xdr:from>
    <xdr:to>
      <xdr:col>22</xdr:col>
      <xdr:colOff>381000</xdr:colOff>
      <xdr:row>69</xdr:row>
      <xdr:rowOff>104775</xdr:rowOff>
    </xdr:to>
    <xdr:sp macro="" textlink="">
      <xdr:nvSpPr>
        <xdr:cNvPr id="93" name="왼쪽으로 구부러진 화살표 92"/>
        <xdr:cNvSpPr/>
      </xdr:nvSpPr>
      <xdr:spPr>
        <a:xfrm>
          <a:off x="14354175" y="9820275"/>
          <a:ext cx="304800" cy="47625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38100</xdr:colOff>
      <xdr:row>64</xdr:row>
      <xdr:rowOff>85726</xdr:rowOff>
    </xdr:from>
    <xdr:to>
      <xdr:col>22</xdr:col>
      <xdr:colOff>342900</xdr:colOff>
      <xdr:row>65</xdr:row>
      <xdr:rowOff>66675</xdr:rowOff>
    </xdr:to>
    <xdr:sp macro="" textlink="">
      <xdr:nvSpPr>
        <xdr:cNvPr id="104" name="왼쪽으로 구부러진 화살표 103"/>
        <xdr:cNvSpPr/>
      </xdr:nvSpPr>
      <xdr:spPr>
        <a:xfrm>
          <a:off x="14316075" y="9563101"/>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47625</xdr:colOff>
      <xdr:row>65</xdr:row>
      <xdr:rowOff>85726</xdr:rowOff>
    </xdr:from>
    <xdr:to>
      <xdr:col>22</xdr:col>
      <xdr:colOff>352425</xdr:colOff>
      <xdr:row>66</xdr:row>
      <xdr:rowOff>66675</xdr:rowOff>
    </xdr:to>
    <xdr:sp macro="" textlink="">
      <xdr:nvSpPr>
        <xdr:cNvPr id="105" name="왼쪽으로 구부러진 화살표 104"/>
        <xdr:cNvSpPr/>
      </xdr:nvSpPr>
      <xdr:spPr>
        <a:xfrm>
          <a:off x="14325600" y="9705976"/>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66675</xdr:colOff>
      <xdr:row>69</xdr:row>
      <xdr:rowOff>76200</xdr:rowOff>
    </xdr:from>
    <xdr:to>
      <xdr:col>22</xdr:col>
      <xdr:colOff>371475</xdr:colOff>
      <xdr:row>70</xdr:row>
      <xdr:rowOff>57149</xdr:rowOff>
    </xdr:to>
    <xdr:sp macro="" textlink="">
      <xdr:nvSpPr>
        <xdr:cNvPr id="106" name="왼쪽으로 구부러진 화살표 105"/>
        <xdr:cNvSpPr/>
      </xdr:nvSpPr>
      <xdr:spPr>
        <a:xfrm>
          <a:off x="14344650" y="10267950"/>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104775</xdr:colOff>
      <xdr:row>72</xdr:row>
      <xdr:rowOff>47624</xdr:rowOff>
    </xdr:from>
    <xdr:to>
      <xdr:col>22</xdr:col>
      <xdr:colOff>409575</xdr:colOff>
      <xdr:row>75</xdr:row>
      <xdr:rowOff>95249</xdr:rowOff>
    </xdr:to>
    <xdr:sp macro="" textlink="">
      <xdr:nvSpPr>
        <xdr:cNvPr id="107" name="왼쪽으로 구부러진 화살표 106"/>
        <xdr:cNvSpPr/>
      </xdr:nvSpPr>
      <xdr:spPr>
        <a:xfrm>
          <a:off x="14382750" y="10667999"/>
          <a:ext cx="304800" cy="47625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66675</xdr:colOff>
      <xdr:row>70</xdr:row>
      <xdr:rowOff>76200</xdr:rowOff>
    </xdr:from>
    <xdr:to>
      <xdr:col>22</xdr:col>
      <xdr:colOff>371475</xdr:colOff>
      <xdr:row>71</xdr:row>
      <xdr:rowOff>57149</xdr:rowOff>
    </xdr:to>
    <xdr:sp macro="" textlink="">
      <xdr:nvSpPr>
        <xdr:cNvPr id="108" name="왼쪽으로 구부러진 화살표 107"/>
        <xdr:cNvSpPr/>
      </xdr:nvSpPr>
      <xdr:spPr>
        <a:xfrm>
          <a:off x="14344650" y="10410825"/>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22</xdr:col>
      <xdr:colOff>76200</xdr:colOff>
      <xdr:row>71</xdr:row>
      <xdr:rowOff>76200</xdr:rowOff>
    </xdr:from>
    <xdr:to>
      <xdr:col>22</xdr:col>
      <xdr:colOff>381000</xdr:colOff>
      <xdr:row>72</xdr:row>
      <xdr:rowOff>57149</xdr:rowOff>
    </xdr:to>
    <xdr:sp macro="" textlink="">
      <xdr:nvSpPr>
        <xdr:cNvPr id="109" name="왼쪽으로 구부러진 화살표 108"/>
        <xdr:cNvSpPr/>
      </xdr:nvSpPr>
      <xdr:spPr>
        <a:xfrm>
          <a:off x="14354175" y="10553700"/>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114300</xdr:colOff>
      <xdr:row>63</xdr:row>
      <xdr:rowOff>19050</xdr:rowOff>
    </xdr:from>
    <xdr:to>
      <xdr:col>23</xdr:col>
      <xdr:colOff>419100</xdr:colOff>
      <xdr:row>67</xdr:row>
      <xdr:rowOff>95250</xdr:rowOff>
    </xdr:to>
    <xdr:sp macro="" textlink="">
      <xdr:nvSpPr>
        <xdr:cNvPr id="111" name="왼쪽으로 구부러진 화살표 110"/>
        <xdr:cNvSpPr/>
      </xdr:nvSpPr>
      <xdr:spPr>
        <a:xfrm flipV="1">
          <a:off x="14839950" y="9353550"/>
          <a:ext cx="304800" cy="64770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104775</xdr:colOff>
      <xdr:row>68</xdr:row>
      <xdr:rowOff>76199</xdr:rowOff>
    </xdr:from>
    <xdr:to>
      <xdr:col>23</xdr:col>
      <xdr:colOff>409575</xdr:colOff>
      <xdr:row>69</xdr:row>
      <xdr:rowOff>85724</xdr:rowOff>
    </xdr:to>
    <xdr:sp macro="" textlink="">
      <xdr:nvSpPr>
        <xdr:cNvPr id="114" name="왼쪽으로 구부러진 화살표 113"/>
        <xdr:cNvSpPr/>
      </xdr:nvSpPr>
      <xdr:spPr>
        <a:xfrm flipV="1">
          <a:off x="14830425" y="10125074"/>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104775</xdr:colOff>
      <xdr:row>67</xdr:row>
      <xdr:rowOff>57149</xdr:rowOff>
    </xdr:from>
    <xdr:to>
      <xdr:col>23</xdr:col>
      <xdr:colOff>409575</xdr:colOff>
      <xdr:row>68</xdr:row>
      <xdr:rowOff>66674</xdr:rowOff>
    </xdr:to>
    <xdr:sp macro="" textlink="">
      <xdr:nvSpPr>
        <xdr:cNvPr id="116" name="왼쪽으로 구부러진 화살표 115"/>
        <xdr:cNvSpPr/>
      </xdr:nvSpPr>
      <xdr:spPr>
        <a:xfrm flipV="1">
          <a:off x="14830425" y="9963149"/>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104775</xdr:colOff>
      <xdr:row>62</xdr:row>
      <xdr:rowOff>85724</xdr:rowOff>
    </xdr:from>
    <xdr:to>
      <xdr:col>23</xdr:col>
      <xdr:colOff>409575</xdr:colOff>
      <xdr:row>63</xdr:row>
      <xdr:rowOff>95249</xdr:rowOff>
    </xdr:to>
    <xdr:sp macro="" textlink="">
      <xdr:nvSpPr>
        <xdr:cNvPr id="117" name="왼쪽으로 구부러진 화살표 116"/>
        <xdr:cNvSpPr/>
      </xdr:nvSpPr>
      <xdr:spPr>
        <a:xfrm flipV="1">
          <a:off x="14830425" y="9277349"/>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85725</xdr:colOff>
      <xdr:row>61</xdr:row>
      <xdr:rowOff>47624</xdr:rowOff>
    </xdr:from>
    <xdr:to>
      <xdr:col>23</xdr:col>
      <xdr:colOff>390525</xdr:colOff>
      <xdr:row>62</xdr:row>
      <xdr:rowOff>57149</xdr:rowOff>
    </xdr:to>
    <xdr:sp macro="" textlink="">
      <xdr:nvSpPr>
        <xdr:cNvPr id="118" name="왼쪽으로 구부러진 화살표 117"/>
        <xdr:cNvSpPr/>
      </xdr:nvSpPr>
      <xdr:spPr>
        <a:xfrm flipV="1">
          <a:off x="14811375" y="9096374"/>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123825</xdr:colOff>
      <xdr:row>69</xdr:row>
      <xdr:rowOff>28575</xdr:rowOff>
    </xdr:from>
    <xdr:to>
      <xdr:col>23</xdr:col>
      <xdr:colOff>428625</xdr:colOff>
      <xdr:row>73</xdr:row>
      <xdr:rowOff>104775</xdr:rowOff>
    </xdr:to>
    <xdr:sp macro="" textlink="">
      <xdr:nvSpPr>
        <xdr:cNvPr id="119" name="왼쪽으로 구부러진 화살표 118"/>
        <xdr:cNvSpPr/>
      </xdr:nvSpPr>
      <xdr:spPr>
        <a:xfrm flipV="1">
          <a:off x="14849475" y="10220325"/>
          <a:ext cx="304800" cy="64770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114300</xdr:colOff>
      <xdr:row>74</xdr:row>
      <xdr:rowOff>85724</xdr:rowOff>
    </xdr:from>
    <xdr:to>
      <xdr:col>23</xdr:col>
      <xdr:colOff>419100</xdr:colOff>
      <xdr:row>75</xdr:row>
      <xdr:rowOff>95249</xdr:rowOff>
    </xdr:to>
    <xdr:sp macro="" textlink="">
      <xdr:nvSpPr>
        <xdr:cNvPr id="120" name="왼쪽으로 구부러진 화살표 119"/>
        <xdr:cNvSpPr/>
      </xdr:nvSpPr>
      <xdr:spPr>
        <a:xfrm flipV="1">
          <a:off x="14839950" y="10991849"/>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23</xdr:col>
      <xdr:colOff>114300</xdr:colOff>
      <xdr:row>73</xdr:row>
      <xdr:rowOff>66674</xdr:rowOff>
    </xdr:from>
    <xdr:to>
      <xdr:col>23</xdr:col>
      <xdr:colOff>419100</xdr:colOff>
      <xdr:row>74</xdr:row>
      <xdr:rowOff>76199</xdr:rowOff>
    </xdr:to>
    <xdr:sp macro="" textlink="">
      <xdr:nvSpPr>
        <xdr:cNvPr id="121" name="왼쪽으로 구부러진 화살표 120"/>
        <xdr:cNvSpPr/>
      </xdr:nvSpPr>
      <xdr:spPr>
        <a:xfrm flipV="1">
          <a:off x="14839950" y="10829924"/>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5</xdr:row>
      <xdr:rowOff>85726</xdr:rowOff>
    </xdr:from>
    <xdr:to>
      <xdr:col>5</xdr:col>
      <xdr:colOff>342900</xdr:colOff>
      <xdr:row>6</xdr:row>
      <xdr:rowOff>66675</xdr:rowOff>
    </xdr:to>
    <xdr:sp macro="" textlink="">
      <xdr:nvSpPr>
        <xdr:cNvPr id="72" name="왼쪽으로 구부러진 화살표 71"/>
        <xdr:cNvSpPr/>
      </xdr:nvSpPr>
      <xdr:spPr>
        <a:xfrm>
          <a:off x="13877925" y="9372601"/>
          <a:ext cx="304800" cy="133349"/>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76200</xdr:colOff>
      <xdr:row>8</xdr:row>
      <xdr:rowOff>57150</xdr:rowOff>
    </xdr:from>
    <xdr:to>
      <xdr:col>5</xdr:col>
      <xdr:colOff>381000</xdr:colOff>
      <xdr:row>11</xdr:row>
      <xdr:rowOff>104775</xdr:rowOff>
    </xdr:to>
    <xdr:sp macro="" textlink="">
      <xdr:nvSpPr>
        <xdr:cNvPr id="73" name="왼쪽으로 구부러진 화살표 72"/>
        <xdr:cNvSpPr/>
      </xdr:nvSpPr>
      <xdr:spPr>
        <a:xfrm>
          <a:off x="13916025" y="9782175"/>
          <a:ext cx="304800" cy="47625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38100</xdr:colOff>
      <xdr:row>6</xdr:row>
      <xdr:rowOff>85726</xdr:rowOff>
    </xdr:from>
    <xdr:to>
      <xdr:col>5</xdr:col>
      <xdr:colOff>342900</xdr:colOff>
      <xdr:row>7</xdr:row>
      <xdr:rowOff>66675</xdr:rowOff>
    </xdr:to>
    <xdr:sp macro="" textlink="">
      <xdr:nvSpPr>
        <xdr:cNvPr id="74" name="왼쪽으로 구부러진 화살표 73"/>
        <xdr:cNvSpPr/>
      </xdr:nvSpPr>
      <xdr:spPr>
        <a:xfrm>
          <a:off x="13877925" y="9525001"/>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47625</xdr:colOff>
      <xdr:row>7</xdr:row>
      <xdr:rowOff>85726</xdr:rowOff>
    </xdr:from>
    <xdr:to>
      <xdr:col>5</xdr:col>
      <xdr:colOff>352425</xdr:colOff>
      <xdr:row>8</xdr:row>
      <xdr:rowOff>66675</xdr:rowOff>
    </xdr:to>
    <xdr:sp macro="" textlink="">
      <xdr:nvSpPr>
        <xdr:cNvPr id="75" name="왼쪽으로 구부러진 화살표 74"/>
        <xdr:cNvSpPr/>
      </xdr:nvSpPr>
      <xdr:spPr>
        <a:xfrm>
          <a:off x="13887450" y="9667876"/>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66675</xdr:colOff>
      <xdr:row>11</xdr:row>
      <xdr:rowOff>76200</xdr:rowOff>
    </xdr:from>
    <xdr:to>
      <xdr:col>5</xdr:col>
      <xdr:colOff>371475</xdr:colOff>
      <xdr:row>12</xdr:row>
      <xdr:rowOff>57149</xdr:rowOff>
    </xdr:to>
    <xdr:sp macro="" textlink="">
      <xdr:nvSpPr>
        <xdr:cNvPr id="76" name="왼쪽으로 구부러진 화살표 75"/>
        <xdr:cNvSpPr/>
      </xdr:nvSpPr>
      <xdr:spPr>
        <a:xfrm>
          <a:off x="13906500" y="10229850"/>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104775</xdr:colOff>
      <xdr:row>14</xdr:row>
      <xdr:rowOff>47624</xdr:rowOff>
    </xdr:from>
    <xdr:to>
      <xdr:col>5</xdr:col>
      <xdr:colOff>409575</xdr:colOff>
      <xdr:row>17</xdr:row>
      <xdr:rowOff>95249</xdr:rowOff>
    </xdr:to>
    <xdr:sp macro="" textlink="">
      <xdr:nvSpPr>
        <xdr:cNvPr id="77" name="왼쪽으로 구부러진 화살표 76"/>
        <xdr:cNvSpPr/>
      </xdr:nvSpPr>
      <xdr:spPr>
        <a:xfrm>
          <a:off x="13944600" y="10629899"/>
          <a:ext cx="304800" cy="47625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66675</xdr:colOff>
      <xdr:row>12</xdr:row>
      <xdr:rowOff>76200</xdr:rowOff>
    </xdr:from>
    <xdr:to>
      <xdr:col>5</xdr:col>
      <xdr:colOff>371475</xdr:colOff>
      <xdr:row>13</xdr:row>
      <xdr:rowOff>57149</xdr:rowOff>
    </xdr:to>
    <xdr:sp macro="" textlink="">
      <xdr:nvSpPr>
        <xdr:cNvPr id="78" name="왼쪽으로 구부러진 화살표 77"/>
        <xdr:cNvSpPr/>
      </xdr:nvSpPr>
      <xdr:spPr>
        <a:xfrm>
          <a:off x="13906500" y="10372725"/>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5</xdr:col>
      <xdr:colOff>76200</xdr:colOff>
      <xdr:row>13</xdr:row>
      <xdr:rowOff>76200</xdr:rowOff>
    </xdr:from>
    <xdr:to>
      <xdr:col>5</xdr:col>
      <xdr:colOff>381000</xdr:colOff>
      <xdr:row>14</xdr:row>
      <xdr:rowOff>57149</xdr:rowOff>
    </xdr:to>
    <xdr:sp macro="" textlink="">
      <xdr:nvSpPr>
        <xdr:cNvPr id="79" name="왼쪽으로 구부러진 화살표 78"/>
        <xdr:cNvSpPr/>
      </xdr:nvSpPr>
      <xdr:spPr>
        <a:xfrm>
          <a:off x="13916025" y="10515600"/>
          <a:ext cx="304800" cy="123824"/>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114300</xdr:colOff>
      <xdr:row>5</xdr:row>
      <xdr:rowOff>19050</xdr:rowOff>
    </xdr:from>
    <xdr:to>
      <xdr:col>6</xdr:col>
      <xdr:colOff>419100</xdr:colOff>
      <xdr:row>9</xdr:row>
      <xdr:rowOff>95250</xdr:rowOff>
    </xdr:to>
    <xdr:sp macro="" textlink="">
      <xdr:nvSpPr>
        <xdr:cNvPr id="80" name="왼쪽으로 구부러진 화살표 79"/>
        <xdr:cNvSpPr/>
      </xdr:nvSpPr>
      <xdr:spPr>
        <a:xfrm flipV="1">
          <a:off x="14639925" y="9305925"/>
          <a:ext cx="304800" cy="657225"/>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104775</xdr:colOff>
      <xdr:row>10</xdr:row>
      <xdr:rowOff>76199</xdr:rowOff>
    </xdr:from>
    <xdr:to>
      <xdr:col>6</xdr:col>
      <xdr:colOff>409575</xdr:colOff>
      <xdr:row>11</xdr:row>
      <xdr:rowOff>85724</xdr:rowOff>
    </xdr:to>
    <xdr:sp macro="" textlink="">
      <xdr:nvSpPr>
        <xdr:cNvPr id="81" name="왼쪽으로 구부러진 화살표 80"/>
        <xdr:cNvSpPr/>
      </xdr:nvSpPr>
      <xdr:spPr>
        <a:xfrm flipV="1">
          <a:off x="14630400" y="10086974"/>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104775</xdr:colOff>
      <xdr:row>9</xdr:row>
      <xdr:rowOff>57149</xdr:rowOff>
    </xdr:from>
    <xdr:to>
      <xdr:col>6</xdr:col>
      <xdr:colOff>409575</xdr:colOff>
      <xdr:row>10</xdr:row>
      <xdr:rowOff>66674</xdr:rowOff>
    </xdr:to>
    <xdr:sp macro="" textlink="">
      <xdr:nvSpPr>
        <xdr:cNvPr id="82" name="왼쪽으로 구부러진 화살표 81"/>
        <xdr:cNvSpPr/>
      </xdr:nvSpPr>
      <xdr:spPr>
        <a:xfrm flipV="1">
          <a:off x="14630400" y="9925049"/>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104775</xdr:colOff>
      <xdr:row>4</xdr:row>
      <xdr:rowOff>85724</xdr:rowOff>
    </xdr:from>
    <xdr:to>
      <xdr:col>6</xdr:col>
      <xdr:colOff>409575</xdr:colOff>
      <xdr:row>5</xdr:row>
      <xdr:rowOff>95249</xdr:rowOff>
    </xdr:to>
    <xdr:sp macro="" textlink="">
      <xdr:nvSpPr>
        <xdr:cNvPr id="83" name="왼쪽으로 구부러진 화살표 82"/>
        <xdr:cNvSpPr/>
      </xdr:nvSpPr>
      <xdr:spPr>
        <a:xfrm flipV="1">
          <a:off x="14630400" y="9220199"/>
          <a:ext cx="304800" cy="16192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85725</xdr:colOff>
      <xdr:row>3</xdr:row>
      <xdr:rowOff>47624</xdr:rowOff>
    </xdr:from>
    <xdr:to>
      <xdr:col>6</xdr:col>
      <xdr:colOff>390525</xdr:colOff>
      <xdr:row>4</xdr:row>
      <xdr:rowOff>57149</xdr:rowOff>
    </xdr:to>
    <xdr:sp macro="" textlink="">
      <xdr:nvSpPr>
        <xdr:cNvPr id="84" name="왼쪽으로 구부러진 화살표 83"/>
        <xdr:cNvSpPr/>
      </xdr:nvSpPr>
      <xdr:spPr>
        <a:xfrm flipV="1">
          <a:off x="14611350" y="9039224"/>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123825</xdr:colOff>
      <xdr:row>11</xdr:row>
      <xdr:rowOff>28575</xdr:rowOff>
    </xdr:from>
    <xdr:to>
      <xdr:col>6</xdr:col>
      <xdr:colOff>428625</xdr:colOff>
      <xdr:row>15</xdr:row>
      <xdr:rowOff>104775</xdr:rowOff>
    </xdr:to>
    <xdr:sp macro="" textlink="">
      <xdr:nvSpPr>
        <xdr:cNvPr id="85" name="왼쪽으로 구부러진 화살표 84"/>
        <xdr:cNvSpPr/>
      </xdr:nvSpPr>
      <xdr:spPr>
        <a:xfrm flipV="1">
          <a:off x="14649450" y="10182225"/>
          <a:ext cx="304800" cy="647700"/>
        </a:xfrm>
        <a:prstGeom prst="curvedLeftArrow">
          <a:avLst>
            <a:gd name="adj1" fmla="val 25000"/>
            <a:gd name="adj2" fmla="val 40550"/>
            <a:gd name="adj3" fmla="val 25000"/>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114300</xdr:colOff>
      <xdr:row>16</xdr:row>
      <xdr:rowOff>85724</xdr:rowOff>
    </xdr:from>
    <xdr:to>
      <xdr:col>6</xdr:col>
      <xdr:colOff>419100</xdr:colOff>
      <xdr:row>17</xdr:row>
      <xdr:rowOff>95249</xdr:rowOff>
    </xdr:to>
    <xdr:sp macro="" textlink="">
      <xdr:nvSpPr>
        <xdr:cNvPr id="86" name="왼쪽으로 구부러진 화살표 85"/>
        <xdr:cNvSpPr/>
      </xdr:nvSpPr>
      <xdr:spPr>
        <a:xfrm flipV="1">
          <a:off x="14639925" y="10953749"/>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twoCellAnchor>
    <xdr:from>
      <xdr:col>6</xdr:col>
      <xdr:colOff>114300</xdr:colOff>
      <xdr:row>15</xdr:row>
      <xdr:rowOff>66674</xdr:rowOff>
    </xdr:from>
    <xdr:to>
      <xdr:col>6</xdr:col>
      <xdr:colOff>419100</xdr:colOff>
      <xdr:row>16</xdr:row>
      <xdr:rowOff>76199</xdr:rowOff>
    </xdr:to>
    <xdr:sp macro="" textlink="">
      <xdr:nvSpPr>
        <xdr:cNvPr id="87" name="왼쪽으로 구부러진 화살표 86"/>
        <xdr:cNvSpPr/>
      </xdr:nvSpPr>
      <xdr:spPr>
        <a:xfrm flipV="1">
          <a:off x="14639925" y="10791824"/>
          <a:ext cx="304800" cy="1524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31</xdr:row>
      <xdr:rowOff>104775</xdr:rowOff>
    </xdr:from>
    <xdr:to>
      <xdr:col>5</xdr:col>
      <xdr:colOff>676275</xdr:colOff>
      <xdr:row>39</xdr:row>
      <xdr:rowOff>104775</xdr:rowOff>
    </xdr:to>
    <xdr:cxnSp macro="">
      <xdr:nvCxnSpPr>
        <xdr:cNvPr id="5" name="직선 화살표 연결선 4"/>
        <xdr:cNvCxnSpPr/>
      </xdr:nvCxnSpPr>
      <xdr:spPr>
        <a:xfrm>
          <a:off x="5438775" y="5524500"/>
          <a:ext cx="676275" cy="143827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676275</xdr:colOff>
      <xdr:row>22</xdr:row>
      <xdr:rowOff>123825</xdr:rowOff>
    </xdr:from>
    <xdr:to>
      <xdr:col>5</xdr:col>
      <xdr:colOff>676275</xdr:colOff>
      <xdr:row>30</xdr:row>
      <xdr:rowOff>85725</xdr:rowOff>
    </xdr:to>
    <xdr:cxnSp macro="">
      <xdr:nvCxnSpPr>
        <xdr:cNvPr id="6" name="직선 화살표 연결선 5"/>
        <xdr:cNvCxnSpPr/>
      </xdr:nvCxnSpPr>
      <xdr:spPr>
        <a:xfrm flipV="1">
          <a:off x="5429250" y="3962400"/>
          <a:ext cx="685800" cy="137160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9526</xdr:colOff>
      <xdr:row>22</xdr:row>
      <xdr:rowOff>95250</xdr:rowOff>
    </xdr:from>
    <xdr:to>
      <xdr:col>10</xdr:col>
      <xdr:colOff>19050</xdr:colOff>
      <xdr:row>22</xdr:row>
      <xdr:rowOff>104775</xdr:rowOff>
    </xdr:to>
    <xdr:cxnSp macro="">
      <xdr:nvCxnSpPr>
        <xdr:cNvPr id="9" name="직선 화살표 연결선 8"/>
        <xdr:cNvCxnSpPr/>
      </xdr:nvCxnSpPr>
      <xdr:spPr>
        <a:xfrm flipV="1">
          <a:off x="8391526" y="3933825"/>
          <a:ext cx="695324" cy="9525"/>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676275</xdr:colOff>
      <xdr:row>73</xdr:row>
      <xdr:rowOff>95250</xdr:rowOff>
    </xdr:from>
    <xdr:to>
      <xdr:col>6</xdr:col>
      <xdr:colOff>0</xdr:colOff>
      <xdr:row>81</xdr:row>
      <xdr:rowOff>114300</xdr:rowOff>
    </xdr:to>
    <xdr:cxnSp macro="">
      <xdr:nvCxnSpPr>
        <xdr:cNvPr id="12" name="직선 화살표 연결선 11"/>
        <xdr:cNvCxnSpPr/>
      </xdr:nvCxnSpPr>
      <xdr:spPr>
        <a:xfrm>
          <a:off x="4743450" y="12934950"/>
          <a:ext cx="1381125" cy="145732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676275</xdr:colOff>
      <xdr:row>64</xdr:row>
      <xdr:rowOff>104775</xdr:rowOff>
    </xdr:from>
    <xdr:to>
      <xdr:col>6</xdr:col>
      <xdr:colOff>0</xdr:colOff>
      <xdr:row>72</xdr:row>
      <xdr:rowOff>95251</xdr:rowOff>
    </xdr:to>
    <xdr:cxnSp macro="">
      <xdr:nvCxnSpPr>
        <xdr:cNvPr id="13" name="직선 화살표 연결선 12"/>
        <xdr:cNvCxnSpPr/>
      </xdr:nvCxnSpPr>
      <xdr:spPr>
        <a:xfrm flipV="1">
          <a:off x="4743450" y="11363325"/>
          <a:ext cx="1381125" cy="1400176"/>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1</xdr:colOff>
      <xdr:row>64</xdr:row>
      <xdr:rowOff>66675</xdr:rowOff>
    </xdr:from>
    <xdr:to>
      <xdr:col>10</xdr:col>
      <xdr:colOff>9525</xdr:colOff>
      <xdr:row>64</xdr:row>
      <xdr:rowOff>76200</xdr:rowOff>
    </xdr:to>
    <xdr:cxnSp macro="">
      <xdr:nvCxnSpPr>
        <xdr:cNvPr id="14" name="직선 화살표 연결선 13"/>
        <xdr:cNvCxnSpPr/>
      </xdr:nvCxnSpPr>
      <xdr:spPr>
        <a:xfrm flipV="1">
          <a:off x="8382001" y="8162925"/>
          <a:ext cx="695324" cy="9525"/>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9525</xdr:colOff>
      <xdr:row>36</xdr:row>
      <xdr:rowOff>95250</xdr:rowOff>
    </xdr:from>
    <xdr:to>
      <xdr:col>10</xdr:col>
      <xdr:colOff>0</xdr:colOff>
      <xdr:row>40</xdr:row>
      <xdr:rowOff>95250</xdr:rowOff>
    </xdr:to>
    <xdr:cxnSp macro="">
      <xdr:nvCxnSpPr>
        <xdr:cNvPr id="16" name="직선 화살표 연결선 15"/>
        <xdr:cNvCxnSpPr/>
      </xdr:nvCxnSpPr>
      <xdr:spPr>
        <a:xfrm flipV="1">
          <a:off x="7705725" y="6419850"/>
          <a:ext cx="1362075" cy="714375"/>
        </a:xfrm>
        <a:prstGeom prst="straightConnector1">
          <a:avLst/>
        </a:prstGeom>
        <a:ln>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8</xdr:col>
      <xdr:colOff>9525</xdr:colOff>
      <xdr:row>41</xdr:row>
      <xdr:rowOff>76200</xdr:rowOff>
    </xdr:from>
    <xdr:to>
      <xdr:col>10</xdr:col>
      <xdr:colOff>0</xdr:colOff>
      <xdr:row>51</xdr:row>
      <xdr:rowOff>85725</xdr:rowOff>
    </xdr:to>
    <xdr:cxnSp macro="">
      <xdr:nvCxnSpPr>
        <xdr:cNvPr id="17" name="직선 화살표 연결선 16"/>
        <xdr:cNvCxnSpPr/>
      </xdr:nvCxnSpPr>
      <xdr:spPr>
        <a:xfrm>
          <a:off x="7705725" y="7286625"/>
          <a:ext cx="1362075" cy="1771650"/>
        </a:xfrm>
        <a:prstGeom prst="straightConnector1">
          <a:avLst/>
        </a:prstGeom>
        <a:ln>
          <a:tailEnd type="arrow"/>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9525</xdr:colOff>
      <xdr:row>83</xdr:row>
      <xdr:rowOff>85725</xdr:rowOff>
    </xdr:from>
    <xdr:to>
      <xdr:col>10</xdr:col>
      <xdr:colOff>9525</xdr:colOff>
      <xdr:row>93</xdr:row>
      <xdr:rowOff>133350</xdr:rowOff>
    </xdr:to>
    <xdr:cxnSp macro="">
      <xdr:nvCxnSpPr>
        <xdr:cNvPr id="24" name="직선 화살표 연결선 23"/>
        <xdr:cNvCxnSpPr/>
      </xdr:nvCxnSpPr>
      <xdr:spPr>
        <a:xfrm>
          <a:off x="7705725" y="14716125"/>
          <a:ext cx="1371600" cy="180975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9525</xdr:colOff>
      <xdr:row>78</xdr:row>
      <xdr:rowOff>95250</xdr:rowOff>
    </xdr:from>
    <xdr:to>
      <xdr:col>10</xdr:col>
      <xdr:colOff>0</xdr:colOff>
      <xdr:row>82</xdr:row>
      <xdr:rowOff>104776</xdr:rowOff>
    </xdr:to>
    <xdr:cxnSp macro="">
      <xdr:nvCxnSpPr>
        <xdr:cNvPr id="25" name="직선 화살표 연결선 24"/>
        <xdr:cNvCxnSpPr/>
      </xdr:nvCxnSpPr>
      <xdr:spPr>
        <a:xfrm flipV="1">
          <a:off x="7705725" y="13839825"/>
          <a:ext cx="1362075" cy="723901"/>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243506</xdr:colOff>
      <xdr:row>22</xdr:row>
      <xdr:rowOff>127554</xdr:rowOff>
    </xdr:from>
    <xdr:to>
      <xdr:col>35</xdr:col>
      <xdr:colOff>94420</xdr:colOff>
      <xdr:row>25</xdr:row>
      <xdr:rowOff>3315</xdr:rowOff>
    </xdr:to>
    <xdr:sp macro="" textlink="">
      <xdr:nvSpPr>
        <xdr:cNvPr id="100" name="폭발 2 99"/>
        <xdr:cNvSpPr/>
      </xdr:nvSpPr>
      <xdr:spPr>
        <a:xfrm>
          <a:off x="8401876" y="3357771"/>
          <a:ext cx="347870" cy="298174"/>
        </a:xfrm>
        <a:prstGeom prst="irregularSeal2">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endParaRPr lang="ko-KR" altLang="en-US" sz="1100"/>
        </a:p>
      </xdr:txBody>
    </xdr:sp>
    <xdr:clientData/>
  </xdr:twoCellAnchor>
  <xdr:twoCellAnchor>
    <xdr:from>
      <xdr:col>5</xdr:col>
      <xdr:colOff>171859</xdr:colOff>
      <xdr:row>98</xdr:row>
      <xdr:rowOff>100207</xdr:rowOff>
    </xdr:from>
    <xdr:to>
      <xdr:col>9</xdr:col>
      <xdr:colOff>120921</xdr:colOff>
      <xdr:row>101</xdr:row>
      <xdr:rowOff>115944</xdr:rowOff>
    </xdr:to>
    <xdr:sp macro="" textlink="">
      <xdr:nvSpPr>
        <xdr:cNvPr id="102" name="순서도: 자기 디스크 101"/>
        <xdr:cNvSpPr/>
      </xdr:nvSpPr>
      <xdr:spPr>
        <a:xfrm>
          <a:off x="1372837" y="14230337"/>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800"/>
            <a:t>행동력 </a:t>
          </a:r>
          <a:r>
            <a:rPr lang="en-US" altLang="ko-KR" sz="800"/>
            <a:t>-5 / </a:t>
          </a:r>
          <a:r>
            <a:rPr lang="ko-KR" altLang="en-US" sz="800"/>
            <a:t>사용아이템</a:t>
          </a:r>
        </a:p>
      </xdr:txBody>
    </xdr:sp>
    <xdr:clientData/>
  </xdr:twoCellAnchor>
  <xdr:twoCellAnchor>
    <xdr:from>
      <xdr:col>3</xdr:col>
      <xdr:colOff>157366</xdr:colOff>
      <xdr:row>96</xdr:row>
      <xdr:rowOff>140794</xdr:rowOff>
    </xdr:from>
    <xdr:to>
      <xdr:col>5</xdr:col>
      <xdr:colOff>171859</xdr:colOff>
      <xdr:row>100</xdr:row>
      <xdr:rowOff>37673</xdr:rowOff>
    </xdr:to>
    <xdr:cxnSp macro="">
      <xdr:nvCxnSpPr>
        <xdr:cNvPr id="103" name="직선 화살표 연결선 102"/>
        <xdr:cNvCxnSpPr>
          <a:endCxn id="102" idx="2"/>
        </xdr:cNvCxnSpPr>
      </xdr:nvCxnSpPr>
      <xdr:spPr>
        <a:xfrm>
          <a:off x="861388" y="13989316"/>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120921</xdr:colOff>
      <xdr:row>97</xdr:row>
      <xdr:rowOff>24835</xdr:rowOff>
    </xdr:from>
    <xdr:to>
      <xdr:col>11</xdr:col>
      <xdr:colOff>16559</xdr:colOff>
      <xdr:row>100</xdr:row>
      <xdr:rowOff>37673</xdr:rowOff>
    </xdr:to>
    <xdr:cxnSp macro="">
      <xdr:nvCxnSpPr>
        <xdr:cNvPr id="104" name="직선 화살표 연결선 103"/>
        <xdr:cNvCxnSpPr>
          <a:stCxn id="102" idx="4"/>
        </xdr:cNvCxnSpPr>
      </xdr:nvCxnSpPr>
      <xdr:spPr>
        <a:xfrm flipV="1">
          <a:off x="2315812" y="14014161"/>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125483</xdr:colOff>
      <xdr:row>100</xdr:row>
      <xdr:rowOff>37261</xdr:rowOff>
    </xdr:from>
    <xdr:to>
      <xdr:col>27</xdr:col>
      <xdr:colOff>74545</xdr:colOff>
      <xdr:row>103</xdr:row>
      <xdr:rowOff>52998</xdr:rowOff>
    </xdr:to>
    <xdr:sp macro="" textlink="">
      <xdr:nvSpPr>
        <xdr:cNvPr id="113" name="순서도: 자기 디스크 112"/>
        <xdr:cNvSpPr/>
      </xdr:nvSpPr>
      <xdr:spPr>
        <a:xfrm>
          <a:off x="5799070" y="14449000"/>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승</a:t>
          </a:r>
          <a:r>
            <a:rPr lang="en-US" altLang="ko-KR" sz="1100"/>
            <a:t>/</a:t>
          </a:r>
          <a:r>
            <a:rPr lang="ko-KR" altLang="en-US" sz="1100"/>
            <a:t>패</a:t>
          </a:r>
          <a:r>
            <a:rPr lang="en-US" altLang="ko-KR" sz="1100"/>
            <a:t>/</a:t>
          </a:r>
          <a:r>
            <a:rPr lang="ko-KR" altLang="en-US" sz="1100"/>
            <a:t>로그</a:t>
          </a:r>
        </a:p>
      </xdr:txBody>
    </xdr:sp>
    <xdr:clientData/>
  </xdr:twoCellAnchor>
  <xdr:twoCellAnchor>
    <xdr:from>
      <xdr:col>21</xdr:col>
      <xdr:colOff>110991</xdr:colOff>
      <xdr:row>98</xdr:row>
      <xdr:rowOff>77849</xdr:rowOff>
    </xdr:from>
    <xdr:to>
      <xdr:col>23</xdr:col>
      <xdr:colOff>125483</xdr:colOff>
      <xdr:row>101</xdr:row>
      <xdr:rowOff>115532</xdr:rowOff>
    </xdr:to>
    <xdr:cxnSp macro="">
      <xdr:nvCxnSpPr>
        <xdr:cNvPr id="114" name="직선 화살표 연결선 113"/>
        <xdr:cNvCxnSpPr>
          <a:endCxn id="113" idx="2"/>
        </xdr:cNvCxnSpPr>
      </xdr:nvCxnSpPr>
      <xdr:spPr>
        <a:xfrm>
          <a:off x="5287621" y="14207979"/>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27</xdr:col>
      <xdr:colOff>74545</xdr:colOff>
      <xdr:row>98</xdr:row>
      <xdr:rowOff>102694</xdr:rowOff>
    </xdr:from>
    <xdr:to>
      <xdr:col>28</xdr:col>
      <xdr:colOff>218662</xdr:colOff>
      <xdr:row>101</xdr:row>
      <xdr:rowOff>115532</xdr:rowOff>
    </xdr:to>
    <xdr:cxnSp macro="">
      <xdr:nvCxnSpPr>
        <xdr:cNvPr id="115" name="직선 화살표 연결선 114"/>
        <xdr:cNvCxnSpPr>
          <a:stCxn id="113" idx="4"/>
        </xdr:cNvCxnSpPr>
      </xdr:nvCxnSpPr>
      <xdr:spPr>
        <a:xfrm flipV="1">
          <a:off x="6742045" y="14232824"/>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178492</xdr:colOff>
      <xdr:row>79</xdr:row>
      <xdr:rowOff>7443</xdr:rowOff>
    </xdr:from>
    <xdr:to>
      <xdr:col>27</xdr:col>
      <xdr:colOff>127554</xdr:colOff>
      <xdr:row>82</xdr:row>
      <xdr:rowOff>23180</xdr:rowOff>
    </xdr:to>
    <xdr:sp macro="" textlink="">
      <xdr:nvSpPr>
        <xdr:cNvPr id="116" name="순서도: 자기 디스크 115"/>
        <xdr:cNvSpPr/>
      </xdr:nvSpPr>
      <xdr:spPr>
        <a:xfrm>
          <a:off x="5852079" y="11462291"/>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코인소모</a:t>
          </a:r>
        </a:p>
      </xdr:txBody>
    </xdr:sp>
    <xdr:clientData/>
  </xdr:twoCellAnchor>
  <xdr:twoCellAnchor>
    <xdr:from>
      <xdr:col>21</xdr:col>
      <xdr:colOff>164000</xdr:colOff>
      <xdr:row>77</xdr:row>
      <xdr:rowOff>48031</xdr:rowOff>
    </xdr:from>
    <xdr:to>
      <xdr:col>23</xdr:col>
      <xdr:colOff>178492</xdr:colOff>
      <xdr:row>80</xdr:row>
      <xdr:rowOff>85714</xdr:rowOff>
    </xdr:to>
    <xdr:cxnSp macro="">
      <xdr:nvCxnSpPr>
        <xdr:cNvPr id="117" name="직선 화살표 연결선 116"/>
        <xdr:cNvCxnSpPr>
          <a:endCxn id="116" idx="2"/>
        </xdr:cNvCxnSpPr>
      </xdr:nvCxnSpPr>
      <xdr:spPr>
        <a:xfrm>
          <a:off x="5340630" y="11221270"/>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27</xdr:col>
      <xdr:colOff>127554</xdr:colOff>
      <xdr:row>77</xdr:row>
      <xdr:rowOff>72876</xdr:rowOff>
    </xdr:from>
    <xdr:to>
      <xdr:col>29</xdr:col>
      <xdr:colOff>23192</xdr:colOff>
      <xdr:row>80</xdr:row>
      <xdr:rowOff>85714</xdr:rowOff>
    </xdr:to>
    <xdr:cxnSp macro="">
      <xdr:nvCxnSpPr>
        <xdr:cNvPr id="118" name="직선 화살표 연결선 117"/>
        <xdr:cNvCxnSpPr>
          <a:stCxn id="116" idx="4"/>
        </xdr:cNvCxnSpPr>
      </xdr:nvCxnSpPr>
      <xdr:spPr>
        <a:xfrm flipV="1">
          <a:off x="6795054" y="11246115"/>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246406</xdr:colOff>
      <xdr:row>79</xdr:row>
      <xdr:rowOff>100217</xdr:rowOff>
    </xdr:from>
    <xdr:to>
      <xdr:col>41</xdr:col>
      <xdr:colOff>195468</xdr:colOff>
      <xdr:row>82</xdr:row>
      <xdr:rowOff>115954</xdr:rowOff>
    </xdr:to>
    <xdr:sp macro="" textlink="">
      <xdr:nvSpPr>
        <xdr:cNvPr id="122" name="순서도: 자기 디스크 121"/>
        <xdr:cNvSpPr/>
      </xdr:nvSpPr>
      <xdr:spPr>
        <a:xfrm>
          <a:off x="9398689" y="11555065"/>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획득량</a:t>
          </a:r>
        </a:p>
      </xdr:txBody>
    </xdr:sp>
    <xdr:clientData/>
  </xdr:twoCellAnchor>
  <xdr:twoCellAnchor>
    <xdr:from>
      <xdr:col>35</xdr:col>
      <xdr:colOff>231914</xdr:colOff>
      <xdr:row>78</xdr:row>
      <xdr:rowOff>1</xdr:rowOff>
    </xdr:from>
    <xdr:to>
      <xdr:col>37</xdr:col>
      <xdr:colOff>246406</xdr:colOff>
      <xdr:row>81</xdr:row>
      <xdr:rowOff>37683</xdr:rowOff>
    </xdr:to>
    <xdr:cxnSp macro="">
      <xdr:nvCxnSpPr>
        <xdr:cNvPr id="123" name="직선 화살표 연결선 122"/>
        <xdr:cNvCxnSpPr>
          <a:endCxn id="122" idx="2"/>
        </xdr:cNvCxnSpPr>
      </xdr:nvCxnSpPr>
      <xdr:spPr>
        <a:xfrm>
          <a:off x="8887240" y="11314044"/>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195468</xdr:colOff>
      <xdr:row>78</xdr:row>
      <xdr:rowOff>24846</xdr:rowOff>
    </xdr:from>
    <xdr:to>
      <xdr:col>43</xdr:col>
      <xdr:colOff>91107</xdr:colOff>
      <xdr:row>81</xdr:row>
      <xdr:rowOff>37683</xdr:rowOff>
    </xdr:to>
    <xdr:cxnSp macro="">
      <xdr:nvCxnSpPr>
        <xdr:cNvPr id="124" name="직선 화살표 연결선 123"/>
        <xdr:cNvCxnSpPr>
          <a:stCxn id="122" idx="4"/>
        </xdr:cNvCxnSpPr>
      </xdr:nvCxnSpPr>
      <xdr:spPr>
        <a:xfrm flipV="1">
          <a:off x="10341664" y="11338889"/>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155292</xdr:colOff>
      <xdr:row>10</xdr:row>
      <xdr:rowOff>100217</xdr:rowOff>
    </xdr:from>
    <xdr:to>
      <xdr:col>9</xdr:col>
      <xdr:colOff>104354</xdr:colOff>
      <xdr:row>13</xdr:row>
      <xdr:rowOff>115954</xdr:rowOff>
    </xdr:to>
    <xdr:sp macro="" textlink="">
      <xdr:nvSpPr>
        <xdr:cNvPr id="125" name="순서도: 자기 디스크 124"/>
        <xdr:cNvSpPr/>
      </xdr:nvSpPr>
      <xdr:spPr>
        <a:xfrm>
          <a:off x="1356270" y="1574521"/>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행동력 </a:t>
          </a:r>
          <a:r>
            <a:rPr lang="en-US" altLang="ko-KR" sz="1100"/>
            <a:t>-3</a:t>
          </a:r>
        </a:p>
      </xdr:txBody>
    </xdr:sp>
    <xdr:clientData/>
  </xdr:twoCellAnchor>
  <xdr:twoCellAnchor>
    <xdr:from>
      <xdr:col>3</xdr:col>
      <xdr:colOff>140799</xdr:colOff>
      <xdr:row>9</xdr:row>
      <xdr:rowOff>0</xdr:rowOff>
    </xdr:from>
    <xdr:to>
      <xdr:col>5</xdr:col>
      <xdr:colOff>155292</xdr:colOff>
      <xdr:row>12</xdr:row>
      <xdr:rowOff>37683</xdr:rowOff>
    </xdr:to>
    <xdr:cxnSp macro="">
      <xdr:nvCxnSpPr>
        <xdr:cNvPr id="126" name="직선 화살표 연결선 125"/>
        <xdr:cNvCxnSpPr>
          <a:endCxn id="125" idx="2"/>
        </xdr:cNvCxnSpPr>
      </xdr:nvCxnSpPr>
      <xdr:spPr>
        <a:xfrm>
          <a:off x="844821" y="1333500"/>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104354</xdr:colOff>
      <xdr:row>9</xdr:row>
      <xdr:rowOff>24845</xdr:rowOff>
    </xdr:from>
    <xdr:to>
      <xdr:col>10</xdr:col>
      <xdr:colOff>248470</xdr:colOff>
      <xdr:row>12</xdr:row>
      <xdr:rowOff>37683</xdr:rowOff>
    </xdr:to>
    <xdr:cxnSp macro="">
      <xdr:nvCxnSpPr>
        <xdr:cNvPr id="127" name="직선 화살표 연결선 126"/>
        <xdr:cNvCxnSpPr>
          <a:stCxn id="125" idx="4"/>
        </xdr:cNvCxnSpPr>
      </xdr:nvCxnSpPr>
      <xdr:spPr>
        <a:xfrm flipV="1">
          <a:off x="2299245" y="1358345"/>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158614</xdr:colOff>
      <xdr:row>26</xdr:row>
      <xdr:rowOff>111807</xdr:rowOff>
    </xdr:from>
    <xdr:to>
      <xdr:col>9</xdr:col>
      <xdr:colOff>107676</xdr:colOff>
      <xdr:row>29</xdr:row>
      <xdr:rowOff>127544</xdr:rowOff>
    </xdr:to>
    <xdr:sp macro="" textlink="">
      <xdr:nvSpPr>
        <xdr:cNvPr id="128" name="순서도: 자기 디스크 127"/>
        <xdr:cNvSpPr/>
      </xdr:nvSpPr>
      <xdr:spPr>
        <a:xfrm>
          <a:off x="1359592" y="3905242"/>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행동력 </a:t>
          </a:r>
          <a:r>
            <a:rPr lang="en-US" altLang="ko-KR" sz="1100"/>
            <a:t>-3</a:t>
          </a:r>
        </a:p>
      </xdr:txBody>
    </xdr:sp>
    <xdr:clientData/>
  </xdr:twoCellAnchor>
  <xdr:twoCellAnchor>
    <xdr:from>
      <xdr:col>3</xdr:col>
      <xdr:colOff>144121</xdr:colOff>
      <xdr:row>25</xdr:row>
      <xdr:rowOff>11591</xdr:rowOff>
    </xdr:from>
    <xdr:to>
      <xdr:col>5</xdr:col>
      <xdr:colOff>158614</xdr:colOff>
      <xdr:row>28</xdr:row>
      <xdr:rowOff>49274</xdr:rowOff>
    </xdr:to>
    <xdr:cxnSp macro="">
      <xdr:nvCxnSpPr>
        <xdr:cNvPr id="129" name="직선 화살표 연결선 128"/>
        <xdr:cNvCxnSpPr>
          <a:endCxn id="128" idx="2"/>
        </xdr:cNvCxnSpPr>
      </xdr:nvCxnSpPr>
      <xdr:spPr>
        <a:xfrm>
          <a:off x="848143" y="3664221"/>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107676</xdr:colOff>
      <xdr:row>25</xdr:row>
      <xdr:rowOff>36436</xdr:rowOff>
    </xdr:from>
    <xdr:to>
      <xdr:col>11</xdr:col>
      <xdr:colOff>3314</xdr:colOff>
      <xdr:row>28</xdr:row>
      <xdr:rowOff>49274</xdr:rowOff>
    </xdr:to>
    <xdr:cxnSp macro="">
      <xdr:nvCxnSpPr>
        <xdr:cNvPr id="130" name="직선 화살표 연결선 129"/>
        <xdr:cNvCxnSpPr>
          <a:stCxn id="128" idx="4"/>
        </xdr:cNvCxnSpPr>
      </xdr:nvCxnSpPr>
      <xdr:spPr>
        <a:xfrm flipV="1">
          <a:off x="2302567" y="3689066"/>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153644</xdr:colOff>
      <xdr:row>44</xdr:row>
      <xdr:rowOff>115130</xdr:rowOff>
    </xdr:from>
    <xdr:to>
      <xdr:col>9</xdr:col>
      <xdr:colOff>102706</xdr:colOff>
      <xdr:row>47</xdr:row>
      <xdr:rowOff>130867</xdr:rowOff>
    </xdr:to>
    <xdr:sp macro="" textlink="">
      <xdr:nvSpPr>
        <xdr:cNvPr id="131" name="순서도: 자기 디스크 130"/>
        <xdr:cNvSpPr/>
      </xdr:nvSpPr>
      <xdr:spPr>
        <a:xfrm>
          <a:off x="1354622" y="6509304"/>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행동력 </a:t>
          </a:r>
          <a:r>
            <a:rPr lang="en-US" altLang="ko-KR" sz="1100"/>
            <a:t>-3</a:t>
          </a:r>
        </a:p>
      </xdr:txBody>
    </xdr:sp>
    <xdr:clientData/>
  </xdr:twoCellAnchor>
  <xdr:twoCellAnchor>
    <xdr:from>
      <xdr:col>3</xdr:col>
      <xdr:colOff>139151</xdr:colOff>
      <xdr:row>43</xdr:row>
      <xdr:rowOff>14913</xdr:rowOff>
    </xdr:from>
    <xdr:to>
      <xdr:col>5</xdr:col>
      <xdr:colOff>153644</xdr:colOff>
      <xdr:row>46</xdr:row>
      <xdr:rowOff>52596</xdr:rowOff>
    </xdr:to>
    <xdr:cxnSp macro="">
      <xdr:nvCxnSpPr>
        <xdr:cNvPr id="132" name="직선 화살표 연결선 131"/>
        <xdr:cNvCxnSpPr>
          <a:endCxn id="131" idx="2"/>
        </xdr:cNvCxnSpPr>
      </xdr:nvCxnSpPr>
      <xdr:spPr>
        <a:xfrm>
          <a:off x="843173" y="6268283"/>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102706</xdr:colOff>
      <xdr:row>43</xdr:row>
      <xdr:rowOff>39758</xdr:rowOff>
    </xdr:from>
    <xdr:to>
      <xdr:col>10</xdr:col>
      <xdr:colOff>246822</xdr:colOff>
      <xdr:row>46</xdr:row>
      <xdr:rowOff>52596</xdr:rowOff>
    </xdr:to>
    <xdr:cxnSp macro="">
      <xdr:nvCxnSpPr>
        <xdr:cNvPr id="133" name="직선 화살표 연결선 132"/>
        <xdr:cNvCxnSpPr>
          <a:stCxn id="131" idx="4"/>
        </xdr:cNvCxnSpPr>
      </xdr:nvCxnSpPr>
      <xdr:spPr>
        <a:xfrm flipV="1">
          <a:off x="2297597" y="6293128"/>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156959</xdr:colOff>
      <xdr:row>61</xdr:row>
      <xdr:rowOff>110156</xdr:rowOff>
    </xdr:from>
    <xdr:to>
      <xdr:col>9</xdr:col>
      <xdr:colOff>106021</xdr:colOff>
      <xdr:row>64</xdr:row>
      <xdr:rowOff>125893</xdr:rowOff>
    </xdr:to>
    <xdr:sp macro="" textlink="">
      <xdr:nvSpPr>
        <xdr:cNvPr id="134" name="순서도: 자기 디스크 133"/>
        <xdr:cNvSpPr/>
      </xdr:nvSpPr>
      <xdr:spPr>
        <a:xfrm>
          <a:off x="1357937" y="8964265"/>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행동력 </a:t>
          </a:r>
          <a:r>
            <a:rPr lang="en-US" altLang="ko-KR" sz="1100"/>
            <a:t>-3</a:t>
          </a:r>
        </a:p>
      </xdr:txBody>
    </xdr:sp>
    <xdr:clientData/>
  </xdr:twoCellAnchor>
  <xdr:twoCellAnchor>
    <xdr:from>
      <xdr:col>3</xdr:col>
      <xdr:colOff>142466</xdr:colOff>
      <xdr:row>60</xdr:row>
      <xdr:rowOff>9940</xdr:rowOff>
    </xdr:from>
    <xdr:to>
      <xdr:col>5</xdr:col>
      <xdr:colOff>156959</xdr:colOff>
      <xdr:row>63</xdr:row>
      <xdr:rowOff>47623</xdr:rowOff>
    </xdr:to>
    <xdr:cxnSp macro="">
      <xdr:nvCxnSpPr>
        <xdr:cNvPr id="135" name="직선 화살표 연결선 134"/>
        <xdr:cNvCxnSpPr>
          <a:endCxn id="134" idx="2"/>
        </xdr:cNvCxnSpPr>
      </xdr:nvCxnSpPr>
      <xdr:spPr>
        <a:xfrm>
          <a:off x="846488" y="8723244"/>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106021</xdr:colOff>
      <xdr:row>60</xdr:row>
      <xdr:rowOff>34785</xdr:rowOff>
    </xdr:from>
    <xdr:to>
      <xdr:col>11</xdr:col>
      <xdr:colOff>1659</xdr:colOff>
      <xdr:row>63</xdr:row>
      <xdr:rowOff>47623</xdr:rowOff>
    </xdr:to>
    <xdr:cxnSp macro="">
      <xdr:nvCxnSpPr>
        <xdr:cNvPr id="136" name="직선 화살표 연결선 135"/>
        <xdr:cNvCxnSpPr>
          <a:stCxn id="134" idx="4"/>
        </xdr:cNvCxnSpPr>
      </xdr:nvCxnSpPr>
      <xdr:spPr>
        <a:xfrm flipV="1">
          <a:off x="2300912" y="8748089"/>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16570</xdr:colOff>
      <xdr:row>23</xdr:row>
      <xdr:rowOff>82803</xdr:rowOff>
    </xdr:from>
    <xdr:to>
      <xdr:col>30</xdr:col>
      <xdr:colOff>167313</xdr:colOff>
      <xdr:row>24</xdr:row>
      <xdr:rowOff>125872</xdr:rowOff>
    </xdr:to>
    <xdr:sp macro="" textlink="">
      <xdr:nvSpPr>
        <xdr:cNvPr id="137" name="타원 136"/>
        <xdr:cNvSpPr/>
      </xdr:nvSpPr>
      <xdr:spPr>
        <a:xfrm flipH="1">
          <a:off x="7429505" y="3453825"/>
          <a:ext cx="150743" cy="183873"/>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37</xdr:col>
      <xdr:colOff>163703</xdr:colOff>
      <xdr:row>10</xdr:row>
      <xdr:rowOff>91921</xdr:rowOff>
    </xdr:from>
    <xdr:to>
      <xdr:col>41</xdr:col>
      <xdr:colOff>112765</xdr:colOff>
      <xdr:row>13</xdr:row>
      <xdr:rowOff>107658</xdr:rowOff>
    </xdr:to>
    <xdr:sp macro="" textlink="">
      <xdr:nvSpPr>
        <xdr:cNvPr id="143" name="순서도: 자기 디스크 142"/>
        <xdr:cNvSpPr/>
      </xdr:nvSpPr>
      <xdr:spPr>
        <a:xfrm>
          <a:off x="9315986" y="1566225"/>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거리전송</a:t>
          </a:r>
          <a:endParaRPr lang="en-US" altLang="ko-KR" sz="1100"/>
        </a:p>
      </xdr:txBody>
    </xdr:sp>
    <xdr:clientData/>
  </xdr:twoCellAnchor>
  <xdr:twoCellAnchor>
    <xdr:from>
      <xdr:col>35</xdr:col>
      <xdr:colOff>149211</xdr:colOff>
      <xdr:row>8</xdr:row>
      <xdr:rowOff>132508</xdr:rowOff>
    </xdr:from>
    <xdr:to>
      <xdr:col>37</xdr:col>
      <xdr:colOff>163703</xdr:colOff>
      <xdr:row>12</xdr:row>
      <xdr:rowOff>29387</xdr:rowOff>
    </xdr:to>
    <xdr:cxnSp macro="">
      <xdr:nvCxnSpPr>
        <xdr:cNvPr id="144" name="직선 화살표 연결선 143"/>
        <xdr:cNvCxnSpPr>
          <a:endCxn id="143" idx="2"/>
        </xdr:cNvCxnSpPr>
      </xdr:nvCxnSpPr>
      <xdr:spPr>
        <a:xfrm>
          <a:off x="8804537" y="1325204"/>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112765</xdr:colOff>
      <xdr:row>9</xdr:row>
      <xdr:rowOff>16549</xdr:rowOff>
    </xdr:from>
    <xdr:to>
      <xdr:col>43</xdr:col>
      <xdr:colOff>8404</xdr:colOff>
      <xdr:row>12</xdr:row>
      <xdr:rowOff>29387</xdr:rowOff>
    </xdr:to>
    <xdr:cxnSp macro="">
      <xdr:nvCxnSpPr>
        <xdr:cNvPr id="145" name="직선 화살표 연결선 144"/>
        <xdr:cNvCxnSpPr>
          <a:stCxn id="143" idx="4"/>
        </xdr:cNvCxnSpPr>
      </xdr:nvCxnSpPr>
      <xdr:spPr>
        <a:xfrm flipV="1">
          <a:off x="10258961" y="1350049"/>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113921</xdr:colOff>
      <xdr:row>26</xdr:row>
      <xdr:rowOff>108494</xdr:rowOff>
    </xdr:from>
    <xdr:to>
      <xdr:col>41</xdr:col>
      <xdr:colOff>62983</xdr:colOff>
      <xdr:row>29</xdr:row>
      <xdr:rowOff>124231</xdr:rowOff>
    </xdr:to>
    <xdr:sp macro="" textlink="">
      <xdr:nvSpPr>
        <xdr:cNvPr id="146" name="순서도: 자기 디스크 145"/>
        <xdr:cNvSpPr/>
      </xdr:nvSpPr>
      <xdr:spPr>
        <a:xfrm>
          <a:off x="9266204" y="3901929"/>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700"/>
            <a:t>거리</a:t>
          </a:r>
          <a:r>
            <a:rPr lang="en-US" altLang="ko-KR" sz="700"/>
            <a:t> , </a:t>
          </a:r>
          <a:r>
            <a:rPr lang="ko-KR" altLang="en-US" sz="700"/>
            <a:t>획득량</a:t>
          </a:r>
          <a:r>
            <a:rPr lang="ko-KR" altLang="en-US" sz="700" baseline="0"/>
            <a:t> 기록</a:t>
          </a:r>
          <a:endParaRPr lang="en-US" altLang="ko-KR" sz="700"/>
        </a:p>
      </xdr:txBody>
    </xdr:sp>
    <xdr:clientData/>
  </xdr:twoCellAnchor>
  <xdr:twoCellAnchor>
    <xdr:from>
      <xdr:col>35</xdr:col>
      <xdr:colOff>99429</xdr:colOff>
      <xdr:row>25</xdr:row>
      <xdr:rowOff>8278</xdr:rowOff>
    </xdr:from>
    <xdr:to>
      <xdr:col>37</xdr:col>
      <xdr:colOff>113921</xdr:colOff>
      <xdr:row>28</xdr:row>
      <xdr:rowOff>45961</xdr:rowOff>
    </xdr:to>
    <xdr:cxnSp macro="">
      <xdr:nvCxnSpPr>
        <xdr:cNvPr id="147" name="직선 화살표 연결선 146"/>
        <xdr:cNvCxnSpPr>
          <a:endCxn id="146" idx="2"/>
        </xdr:cNvCxnSpPr>
      </xdr:nvCxnSpPr>
      <xdr:spPr>
        <a:xfrm>
          <a:off x="8754755" y="3660908"/>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62983</xdr:colOff>
      <xdr:row>25</xdr:row>
      <xdr:rowOff>33123</xdr:rowOff>
    </xdr:from>
    <xdr:to>
      <xdr:col>42</xdr:col>
      <xdr:colOff>207100</xdr:colOff>
      <xdr:row>28</xdr:row>
      <xdr:rowOff>45961</xdr:rowOff>
    </xdr:to>
    <xdr:cxnSp macro="">
      <xdr:nvCxnSpPr>
        <xdr:cNvPr id="148" name="직선 화살표 연결선 147"/>
        <xdr:cNvCxnSpPr>
          <a:stCxn id="146" idx="4"/>
        </xdr:cNvCxnSpPr>
      </xdr:nvCxnSpPr>
      <xdr:spPr>
        <a:xfrm flipV="1">
          <a:off x="10209179" y="3685753"/>
          <a:ext cx="392595" cy="43525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99393</xdr:colOff>
      <xdr:row>23</xdr:row>
      <xdr:rowOff>61269</xdr:rowOff>
    </xdr:from>
    <xdr:to>
      <xdr:col>31</xdr:col>
      <xdr:colOff>21538</xdr:colOff>
      <xdr:row>24</xdr:row>
      <xdr:rowOff>66236</xdr:rowOff>
    </xdr:to>
    <xdr:sp macro="" textlink="">
      <xdr:nvSpPr>
        <xdr:cNvPr id="149" name="타원 148"/>
        <xdr:cNvSpPr/>
      </xdr:nvSpPr>
      <xdr:spPr>
        <a:xfrm flipH="1">
          <a:off x="7512328" y="3432291"/>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30</xdr:col>
      <xdr:colOff>102706</xdr:colOff>
      <xdr:row>23</xdr:row>
      <xdr:rowOff>130843</xdr:rowOff>
    </xdr:from>
    <xdr:to>
      <xdr:col>31</xdr:col>
      <xdr:colOff>24851</xdr:colOff>
      <xdr:row>24</xdr:row>
      <xdr:rowOff>135810</xdr:rowOff>
    </xdr:to>
    <xdr:sp macro="" textlink="">
      <xdr:nvSpPr>
        <xdr:cNvPr id="150" name="타원 149"/>
        <xdr:cNvSpPr/>
      </xdr:nvSpPr>
      <xdr:spPr>
        <a:xfrm flipH="1">
          <a:off x="7515641" y="3501865"/>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32</xdr:col>
      <xdr:colOff>39755</xdr:colOff>
      <xdr:row>23</xdr:row>
      <xdr:rowOff>76202</xdr:rowOff>
    </xdr:from>
    <xdr:to>
      <xdr:col>32</xdr:col>
      <xdr:colOff>210378</xdr:colOff>
      <xdr:row>24</xdr:row>
      <xdr:rowOff>81169</xdr:rowOff>
    </xdr:to>
    <xdr:sp macro="" textlink="">
      <xdr:nvSpPr>
        <xdr:cNvPr id="151" name="타원 150"/>
        <xdr:cNvSpPr/>
      </xdr:nvSpPr>
      <xdr:spPr>
        <a:xfrm flipH="1">
          <a:off x="7949646" y="3447224"/>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33</xdr:col>
      <xdr:colOff>243506</xdr:colOff>
      <xdr:row>38</xdr:row>
      <xdr:rowOff>127554</xdr:rowOff>
    </xdr:from>
    <xdr:to>
      <xdr:col>35</xdr:col>
      <xdr:colOff>94420</xdr:colOff>
      <xdr:row>41</xdr:row>
      <xdr:rowOff>3315</xdr:rowOff>
    </xdr:to>
    <xdr:sp macro="" textlink="">
      <xdr:nvSpPr>
        <xdr:cNvPr id="152" name="폭발 2 151"/>
        <xdr:cNvSpPr/>
      </xdr:nvSpPr>
      <xdr:spPr>
        <a:xfrm>
          <a:off x="8401876" y="3357771"/>
          <a:ext cx="347870" cy="298174"/>
        </a:xfrm>
        <a:prstGeom prst="irregularSeal2">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endParaRPr lang="ko-KR" altLang="en-US" sz="1100"/>
        </a:p>
      </xdr:txBody>
    </xdr:sp>
    <xdr:clientData/>
  </xdr:twoCellAnchor>
  <xdr:twoCellAnchor>
    <xdr:from>
      <xdr:col>30</xdr:col>
      <xdr:colOff>16570</xdr:colOff>
      <xdr:row>39</xdr:row>
      <xdr:rowOff>82803</xdr:rowOff>
    </xdr:from>
    <xdr:to>
      <xdr:col>30</xdr:col>
      <xdr:colOff>167313</xdr:colOff>
      <xdr:row>40</xdr:row>
      <xdr:rowOff>125872</xdr:rowOff>
    </xdr:to>
    <xdr:sp macro="" textlink="">
      <xdr:nvSpPr>
        <xdr:cNvPr id="153" name="타원 152"/>
        <xdr:cNvSpPr/>
      </xdr:nvSpPr>
      <xdr:spPr>
        <a:xfrm flipH="1">
          <a:off x="7429505" y="3453825"/>
          <a:ext cx="150743" cy="183873"/>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37</xdr:col>
      <xdr:colOff>113921</xdr:colOff>
      <xdr:row>42</xdr:row>
      <xdr:rowOff>108494</xdr:rowOff>
    </xdr:from>
    <xdr:to>
      <xdr:col>41</xdr:col>
      <xdr:colOff>62983</xdr:colOff>
      <xdr:row>45</xdr:row>
      <xdr:rowOff>124231</xdr:rowOff>
    </xdr:to>
    <xdr:sp macro="" textlink="">
      <xdr:nvSpPr>
        <xdr:cNvPr id="154" name="순서도: 자기 디스크 153"/>
        <xdr:cNvSpPr/>
      </xdr:nvSpPr>
      <xdr:spPr>
        <a:xfrm>
          <a:off x="9266204" y="3901929"/>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700"/>
            <a:t>거리</a:t>
          </a:r>
          <a:r>
            <a:rPr lang="en-US" altLang="ko-KR" sz="700"/>
            <a:t> , </a:t>
          </a:r>
          <a:r>
            <a:rPr lang="ko-KR" altLang="en-US" sz="700"/>
            <a:t>획득량</a:t>
          </a:r>
          <a:r>
            <a:rPr lang="ko-KR" altLang="en-US" sz="700" baseline="0"/>
            <a:t> 기록</a:t>
          </a:r>
          <a:endParaRPr lang="en-US" altLang="ko-KR" sz="700"/>
        </a:p>
      </xdr:txBody>
    </xdr:sp>
    <xdr:clientData/>
  </xdr:twoCellAnchor>
  <xdr:twoCellAnchor>
    <xdr:from>
      <xdr:col>35</xdr:col>
      <xdr:colOff>99429</xdr:colOff>
      <xdr:row>41</xdr:row>
      <xdr:rowOff>8278</xdr:rowOff>
    </xdr:from>
    <xdr:to>
      <xdr:col>37</xdr:col>
      <xdr:colOff>113921</xdr:colOff>
      <xdr:row>44</xdr:row>
      <xdr:rowOff>45961</xdr:rowOff>
    </xdr:to>
    <xdr:cxnSp macro="">
      <xdr:nvCxnSpPr>
        <xdr:cNvPr id="155" name="직선 화살표 연결선 154"/>
        <xdr:cNvCxnSpPr>
          <a:endCxn id="154" idx="2"/>
        </xdr:cNvCxnSpPr>
      </xdr:nvCxnSpPr>
      <xdr:spPr>
        <a:xfrm>
          <a:off x="8754755" y="3660908"/>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99393</xdr:colOff>
      <xdr:row>39</xdr:row>
      <xdr:rowOff>61269</xdr:rowOff>
    </xdr:from>
    <xdr:to>
      <xdr:col>31</xdr:col>
      <xdr:colOff>21538</xdr:colOff>
      <xdr:row>40</xdr:row>
      <xdr:rowOff>66236</xdr:rowOff>
    </xdr:to>
    <xdr:sp macro="" textlink="">
      <xdr:nvSpPr>
        <xdr:cNvPr id="156" name="타원 155"/>
        <xdr:cNvSpPr/>
      </xdr:nvSpPr>
      <xdr:spPr>
        <a:xfrm flipH="1">
          <a:off x="7512328" y="3432291"/>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30</xdr:col>
      <xdr:colOff>102706</xdr:colOff>
      <xdr:row>39</xdr:row>
      <xdr:rowOff>130843</xdr:rowOff>
    </xdr:from>
    <xdr:to>
      <xdr:col>31</xdr:col>
      <xdr:colOff>24851</xdr:colOff>
      <xdr:row>40</xdr:row>
      <xdr:rowOff>135810</xdr:rowOff>
    </xdr:to>
    <xdr:sp macro="" textlink="">
      <xdr:nvSpPr>
        <xdr:cNvPr id="157" name="타원 156"/>
        <xdr:cNvSpPr/>
      </xdr:nvSpPr>
      <xdr:spPr>
        <a:xfrm flipH="1">
          <a:off x="7515641" y="3501865"/>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32</xdr:col>
      <xdr:colOff>39755</xdr:colOff>
      <xdr:row>39</xdr:row>
      <xdr:rowOff>76202</xdr:rowOff>
    </xdr:from>
    <xdr:to>
      <xdr:col>32</xdr:col>
      <xdr:colOff>210378</xdr:colOff>
      <xdr:row>40</xdr:row>
      <xdr:rowOff>81169</xdr:rowOff>
    </xdr:to>
    <xdr:sp macro="" textlink="">
      <xdr:nvSpPr>
        <xdr:cNvPr id="158" name="타원 157"/>
        <xdr:cNvSpPr/>
      </xdr:nvSpPr>
      <xdr:spPr>
        <a:xfrm flipH="1">
          <a:off x="7949646" y="3447224"/>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33</xdr:col>
      <xdr:colOff>243506</xdr:colOff>
      <xdr:row>56</xdr:row>
      <xdr:rowOff>127554</xdr:rowOff>
    </xdr:from>
    <xdr:to>
      <xdr:col>35</xdr:col>
      <xdr:colOff>94420</xdr:colOff>
      <xdr:row>59</xdr:row>
      <xdr:rowOff>3315</xdr:rowOff>
    </xdr:to>
    <xdr:sp macro="" textlink="">
      <xdr:nvSpPr>
        <xdr:cNvPr id="159" name="폭발 2 158"/>
        <xdr:cNvSpPr/>
      </xdr:nvSpPr>
      <xdr:spPr>
        <a:xfrm>
          <a:off x="8401876" y="3357771"/>
          <a:ext cx="347870" cy="298174"/>
        </a:xfrm>
        <a:prstGeom prst="irregularSeal2">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endParaRPr lang="ko-KR" altLang="en-US" sz="1100"/>
        </a:p>
      </xdr:txBody>
    </xdr:sp>
    <xdr:clientData/>
  </xdr:twoCellAnchor>
  <xdr:twoCellAnchor>
    <xdr:from>
      <xdr:col>30</xdr:col>
      <xdr:colOff>16570</xdr:colOff>
      <xdr:row>57</xdr:row>
      <xdr:rowOff>82803</xdr:rowOff>
    </xdr:from>
    <xdr:to>
      <xdr:col>30</xdr:col>
      <xdr:colOff>167313</xdr:colOff>
      <xdr:row>58</xdr:row>
      <xdr:rowOff>125872</xdr:rowOff>
    </xdr:to>
    <xdr:sp macro="" textlink="">
      <xdr:nvSpPr>
        <xdr:cNvPr id="160" name="타원 159"/>
        <xdr:cNvSpPr/>
      </xdr:nvSpPr>
      <xdr:spPr>
        <a:xfrm flipH="1">
          <a:off x="7429505" y="3453825"/>
          <a:ext cx="150743" cy="183873"/>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37</xdr:col>
      <xdr:colOff>113921</xdr:colOff>
      <xdr:row>60</xdr:row>
      <xdr:rowOff>108494</xdr:rowOff>
    </xdr:from>
    <xdr:to>
      <xdr:col>41</xdr:col>
      <xdr:colOff>62983</xdr:colOff>
      <xdr:row>63</xdr:row>
      <xdr:rowOff>124231</xdr:rowOff>
    </xdr:to>
    <xdr:sp macro="" textlink="">
      <xdr:nvSpPr>
        <xdr:cNvPr id="161" name="순서도: 자기 디스크 160"/>
        <xdr:cNvSpPr/>
      </xdr:nvSpPr>
      <xdr:spPr>
        <a:xfrm>
          <a:off x="9266204" y="3901929"/>
          <a:ext cx="942975" cy="4381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700"/>
            <a:t>거리</a:t>
          </a:r>
          <a:r>
            <a:rPr lang="en-US" altLang="ko-KR" sz="700"/>
            <a:t> , </a:t>
          </a:r>
          <a:r>
            <a:rPr lang="ko-KR" altLang="en-US" sz="700"/>
            <a:t>획득량</a:t>
          </a:r>
          <a:r>
            <a:rPr lang="ko-KR" altLang="en-US" sz="700" baseline="0"/>
            <a:t> 기록</a:t>
          </a:r>
          <a:endParaRPr lang="en-US" altLang="ko-KR" sz="700"/>
        </a:p>
      </xdr:txBody>
    </xdr:sp>
    <xdr:clientData/>
  </xdr:twoCellAnchor>
  <xdr:twoCellAnchor>
    <xdr:from>
      <xdr:col>35</xdr:col>
      <xdr:colOff>99429</xdr:colOff>
      <xdr:row>59</xdr:row>
      <xdr:rowOff>8278</xdr:rowOff>
    </xdr:from>
    <xdr:to>
      <xdr:col>37</xdr:col>
      <xdr:colOff>113921</xdr:colOff>
      <xdr:row>62</xdr:row>
      <xdr:rowOff>45961</xdr:rowOff>
    </xdr:to>
    <xdr:cxnSp macro="">
      <xdr:nvCxnSpPr>
        <xdr:cNvPr id="162" name="직선 화살표 연결선 161"/>
        <xdr:cNvCxnSpPr>
          <a:endCxn id="161" idx="2"/>
        </xdr:cNvCxnSpPr>
      </xdr:nvCxnSpPr>
      <xdr:spPr>
        <a:xfrm>
          <a:off x="8754755" y="3660908"/>
          <a:ext cx="511449" cy="46009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99393</xdr:colOff>
      <xdr:row>57</xdr:row>
      <xdr:rowOff>61269</xdr:rowOff>
    </xdr:from>
    <xdr:to>
      <xdr:col>31</xdr:col>
      <xdr:colOff>21538</xdr:colOff>
      <xdr:row>58</xdr:row>
      <xdr:rowOff>66236</xdr:rowOff>
    </xdr:to>
    <xdr:sp macro="" textlink="">
      <xdr:nvSpPr>
        <xdr:cNvPr id="163" name="타원 162"/>
        <xdr:cNvSpPr/>
      </xdr:nvSpPr>
      <xdr:spPr>
        <a:xfrm flipH="1">
          <a:off x="7512328" y="3432291"/>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30</xdr:col>
      <xdr:colOff>102706</xdr:colOff>
      <xdr:row>57</xdr:row>
      <xdr:rowOff>130843</xdr:rowOff>
    </xdr:from>
    <xdr:to>
      <xdr:col>31</xdr:col>
      <xdr:colOff>24851</xdr:colOff>
      <xdr:row>58</xdr:row>
      <xdr:rowOff>135810</xdr:rowOff>
    </xdr:to>
    <xdr:sp macro="" textlink="">
      <xdr:nvSpPr>
        <xdr:cNvPr id="164" name="타원 163"/>
        <xdr:cNvSpPr/>
      </xdr:nvSpPr>
      <xdr:spPr>
        <a:xfrm flipH="1">
          <a:off x="7515641" y="3501865"/>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32</xdr:col>
      <xdr:colOff>39755</xdr:colOff>
      <xdr:row>57</xdr:row>
      <xdr:rowOff>76202</xdr:rowOff>
    </xdr:from>
    <xdr:to>
      <xdr:col>32</xdr:col>
      <xdr:colOff>210378</xdr:colOff>
      <xdr:row>58</xdr:row>
      <xdr:rowOff>81169</xdr:rowOff>
    </xdr:to>
    <xdr:sp macro="" textlink="">
      <xdr:nvSpPr>
        <xdr:cNvPr id="165" name="타원 164"/>
        <xdr:cNvSpPr/>
      </xdr:nvSpPr>
      <xdr:spPr>
        <a:xfrm flipH="1">
          <a:off x="7949646" y="3447224"/>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twoCellAnchor>
    <xdr:from>
      <xdr:col>41</xdr:col>
      <xdr:colOff>62983</xdr:colOff>
      <xdr:row>41</xdr:row>
      <xdr:rowOff>33132</xdr:rowOff>
    </xdr:from>
    <xdr:to>
      <xdr:col>42</xdr:col>
      <xdr:colOff>193812</xdr:colOff>
      <xdr:row>44</xdr:row>
      <xdr:rowOff>45960</xdr:rowOff>
    </xdr:to>
    <xdr:cxnSp macro="">
      <xdr:nvCxnSpPr>
        <xdr:cNvPr id="166" name="직선 화살표 연결선 165"/>
        <xdr:cNvCxnSpPr>
          <a:stCxn id="154" idx="4"/>
        </xdr:cNvCxnSpPr>
      </xdr:nvCxnSpPr>
      <xdr:spPr>
        <a:xfrm flipV="1">
          <a:off x="10209179" y="6004893"/>
          <a:ext cx="379307" cy="43524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62983</xdr:colOff>
      <xdr:row>59</xdr:row>
      <xdr:rowOff>57980</xdr:rowOff>
    </xdr:from>
    <xdr:to>
      <xdr:col>42</xdr:col>
      <xdr:colOff>207100</xdr:colOff>
      <xdr:row>62</xdr:row>
      <xdr:rowOff>45960</xdr:rowOff>
    </xdr:to>
    <xdr:cxnSp macro="">
      <xdr:nvCxnSpPr>
        <xdr:cNvPr id="168" name="직선 화살표 연결선 167"/>
        <xdr:cNvCxnSpPr>
          <a:stCxn id="161" idx="4"/>
        </xdr:cNvCxnSpPr>
      </xdr:nvCxnSpPr>
      <xdr:spPr>
        <a:xfrm flipV="1">
          <a:off x="10209179" y="8630480"/>
          <a:ext cx="392595" cy="410393"/>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14906</xdr:colOff>
      <xdr:row>74</xdr:row>
      <xdr:rowOff>109333</xdr:rowOff>
    </xdr:from>
    <xdr:to>
      <xdr:col>32</xdr:col>
      <xdr:colOff>185529</xdr:colOff>
      <xdr:row>75</xdr:row>
      <xdr:rowOff>114300</xdr:rowOff>
    </xdr:to>
    <xdr:sp macro="" textlink="">
      <xdr:nvSpPr>
        <xdr:cNvPr id="175" name="타원 174"/>
        <xdr:cNvSpPr/>
      </xdr:nvSpPr>
      <xdr:spPr>
        <a:xfrm flipH="1">
          <a:off x="7924797" y="10860159"/>
          <a:ext cx="170623" cy="145771"/>
        </a:xfrm>
        <a:prstGeom prst="ellipse">
          <a:avLst/>
        </a:prstGeom>
      </xdr:spPr>
      <xdr:style>
        <a:lnRef idx="1">
          <a:schemeClr val="dk1"/>
        </a:lnRef>
        <a:fillRef idx="2">
          <a:schemeClr val="dk1"/>
        </a:fillRef>
        <a:effectRef idx="1">
          <a:schemeClr val="dk1"/>
        </a:effectRef>
        <a:fontRef idx="minor">
          <a:schemeClr val="dk1"/>
        </a:fontRef>
      </xdr:style>
      <xdr:txBody>
        <a:bodyPr rtlCol="0" anchor="ctr"/>
        <a:lstStyle/>
        <a:p>
          <a:pPr algn="ctr"/>
          <a:endParaRPr lang="ko-KR"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419100</xdr:colOff>
      <xdr:row>21</xdr:row>
      <xdr:rowOff>38100</xdr:rowOff>
    </xdr:from>
    <xdr:to>
      <xdr:col>7</xdr:col>
      <xdr:colOff>95250</xdr:colOff>
      <xdr:row>21</xdr:row>
      <xdr:rowOff>57150</xdr:rowOff>
    </xdr:to>
    <xdr:cxnSp macro="">
      <xdr:nvCxnSpPr>
        <xdr:cNvPr id="2" name="직선 화살표 연결선 1"/>
        <xdr:cNvCxnSpPr/>
      </xdr:nvCxnSpPr>
      <xdr:spPr>
        <a:xfrm flipV="1">
          <a:off x="2390775" y="3181350"/>
          <a:ext cx="1733550" cy="1905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114299</xdr:colOff>
      <xdr:row>25</xdr:row>
      <xdr:rowOff>104775</xdr:rowOff>
    </xdr:from>
    <xdr:to>
      <xdr:col>14</xdr:col>
      <xdr:colOff>266701</xdr:colOff>
      <xdr:row>32</xdr:row>
      <xdr:rowOff>95247</xdr:rowOff>
    </xdr:to>
    <xdr:grpSp>
      <xdr:nvGrpSpPr>
        <xdr:cNvPr id="3" name="그룹 2"/>
        <xdr:cNvGrpSpPr/>
      </xdr:nvGrpSpPr>
      <xdr:grpSpPr>
        <a:xfrm>
          <a:off x="6829424" y="4391025"/>
          <a:ext cx="2809877" cy="1343022"/>
          <a:chOff x="6916414" y="5125714"/>
          <a:chExt cx="3899781" cy="897818"/>
        </a:xfrm>
      </xdr:grpSpPr>
      <xdr:sp macro="" textlink="">
        <xdr:nvSpPr>
          <xdr:cNvPr id="4" name="순서도: 자기 디스크 3"/>
          <xdr:cNvSpPr/>
        </xdr:nvSpPr>
        <xdr:spPr>
          <a:xfrm>
            <a:off x="8444118" y="5492023"/>
            <a:ext cx="1221973" cy="53150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800"/>
              <a:t>확률표</a:t>
            </a:r>
            <a:endParaRPr lang="en-US" altLang="ko-KR" sz="800"/>
          </a:p>
          <a:p>
            <a:pPr algn="ctr"/>
            <a:r>
              <a:rPr lang="ko-KR" altLang="en-US" sz="800"/>
              <a:t>참조</a:t>
            </a:r>
            <a:endParaRPr lang="en-US" altLang="ko-KR" sz="800"/>
          </a:p>
          <a:p>
            <a:pPr algn="ctr"/>
            <a:r>
              <a:rPr lang="ko-KR" altLang="en-US" sz="800"/>
              <a:t>강화성공 실패</a:t>
            </a:r>
          </a:p>
        </xdr:txBody>
      </xdr:sp>
      <xdr:cxnSp macro="">
        <xdr:nvCxnSpPr>
          <xdr:cNvPr id="5" name="직선 화살표 연결선 4"/>
          <xdr:cNvCxnSpPr>
            <a:stCxn id="9" idx="2"/>
            <a:endCxn id="4" idx="2"/>
          </xdr:cNvCxnSpPr>
        </xdr:nvCxnSpPr>
        <xdr:spPr>
          <a:xfrm>
            <a:off x="6916414" y="5424988"/>
            <a:ext cx="1527704" cy="33279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xnSp macro="">
        <xdr:nvCxnSpPr>
          <xdr:cNvPr id="6" name="직선 화살표 연결선 5"/>
          <xdr:cNvCxnSpPr>
            <a:stCxn id="4" idx="4"/>
            <a:endCxn id="7" idx="2"/>
          </xdr:cNvCxnSpPr>
        </xdr:nvCxnSpPr>
        <xdr:spPr>
          <a:xfrm flipV="1">
            <a:off x="9666091" y="5125714"/>
            <a:ext cx="1150104" cy="63206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12</xdr:col>
      <xdr:colOff>466725</xdr:colOff>
      <xdr:row>17</xdr:row>
      <xdr:rowOff>104775</xdr:rowOff>
    </xdr:from>
    <xdr:to>
      <xdr:col>15</xdr:col>
      <xdr:colOff>619125</xdr:colOff>
      <xdr:row>25</xdr:row>
      <xdr:rowOff>104775</xdr:rowOff>
    </xdr:to>
    <xdr:sp macro="" textlink="">
      <xdr:nvSpPr>
        <xdr:cNvPr id="7" name="모서리가 둥근 직사각형 6"/>
        <xdr:cNvSpPr/>
      </xdr:nvSpPr>
      <xdr:spPr>
        <a:xfrm>
          <a:off x="7067550" y="2562225"/>
          <a:ext cx="1685925" cy="137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강화 성공</a:t>
          </a:r>
          <a:r>
            <a:rPr lang="en-US" altLang="ko-KR" sz="1100" baseline="0"/>
            <a:t> </a:t>
          </a:r>
          <a:r>
            <a:rPr lang="ko-KR" altLang="en-US" sz="1100"/>
            <a:t>했습니다</a:t>
          </a:r>
          <a:r>
            <a:rPr lang="en-US" altLang="ko-KR" sz="1100"/>
            <a:t>.</a:t>
          </a:r>
        </a:p>
        <a:p>
          <a:pPr algn="ctr"/>
          <a:endParaRPr lang="en-US" altLang="ko-KR" sz="1100"/>
        </a:p>
        <a:p>
          <a:pPr algn="ctr"/>
          <a:endParaRPr lang="en-US" altLang="ko-KR" sz="1100"/>
        </a:p>
        <a:p>
          <a:pPr algn="ctr"/>
          <a:r>
            <a:rPr lang="en-US" altLang="ko-KR" sz="1100"/>
            <a:t>OK</a:t>
          </a:r>
          <a:endParaRPr lang="ko-KR" altLang="en-US" sz="1100"/>
        </a:p>
      </xdr:txBody>
    </xdr:sp>
    <xdr:clientData/>
  </xdr:twoCellAnchor>
  <xdr:twoCellAnchor>
    <xdr:from>
      <xdr:col>7</xdr:col>
      <xdr:colOff>123824</xdr:colOff>
      <xdr:row>18</xdr:row>
      <xdr:rowOff>104776</xdr:rowOff>
    </xdr:from>
    <xdr:to>
      <xdr:col>11</xdr:col>
      <xdr:colOff>104774</xdr:colOff>
      <xdr:row>28</xdr:row>
      <xdr:rowOff>38101</xdr:rowOff>
    </xdr:to>
    <xdr:grpSp>
      <xdr:nvGrpSpPr>
        <xdr:cNvPr id="8" name="그룹 7"/>
        <xdr:cNvGrpSpPr/>
      </xdr:nvGrpSpPr>
      <xdr:grpSpPr>
        <a:xfrm>
          <a:off x="5810249" y="3190876"/>
          <a:ext cx="2038350" cy="1647825"/>
          <a:chOff x="5819775" y="3810000"/>
          <a:chExt cx="2171700" cy="1343025"/>
        </a:xfrm>
      </xdr:grpSpPr>
      <xdr:sp macro="" textlink="">
        <xdr:nvSpPr>
          <xdr:cNvPr id="9" name="모서리가 둥근 직사각형 8"/>
          <xdr:cNvSpPr/>
        </xdr:nvSpPr>
        <xdr:spPr>
          <a:xfrm>
            <a:off x="5819775" y="3810000"/>
            <a:ext cx="2171700" cy="1343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10" name="직사각형 9"/>
          <xdr:cNvSpPr/>
        </xdr:nvSpPr>
        <xdr:spPr>
          <a:xfrm>
            <a:off x="6755858" y="4067176"/>
            <a:ext cx="504825" cy="4000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ko-KR" sz="1100">
                <a:solidFill>
                  <a:sysClr val="windowText" lastClr="000000"/>
                </a:solidFill>
              </a:rPr>
              <a:t>ICon</a:t>
            </a:r>
            <a:endParaRPr lang="ko-KR" altLang="en-US" sz="1100">
              <a:solidFill>
                <a:sysClr val="windowText" lastClr="000000"/>
              </a:solidFill>
            </a:endParaRPr>
          </a:p>
        </xdr:txBody>
      </xdr:sp>
      <xdr:sp macro="" textlink="">
        <xdr:nvSpPr>
          <xdr:cNvPr id="11" name="직사각형 10"/>
          <xdr:cNvSpPr/>
        </xdr:nvSpPr>
        <xdr:spPr>
          <a:xfrm>
            <a:off x="6029326" y="4848225"/>
            <a:ext cx="790574"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ko-KR" sz="1100"/>
              <a:t>Upgrade</a:t>
            </a:r>
            <a:endParaRPr lang="ko-KR" altLang="en-US" sz="1100"/>
          </a:p>
        </xdr:txBody>
      </xdr:sp>
      <xdr:sp macro="" textlink="">
        <xdr:nvSpPr>
          <xdr:cNvPr id="12" name="직사각형 11"/>
          <xdr:cNvSpPr/>
        </xdr:nvSpPr>
        <xdr:spPr>
          <a:xfrm>
            <a:off x="7000875" y="4848225"/>
            <a:ext cx="63817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ko-KR" sz="1100"/>
              <a:t>Cancel</a:t>
            </a:r>
            <a:endParaRPr lang="ko-KR"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18</xdr:row>
      <xdr:rowOff>38100</xdr:rowOff>
    </xdr:from>
    <xdr:to>
      <xdr:col>7</xdr:col>
      <xdr:colOff>95250</xdr:colOff>
      <xdr:row>18</xdr:row>
      <xdr:rowOff>57150</xdr:rowOff>
    </xdr:to>
    <xdr:cxnSp macro="">
      <xdr:nvCxnSpPr>
        <xdr:cNvPr id="2" name="직선 화살표 연결선 1"/>
        <xdr:cNvCxnSpPr/>
      </xdr:nvCxnSpPr>
      <xdr:spPr>
        <a:xfrm flipV="1">
          <a:off x="3743325" y="4391025"/>
          <a:ext cx="2000250" cy="1905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333375</xdr:colOff>
      <xdr:row>24</xdr:row>
      <xdr:rowOff>38100</xdr:rowOff>
    </xdr:from>
    <xdr:to>
      <xdr:col>13</xdr:col>
      <xdr:colOff>116368</xdr:colOff>
      <xdr:row>28</xdr:row>
      <xdr:rowOff>41825</xdr:rowOff>
    </xdr:to>
    <xdr:grpSp>
      <xdr:nvGrpSpPr>
        <xdr:cNvPr id="3" name="그룹 2"/>
        <xdr:cNvGrpSpPr/>
      </xdr:nvGrpSpPr>
      <xdr:grpSpPr>
        <a:xfrm>
          <a:off x="5905500" y="4210050"/>
          <a:ext cx="1326043" cy="689525"/>
          <a:chOff x="7934325" y="5334000"/>
          <a:chExt cx="1840393" cy="689525"/>
        </a:xfrm>
      </xdr:grpSpPr>
      <xdr:sp macro="" textlink="">
        <xdr:nvSpPr>
          <xdr:cNvPr id="4" name="순서도: 자기 디스크 3"/>
          <xdr:cNvSpPr/>
        </xdr:nvSpPr>
        <xdr:spPr>
          <a:xfrm>
            <a:off x="8444118" y="5579163"/>
            <a:ext cx="939662" cy="444362"/>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800"/>
              <a:t>확률표참조강화성공 실패</a:t>
            </a:r>
          </a:p>
        </xdr:txBody>
      </xdr:sp>
      <xdr:cxnSp macro="">
        <xdr:nvCxnSpPr>
          <xdr:cNvPr id="5" name="직선 화살표 연결선 4"/>
          <xdr:cNvCxnSpPr>
            <a:endCxn id="4" idx="2"/>
          </xdr:cNvCxnSpPr>
        </xdr:nvCxnSpPr>
        <xdr:spPr>
          <a:xfrm>
            <a:off x="7934325" y="5334000"/>
            <a:ext cx="509793" cy="468379"/>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xnSp macro="">
        <xdr:nvCxnSpPr>
          <xdr:cNvPr id="6" name="직선 화살표 연결선 5"/>
          <xdr:cNvCxnSpPr>
            <a:stCxn id="4" idx="4"/>
          </xdr:cNvCxnSpPr>
        </xdr:nvCxnSpPr>
        <xdr:spPr>
          <a:xfrm flipV="1">
            <a:off x="9383780" y="5360916"/>
            <a:ext cx="390938" cy="441463"/>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12</xdr:col>
      <xdr:colOff>466725</xdr:colOff>
      <xdr:row>14</xdr:row>
      <xdr:rowOff>104775</xdr:rowOff>
    </xdr:from>
    <xdr:to>
      <xdr:col>15</xdr:col>
      <xdr:colOff>619125</xdr:colOff>
      <xdr:row>22</xdr:row>
      <xdr:rowOff>104775</xdr:rowOff>
    </xdr:to>
    <xdr:sp macro="" textlink="">
      <xdr:nvSpPr>
        <xdr:cNvPr id="7" name="모서리가 둥근 직사각형 6"/>
        <xdr:cNvSpPr/>
      </xdr:nvSpPr>
      <xdr:spPr>
        <a:xfrm>
          <a:off x="9439275" y="3771900"/>
          <a:ext cx="2209800" cy="137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ko-KR" altLang="en-US" sz="1100"/>
            <a:t>강화 성공</a:t>
          </a:r>
          <a:r>
            <a:rPr lang="en-US" altLang="ko-KR" sz="1100" baseline="0"/>
            <a:t> </a:t>
          </a:r>
          <a:r>
            <a:rPr lang="ko-KR" altLang="en-US" sz="1100"/>
            <a:t>했습니다</a:t>
          </a:r>
          <a:r>
            <a:rPr lang="en-US" altLang="ko-KR" sz="1100"/>
            <a:t>.</a:t>
          </a:r>
        </a:p>
        <a:p>
          <a:pPr algn="ctr"/>
          <a:endParaRPr lang="en-US" altLang="ko-KR" sz="1100"/>
        </a:p>
        <a:p>
          <a:pPr algn="ctr"/>
          <a:endParaRPr lang="en-US" altLang="ko-KR" sz="1100"/>
        </a:p>
        <a:p>
          <a:pPr algn="ctr"/>
          <a:r>
            <a:rPr lang="en-US" altLang="ko-KR" sz="1100"/>
            <a:t>OK</a:t>
          </a:r>
          <a:endParaRPr lang="ko-KR" altLang="en-US" sz="1100"/>
        </a:p>
      </xdr:txBody>
    </xdr:sp>
    <xdr:clientData/>
  </xdr:twoCellAnchor>
  <xdr:twoCellAnchor>
    <xdr:from>
      <xdr:col>7</xdr:col>
      <xdr:colOff>123824</xdr:colOff>
      <xdr:row>15</xdr:row>
      <xdr:rowOff>104776</xdr:rowOff>
    </xdr:from>
    <xdr:to>
      <xdr:col>11</xdr:col>
      <xdr:colOff>104774</xdr:colOff>
      <xdr:row>25</xdr:row>
      <xdr:rowOff>38101</xdr:rowOff>
    </xdr:to>
    <xdr:grpSp>
      <xdr:nvGrpSpPr>
        <xdr:cNvPr id="24" name="그룹 23"/>
        <xdr:cNvGrpSpPr/>
      </xdr:nvGrpSpPr>
      <xdr:grpSpPr>
        <a:xfrm>
          <a:off x="4152899" y="2733676"/>
          <a:ext cx="2038350" cy="1647825"/>
          <a:chOff x="5819775" y="3810000"/>
          <a:chExt cx="2171700" cy="1343025"/>
        </a:xfrm>
      </xdr:grpSpPr>
      <xdr:sp macro="" textlink="">
        <xdr:nvSpPr>
          <xdr:cNvPr id="25" name="모서리가 둥근 직사각형 24"/>
          <xdr:cNvSpPr/>
        </xdr:nvSpPr>
        <xdr:spPr>
          <a:xfrm>
            <a:off x="5819775" y="3810000"/>
            <a:ext cx="2171700" cy="1343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sp macro="" textlink="">
        <xdr:nvSpPr>
          <xdr:cNvPr id="26" name="직사각형 25"/>
          <xdr:cNvSpPr/>
        </xdr:nvSpPr>
        <xdr:spPr>
          <a:xfrm>
            <a:off x="6755858" y="4067176"/>
            <a:ext cx="504825" cy="4000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ko-KR" sz="1100"/>
              <a:t>ICon</a:t>
            </a:r>
            <a:endParaRPr lang="ko-KR" altLang="en-US" sz="1100"/>
          </a:p>
        </xdr:txBody>
      </xdr:sp>
      <xdr:sp macro="" textlink="">
        <xdr:nvSpPr>
          <xdr:cNvPr id="33" name="직사각형 32"/>
          <xdr:cNvSpPr/>
        </xdr:nvSpPr>
        <xdr:spPr>
          <a:xfrm>
            <a:off x="6029326" y="4848225"/>
            <a:ext cx="790574"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ko-KR" sz="1100"/>
              <a:t>Upgrade</a:t>
            </a:r>
            <a:endParaRPr lang="ko-KR" altLang="en-US" sz="1100"/>
          </a:p>
        </xdr:txBody>
      </xdr:sp>
      <xdr:sp macro="" textlink="">
        <xdr:nvSpPr>
          <xdr:cNvPr id="34" name="직사각형 33"/>
          <xdr:cNvSpPr/>
        </xdr:nvSpPr>
        <xdr:spPr>
          <a:xfrm>
            <a:off x="7000875" y="4848225"/>
            <a:ext cx="63817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ko-KR" sz="1100"/>
              <a:t>Cancel</a:t>
            </a:r>
            <a:endParaRPr lang="ko-KR" altLang="en-US" sz="1100"/>
          </a:p>
        </xdr:txBody>
      </xdr: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20.bin"/><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comments" Target="../comments2.xml"/><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dimension ref="B3:O29"/>
  <sheetViews>
    <sheetView workbookViewId="0">
      <selection activeCell="C39" sqref="C39"/>
    </sheetView>
  </sheetViews>
  <sheetFormatPr defaultRowHeight="12"/>
  <cols>
    <col min="1" max="1" width="2.5" style="84" customWidth="1"/>
    <col min="2" max="2" width="20.5" style="84" customWidth="1"/>
    <col min="3" max="3" width="22.125" style="84" customWidth="1"/>
    <col min="4" max="6" width="11.875" style="84" customWidth="1"/>
    <col min="7" max="7" width="19.5" style="84" customWidth="1"/>
    <col min="8" max="16384" width="9" style="84"/>
  </cols>
  <sheetData>
    <row r="3" spans="2:7">
      <c r="B3" s="88"/>
      <c r="C3" s="88"/>
      <c r="D3" s="88" t="s">
        <v>315</v>
      </c>
      <c r="E3" s="88" t="s">
        <v>316</v>
      </c>
      <c r="F3" s="88" t="s">
        <v>1013</v>
      </c>
    </row>
    <row r="4" spans="2:7" ht="24">
      <c r="B4" s="129" t="s">
        <v>1013</v>
      </c>
      <c r="C4" s="128" t="s">
        <v>314</v>
      </c>
      <c r="D4" s="88" t="s">
        <v>319</v>
      </c>
      <c r="E4" s="128" t="s">
        <v>317</v>
      </c>
      <c r="F4" s="88" t="s">
        <v>318</v>
      </c>
    </row>
    <row r="5" spans="2:7">
      <c r="B5" s="161"/>
      <c r="C5" s="88" t="s">
        <v>1014</v>
      </c>
      <c r="D5" s="88"/>
      <c r="E5" s="88"/>
      <c r="F5" s="88"/>
    </row>
    <row r="6" spans="2:7">
      <c r="B6" s="130"/>
      <c r="C6" s="88" t="s">
        <v>1015</v>
      </c>
      <c r="D6" s="88"/>
      <c r="E6" s="88"/>
      <c r="F6" s="88"/>
    </row>
    <row r="9" spans="2:7" ht="22.5" customHeight="1">
      <c r="B9" s="85"/>
      <c r="C9" s="913" t="s">
        <v>219</v>
      </c>
      <c r="D9" s="914"/>
      <c r="E9" s="914"/>
      <c r="F9" s="915"/>
      <c r="G9" s="86" t="s">
        <v>220</v>
      </c>
    </row>
    <row r="10" spans="2:7" ht="22.5" customHeight="1">
      <c r="B10" s="85"/>
      <c r="C10" s="85" t="s">
        <v>221</v>
      </c>
      <c r="D10" s="86" t="s">
        <v>222</v>
      </c>
      <c r="E10" s="86" t="s">
        <v>223</v>
      </c>
      <c r="F10" s="85" t="s">
        <v>224</v>
      </c>
      <c r="G10" s="86" t="s">
        <v>220</v>
      </c>
    </row>
    <row r="11" spans="2:7" ht="22.5" customHeight="1">
      <c r="B11" s="87" t="s">
        <v>424</v>
      </c>
      <c r="C11" s="165" t="s">
        <v>446</v>
      </c>
      <c r="D11" s="165" t="s">
        <v>446</v>
      </c>
      <c r="E11" s="165" t="s">
        <v>446</v>
      </c>
      <c r="F11" s="165" t="s">
        <v>446</v>
      </c>
      <c r="G11" s="165" t="s">
        <v>448</v>
      </c>
    </row>
    <row r="12" spans="2:7" ht="22.5" customHeight="1">
      <c r="B12" s="87" t="s">
        <v>225</v>
      </c>
      <c r="C12" s="89" t="s">
        <v>226</v>
      </c>
      <c r="D12" s="162" t="s">
        <v>444</v>
      </c>
      <c r="E12" s="162" t="s">
        <v>444</v>
      </c>
      <c r="F12" s="162" t="s">
        <v>444</v>
      </c>
      <c r="G12" s="162" t="s">
        <v>445</v>
      </c>
    </row>
    <row r="13" spans="2:7" ht="22.5" customHeight="1">
      <c r="B13" s="136" t="s">
        <v>1016</v>
      </c>
      <c r="C13" s="127" t="s">
        <v>300</v>
      </c>
      <c r="D13" s="90" t="s">
        <v>277</v>
      </c>
      <c r="E13" s="90" t="s">
        <v>277</v>
      </c>
      <c r="F13" s="90" t="s">
        <v>277</v>
      </c>
      <c r="G13" s="90" t="s">
        <v>278</v>
      </c>
    </row>
    <row r="14" spans="2:7" ht="22.5" customHeight="1">
      <c r="B14" s="136" t="s">
        <v>423</v>
      </c>
      <c r="C14" s="89" t="s">
        <v>365</v>
      </c>
      <c r="D14" s="90">
        <v>0</v>
      </c>
      <c r="E14" s="90">
        <v>0</v>
      </c>
      <c r="F14" s="90">
        <v>0</v>
      </c>
      <c r="G14" s="285" t="s">
        <v>762</v>
      </c>
    </row>
    <row r="17" spans="2:15">
      <c r="B17" s="137"/>
      <c r="C17" s="138"/>
      <c r="E17" s="137"/>
      <c r="F17" s="143"/>
      <c r="G17" s="143"/>
      <c r="H17" s="143"/>
      <c r="I17" s="138"/>
      <c r="K17" s="137"/>
      <c r="L17" s="143"/>
      <c r="M17" s="143"/>
      <c r="N17" s="143"/>
      <c r="O17" s="138"/>
    </row>
    <row r="18" spans="2:15">
      <c r="B18" s="139"/>
      <c r="C18" s="140"/>
      <c r="E18" s="139"/>
      <c r="F18" s="144"/>
      <c r="G18" s="144"/>
      <c r="H18" s="144"/>
      <c r="I18" s="140"/>
      <c r="K18" s="139"/>
      <c r="L18" s="144"/>
      <c r="M18" s="144"/>
      <c r="N18" s="144"/>
      <c r="O18" s="140"/>
    </row>
    <row r="19" spans="2:15">
      <c r="B19" s="139"/>
      <c r="C19" s="140"/>
      <c r="E19" s="139"/>
      <c r="F19" s="144"/>
      <c r="G19" s="144"/>
      <c r="H19" s="144"/>
      <c r="I19" s="140"/>
      <c r="K19" s="139"/>
      <c r="L19" s="144"/>
      <c r="M19" s="144"/>
      <c r="N19" s="144"/>
      <c r="O19" s="140"/>
    </row>
    <row r="20" spans="2:15">
      <c r="B20" s="139"/>
      <c r="C20" s="140"/>
      <c r="E20" s="139"/>
      <c r="F20" s="144"/>
      <c r="G20" s="144"/>
      <c r="H20" s="144"/>
      <c r="I20" s="140"/>
      <c r="K20" s="139"/>
      <c r="L20" s="144"/>
      <c r="M20" s="144"/>
      <c r="N20" s="144"/>
      <c r="O20" s="140"/>
    </row>
    <row r="21" spans="2:15">
      <c r="B21" s="139"/>
      <c r="C21" s="140"/>
      <c r="E21" s="139"/>
      <c r="F21" s="144"/>
      <c r="G21" s="144"/>
      <c r="H21" s="144"/>
      <c r="I21" s="140"/>
      <c r="K21" s="139"/>
      <c r="L21" s="144"/>
      <c r="M21" s="144"/>
      <c r="N21" s="144"/>
      <c r="O21" s="140"/>
    </row>
    <row r="22" spans="2:15">
      <c r="B22" s="139"/>
      <c r="C22" s="140"/>
      <c r="E22" s="139"/>
      <c r="F22" s="144"/>
      <c r="G22" s="144"/>
      <c r="H22" s="144"/>
      <c r="I22" s="140"/>
      <c r="K22" s="139"/>
      <c r="L22" s="144"/>
      <c r="M22" s="144"/>
      <c r="N22" s="144"/>
      <c r="O22" s="140"/>
    </row>
    <row r="23" spans="2:15">
      <c r="B23" s="139"/>
      <c r="C23" s="140"/>
      <c r="E23" s="139"/>
      <c r="F23" s="144"/>
      <c r="G23" s="144"/>
      <c r="H23" s="144"/>
      <c r="I23" s="140"/>
      <c r="K23" s="139"/>
      <c r="L23" s="144"/>
      <c r="M23" s="144"/>
      <c r="N23" s="144"/>
      <c r="O23" s="140"/>
    </row>
    <row r="24" spans="2:15">
      <c r="B24" s="139"/>
      <c r="C24" s="140"/>
      <c r="E24" s="139"/>
      <c r="F24" s="144"/>
      <c r="G24" s="144"/>
      <c r="H24" s="144"/>
      <c r="I24" s="140"/>
      <c r="K24" s="139"/>
      <c r="L24" s="144"/>
      <c r="M24" s="144"/>
      <c r="N24" s="144"/>
      <c r="O24" s="140"/>
    </row>
    <row r="25" spans="2:15">
      <c r="B25" s="139"/>
      <c r="C25" s="140"/>
      <c r="E25" s="139"/>
      <c r="F25" s="144"/>
      <c r="G25" s="144"/>
      <c r="H25" s="144"/>
      <c r="I25" s="140"/>
      <c r="K25" s="139"/>
      <c r="L25" s="144"/>
      <c r="M25" s="144"/>
      <c r="N25" s="144"/>
      <c r="O25" s="140"/>
    </row>
    <row r="26" spans="2:15">
      <c r="B26" s="139"/>
      <c r="C26" s="140"/>
      <c r="E26" s="139"/>
      <c r="F26" s="144"/>
      <c r="G26" s="144"/>
      <c r="H26" s="144"/>
      <c r="I26" s="140"/>
      <c r="K26" s="139"/>
      <c r="L26" s="144"/>
      <c r="M26" s="144"/>
      <c r="N26" s="144"/>
      <c r="O26" s="140"/>
    </row>
    <row r="27" spans="2:15">
      <c r="B27" s="139"/>
      <c r="C27" s="140"/>
      <c r="E27" s="139"/>
      <c r="F27" s="144"/>
      <c r="G27" s="144"/>
      <c r="H27" s="144"/>
      <c r="I27" s="140"/>
      <c r="K27" s="139"/>
      <c r="L27" s="144"/>
      <c r="M27" s="144"/>
      <c r="N27" s="144"/>
      <c r="O27" s="140"/>
    </row>
    <row r="28" spans="2:15">
      <c r="B28" s="139"/>
      <c r="C28" s="140"/>
      <c r="E28" s="139"/>
      <c r="F28" s="144"/>
      <c r="G28" s="144"/>
      <c r="H28" s="144"/>
      <c r="I28" s="140"/>
      <c r="K28" s="139"/>
      <c r="L28" s="144"/>
      <c r="M28" s="144"/>
      <c r="N28" s="144"/>
      <c r="O28" s="140"/>
    </row>
    <row r="29" spans="2:15">
      <c r="B29" s="141"/>
      <c r="C29" s="142"/>
      <c r="E29" s="141"/>
      <c r="F29" s="145"/>
      <c r="G29" s="145"/>
      <c r="H29" s="145"/>
      <c r="I29" s="142"/>
      <c r="K29" s="141"/>
      <c r="L29" s="145"/>
      <c r="M29" s="145"/>
      <c r="N29" s="145"/>
      <c r="O29" s="142"/>
    </row>
  </sheetData>
  <mergeCells count="1">
    <mergeCell ref="C9:F9"/>
  </mergeCells>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B2:X57"/>
  <sheetViews>
    <sheetView topLeftCell="A16" zoomScale="115" zoomScaleNormal="115" workbookViewId="0">
      <selection activeCell="C39" sqref="C39"/>
    </sheetView>
  </sheetViews>
  <sheetFormatPr defaultRowHeight="11.25"/>
  <cols>
    <col min="1" max="1" width="2.75" style="51" customWidth="1"/>
    <col min="2" max="2" width="12.875" style="5" customWidth="1"/>
    <col min="3" max="3" width="26" style="5" customWidth="1"/>
    <col min="4" max="4" width="18.375" style="5" customWidth="1"/>
    <col min="5" max="39" width="3.25" style="51" customWidth="1"/>
    <col min="40" max="16384" width="9" style="51"/>
  </cols>
  <sheetData>
    <row r="2" spans="2:24">
      <c r="B2" s="398" t="s">
        <v>969</v>
      </c>
    </row>
    <row r="4" spans="2:24" ht="33.75">
      <c r="B4" s="58" t="s">
        <v>1</v>
      </c>
      <c r="C4" s="12" t="s">
        <v>0</v>
      </c>
      <c r="D4" s="12" t="s">
        <v>3</v>
      </c>
      <c r="E4" s="52">
        <v>1</v>
      </c>
      <c r="F4" s="52">
        <v>2</v>
      </c>
      <c r="G4" s="52">
        <v>3</v>
      </c>
      <c r="H4" s="52">
        <v>4</v>
      </c>
      <c r="I4" s="37">
        <v>5</v>
      </c>
      <c r="J4" s="37">
        <v>6</v>
      </c>
      <c r="K4" s="37">
        <v>7</v>
      </c>
      <c r="L4" s="37">
        <v>8</v>
      </c>
      <c r="M4" s="37">
        <v>9</v>
      </c>
      <c r="N4" s="37">
        <v>10</v>
      </c>
      <c r="O4" s="37">
        <v>11</v>
      </c>
      <c r="P4" s="37">
        <v>12</v>
      </c>
      <c r="Q4" s="37">
        <v>13</v>
      </c>
      <c r="R4" s="37">
        <v>14</v>
      </c>
      <c r="S4" s="37">
        <v>15</v>
      </c>
      <c r="T4" s="37">
        <v>16</v>
      </c>
      <c r="U4" s="37">
        <v>17</v>
      </c>
      <c r="V4" s="37">
        <v>18</v>
      </c>
      <c r="W4" s="37">
        <v>19</v>
      </c>
      <c r="X4" s="37">
        <v>20</v>
      </c>
    </row>
    <row r="5" spans="2:24" ht="33.75">
      <c r="B5" s="63" t="s">
        <v>4</v>
      </c>
      <c r="C5" s="3" t="s">
        <v>180</v>
      </c>
      <c r="D5" s="3"/>
      <c r="E5" s="52">
        <v>90</v>
      </c>
      <c r="F5" s="52">
        <v>90</v>
      </c>
      <c r="G5" s="52">
        <v>90</v>
      </c>
      <c r="H5" s="52">
        <v>90</v>
      </c>
      <c r="I5" s="52">
        <v>90</v>
      </c>
      <c r="J5" s="52">
        <v>90</v>
      </c>
      <c r="K5" s="52">
        <v>90</v>
      </c>
      <c r="L5" s="52">
        <v>90</v>
      </c>
      <c r="M5" s="52">
        <v>90</v>
      </c>
      <c r="N5" s="52">
        <v>90</v>
      </c>
      <c r="O5" s="52">
        <v>90</v>
      </c>
      <c r="P5" s="52">
        <v>90</v>
      </c>
      <c r="Q5" s="52">
        <v>90</v>
      </c>
      <c r="R5" s="52">
        <v>90</v>
      </c>
      <c r="S5" s="52">
        <v>90</v>
      </c>
      <c r="T5" s="52">
        <v>90</v>
      </c>
      <c r="U5" s="52">
        <v>90</v>
      </c>
      <c r="V5" s="52">
        <v>90</v>
      </c>
      <c r="W5" s="52">
        <v>90</v>
      </c>
      <c r="X5" s="52">
        <v>90</v>
      </c>
    </row>
    <row r="6" spans="2:24" ht="67.5">
      <c r="B6" s="111" t="s">
        <v>181</v>
      </c>
      <c r="C6" s="83" t="s">
        <v>269</v>
      </c>
      <c r="D6" s="3" t="s">
        <v>193</v>
      </c>
      <c r="E6" s="52"/>
      <c r="F6" s="52"/>
      <c r="G6" s="52"/>
      <c r="H6" s="52"/>
      <c r="I6" s="52"/>
      <c r="J6" s="52"/>
      <c r="K6" s="52"/>
      <c r="L6" s="52"/>
      <c r="M6" s="52"/>
      <c r="N6" s="52"/>
      <c r="O6" s="52"/>
      <c r="P6" s="52"/>
      <c r="Q6" s="52"/>
      <c r="R6" s="52"/>
      <c r="S6" s="52"/>
      <c r="T6" s="52"/>
      <c r="U6" s="52"/>
      <c r="V6" s="52"/>
      <c r="W6" s="52"/>
      <c r="X6" s="52"/>
    </row>
    <row r="7" spans="2:24" ht="22.5">
      <c r="B7" s="112"/>
      <c r="C7" s="95" t="s">
        <v>275</v>
      </c>
      <c r="D7" s="117" t="s">
        <v>271</v>
      </c>
      <c r="E7" s="99">
        <v>90</v>
      </c>
      <c r="F7" s="99">
        <v>90</v>
      </c>
      <c r="G7" s="99">
        <v>90</v>
      </c>
      <c r="H7" s="99">
        <v>90</v>
      </c>
      <c r="I7" s="99">
        <v>90</v>
      </c>
      <c r="J7" s="99">
        <v>90</v>
      </c>
      <c r="K7" s="99">
        <v>90</v>
      </c>
      <c r="L7" s="99">
        <v>90</v>
      </c>
      <c r="M7" s="99">
        <v>90</v>
      </c>
      <c r="N7" s="99">
        <v>90</v>
      </c>
      <c r="O7" s="99">
        <v>90</v>
      </c>
      <c r="P7" s="99">
        <v>90</v>
      </c>
      <c r="Q7" s="99">
        <v>90</v>
      </c>
      <c r="R7" s="99">
        <v>90</v>
      </c>
      <c r="S7" s="99">
        <v>90</v>
      </c>
      <c r="T7" s="99">
        <v>90</v>
      </c>
      <c r="U7" s="99">
        <v>90</v>
      </c>
      <c r="V7" s="99">
        <v>90</v>
      </c>
      <c r="W7" s="99">
        <v>90</v>
      </c>
      <c r="X7" s="99">
        <v>90</v>
      </c>
    </row>
    <row r="8" spans="2:24" ht="22.5">
      <c r="B8" s="112"/>
      <c r="C8" s="95" t="s">
        <v>276</v>
      </c>
      <c r="D8" s="115" t="s">
        <v>270</v>
      </c>
      <c r="E8" s="106"/>
      <c r="F8" s="106"/>
      <c r="G8" s="68">
        <v>1.2</v>
      </c>
      <c r="H8" s="68">
        <v>1.4</v>
      </c>
      <c r="I8" s="68">
        <v>1.6</v>
      </c>
      <c r="J8" s="68">
        <v>1.8</v>
      </c>
      <c r="K8" s="68">
        <v>2</v>
      </c>
      <c r="L8" s="68">
        <v>2</v>
      </c>
      <c r="M8" s="68">
        <v>2</v>
      </c>
      <c r="N8" s="68">
        <v>2</v>
      </c>
      <c r="O8" s="68">
        <v>2</v>
      </c>
      <c r="P8" s="68">
        <v>2</v>
      </c>
      <c r="Q8" s="68">
        <v>2</v>
      </c>
      <c r="R8" s="68">
        <v>2</v>
      </c>
      <c r="S8" s="68">
        <v>2</v>
      </c>
      <c r="T8" s="68">
        <v>2</v>
      </c>
      <c r="U8" s="68">
        <v>2</v>
      </c>
      <c r="V8" s="68">
        <v>2</v>
      </c>
      <c r="W8" s="68">
        <v>2</v>
      </c>
      <c r="X8" s="68">
        <v>2</v>
      </c>
    </row>
    <row r="9" spans="2:24">
      <c r="B9" s="112"/>
      <c r="C9" s="95"/>
      <c r="D9" s="116" t="s">
        <v>274</v>
      </c>
      <c r="E9" s="52">
        <v>190</v>
      </c>
      <c r="F9" s="52">
        <v>290</v>
      </c>
      <c r="G9" s="114">
        <v>390</v>
      </c>
      <c r="H9" s="52">
        <v>390</v>
      </c>
      <c r="I9" s="52">
        <v>390</v>
      </c>
      <c r="J9" s="114">
        <v>390</v>
      </c>
      <c r="K9" s="52">
        <v>390</v>
      </c>
      <c r="L9" s="52">
        <v>390</v>
      </c>
      <c r="M9" s="114">
        <v>390</v>
      </c>
      <c r="N9" s="52">
        <v>390</v>
      </c>
      <c r="O9" s="52">
        <v>390</v>
      </c>
      <c r="P9" s="114">
        <v>390</v>
      </c>
      <c r="Q9" s="52">
        <v>390</v>
      </c>
      <c r="R9" s="52">
        <v>390</v>
      </c>
      <c r="S9" s="114">
        <v>390</v>
      </c>
      <c r="T9" s="52">
        <v>390</v>
      </c>
      <c r="U9" s="52">
        <v>390</v>
      </c>
      <c r="V9" s="114">
        <v>390</v>
      </c>
      <c r="W9" s="52">
        <v>390</v>
      </c>
      <c r="X9" s="52">
        <v>390</v>
      </c>
    </row>
    <row r="10" spans="2:24">
      <c r="B10" s="112"/>
      <c r="C10" s="95"/>
      <c r="D10" s="117" t="s">
        <v>272</v>
      </c>
      <c r="E10" s="99">
        <v>60</v>
      </c>
      <c r="F10" s="99">
        <v>60</v>
      </c>
      <c r="G10" s="99">
        <v>60</v>
      </c>
      <c r="H10" s="99">
        <v>60</v>
      </c>
      <c r="I10" s="99">
        <v>60</v>
      </c>
      <c r="J10" s="99">
        <v>60</v>
      </c>
      <c r="K10" s="99">
        <v>60</v>
      </c>
      <c r="L10" s="99">
        <v>60</v>
      </c>
      <c r="M10" s="99">
        <v>60</v>
      </c>
      <c r="N10" s="99">
        <v>60</v>
      </c>
      <c r="O10" s="99">
        <v>60</v>
      </c>
      <c r="P10" s="99">
        <v>60</v>
      </c>
      <c r="Q10" s="99">
        <v>60</v>
      </c>
      <c r="R10" s="99">
        <v>60</v>
      </c>
      <c r="S10" s="99">
        <v>60</v>
      </c>
      <c r="T10" s="99">
        <v>60</v>
      </c>
      <c r="U10" s="99">
        <v>60</v>
      </c>
      <c r="V10" s="99">
        <v>60</v>
      </c>
      <c r="W10" s="99">
        <v>60</v>
      </c>
      <c r="X10" s="99">
        <v>60</v>
      </c>
    </row>
    <row r="11" spans="2:24">
      <c r="B11" s="112"/>
      <c r="C11" s="95"/>
      <c r="D11" s="115" t="s">
        <v>270</v>
      </c>
      <c r="E11" s="106"/>
      <c r="F11" s="106"/>
      <c r="G11" s="106"/>
      <c r="H11" s="106"/>
      <c r="I11" s="106"/>
      <c r="J11" s="106"/>
      <c r="K11" s="106"/>
      <c r="L11" s="106"/>
      <c r="M11" s="106"/>
      <c r="N11" s="106"/>
      <c r="O11" s="106"/>
      <c r="P11" s="106"/>
      <c r="Q11" s="106"/>
      <c r="R11" s="106"/>
      <c r="S11" s="106"/>
      <c r="T11" s="106"/>
      <c r="U11" s="106"/>
      <c r="V11" s="106"/>
      <c r="W11" s="106"/>
      <c r="X11" s="106"/>
    </row>
    <row r="12" spans="2:24">
      <c r="B12" s="112"/>
      <c r="C12" s="95"/>
      <c r="D12" s="116" t="s">
        <v>274</v>
      </c>
      <c r="E12" s="52">
        <v>60</v>
      </c>
      <c r="F12" s="52">
        <v>60</v>
      </c>
      <c r="G12" s="52">
        <v>60</v>
      </c>
      <c r="H12" s="52">
        <v>60</v>
      </c>
      <c r="I12" s="52">
        <v>60</v>
      </c>
      <c r="J12" s="52">
        <v>60</v>
      </c>
      <c r="K12" s="52">
        <v>60</v>
      </c>
      <c r="L12" s="52">
        <v>60</v>
      </c>
      <c r="M12" s="52">
        <v>60</v>
      </c>
      <c r="N12" s="52">
        <v>60</v>
      </c>
      <c r="O12" s="52">
        <v>60</v>
      </c>
      <c r="P12" s="52">
        <v>60</v>
      </c>
      <c r="Q12" s="52">
        <v>60</v>
      </c>
      <c r="R12" s="52">
        <v>60</v>
      </c>
      <c r="S12" s="52">
        <v>60</v>
      </c>
      <c r="T12" s="52">
        <v>60</v>
      </c>
      <c r="U12" s="52">
        <v>60</v>
      </c>
      <c r="V12" s="52">
        <v>60</v>
      </c>
      <c r="W12" s="52">
        <v>60</v>
      </c>
      <c r="X12" s="52">
        <v>60</v>
      </c>
    </row>
    <row r="13" spans="2:24">
      <c r="B13" s="112"/>
      <c r="C13" s="95"/>
      <c r="D13" s="117" t="s">
        <v>273</v>
      </c>
      <c r="E13" s="99">
        <v>90</v>
      </c>
      <c r="F13" s="99">
        <v>90</v>
      </c>
      <c r="G13" s="99">
        <v>90</v>
      </c>
      <c r="H13" s="99">
        <v>60</v>
      </c>
      <c r="I13" s="99">
        <v>90</v>
      </c>
      <c r="J13" s="99">
        <v>90</v>
      </c>
      <c r="K13" s="99">
        <v>90</v>
      </c>
      <c r="L13" s="99">
        <v>60</v>
      </c>
      <c r="M13" s="99">
        <v>90</v>
      </c>
      <c r="N13" s="99">
        <v>90</v>
      </c>
      <c r="O13" s="99">
        <v>90</v>
      </c>
      <c r="P13" s="99">
        <v>60</v>
      </c>
      <c r="Q13" s="99">
        <v>90</v>
      </c>
      <c r="R13" s="99">
        <v>90</v>
      </c>
      <c r="S13" s="99">
        <v>90</v>
      </c>
      <c r="T13" s="99">
        <v>60</v>
      </c>
      <c r="U13" s="99">
        <v>90</v>
      </c>
      <c r="V13" s="99">
        <v>90</v>
      </c>
      <c r="W13" s="99">
        <v>90</v>
      </c>
      <c r="X13" s="99">
        <v>60</v>
      </c>
    </row>
    <row r="14" spans="2:24">
      <c r="B14" s="112"/>
      <c r="C14" s="95"/>
      <c r="D14" s="115" t="s">
        <v>270</v>
      </c>
      <c r="E14" s="106"/>
      <c r="F14" s="106"/>
      <c r="G14" s="68">
        <v>1.2</v>
      </c>
      <c r="H14" s="106"/>
      <c r="I14" s="106"/>
      <c r="J14" s="106"/>
      <c r="K14" s="68">
        <v>1.2</v>
      </c>
      <c r="L14" s="106"/>
      <c r="M14" s="106"/>
      <c r="N14" s="106"/>
      <c r="O14" s="68">
        <v>1.2</v>
      </c>
      <c r="P14" s="106"/>
      <c r="Q14" s="106"/>
      <c r="R14" s="106"/>
      <c r="S14" s="68">
        <v>1.2</v>
      </c>
      <c r="T14" s="106"/>
      <c r="U14" s="106"/>
      <c r="V14" s="106"/>
      <c r="W14" s="68">
        <v>1.2</v>
      </c>
      <c r="X14" s="106"/>
    </row>
    <row r="15" spans="2:24">
      <c r="B15" s="113"/>
      <c r="C15" s="96"/>
      <c r="D15" s="116" t="s">
        <v>274</v>
      </c>
      <c r="E15" s="52">
        <v>190</v>
      </c>
      <c r="F15" s="52">
        <v>290</v>
      </c>
      <c r="G15" s="114">
        <v>390</v>
      </c>
      <c r="H15" s="52">
        <v>60</v>
      </c>
      <c r="I15" s="52">
        <v>190</v>
      </c>
      <c r="J15" s="52">
        <v>290</v>
      </c>
      <c r="K15" s="114">
        <v>390</v>
      </c>
      <c r="L15" s="52">
        <v>60</v>
      </c>
      <c r="M15" s="52">
        <v>190</v>
      </c>
      <c r="N15" s="52">
        <v>290</v>
      </c>
      <c r="O15" s="114">
        <v>390</v>
      </c>
      <c r="P15" s="52">
        <v>60</v>
      </c>
      <c r="Q15" s="52">
        <v>190</v>
      </c>
      <c r="R15" s="52">
        <v>290</v>
      </c>
      <c r="S15" s="114">
        <v>390</v>
      </c>
      <c r="T15" s="52">
        <v>60</v>
      </c>
      <c r="U15" s="52">
        <v>190</v>
      </c>
      <c r="V15" s="52">
        <v>290</v>
      </c>
      <c r="W15" s="114">
        <v>390</v>
      </c>
      <c r="X15" s="52">
        <v>60</v>
      </c>
    </row>
    <row r="16" spans="2:24">
      <c r="B16" s="3"/>
      <c r="C16" s="3"/>
      <c r="D16" s="4"/>
      <c r="E16" s="52"/>
      <c r="F16" s="52"/>
      <c r="G16" s="52"/>
      <c r="H16" s="52"/>
      <c r="I16" s="52"/>
      <c r="J16" s="52"/>
      <c r="K16" s="52"/>
      <c r="L16" s="52"/>
      <c r="M16" s="52"/>
      <c r="N16" s="52"/>
      <c r="O16" s="52"/>
      <c r="P16" s="52"/>
      <c r="Q16" s="52"/>
      <c r="R16" s="52"/>
      <c r="S16" s="52"/>
      <c r="T16" s="52"/>
      <c r="U16" s="52"/>
      <c r="V16" s="52"/>
      <c r="W16" s="52"/>
      <c r="X16" s="52"/>
    </row>
    <row r="17" spans="2:24">
      <c r="B17" s="11" t="s">
        <v>182</v>
      </c>
      <c r="C17" s="3" t="s">
        <v>32</v>
      </c>
      <c r="D17" s="3"/>
      <c r="E17" s="52" t="s">
        <v>189</v>
      </c>
      <c r="F17" s="52" t="s">
        <v>189</v>
      </c>
      <c r="G17" s="52" t="s">
        <v>189</v>
      </c>
      <c r="H17" s="52" t="s">
        <v>189</v>
      </c>
      <c r="I17" s="52" t="s">
        <v>189</v>
      </c>
      <c r="J17" s="52" t="s">
        <v>189</v>
      </c>
      <c r="K17" s="52" t="s">
        <v>189</v>
      </c>
      <c r="L17" s="52" t="s">
        <v>189</v>
      </c>
      <c r="M17" s="52" t="s">
        <v>189</v>
      </c>
      <c r="N17" s="52" t="s">
        <v>189</v>
      </c>
      <c r="O17" s="52" t="s">
        <v>189</v>
      </c>
      <c r="P17" s="52" t="s">
        <v>189</v>
      </c>
      <c r="Q17" s="52" t="s">
        <v>189</v>
      </c>
      <c r="R17" s="52" t="s">
        <v>189</v>
      </c>
      <c r="S17" s="52" t="s">
        <v>189</v>
      </c>
      <c r="T17" s="52" t="s">
        <v>189</v>
      </c>
      <c r="U17" s="52" t="s">
        <v>189</v>
      </c>
      <c r="V17" s="52" t="s">
        <v>189</v>
      </c>
      <c r="W17" s="52" t="s">
        <v>189</v>
      </c>
      <c r="X17" s="52" t="s">
        <v>189</v>
      </c>
    </row>
    <row r="18" spans="2:24">
      <c r="B18" s="59"/>
      <c r="C18" s="3" t="s">
        <v>33</v>
      </c>
      <c r="D18" s="3"/>
      <c r="E18" s="52"/>
      <c r="F18" s="52" t="s">
        <v>189</v>
      </c>
      <c r="G18" s="52" t="s">
        <v>189</v>
      </c>
      <c r="H18" s="52" t="s">
        <v>189</v>
      </c>
      <c r="I18" s="52" t="s">
        <v>189</v>
      </c>
      <c r="J18" s="52" t="s">
        <v>189</v>
      </c>
      <c r="K18" s="52" t="s">
        <v>189</v>
      </c>
      <c r="L18" s="52" t="s">
        <v>189</v>
      </c>
      <c r="M18" s="52" t="s">
        <v>189</v>
      </c>
      <c r="N18" s="52" t="s">
        <v>189</v>
      </c>
      <c r="O18" s="52" t="s">
        <v>189</v>
      </c>
      <c r="P18" s="52" t="s">
        <v>189</v>
      </c>
      <c r="Q18" s="52" t="s">
        <v>189</v>
      </c>
      <c r="R18" s="52" t="s">
        <v>189</v>
      </c>
      <c r="S18" s="52" t="s">
        <v>189</v>
      </c>
      <c r="T18" s="52" t="s">
        <v>189</v>
      </c>
      <c r="U18" s="52" t="s">
        <v>189</v>
      </c>
      <c r="V18" s="52" t="s">
        <v>189</v>
      </c>
      <c r="W18" s="52" t="s">
        <v>189</v>
      </c>
      <c r="X18" s="52" t="s">
        <v>189</v>
      </c>
    </row>
    <row r="19" spans="2:24">
      <c r="B19" s="59"/>
      <c r="C19" s="3" t="s">
        <v>183</v>
      </c>
      <c r="D19" s="4"/>
      <c r="E19" s="52"/>
      <c r="F19" s="52"/>
      <c r="G19" s="52" t="s">
        <v>189</v>
      </c>
      <c r="H19" s="52" t="s">
        <v>189</v>
      </c>
      <c r="I19" s="52" t="s">
        <v>189</v>
      </c>
      <c r="J19" s="52" t="s">
        <v>189</v>
      </c>
      <c r="K19" s="52" t="s">
        <v>189</v>
      </c>
      <c r="L19" s="52" t="s">
        <v>189</v>
      </c>
      <c r="M19" s="52" t="s">
        <v>189</v>
      </c>
      <c r="N19" s="52" t="s">
        <v>189</v>
      </c>
      <c r="O19" s="52" t="s">
        <v>189</v>
      </c>
      <c r="P19" s="52" t="s">
        <v>189</v>
      </c>
      <c r="Q19" s="52" t="s">
        <v>189</v>
      </c>
      <c r="R19" s="52" t="s">
        <v>189</v>
      </c>
      <c r="S19" s="52" t="s">
        <v>189</v>
      </c>
      <c r="T19" s="52" t="s">
        <v>189</v>
      </c>
      <c r="U19" s="52" t="s">
        <v>189</v>
      </c>
      <c r="V19" s="52" t="s">
        <v>189</v>
      </c>
      <c r="W19" s="52" t="s">
        <v>189</v>
      </c>
      <c r="X19" s="52" t="s">
        <v>189</v>
      </c>
    </row>
    <row r="20" spans="2:24">
      <c r="B20" s="59"/>
      <c r="C20" s="3" t="s">
        <v>34</v>
      </c>
      <c r="D20" s="4"/>
      <c r="E20" s="52"/>
      <c r="F20" s="52"/>
      <c r="G20" s="52"/>
      <c r="H20" s="52" t="s">
        <v>189</v>
      </c>
      <c r="I20" s="52" t="s">
        <v>189</v>
      </c>
      <c r="J20" s="52" t="s">
        <v>189</v>
      </c>
      <c r="K20" s="52" t="s">
        <v>189</v>
      </c>
      <c r="L20" s="52" t="s">
        <v>189</v>
      </c>
      <c r="M20" s="52" t="s">
        <v>189</v>
      </c>
      <c r="N20" s="52" t="s">
        <v>189</v>
      </c>
      <c r="O20" s="52" t="s">
        <v>189</v>
      </c>
      <c r="P20" s="52" t="s">
        <v>189</v>
      </c>
      <c r="Q20" s="52" t="s">
        <v>189</v>
      </c>
      <c r="R20" s="52" t="s">
        <v>189</v>
      </c>
      <c r="S20" s="52" t="s">
        <v>189</v>
      </c>
      <c r="T20" s="52" t="s">
        <v>189</v>
      </c>
      <c r="U20" s="52" t="s">
        <v>189</v>
      </c>
      <c r="V20" s="52" t="s">
        <v>189</v>
      </c>
      <c r="W20" s="52" t="s">
        <v>189</v>
      </c>
      <c r="X20" s="52" t="s">
        <v>189</v>
      </c>
    </row>
    <row r="21" spans="2:24">
      <c r="B21" s="59"/>
      <c r="C21" s="3" t="s">
        <v>35</v>
      </c>
      <c r="D21" s="4"/>
      <c r="E21" s="52"/>
      <c r="F21" s="52"/>
      <c r="G21" s="52"/>
      <c r="H21" s="52"/>
      <c r="I21" s="52" t="s">
        <v>189</v>
      </c>
      <c r="J21" s="52" t="s">
        <v>189</v>
      </c>
      <c r="K21" s="52" t="s">
        <v>189</v>
      </c>
      <c r="L21" s="52" t="s">
        <v>189</v>
      </c>
      <c r="M21" s="52" t="s">
        <v>189</v>
      </c>
      <c r="N21" s="52" t="s">
        <v>189</v>
      </c>
      <c r="O21" s="52" t="s">
        <v>189</v>
      </c>
      <c r="P21" s="52" t="s">
        <v>189</v>
      </c>
      <c r="Q21" s="52" t="s">
        <v>189</v>
      </c>
      <c r="R21" s="52" t="s">
        <v>189</v>
      </c>
      <c r="S21" s="52" t="s">
        <v>189</v>
      </c>
      <c r="T21" s="52" t="s">
        <v>189</v>
      </c>
      <c r="U21" s="52" t="s">
        <v>189</v>
      </c>
      <c r="V21" s="52" t="s">
        <v>189</v>
      </c>
      <c r="W21" s="52" t="s">
        <v>189</v>
      </c>
      <c r="X21" s="52" t="s">
        <v>189</v>
      </c>
    </row>
    <row r="22" spans="2:24">
      <c r="B22" s="59"/>
      <c r="C22" s="3" t="s">
        <v>36</v>
      </c>
      <c r="D22" s="4"/>
      <c r="E22" s="52"/>
      <c r="F22" s="52"/>
      <c r="G22" s="52"/>
      <c r="H22" s="52"/>
      <c r="I22" s="52"/>
      <c r="J22" s="52" t="s">
        <v>189</v>
      </c>
      <c r="K22" s="52" t="s">
        <v>189</v>
      </c>
      <c r="L22" s="52" t="s">
        <v>189</v>
      </c>
      <c r="M22" s="52" t="s">
        <v>189</v>
      </c>
      <c r="N22" s="52" t="s">
        <v>189</v>
      </c>
      <c r="O22" s="52" t="s">
        <v>189</v>
      </c>
      <c r="P22" s="52" t="s">
        <v>189</v>
      </c>
      <c r="Q22" s="52" t="s">
        <v>189</v>
      </c>
      <c r="R22" s="52" t="s">
        <v>189</v>
      </c>
      <c r="S22" s="52" t="s">
        <v>189</v>
      </c>
      <c r="T22" s="52" t="s">
        <v>189</v>
      </c>
      <c r="U22" s="52" t="s">
        <v>189</v>
      </c>
      <c r="V22" s="52" t="s">
        <v>189</v>
      </c>
      <c r="W22" s="52" t="s">
        <v>189</v>
      </c>
      <c r="X22" s="52" t="s">
        <v>189</v>
      </c>
    </row>
    <row r="23" spans="2:24">
      <c r="B23" s="60"/>
      <c r="C23" s="3" t="s">
        <v>37</v>
      </c>
      <c r="D23" s="4"/>
      <c r="E23" s="52"/>
      <c r="F23" s="52"/>
      <c r="G23" s="52"/>
      <c r="H23" s="52"/>
      <c r="I23" s="52"/>
      <c r="J23" s="52"/>
      <c r="K23" s="52" t="s">
        <v>189</v>
      </c>
      <c r="L23" s="52" t="s">
        <v>189</v>
      </c>
      <c r="M23" s="52" t="s">
        <v>189</v>
      </c>
      <c r="N23" s="52" t="s">
        <v>189</v>
      </c>
      <c r="O23" s="52" t="s">
        <v>189</v>
      </c>
      <c r="P23" s="52" t="s">
        <v>189</v>
      </c>
      <c r="Q23" s="52" t="s">
        <v>189</v>
      </c>
      <c r="R23" s="52" t="s">
        <v>189</v>
      </c>
      <c r="S23" s="52" t="s">
        <v>189</v>
      </c>
      <c r="T23" s="52" t="s">
        <v>189</v>
      </c>
      <c r="U23" s="52" t="s">
        <v>189</v>
      </c>
      <c r="V23" s="52" t="s">
        <v>189</v>
      </c>
      <c r="W23" s="52" t="s">
        <v>189</v>
      </c>
      <c r="X23" s="52" t="s">
        <v>189</v>
      </c>
    </row>
    <row r="24" spans="2:24">
      <c r="B24" s="59"/>
      <c r="C24" s="3" t="s">
        <v>38</v>
      </c>
      <c r="D24" s="4"/>
      <c r="E24" s="52"/>
      <c r="F24" s="52"/>
      <c r="G24" s="52"/>
      <c r="H24" s="52"/>
      <c r="I24" s="52"/>
      <c r="J24" s="52"/>
      <c r="K24" s="52"/>
      <c r="L24" s="52" t="s">
        <v>189</v>
      </c>
      <c r="M24" s="52" t="s">
        <v>189</v>
      </c>
      <c r="N24" s="52" t="s">
        <v>189</v>
      </c>
      <c r="O24" s="52" t="s">
        <v>189</v>
      </c>
      <c r="P24" s="52" t="s">
        <v>189</v>
      </c>
      <c r="Q24" s="52" t="s">
        <v>189</v>
      </c>
      <c r="R24" s="52" t="s">
        <v>189</v>
      </c>
      <c r="S24" s="52" t="s">
        <v>189</v>
      </c>
      <c r="T24" s="52" t="s">
        <v>189</v>
      </c>
      <c r="U24" s="52" t="s">
        <v>189</v>
      </c>
      <c r="V24" s="52" t="s">
        <v>189</v>
      </c>
      <c r="W24" s="52" t="s">
        <v>189</v>
      </c>
      <c r="X24" s="428" t="s">
        <v>189</v>
      </c>
    </row>
    <row r="25" spans="2:24">
      <c r="B25" s="59"/>
      <c r="C25" s="3" t="s">
        <v>39</v>
      </c>
      <c r="D25" s="4"/>
      <c r="E25" s="52"/>
      <c r="F25" s="52"/>
      <c r="G25" s="52"/>
      <c r="H25" s="52"/>
      <c r="I25" s="52"/>
      <c r="J25" s="52"/>
      <c r="K25" s="52"/>
      <c r="L25" s="52"/>
      <c r="M25" s="52"/>
      <c r="N25" s="52"/>
      <c r="O25" s="52"/>
      <c r="P25" s="52"/>
      <c r="Q25" s="52"/>
      <c r="R25" s="52"/>
      <c r="S25" s="52"/>
      <c r="T25" s="52"/>
      <c r="U25" s="428" t="s">
        <v>189</v>
      </c>
      <c r="V25" s="428" t="s">
        <v>189</v>
      </c>
      <c r="W25" s="428" t="s">
        <v>189</v>
      </c>
      <c r="X25" s="428" t="s">
        <v>189</v>
      </c>
    </row>
    <row r="26" spans="2:24">
      <c r="B26" s="59"/>
      <c r="C26" s="3" t="s">
        <v>40</v>
      </c>
      <c r="D26" s="4"/>
      <c r="E26" s="52"/>
      <c r="F26" s="52"/>
      <c r="G26" s="52"/>
      <c r="H26" s="52"/>
      <c r="I26" s="52"/>
      <c r="J26" s="52"/>
      <c r="K26" s="52"/>
      <c r="L26" s="52"/>
      <c r="M26" s="52"/>
      <c r="N26" s="52"/>
      <c r="O26" s="52"/>
      <c r="P26" s="52"/>
      <c r="Q26" s="52"/>
      <c r="R26" s="52"/>
      <c r="S26" s="52"/>
      <c r="T26" s="52"/>
      <c r="U26" s="428" t="s">
        <v>189</v>
      </c>
      <c r="V26" s="428" t="s">
        <v>189</v>
      </c>
      <c r="W26" s="428" t="s">
        <v>189</v>
      </c>
      <c r="X26" s="428" t="s">
        <v>189</v>
      </c>
    </row>
    <row r="27" spans="2:24">
      <c r="B27" s="59"/>
      <c r="C27" s="3" t="s">
        <v>184</v>
      </c>
      <c r="D27" s="4"/>
      <c r="E27" s="52"/>
      <c r="F27" s="52"/>
      <c r="G27" s="52"/>
      <c r="H27" s="52"/>
      <c r="I27" s="52"/>
      <c r="J27" s="52"/>
      <c r="K27" s="52"/>
      <c r="L27" s="52"/>
      <c r="M27" s="52"/>
      <c r="N27" s="52"/>
      <c r="O27" s="52"/>
      <c r="P27" s="52"/>
      <c r="Q27" s="52"/>
      <c r="R27" s="52"/>
      <c r="S27" s="52"/>
      <c r="T27" s="52"/>
      <c r="U27" s="428" t="s">
        <v>189</v>
      </c>
      <c r="V27" s="428" t="s">
        <v>189</v>
      </c>
      <c r="W27" s="428" t="s">
        <v>189</v>
      </c>
      <c r="X27" s="428" t="s">
        <v>189</v>
      </c>
    </row>
    <row r="28" spans="2:24">
      <c r="B28" s="60"/>
      <c r="C28" s="3" t="s">
        <v>185</v>
      </c>
      <c r="D28" s="4"/>
      <c r="E28" s="52"/>
      <c r="F28" s="52"/>
      <c r="G28" s="52"/>
      <c r="H28" s="52"/>
      <c r="I28" s="52"/>
      <c r="J28" s="52"/>
      <c r="K28" s="52"/>
      <c r="L28" s="52"/>
      <c r="M28" s="52"/>
      <c r="N28" s="52"/>
      <c r="O28" s="52"/>
      <c r="P28" s="52"/>
      <c r="Q28" s="52"/>
      <c r="R28" s="52"/>
      <c r="S28" s="52"/>
      <c r="T28" s="52"/>
      <c r="U28" s="52"/>
      <c r="V28" s="428" t="s">
        <v>189</v>
      </c>
      <c r="W28" s="428" t="s">
        <v>189</v>
      </c>
      <c r="X28" s="428" t="s">
        <v>189</v>
      </c>
    </row>
    <row r="29" spans="2:24">
      <c r="B29" s="59"/>
      <c r="C29" s="3" t="s">
        <v>186</v>
      </c>
      <c r="D29" s="4"/>
      <c r="E29" s="52"/>
      <c r="F29" s="52"/>
      <c r="G29" s="52"/>
      <c r="H29" s="52"/>
      <c r="I29" s="52"/>
      <c r="J29" s="52"/>
      <c r="K29" s="52"/>
      <c r="L29" s="52"/>
      <c r="M29" s="52"/>
      <c r="N29" s="52"/>
      <c r="O29" s="52"/>
      <c r="P29" s="52"/>
      <c r="Q29" s="52"/>
      <c r="R29" s="52"/>
      <c r="S29" s="52"/>
      <c r="T29" s="52"/>
      <c r="U29" s="52"/>
      <c r="V29" s="428" t="s">
        <v>189</v>
      </c>
      <c r="W29" s="428" t="s">
        <v>189</v>
      </c>
      <c r="X29" s="428" t="s">
        <v>189</v>
      </c>
    </row>
    <row r="30" spans="2:24">
      <c r="B30" s="59"/>
      <c r="C30" s="3" t="s">
        <v>187</v>
      </c>
      <c r="D30" s="4"/>
      <c r="E30" s="52"/>
      <c r="F30" s="52"/>
      <c r="G30" s="52"/>
      <c r="H30" s="52"/>
      <c r="I30" s="52"/>
      <c r="J30" s="52"/>
      <c r="K30" s="52"/>
      <c r="L30" s="52"/>
      <c r="M30" s="52"/>
      <c r="N30" s="52"/>
      <c r="O30" s="52"/>
      <c r="P30" s="52"/>
      <c r="Q30" s="52"/>
      <c r="R30" s="52"/>
      <c r="S30" s="52"/>
      <c r="T30" s="52"/>
      <c r="U30" s="52"/>
      <c r="V30" s="428" t="s">
        <v>189</v>
      </c>
      <c r="W30" s="428" t="s">
        <v>189</v>
      </c>
      <c r="X30" s="428" t="s">
        <v>189</v>
      </c>
    </row>
    <row r="31" spans="2:24">
      <c r="B31" s="59"/>
      <c r="C31" s="3" t="s">
        <v>188</v>
      </c>
      <c r="D31" s="4"/>
      <c r="E31" s="52"/>
      <c r="F31" s="52"/>
      <c r="G31" s="52"/>
      <c r="H31" s="52"/>
      <c r="I31" s="52"/>
      <c r="J31" s="52"/>
      <c r="K31" s="52"/>
      <c r="L31" s="52"/>
      <c r="M31" s="52"/>
      <c r="N31" s="52"/>
      <c r="O31" s="52"/>
      <c r="P31" s="52"/>
      <c r="Q31" s="52"/>
      <c r="R31" s="52"/>
      <c r="S31" s="52"/>
      <c r="T31" s="52"/>
      <c r="U31" s="52"/>
      <c r="V31" s="428" t="s">
        <v>189</v>
      </c>
      <c r="W31" s="428" t="s">
        <v>189</v>
      </c>
      <c r="X31" s="428" t="s">
        <v>189</v>
      </c>
    </row>
    <row r="33" spans="2:23">
      <c r="C33" s="51"/>
    </row>
    <row r="34" spans="2:23" ht="13.5">
      <c r="B34" s="10"/>
      <c r="C34" s="10" t="s">
        <v>30</v>
      </c>
      <c r="D34" s="10" t="s">
        <v>217</v>
      </c>
      <c r="E34" s="10" t="s">
        <v>296</v>
      </c>
      <c r="F34" s="10" t="s">
        <v>297</v>
      </c>
    </row>
    <row r="35" spans="2:23">
      <c r="B35" s="12" t="s">
        <v>23</v>
      </c>
      <c r="C35" s="718" t="s">
        <v>2309</v>
      </c>
      <c r="D35" s="164">
        <v>100</v>
      </c>
      <c r="E35" s="164">
        <v>80</v>
      </c>
      <c r="F35" s="164">
        <v>60</v>
      </c>
    </row>
    <row r="36" spans="2:23">
      <c r="B36" s="12" t="s">
        <v>24</v>
      </c>
      <c r="C36" s="718" t="s">
        <v>2310</v>
      </c>
      <c r="D36" s="164">
        <v>80</v>
      </c>
      <c r="E36" s="164">
        <v>65</v>
      </c>
      <c r="F36" s="164">
        <v>40</v>
      </c>
    </row>
    <row r="37" spans="2:23">
      <c r="B37" s="12" t="s">
        <v>25</v>
      </c>
      <c r="C37" s="718" t="s">
        <v>2311</v>
      </c>
      <c r="D37" s="164">
        <v>50</v>
      </c>
      <c r="E37" s="164">
        <v>30</v>
      </c>
      <c r="F37" s="164">
        <v>20</v>
      </c>
    </row>
    <row r="38" spans="2:23">
      <c r="B38" s="12" t="s">
        <v>26</v>
      </c>
      <c r="C38" s="718" t="s">
        <v>192</v>
      </c>
      <c r="D38" s="164">
        <v>40</v>
      </c>
      <c r="E38" s="164">
        <v>20</v>
      </c>
      <c r="F38" s="164">
        <v>15</v>
      </c>
    </row>
    <row r="39" spans="2:23">
      <c r="B39" s="12" t="s">
        <v>27</v>
      </c>
      <c r="C39" s="718" t="s">
        <v>191</v>
      </c>
      <c r="D39" s="164">
        <v>25</v>
      </c>
      <c r="E39" s="164">
        <v>15</v>
      </c>
      <c r="F39" s="164">
        <v>10</v>
      </c>
    </row>
    <row r="40" spans="2:23">
      <c r="B40" s="12" t="s">
        <v>28</v>
      </c>
      <c r="C40" s="13" t="s">
        <v>194</v>
      </c>
      <c r="D40" s="164">
        <v>15</v>
      </c>
      <c r="E40" s="164">
        <v>10</v>
      </c>
      <c r="F40" s="164">
        <v>5</v>
      </c>
    </row>
    <row r="43" spans="2:23">
      <c r="B43" s="6" t="s">
        <v>673</v>
      </c>
      <c r="C43" s="254" t="s">
        <v>674</v>
      </c>
      <c r="D43" s="236"/>
      <c r="E43" s="236"/>
      <c r="F43" s="236"/>
      <c r="G43" s="236"/>
      <c r="H43" s="236"/>
      <c r="I43" s="236"/>
      <c r="J43" s="236"/>
      <c r="K43" s="236"/>
      <c r="L43" s="236"/>
      <c r="M43" s="236"/>
      <c r="N43" s="236"/>
      <c r="O43" s="236"/>
      <c r="P43" s="236"/>
      <c r="Q43" s="236"/>
      <c r="R43" s="236"/>
      <c r="S43" s="236"/>
      <c r="T43" s="236"/>
      <c r="U43" s="236"/>
      <c r="V43" s="236"/>
    </row>
    <row r="44" spans="2:23">
      <c r="B44" s="6" t="s">
        <v>675</v>
      </c>
      <c r="C44" s="6" t="s">
        <v>676</v>
      </c>
      <c r="D44" s="236"/>
      <c r="E44" s="236"/>
      <c r="F44" s="236"/>
      <c r="G44" s="236"/>
      <c r="H44" s="236"/>
      <c r="I44" s="236"/>
      <c r="J44" s="236"/>
      <c r="K44" s="236"/>
      <c r="L44" s="236"/>
      <c r="M44" s="236"/>
      <c r="N44" s="236"/>
      <c r="O44" s="236"/>
      <c r="P44" s="236"/>
      <c r="Q44" s="236"/>
      <c r="R44" s="236"/>
      <c r="S44" s="236"/>
      <c r="T44" s="236"/>
      <c r="U44" s="236"/>
      <c r="V44" s="236"/>
    </row>
    <row r="45" spans="2:23">
      <c r="B45" s="163"/>
      <c r="C45" s="163"/>
      <c r="D45" s="163"/>
      <c r="E45" s="236"/>
      <c r="F45" s="236"/>
      <c r="G45" s="236"/>
      <c r="H45" s="236"/>
      <c r="I45" s="236"/>
      <c r="J45" s="236"/>
      <c r="K45" s="236"/>
      <c r="L45" s="236"/>
      <c r="M45" s="236"/>
      <c r="N45" s="236"/>
      <c r="O45" s="236"/>
      <c r="P45" s="236"/>
      <c r="Q45" s="236"/>
      <c r="R45" s="236"/>
      <c r="S45" s="236"/>
      <c r="T45" s="236"/>
      <c r="U45" s="236"/>
      <c r="V45" s="236"/>
    </row>
    <row r="46" spans="2:23">
      <c r="B46" s="6" t="s">
        <v>677</v>
      </c>
      <c r="C46" s="6" t="s">
        <v>678</v>
      </c>
      <c r="D46" s="6" t="s">
        <v>679</v>
      </c>
      <c r="E46" s="6" t="s">
        <v>680</v>
      </c>
      <c r="G46" s="236"/>
      <c r="H46" s="236"/>
      <c r="I46" s="236"/>
      <c r="J46" s="236"/>
      <c r="K46" s="236"/>
      <c r="L46" s="236"/>
      <c r="M46" s="236"/>
      <c r="N46" s="6" t="s">
        <v>681</v>
      </c>
      <c r="O46" s="236"/>
      <c r="P46" s="236"/>
      <c r="Q46" s="236"/>
      <c r="R46" s="236"/>
      <c r="S46" s="236"/>
      <c r="T46" s="236"/>
      <c r="U46" s="236"/>
      <c r="V46" s="236"/>
    </row>
    <row r="47" spans="2:23">
      <c r="B47" s="6">
        <v>0</v>
      </c>
      <c r="C47" s="6">
        <v>40</v>
      </c>
      <c r="D47" s="6">
        <v>2.5</v>
      </c>
      <c r="E47" s="959" t="s">
        <v>682</v>
      </c>
      <c r="F47" s="959"/>
      <c r="G47" s="959"/>
      <c r="H47" s="959"/>
      <c r="I47" s="959"/>
      <c r="J47" s="959"/>
      <c r="K47" s="959"/>
      <c r="L47" s="959"/>
      <c r="M47" s="959"/>
      <c r="N47" s="959" t="s">
        <v>683</v>
      </c>
      <c r="O47" s="959"/>
      <c r="P47" s="959"/>
      <c r="Q47" s="959"/>
      <c r="R47" s="959"/>
      <c r="S47" s="959"/>
      <c r="T47" s="959"/>
      <c r="U47" s="959"/>
      <c r="V47" s="959"/>
      <c r="W47" s="959"/>
    </row>
    <row r="48" spans="2:23">
      <c r="B48" s="6">
        <v>10</v>
      </c>
      <c r="C48" s="6">
        <v>29</v>
      </c>
      <c r="D48" s="6">
        <v>3.5</v>
      </c>
      <c r="E48" s="959"/>
      <c r="F48" s="959"/>
      <c r="G48" s="959"/>
      <c r="H48" s="959"/>
      <c r="I48" s="959"/>
      <c r="J48" s="959"/>
      <c r="K48" s="959"/>
      <c r="L48" s="959"/>
      <c r="M48" s="959"/>
      <c r="N48" s="959"/>
      <c r="O48" s="959"/>
      <c r="P48" s="959"/>
      <c r="Q48" s="959"/>
      <c r="R48" s="959"/>
      <c r="S48" s="959"/>
      <c r="T48" s="959"/>
      <c r="U48" s="959"/>
      <c r="V48" s="959"/>
      <c r="W48" s="959"/>
    </row>
    <row r="49" spans="2:23">
      <c r="B49" s="6">
        <v>20</v>
      </c>
      <c r="C49" s="6">
        <v>22</v>
      </c>
      <c r="D49" s="6">
        <v>4.5</v>
      </c>
      <c r="E49" s="959"/>
      <c r="F49" s="959"/>
      <c r="G49" s="959"/>
      <c r="H49" s="959"/>
      <c r="I49" s="959"/>
      <c r="J49" s="959"/>
      <c r="K49" s="959"/>
      <c r="L49" s="959"/>
      <c r="M49" s="959"/>
      <c r="N49" s="959"/>
      <c r="O49" s="959"/>
      <c r="P49" s="959"/>
      <c r="Q49" s="959"/>
      <c r="R49" s="959"/>
      <c r="S49" s="959"/>
      <c r="T49" s="959"/>
      <c r="U49" s="959"/>
      <c r="V49" s="959"/>
      <c r="W49" s="959"/>
    </row>
    <row r="50" spans="2:23">
      <c r="B50" s="6">
        <v>30</v>
      </c>
      <c r="C50" s="6">
        <v>18</v>
      </c>
      <c r="D50" s="6">
        <v>5.5</v>
      </c>
      <c r="E50" s="959"/>
      <c r="F50" s="959"/>
      <c r="G50" s="959"/>
      <c r="H50" s="959"/>
      <c r="I50" s="959"/>
      <c r="J50" s="959"/>
      <c r="K50" s="959"/>
      <c r="L50" s="959"/>
      <c r="M50" s="959"/>
      <c r="N50" s="959"/>
      <c r="O50" s="959"/>
      <c r="P50" s="959"/>
      <c r="Q50" s="959"/>
      <c r="R50" s="959"/>
      <c r="S50" s="959"/>
      <c r="T50" s="959"/>
      <c r="U50" s="959"/>
      <c r="V50" s="959"/>
      <c r="W50" s="959"/>
    </row>
    <row r="51" spans="2:23">
      <c r="B51" s="6">
        <v>40</v>
      </c>
      <c r="C51" s="6">
        <v>15</v>
      </c>
      <c r="D51" s="6">
        <v>6.5</v>
      </c>
      <c r="E51" s="959"/>
      <c r="F51" s="959"/>
      <c r="G51" s="959"/>
      <c r="H51" s="959"/>
      <c r="I51" s="959"/>
      <c r="J51" s="959"/>
      <c r="K51" s="959"/>
      <c r="L51" s="959"/>
      <c r="M51" s="959"/>
      <c r="N51" s="959"/>
      <c r="O51" s="959"/>
      <c r="P51" s="959"/>
      <c r="Q51" s="959"/>
      <c r="R51" s="959"/>
      <c r="S51" s="959"/>
      <c r="T51" s="959"/>
      <c r="U51" s="959"/>
      <c r="V51" s="959"/>
      <c r="W51" s="959"/>
    </row>
    <row r="52" spans="2:23">
      <c r="B52" s="6">
        <v>50</v>
      </c>
      <c r="C52" s="6">
        <v>13</v>
      </c>
      <c r="D52" s="6">
        <v>7.5</v>
      </c>
      <c r="E52" s="959"/>
      <c r="F52" s="959"/>
      <c r="G52" s="959"/>
      <c r="H52" s="959"/>
      <c r="I52" s="959"/>
      <c r="J52" s="959"/>
      <c r="K52" s="959"/>
      <c r="L52" s="959"/>
      <c r="M52" s="959"/>
      <c r="N52" s="959"/>
      <c r="O52" s="959"/>
      <c r="P52" s="959"/>
      <c r="Q52" s="959"/>
      <c r="R52" s="959"/>
      <c r="S52" s="959"/>
      <c r="T52" s="959"/>
      <c r="U52" s="959"/>
      <c r="V52" s="959"/>
      <c r="W52" s="959"/>
    </row>
    <row r="53" spans="2:23">
      <c r="B53" s="6">
        <v>60</v>
      </c>
      <c r="C53" s="6">
        <v>12</v>
      </c>
      <c r="D53" s="6">
        <v>8.5</v>
      </c>
      <c r="E53" s="959"/>
      <c r="F53" s="959"/>
      <c r="G53" s="959"/>
      <c r="H53" s="959"/>
      <c r="I53" s="959"/>
      <c r="J53" s="959"/>
      <c r="K53" s="959"/>
      <c r="L53" s="959"/>
      <c r="M53" s="959"/>
      <c r="N53" s="959"/>
      <c r="O53" s="959"/>
      <c r="P53" s="959"/>
      <c r="Q53" s="959"/>
      <c r="R53" s="959"/>
      <c r="S53" s="959"/>
      <c r="T53" s="959"/>
      <c r="U53" s="959"/>
      <c r="V53" s="959"/>
      <c r="W53" s="959"/>
    </row>
    <row r="54" spans="2:23">
      <c r="B54" s="6">
        <v>70</v>
      </c>
      <c r="C54" s="6">
        <v>11</v>
      </c>
      <c r="D54" s="6">
        <v>9.5</v>
      </c>
      <c r="E54" s="959"/>
      <c r="F54" s="959"/>
      <c r="G54" s="959"/>
      <c r="H54" s="959"/>
      <c r="I54" s="959"/>
      <c r="J54" s="959"/>
      <c r="K54" s="959"/>
      <c r="L54" s="959"/>
      <c r="M54" s="959"/>
      <c r="N54" s="959"/>
      <c r="O54" s="959"/>
      <c r="P54" s="959"/>
      <c r="Q54" s="959"/>
      <c r="R54" s="959"/>
      <c r="S54" s="959"/>
      <c r="T54" s="959"/>
      <c r="U54" s="959"/>
      <c r="V54" s="959"/>
      <c r="W54" s="959"/>
    </row>
    <row r="55" spans="2:23">
      <c r="B55" s="6">
        <v>80</v>
      </c>
      <c r="C55" s="6">
        <v>10</v>
      </c>
      <c r="D55" s="6">
        <v>10.5</v>
      </c>
      <c r="E55" s="959"/>
      <c r="F55" s="959"/>
      <c r="G55" s="959"/>
      <c r="H55" s="959"/>
      <c r="I55" s="959"/>
      <c r="J55" s="959"/>
      <c r="K55" s="959"/>
      <c r="L55" s="959"/>
      <c r="M55" s="959"/>
      <c r="N55" s="959"/>
      <c r="O55" s="959"/>
      <c r="P55" s="959"/>
      <c r="Q55" s="959"/>
      <c r="R55" s="959"/>
      <c r="S55" s="959"/>
      <c r="T55" s="959"/>
      <c r="U55" s="959"/>
      <c r="V55" s="959"/>
      <c r="W55" s="959"/>
    </row>
    <row r="56" spans="2:23">
      <c r="B56" s="6">
        <v>90</v>
      </c>
      <c r="C56" s="6">
        <v>9</v>
      </c>
      <c r="D56" s="6">
        <v>11.5</v>
      </c>
      <c r="E56" s="959"/>
      <c r="F56" s="959"/>
      <c r="G56" s="959"/>
      <c r="H56" s="959"/>
      <c r="I56" s="959"/>
      <c r="J56" s="959"/>
      <c r="K56" s="959"/>
      <c r="L56" s="959"/>
      <c r="M56" s="959"/>
      <c r="N56" s="959"/>
      <c r="O56" s="959"/>
      <c r="P56" s="959"/>
      <c r="Q56" s="959"/>
      <c r="R56" s="959"/>
      <c r="S56" s="959"/>
      <c r="T56" s="959"/>
      <c r="U56" s="959"/>
      <c r="V56" s="959"/>
      <c r="W56" s="959"/>
    </row>
    <row r="57" spans="2:23">
      <c r="B57" s="6">
        <v>100</v>
      </c>
      <c r="C57" s="6">
        <v>8</v>
      </c>
      <c r="D57" s="6">
        <v>12.5</v>
      </c>
      <c r="E57" s="959"/>
      <c r="F57" s="959"/>
      <c r="G57" s="959"/>
      <c r="H57" s="959"/>
      <c r="I57" s="959"/>
      <c r="J57" s="959"/>
      <c r="K57" s="959"/>
      <c r="L57" s="959"/>
      <c r="M57" s="959"/>
      <c r="N57" s="959"/>
      <c r="O57" s="959"/>
      <c r="P57" s="959"/>
      <c r="Q57" s="959"/>
      <c r="R57" s="959"/>
      <c r="S57" s="959"/>
      <c r="T57" s="959"/>
      <c r="U57" s="959"/>
      <c r="V57" s="959"/>
      <c r="W57" s="959"/>
    </row>
  </sheetData>
  <mergeCells count="2">
    <mergeCell ref="E47:M57"/>
    <mergeCell ref="N47:W57"/>
  </mergeCells>
  <phoneticPr fontId="1" type="noConversion"/>
  <pageMargins left="0.7" right="0.7" top="0.75" bottom="0.75" header="0.3" footer="0.3"/>
  <pageSetup paperSize="9" orientation="portrait" horizontalDpi="4294967293" r:id="rId1"/>
</worksheet>
</file>

<file path=xl/worksheets/sheet11.xml><?xml version="1.0" encoding="utf-8"?>
<worksheet xmlns="http://schemas.openxmlformats.org/spreadsheetml/2006/main" xmlns:r="http://schemas.openxmlformats.org/officeDocument/2006/relationships">
  <dimension ref="B2:AB36"/>
  <sheetViews>
    <sheetView zoomScale="115" zoomScaleNormal="115" workbookViewId="0">
      <selection activeCell="C39" sqref="C39"/>
    </sheetView>
  </sheetViews>
  <sheetFormatPr defaultRowHeight="11.25"/>
  <cols>
    <col min="1" max="1" width="2.75" style="51" customWidth="1"/>
    <col min="2" max="2" width="12.875" style="5" customWidth="1"/>
    <col min="3" max="3" width="41.5" style="5" customWidth="1"/>
    <col min="4" max="4" width="8.875" style="51" customWidth="1"/>
    <col min="5" max="28" width="3.25" style="51" customWidth="1"/>
    <col min="29" max="16384" width="9" style="51"/>
  </cols>
  <sheetData>
    <row r="2" spans="2:28">
      <c r="B2" s="398" t="s">
        <v>523</v>
      </c>
    </row>
    <row r="3" spans="2:28" ht="17.25" customHeight="1"/>
    <row r="4" spans="2:28" ht="33.75">
      <c r="B4" s="58" t="s">
        <v>1</v>
      </c>
      <c r="C4" s="12" t="s">
        <v>0</v>
      </c>
      <c r="D4" s="106"/>
      <c r="E4" s="106">
        <v>1</v>
      </c>
      <c r="F4" s="106">
        <v>2</v>
      </c>
      <c r="G4" s="106">
        <v>3</v>
      </c>
      <c r="H4" s="106">
        <v>4</v>
      </c>
      <c r="I4" s="106">
        <v>5</v>
      </c>
      <c r="J4" s="106">
        <v>6</v>
      </c>
      <c r="K4" s="106">
        <v>7</v>
      </c>
      <c r="L4" s="106">
        <v>8</v>
      </c>
      <c r="M4" s="106">
        <v>9</v>
      </c>
      <c r="N4" s="106">
        <v>10</v>
      </c>
      <c r="O4" s="106">
        <v>11</v>
      </c>
      <c r="P4" s="106">
        <v>12</v>
      </c>
      <c r="Q4" s="106">
        <v>13</v>
      </c>
      <c r="R4" s="106">
        <v>14</v>
      </c>
      <c r="S4" s="106">
        <v>15</v>
      </c>
      <c r="T4" s="106">
        <v>16</v>
      </c>
      <c r="U4" s="106">
        <v>17</v>
      </c>
      <c r="V4" s="106">
        <v>18</v>
      </c>
      <c r="W4" s="106">
        <v>19</v>
      </c>
      <c r="X4" s="106">
        <v>20</v>
      </c>
      <c r="Y4" s="106">
        <v>21</v>
      </c>
      <c r="Z4" s="106">
        <v>22</v>
      </c>
      <c r="AA4" s="106">
        <v>23</v>
      </c>
      <c r="AB4" s="106">
        <v>24</v>
      </c>
    </row>
    <row r="5" spans="2:28" ht="78.75">
      <c r="B5" s="63" t="s">
        <v>197</v>
      </c>
      <c r="C5" s="3" t="s">
        <v>978</v>
      </c>
      <c r="D5" s="106"/>
      <c r="E5" s="106">
        <v>1</v>
      </c>
      <c r="F5" s="106">
        <v>2</v>
      </c>
      <c r="G5" s="106">
        <v>3</v>
      </c>
      <c r="H5" s="106">
        <v>4</v>
      </c>
      <c r="I5" s="106">
        <v>5</v>
      </c>
      <c r="J5" s="106">
        <v>6</v>
      </c>
      <c r="K5" s="106">
        <v>7</v>
      </c>
      <c r="L5" s="106">
        <v>8</v>
      </c>
      <c r="M5" s="106">
        <v>9</v>
      </c>
      <c r="N5" s="106">
        <v>10</v>
      </c>
      <c r="O5" s="106">
        <v>10</v>
      </c>
      <c r="P5" s="106">
        <v>10</v>
      </c>
      <c r="Q5" s="106">
        <v>10</v>
      </c>
      <c r="R5" s="106">
        <v>10</v>
      </c>
      <c r="S5" s="106">
        <v>10</v>
      </c>
      <c r="T5" s="106">
        <v>10</v>
      </c>
      <c r="U5" s="106">
        <v>10</v>
      </c>
      <c r="V5" s="106">
        <v>10</v>
      </c>
      <c r="W5" s="106">
        <v>10</v>
      </c>
      <c r="X5" s="106">
        <v>10</v>
      </c>
      <c r="Y5" s="106">
        <v>10</v>
      </c>
      <c r="Z5" s="106">
        <v>10</v>
      </c>
      <c r="AA5" s="106">
        <v>10</v>
      </c>
      <c r="AB5" s="106">
        <v>10</v>
      </c>
    </row>
    <row r="6" spans="2:28" ht="33.75">
      <c r="B6" s="63"/>
      <c r="C6" s="3" t="s">
        <v>198</v>
      </c>
      <c r="D6" s="194"/>
      <c r="E6" s="194"/>
      <c r="F6" s="194"/>
      <c r="G6" s="194"/>
      <c r="H6" s="194"/>
      <c r="I6" s="194"/>
      <c r="J6" s="194"/>
      <c r="K6" s="194"/>
      <c r="L6" s="194"/>
      <c r="M6" s="194"/>
      <c r="N6" s="194"/>
      <c r="O6" s="194"/>
      <c r="P6" s="194"/>
      <c r="Q6" s="194"/>
      <c r="R6" s="194"/>
      <c r="S6" s="194"/>
      <c r="T6" s="194"/>
      <c r="U6" s="194"/>
      <c r="V6" s="194"/>
      <c r="W6" s="194"/>
      <c r="X6" s="194"/>
      <c r="Y6" s="194"/>
      <c r="Z6" s="194"/>
      <c r="AA6" s="194"/>
      <c r="AB6" s="194"/>
    </row>
    <row r="7" spans="2:28" ht="22.5">
      <c r="B7" s="91" t="s">
        <v>227</v>
      </c>
      <c r="C7" s="83" t="s">
        <v>298</v>
      </c>
      <c r="D7" s="194"/>
      <c r="E7" s="194"/>
      <c r="F7" s="194"/>
      <c r="G7" s="194"/>
      <c r="H7" s="194"/>
      <c r="I7" s="194"/>
      <c r="J7" s="194"/>
      <c r="K7" s="194"/>
      <c r="L7" s="194"/>
      <c r="M7" s="194"/>
      <c r="N7" s="68">
        <v>1</v>
      </c>
      <c r="O7" s="191">
        <v>1</v>
      </c>
      <c r="P7" s="191">
        <v>1</v>
      </c>
      <c r="Q7" s="191">
        <v>1</v>
      </c>
      <c r="R7" s="191">
        <v>1</v>
      </c>
      <c r="S7" s="191">
        <v>1</v>
      </c>
      <c r="T7" s="191">
        <v>1</v>
      </c>
      <c r="U7" s="191">
        <v>1</v>
      </c>
      <c r="V7" s="191">
        <v>1</v>
      </c>
      <c r="W7" s="191">
        <v>1</v>
      </c>
      <c r="X7" s="68">
        <v>2</v>
      </c>
      <c r="Y7" s="191">
        <v>2</v>
      </c>
      <c r="Z7" s="191">
        <v>2</v>
      </c>
      <c r="AA7" s="191">
        <v>2</v>
      </c>
      <c r="AB7" s="191">
        <v>2</v>
      </c>
    </row>
    <row r="8" spans="2:28">
      <c r="B8" s="92"/>
      <c r="C8" s="95"/>
      <c r="D8" s="194"/>
      <c r="E8" s="194"/>
      <c r="F8" s="194"/>
      <c r="G8" s="194"/>
      <c r="H8" s="194"/>
      <c r="I8" s="194"/>
      <c r="J8" s="194"/>
      <c r="K8" s="194"/>
      <c r="L8" s="194"/>
      <c r="M8" s="68">
        <v>1</v>
      </c>
      <c r="N8" s="67">
        <v>1</v>
      </c>
      <c r="O8" s="191">
        <v>1</v>
      </c>
      <c r="P8" s="191">
        <v>1</v>
      </c>
      <c r="Q8" s="191">
        <v>1</v>
      </c>
      <c r="R8" s="191">
        <v>1</v>
      </c>
      <c r="S8" s="191">
        <v>1</v>
      </c>
      <c r="T8" s="191">
        <v>1</v>
      </c>
      <c r="U8" s="191">
        <v>1</v>
      </c>
      <c r="V8" s="191">
        <v>1</v>
      </c>
      <c r="W8" s="68">
        <v>2</v>
      </c>
      <c r="X8" s="191">
        <v>2</v>
      </c>
      <c r="Y8" s="191">
        <v>2</v>
      </c>
      <c r="Z8" s="191">
        <v>2</v>
      </c>
      <c r="AA8" s="191">
        <v>2</v>
      </c>
      <c r="AB8" s="191">
        <v>2</v>
      </c>
    </row>
    <row r="9" spans="2:28">
      <c r="B9" s="92"/>
      <c r="C9" s="95" t="s">
        <v>299</v>
      </c>
      <c r="D9" s="194"/>
      <c r="E9" s="194"/>
      <c r="F9" s="194"/>
      <c r="G9" s="194"/>
      <c r="H9" s="194"/>
      <c r="I9" s="194"/>
      <c r="J9" s="194"/>
      <c r="K9" s="194"/>
      <c r="L9" s="68">
        <v>1</v>
      </c>
      <c r="M9" s="67">
        <v>1</v>
      </c>
      <c r="N9" s="67">
        <v>1</v>
      </c>
      <c r="O9" s="191">
        <v>1</v>
      </c>
      <c r="P9" s="191">
        <v>1</v>
      </c>
      <c r="Q9" s="191">
        <v>1</v>
      </c>
      <c r="R9" s="191">
        <v>1</v>
      </c>
      <c r="S9" s="191">
        <v>1</v>
      </c>
      <c r="T9" s="191">
        <v>1</v>
      </c>
      <c r="U9" s="191">
        <v>1</v>
      </c>
      <c r="V9" s="68">
        <v>2</v>
      </c>
      <c r="W9" s="191">
        <v>2</v>
      </c>
      <c r="X9" s="191">
        <v>2</v>
      </c>
      <c r="Y9" s="191">
        <v>2</v>
      </c>
      <c r="Z9" s="191">
        <v>2</v>
      </c>
      <c r="AA9" s="191">
        <v>2</v>
      </c>
      <c r="AB9" s="191">
        <v>2</v>
      </c>
    </row>
    <row r="10" spans="2:28">
      <c r="B10" s="92"/>
      <c r="C10" s="95"/>
      <c r="D10" s="194"/>
      <c r="E10" s="194"/>
      <c r="F10" s="194"/>
      <c r="G10" s="194"/>
      <c r="H10" s="194"/>
      <c r="I10" s="194"/>
      <c r="J10" s="194"/>
      <c r="K10" s="68">
        <v>1</v>
      </c>
      <c r="L10" s="67">
        <v>1</v>
      </c>
      <c r="M10" s="67">
        <v>1</v>
      </c>
      <c r="N10" s="67">
        <v>1</v>
      </c>
      <c r="O10" s="191">
        <v>1</v>
      </c>
      <c r="P10" s="191">
        <v>1</v>
      </c>
      <c r="Q10" s="191">
        <v>1</v>
      </c>
      <c r="R10" s="191">
        <v>1</v>
      </c>
      <c r="S10" s="191">
        <v>1</v>
      </c>
      <c r="T10" s="191">
        <v>1</v>
      </c>
      <c r="U10" s="68">
        <v>2</v>
      </c>
      <c r="V10" s="191">
        <v>2</v>
      </c>
      <c r="W10" s="191">
        <v>2</v>
      </c>
      <c r="X10" s="191">
        <v>2</v>
      </c>
      <c r="Y10" s="191">
        <v>2</v>
      </c>
      <c r="Z10" s="191">
        <v>2</v>
      </c>
      <c r="AA10" s="191">
        <v>2</v>
      </c>
      <c r="AB10" s="191">
        <v>2</v>
      </c>
    </row>
    <row r="11" spans="2:28">
      <c r="B11" s="92"/>
      <c r="C11" s="95"/>
      <c r="D11" s="194"/>
      <c r="E11" s="194"/>
      <c r="F11" s="194"/>
      <c r="G11" s="194"/>
      <c r="H11" s="194"/>
      <c r="I11" s="194"/>
      <c r="J11" s="68">
        <v>1</v>
      </c>
      <c r="K11" s="67">
        <v>1</v>
      </c>
      <c r="L11" s="67">
        <v>1</v>
      </c>
      <c r="M11" s="67">
        <v>1</v>
      </c>
      <c r="N11" s="67">
        <v>1</v>
      </c>
      <c r="O11" s="191">
        <v>1</v>
      </c>
      <c r="P11" s="191">
        <v>1</v>
      </c>
      <c r="Q11" s="191">
        <v>1</v>
      </c>
      <c r="R11" s="191">
        <v>1</v>
      </c>
      <c r="S11" s="191">
        <v>1</v>
      </c>
      <c r="T11" s="68">
        <v>2</v>
      </c>
      <c r="U11" s="191">
        <v>2</v>
      </c>
      <c r="V11" s="191">
        <v>2</v>
      </c>
      <c r="W11" s="191">
        <v>2</v>
      </c>
      <c r="X11" s="191">
        <v>2</v>
      </c>
      <c r="Y11" s="191">
        <v>2</v>
      </c>
      <c r="Z11" s="191">
        <v>2</v>
      </c>
      <c r="AA11" s="191">
        <v>2</v>
      </c>
      <c r="AB11" s="191">
        <v>2</v>
      </c>
    </row>
    <row r="12" spans="2:28">
      <c r="B12" s="92"/>
      <c r="C12" s="95"/>
      <c r="D12" s="194"/>
      <c r="E12" s="194"/>
      <c r="F12" s="194"/>
      <c r="G12" s="194"/>
      <c r="H12" s="194"/>
      <c r="I12" s="68">
        <v>1</v>
      </c>
      <c r="J12" s="67">
        <v>1</v>
      </c>
      <c r="K12" s="114">
        <v>1</v>
      </c>
      <c r="L12" s="67">
        <v>1</v>
      </c>
      <c r="M12" s="67">
        <v>1</v>
      </c>
      <c r="N12" s="67">
        <v>1</v>
      </c>
      <c r="O12" s="191">
        <v>1</v>
      </c>
      <c r="P12" s="191">
        <v>1</v>
      </c>
      <c r="Q12" s="191">
        <v>1</v>
      </c>
      <c r="R12" s="191">
        <v>1</v>
      </c>
      <c r="S12" s="68">
        <v>2</v>
      </c>
      <c r="T12" s="191">
        <v>2</v>
      </c>
      <c r="U12" s="191">
        <v>2</v>
      </c>
      <c r="V12" s="191">
        <v>2</v>
      </c>
      <c r="W12" s="191">
        <v>2</v>
      </c>
      <c r="X12" s="191">
        <v>2</v>
      </c>
      <c r="Y12" s="191">
        <v>2</v>
      </c>
      <c r="Z12" s="191">
        <v>2</v>
      </c>
      <c r="AA12" s="191">
        <v>2</v>
      </c>
      <c r="AB12" s="191">
        <v>2</v>
      </c>
    </row>
    <row r="13" spans="2:28">
      <c r="B13" s="93"/>
      <c r="C13" s="95"/>
      <c r="D13" s="194"/>
      <c r="E13" s="194"/>
      <c r="F13" s="194"/>
      <c r="G13" s="194"/>
      <c r="H13" s="68">
        <v>1</v>
      </c>
      <c r="I13" s="67">
        <v>1</v>
      </c>
      <c r="J13" s="67">
        <v>1</v>
      </c>
      <c r="K13" s="67">
        <v>1</v>
      </c>
      <c r="L13" s="67">
        <v>1</v>
      </c>
      <c r="M13" s="67">
        <v>1</v>
      </c>
      <c r="N13" s="67">
        <v>1</v>
      </c>
      <c r="O13" s="191">
        <v>1</v>
      </c>
      <c r="P13" s="191">
        <v>1</v>
      </c>
      <c r="Q13" s="191">
        <v>1</v>
      </c>
      <c r="R13" s="68">
        <v>2</v>
      </c>
      <c r="S13" s="191">
        <v>2</v>
      </c>
      <c r="T13" s="191">
        <v>2</v>
      </c>
      <c r="U13" s="191">
        <v>2</v>
      </c>
      <c r="V13" s="191">
        <v>2</v>
      </c>
      <c r="W13" s="191">
        <v>2</v>
      </c>
      <c r="X13" s="191">
        <v>2</v>
      </c>
      <c r="Y13" s="191">
        <v>2</v>
      </c>
      <c r="Z13" s="191">
        <v>2</v>
      </c>
      <c r="AA13" s="191">
        <v>2</v>
      </c>
      <c r="AB13" s="68">
        <v>3</v>
      </c>
    </row>
    <row r="14" spans="2:28">
      <c r="B14" s="92"/>
      <c r="C14" s="95"/>
      <c r="D14" s="194"/>
      <c r="E14" s="194"/>
      <c r="F14" s="194"/>
      <c r="G14" s="68">
        <v>1</v>
      </c>
      <c r="H14" s="67">
        <v>1</v>
      </c>
      <c r="I14" s="67">
        <v>1</v>
      </c>
      <c r="J14" s="67">
        <v>1</v>
      </c>
      <c r="K14" s="114">
        <v>1</v>
      </c>
      <c r="L14" s="67">
        <v>1</v>
      </c>
      <c r="M14" s="67">
        <v>1</v>
      </c>
      <c r="N14" s="67">
        <v>1</v>
      </c>
      <c r="O14" s="191">
        <v>1</v>
      </c>
      <c r="P14" s="191">
        <v>1</v>
      </c>
      <c r="Q14" s="68">
        <v>2</v>
      </c>
      <c r="R14" s="191">
        <v>2</v>
      </c>
      <c r="S14" s="191">
        <v>2</v>
      </c>
      <c r="T14" s="191">
        <v>2</v>
      </c>
      <c r="U14" s="191">
        <v>2</v>
      </c>
      <c r="V14" s="191">
        <v>2</v>
      </c>
      <c r="W14" s="191">
        <v>2</v>
      </c>
      <c r="X14" s="191">
        <v>2</v>
      </c>
      <c r="Y14" s="191">
        <v>2</v>
      </c>
      <c r="Z14" s="191">
        <v>2</v>
      </c>
      <c r="AA14" s="68">
        <v>3</v>
      </c>
      <c r="AB14" s="191">
        <v>3</v>
      </c>
    </row>
    <row r="15" spans="2:28">
      <c r="B15" s="92"/>
      <c r="C15" s="95"/>
      <c r="D15" s="194"/>
      <c r="E15" s="194"/>
      <c r="F15" s="68">
        <v>1</v>
      </c>
      <c r="G15" s="67">
        <v>1</v>
      </c>
      <c r="H15" s="67">
        <v>1</v>
      </c>
      <c r="I15" s="67">
        <v>1</v>
      </c>
      <c r="J15" s="114">
        <v>1</v>
      </c>
      <c r="K15" s="67">
        <v>1</v>
      </c>
      <c r="L15" s="67">
        <v>1</v>
      </c>
      <c r="M15" s="67">
        <v>1</v>
      </c>
      <c r="N15" s="67">
        <v>1</v>
      </c>
      <c r="O15" s="191">
        <v>1</v>
      </c>
      <c r="P15" s="68">
        <v>2</v>
      </c>
      <c r="Q15" s="191">
        <v>2</v>
      </c>
      <c r="R15" s="191">
        <v>2</v>
      </c>
      <c r="S15" s="191">
        <v>2</v>
      </c>
      <c r="T15" s="191">
        <v>2</v>
      </c>
      <c r="U15" s="191">
        <v>2</v>
      </c>
      <c r="V15" s="191">
        <v>2</v>
      </c>
      <c r="W15" s="191">
        <v>2</v>
      </c>
      <c r="X15" s="191">
        <v>2</v>
      </c>
      <c r="Y15" s="191">
        <v>2</v>
      </c>
      <c r="Z15" s="68">
        <v>3</v>
      </c>
      <c r="AA15" s="191">
        <v>3</v>
      </c>
      <c r="AB15" s="191">
        <v>3</v>
      </c>
    </row>
    <row r="16" spans="2:28">
      <c r="B16" s="94"/>
      <c r="C16" s="96"/>
      <c r="D16" s="194"/>
      <c r="E16" s="68">
        <v>1</v>
      </c>
      <c r="F16" s="67">
        <v>1</v>
      </c>
      <c r="G16" s="67">
        <v>1</v>
      </c>
      <c r="H16" s="67">
        <v>1</v>
      </c>
      <c r="I16" s="67">
        <v>1</v>
      </c>
      <c r="J16" s="114">
        <v>1</v>
      </c>
      <c r="K16" s="67">
        <v>1</v>
      </c>
      <c r="L16" s="67">
        <v>1</v>
      </c>
      <c r="M16" s="67">
        <v>1</v>
      </c>
      <c r="N16" s="67">
        <v>1</v>
      </c>
      <c r="O16" s="68">
        <v>2</v>
      </c>
      <c r="P16" s="191">
        <v>2</v>
      </c>
      <c r="Q16" s="191">
        <v>2</v>
      </c>
      <c r="R16" s="191">
        <v>2</v>
      </c>
      <c r="S16" s="191">
        <v>2</v>
      </c>
      <c r="T16" s="191">
        <v>2</v>
      </c>
      <c r="U16" s="191">
        <v>2</v>
      </c>
      <c r="V16" s="191">
        <v>2</v>
      </c>
      <c r="W16" s="191">
        <v>2</v>
      </c>
      <c r="X16" s="191">
        <v>2</v>
      </c>
      <c r="Y16" s="68">
        <v>3</v>
      </c>
      <c r="Z16" s="191">
        <v>3</v>
      </c>
      <c r="AA16" s="191">
        <v>3</v>
      </c>
      <c r="AB16" s="191">
        <v>3</v>
      </c>
    </row>
    <row r="17" spans="2:8">
      <c r="B17" s="420" t="s">
        <v>970</v>
      </c>
      <c r="C17" s="83" t="s">
        <v>973</v>
      </c>
    </row>
    <row r="18" spans="2:8">
      <c r="B18" s="421"/>
      <c r="C18" s="418" t="s">
        <v>974</v>
      </c>
    </row>
    <row r="19" spans="2:8">
      <c r="B19" s="422"/>
      <c r="C19" s="419" t="s">
        <v>975</v>
      </c>
    </row>
    <row r="20" spans="2:8">
      <c r="B20" s="423" t="s">
        <v>971</v>
      </c>
      <c r="C20" s="397" t="s">
        <v>972</v>
      </c>
    </row>
    <row r="21" spans="2:8">
      <c r="B21" s="424"/>
      <c r="C21" s="116" t="s">
        <v>976</v>
      </c>
    </row>
    <row r="27" spans="2:8">
      <c r="B27" s="398" t="s">
        <v>977</v>
      </c>
    </row>
    <row r="28" spans="2:8" ht="13.5">
      <c r="B28" s="166" t="s">
        <v>31</v>
      </c>
      <c r="C28" s="166"/>
      <c r="D28" s="163"/>
      <c r="E28" s="163"/>
    </row>
    <row r="29" spans="2:8" ht="13.5">
      <c r="B29" s="716"/>
      <c r="C29" s="716" t="s">
        <v>30</v>
      </c>
      <c r="D29" s="716" t="s">
        <v>217</v>
      </c>
      <c r="E29" s="716" t="s">
        <v>296</v>
      </c>
      <c r="F29" s="716" t="s">
        <v>297</v>
      </c>
    </row>
    <row r="30" spans="2:8">
      <c r="B30" s="717" t="s">
        <v>23</v>
      </c>
      <c r="C30" s="718" t="s">
        <v>2315</v>
      </c>
      <c r="D30" s="719">
        <v>100</v>
      </c>
      <c r="E30" s="719">
        <v>80</v>
      </c>
      <c r="F30" s="719">
        <v>60</v>
      </c>
    </row>
    <row r="31" spans="2:8">
      <c r="B31" s="717" t="s">
        <v>24</v>
      </c>
      <c r="C31" s="718" t="s">
        <v>2312</v>
      </c>
      <c r="D31" s="719">
        <v>80</v>
      </c>
      <c r="E31" s="719">
        <v>65</v>
      </c>
      <c r="F31" s="719">
        <v>40</v>
      </c>
      <c r="H31" s="396"/>
    </row>
    <row r="32" spans="2:8">
      <c r="B32" s="717" t="s">
        <v>25</v>
      </c>
      <c r="C32" s="718" t="s">
        <v>2314</v>
      </c>
      <c r="D32" s="719">
        <v>50</v>
      </c>
      <c r="E32" s="719">
        <v>30</v>
      </c>
      <c r="F32" s="719">
        <v>20</v>
      </c>
      <c r="H32" s="396"/>
    </row>
    <row r="33" spans="2:8">
      <c r="B33" s="717" t="s">
        <v>26</v>
      </c>
      <c r="C33" s="718" t="s">
        <v>2313</v>
      </c>
      <c r="D33" s="719">
        <v>40</v>
      </c>
      <c r="E33" s="719">
        <v>20</v>
      </c>
      <c r="F33" s="719">
        <v>15</v>
      </c>
      <c r="H33" s="396"/>
    </row>
    <row r="34" spans="2:8">
      <c r="B34" s="717" t="s">
        <v>27</v>
      </c>
      <c r="C34" s="718" t="s">
        <v>191</v>
      </c>
      <c r="D34" s="719">
        <v>25</v>
      </c>
      <c r="E34" s="719">
        <v>15</v>
      </c>
      <c r="F34" s="719">
        <v>10</v>
      </c>
      <c r="H34" s="396"/>
    </row>
    <row r="35" spans="2:8">
      <c r="B35" s="717" t="s">
        <v>28</v>
      </c>
      <c r="C35" s="718" t="s">
        <v>194</v>
      </c>
      <c r="D35" s="719">
        <v>15</v>
      </c>
      <c r="E35" s="719">
        <v>10</v>
      </c>
      <c r="F35" s="719">
        <v>5</v>
      </c>
      <c r="H35" s="396"/>
    </row>
    <row r="36" spans="2:8">
      <c r="B36" s="51"/>
    </row>
  </sheetData>
  <phoneticPr fontId="1" type="noConversion"/>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dimension ref="A1:BB28"/>
  <sheetViews>
    <sheetView workbookViewId="0">
      <selection activeCell="C39" sqref="C39"/>
    </sheetView>
  </sheetViews>
  <sheetFormatPr defaultRowHeight="11.25"/>
  <cols>
    <col min="1" max="1" width="2.75" style="51" customWidth="1"/>
    <col min="2" max="2" width="12.875" style="5" customWidth="1"/>
    <col min="3" max="3" width="33" style="5" customWidth="1"/>
    <col min="4" max="4" width="19.125" style="5" customWidth="1"/>
    <col min="5" max="14" width="3.25" style="2" customWidth="1"/>
    <col min="15" max="54" width="3.25" style="51" customWidth="1"/>
    <col min="55" max="16384" width="9" style="2"/>
  </cols>
  <sheetData>
    <row r="1" spans="2:54" s="51" customFormat="1">
      <c r="B1" s="5"/>
      <c r="C1" s="5"/>
      <c r="D1" s="5"/>
    </row>
    <row r="2" spans="2:54" ht="39">
      <c r="C2" s="253" t="s">
        <v>671</v>
      </c>
    </row>
    <row r="3" spans="2:54">
      <c r="B3" s="203" t="s">
        <v>524</v>
      </c>
    </row>
    <row r="5" spans="2:54" ht="33.75">
      <c r="B5" s="58" t="s">
        <v>1</v>
      </c>
      <c r="C5" s="12" t="s">
        <v>2</v>
      </c>
      <c r="D5" s="12" t="s">
        <v>3</v>
      </c>
      <c r="E5" s="52">
        <v>1</v>
      </c>
      <c r="F5" s="52">
        <v>2</v>
      </c>
      <c r="G5" s="52">
        <v>3</v>
      </c>
      <c r="H5" s="52">
        <v>4</v>
      </c>
      <c r="I5" s="52">
        <v>5</v>
      </c>
      <c r="J5" s="52">
        <v>6</v>
      </c>
      <c r="K5" s="52">
        <v>7</v>
      </c>
      <c r="L5" s="52">
        <v>8</v>
      </c>
      <c r="M5" s="52">
        <v>9</v>
      </c>
      <c r="N5" s="52">
        <v>10</v>
      </c>
      <c r="O5" s="52">
        <v>11</v>
      </c>
      <c r="P5" s="52">
        <v>12</v>
      </c>
      <c r="Q5" s="52">
        <v>13</v>
      </c>
      <c r="R5" s="52">
        <v>14</v>
      </c>
      <c r="S5" s="52">
        <v>15</v>
      </c>
      <c r="T5" s="52">
        <v>16</v>
      </c>
      <c r="U5" s="52">
        <v>17</v>
      </c>
      <c r="V5" s="52">
        <v>18</v>
      </c>
      <c r="W5" s="52">
        <v>19</v>
      </c>
      <c r="X5" s="52">
        <v>20</v>
      </c>
      <c r="Y5" s="52">
        <v>21</v>
      </c>
      <c r="Z5" s="52">
        <v>22</v>
      </c>
      <c r="AA5" s="52">
        <v>23</v>
      </c>
      <c r="AB5" s="52">
        <v>24</v>
      </c>
      <c r="AC5" s="52">
        <v>25</v>
      </c>
      <c r="AD5" s="52">
        <v>26</v>
      </c>
      <c r="AE5" s="52">
        <v>27</v>
      </c>
      <c r="AF5" s="52">
        <v>28</v>
      </c>
      <c r="AG5" s="52">
        <v>29</v>
      </c>
      <c r="AH5" s="52">
        <v>30</v>
      </c>
      <c r="AI5" s="52">
        <v>31</v>
      </c>
      <c r="AJ5" s="52">
        <v>32</v>
      </c>
      <c r="AK5" s="52">
        <v>33</v>
      </c>
      <c r="AL5" s="52">
        <v>34</v>
      </c>
      <c r="AM5" s="52">
        <v>35</v>
      </c>
      <c r="AN5" s="52">
        <v>36</v>
      </c>
      <c r="AO5" s="52">
        <v>37</v>
      </c>
      <c r="AP5" s="52">
        <v>38</v>
      </c>
      <c r="AQ5" s="52">
        <v>39</v>
      </c>
      <c r="AR5" s="52">
        <v>40</v>
      </c>
      <c r="AS5" s="52">
        <v>41</v>
      </c>
      <c r="AT5" s="52">
        <v>42</v>
      </c>
      <c r="AU5" s="52">
        <v>43</v>
      </c>
      <c r="AV5" s="52">
        <v>44</v>
      </c>
      <c r="AW5" s="52">
        <v>45</v>
      </c>
      <c r="AX5" s="52">
        <v>46</v>
      </c>
      <c r="AY5" s="52">
        <v>47</v>
      </c>
      <c r="AZ5" s="52">
        <v>48</v>
      </c>
      <c r="BA5" s="52">
        <v>49</v>
      </c>
      <c r="BB5" s="52">
        <v>50</v>
      </c>
    </row>
    <row r="6" spans="2:54" ht="22.5">
      <c r="B6" s="11" t="s">
        <v>4</v>
      </c>
      <c r="C6" s="3" t="s">
        <v>176</v>
      </c>
      <c r="D6" s="3" t="s">
        <v>5</v>
      </c>
      <c r="E6" s="52">
        <f>5*INT(E5/5)+90</f>
        <v>90</v>
      </c>
      <c r="F6" s="52">
        <f t="shared" ref="F6:BA6" si="0">5*INT(F5/5)+90</f>
        <v>90</v>
      </c>
      <c r="G6" s="52">
        <f t="shared" si="0"/>
        <v>90</v>
      </c>
      <c r="H6" s="52">
        <f t="shared" si="0"/>
        <v>90</v>
      </c>
      <c r="I6" s="52">
        <f t="shared" si="0"/>
        <v>95</v>
      </c>
      <c r="J6" s="52">
        <f t="shared" si="0"/>
        <v>95</v>
      </c>
      <c r="K6" s="52">
        <f t="shared" si="0"/>
        <v>95</v>
      </c>
      <c r="L6" s="52">
        <f t="shared" si="0"/>
        <v>95</v>
      </c>
      <c r="M6" s="52">
        <f t="shared" si="0"/>
        <v>95</v>
      </c>
      <c r="N6" s="52">
        <f t="shared" si="0"/>
        <v>100</v>
      </c>
      <c r="O6" s="52">
        <f t="shared" si="0"/>
        <v>100</v>
      </c>
      <c r="P6" s="52">
        <f t="shared" si="0"/>
        <v>100</v>
      </c>
      <c r="Q6" s="52">
        <f t="shared" si="0"/>
        <v>100</v>
      </c>
      <c r="R6" s="52">
        <f t="shared" si="0"/>
        <v>100</v>
      </c>
      <c r="S6" s="52">
        <f t="shared" si="0"/>
        <v>105</v>
      </c>
      <c r="T6" s="52">
        <f t="shared" si="0"/>
        <v>105</v>
      </c>
      <c r="U6" s="52">
        <f t="shared" si="0"/>
        <v>105</v>
      </c>
      <c r="V6" s="52">
        <f t="shared" si="0"/>
        <v>105</v>
      </c>
      <c r="W6" s="52">
        <f t="shared" si="0"/>
        <v>105</v>
      </c>
      <c r="X6" s="52">
        <f t="shared" si="0"/>
        <v>110</v>
      </c>
      <c r="Y6" s="52">
        <f t="shared" si="0"/>
        <v>110</v>
      </c>
      <c r="Z6" s="52">
        <f t="shared" si="0"/>
        <v>110</v>
      </c>
      <c r="AA6" s="52">
        <f t="shared" si="0"/>
        <v>110</v>
      </c>
      <c r="AB6" s="52">
        <f t="shared" si="0"/>
        <v>110</v>
      </c>
      <c r="AC6" s="52">
        <f t="shared" si="0"/>
        <v>115</v>
      </c>
      <c r="AD6" s="52">
        <f t="shared" si="0"/>
        <v>115</v>
      </c>
      <c r="AE6" s="52">
        <f t="shared" si="0"/>
        <v>115</v>
      </c>
      <c r="AF6" s="52">
        <f t="shared" si="0"/>
        <v>115</v>
      </c>
      <c r="AG6" s="52">
        <f t="shared" si="0"/>
        <v>115</v>
      </c>
      <c r="AH6" s="52">
        <f t="shared" si="0"/>
        <v>120</v>
      </c>
      <c r="AI6" s="52">
        <f t="shared" si="0"/>
        <v>120</v>
      </c>
      <c r="AJ6" s="52">
        <f t="shared" si="0"/>
        <v>120</v>
      </c>
      <c r="AK6" s="52">
        <f t="shared" si="0"/>
        <v>120</v>
      </c>
      <c r="AL6" s="52">
        <f t="shared" si="0"/>
        <v>120</v>
      </c>
      <c r="AM6" s="52">
        <f t="shared" si="0"/>
        <v>125</v>
      </c>
      <c r="AN6" s="52">
        <f t="shared" si="0"/>
        <v>125</v>
      </c>
      <c r="AO6" s="52">
        <f t="shared" si="0"/>
        <v>125</v>
      </c>
      <c r="AP6" s="52">
        <f t="shared" si="0"/>
        <v>125</v>
      </c>
      <c r="AQ6" s="52">
        <f t="shared" si="0"/>
        <v>125</v>
      </c>
      <c r="AR6" s="52">
        <f t="shared" si="0"/>
        <v>130</v>
      </c>
      <c r="AS6" s="52">
        <f t="shared" si="0"/>
        <v>130</v>
      </c>
      <c r="AT6" s="52">
        <f t="shared" si="0"/>
        <v>130</v>
      </c>
      <c r="AU6" s="52">
        <f t="shared" si="0"/>
        <v>130</v>
      </c>
      <c r="AV6" s="52">
        <f t="shared" si="0"/>
        <v>130</v>
      </c>
      <c r="AW6" s="52">
        <f t="shared" si="0"/>
        <v>135</v>
      </c>
      <c r="AX6" s="52">
        <f t="shared" si="0"/>
        <v>135</v>
      </c>
      <c r="AY6" s="52">
        <f t="shared" si="0"/>
        <v>135</v>
      </c>
      <c r="AZ6" s="52">
        <f t="shared" si="0"/>
        <v>135</v>
      </c>
      <c r="BA6" s="52">
        <f t="shared" si="0"/>
        <v>135</v>
      </c>
      <c r="BB6" s="52">
        <f>5*INT(BB5/5)+90</f>
        <v>140</v>
      </c>
    </row>
    <row r="7" spans="2:54" ht="56.25">
      <c r="B7" s="59" t="s">
        <v>6</v>
      </c>
      <c r="C7" s="3" t="s">
        <v>7</v>
      </c>
      <c r="D7" s="3" t="s">
        <v>22</v>
      </c>
      <c r="E7" s="194"/>
      <c r="F7" s="194"/>
      <c r="G7" s="194"/>
      <c r="H7" s="194"/>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4"/>
      <c r="AZ7" s="194"/>
      <c r="BA7" s="194"/>
      <c r="BB7" s="194"/>
    </row>
    <row r="8" spans="2:54" s="51" customFormat="1">
      <c r="B8" s="11" t="s">
        <v>8</v>
      </c>
      <c r="C8" s="3" t="s">
        <v>175</v>
      </c>
      <c r="D8" s="4"/>
      <c r="E8" s="194"/>
      <c r="F8" s="195"/>
      <c r="G8" s="195"/>
      <c r="H8" s="194"/>
      <c r="I8" s="195"/>
      <c r="J8" s="194"/>
      <c r="K8" s="195"/>
      <c r="L8" s="194"/>
      <c r="M8" s="195"/>
      <c r="N8" s="195"/>
      <c r="O8" s="194" t="s">
        <v>174</v>
      </c>
      <c r="P8" s="195"/>
      <c r="Q8" s="195"/>
      <c r="R8" s="194"/>
      <c r="S8" s="195"/>
      <c r="T8" s="194"/>
      <c r="U8" s="195"/>
      <c r="V8" s="194"/>
      <c r="W8" s="195"/>
      <c r="X8" s="194"/>
      <c r="Y8" s="194" t="s">
        <v>174</v>
      </c>
      <c r="Z8" s="195"/>
      <c r="AA8" s="195"/>
      <c r="AB8" s="194"/>
      <c r="AC8" s="195"/>
      <c r="AD8" s="194"/>
      <c r="AE8" s="195"/>
      <c r="AF8" s="194"/>
      <c r="AG8" s="195"/>
      <c r="AH8" s="195"/>
      <c r="AI8" s="194" t="s">
        <v>174</v>
      </c>
      <c r="AJ8" s="195"/>
      <c r="AK8" s="195"/>
      <c r="AL8" s="194"/>
      <c r="AM8" s="195"/>
      <c r="AN8" s="194"/>
      <c r="AO8" s="195"/>
      <c r="AP8" s="194"/>
      <c r="AQ8" s="195"/>
      <c r="AR8" s="195"/>
      <c r="AS8" s="194" t="s">
        <v>174</v>
      </c>
      <c r="AT8" s="195"/>
      <c r="AU8" s="195"/>
      <c r="AV8" s="194"/>
      <c r="AW8" s="195"/>
      <c r="AX8" s="194"/>
      <c r="AY8" s="195"/>
      <c r="AZ8" s="194"/>
      <c r="BA8" s="195"/>
      <c r="BB8" s="195"/>
    </row>
    <row r="9" spans="2:54" ht="45">
      <c r="B9" s="11" t="s">
        <v>9</v>
      </c>
      <c r="C9" s="3" t="s">
        <v>10</v>
      </c>
      <c r="D9" s="3" t="s">
        <v>11</v>
      </c>
      <c r="E9" s="194"/>
      <c r="F9" s="194">
        <v>50</v>
      </c>
      <c r="G9" s="194">
        <v>120</v>
      </c>
      <c r="H9" s="194">
        <v>120</v>
      </c>
      <c r="I9" s="195"/>
      <c r="J9" s="194"/>
      <c r="K9" s="194"/>
      <c r="L9" s="194"/>
      <c r="M9" s="194"/>
      <c r="N9" s="194"/>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row>
    <row r="10" spans="2:54" ht="22.5">
      <c r="B10" s="61" t="s">
        <v>12</v>
      </c>
      <c r="C10" s="62" t="s">
        <v>13</v>
      </c>
      <c r="D10" s="61" t="s">
        <v>29</v>
      </c>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row>
    <row r="11" spans="2:54" ht="22.5">
      <c r="B11" s="59" t="s">
        <v>20</v>
      </c>
      <c r="C11" s="3" t="s">
        <v>21</v>
      </c>
      <c r="D11" s="3" t="s">
        <v>177</v>
      </c>
      <c r="E11" s="194">
        <f t="shared" ref="E11:M11" si="1">100 -SUM(E12:E18)</f>
        <v>100</v>
      </c>
      <c r="F11" s="194">
        <f t="shared" si="1"/>
        <v>100</v>
      </c>
      <c r="G11" s="194">
        <f t="shared" si="1"/>
        <v>100</v>
      </c>
      <c r="H11" s="194">
        <f t="shared" si="1"/>
        <v>100</v>
      </c>
      <c r="I11" s="194">
        <f t="shared" si="1"/>
        <v>100</v>
      </c>
      <c r="J11" s="194">
        <f t="shared" si="1"/>
        <v>100</v>
      </c>
      <c r="K11" s="194">
        <f t="shared" si="1"/>
        <v>100</v>
      </c>
      <c r="L11" s="194">
        <f t="shared" si="1"/>
        <v>100</v>
      </c>
      <c r="M11" s="194">
        <f t="shared" si="1"/>
        <v>100</v>
      </c>
      <c r="N11" s="194" t="s">
        <v>218</v>
      </c>
      <c r="O11" s="194" t="s">
        <v>218</v>
      </c>
      <c r="P11" s="194" t="s">
        <v>218</v>
      </c>
      <c r="Q11" s="194" t="s">
        <v>218</v>
      </c>
      <c r="R11" s="194" t="s">
        <v>218</v>
      </c>
      <c r="S11" s="194" t="s">
        <v>218</v>
      </c>
      <c r="T11" s="194" t="s">
        <v>218</v>
      </c>
      <c r="U11" s="194" t="s">
        <v>218</v>
      </c>
      <c r="V11" s="194" t="s">
        <v>218</v>
      </c>
      <c r="W11" s="194" t="s">
        <v>218</v>
      </c>
      <c r="X11" s="194" t="s">
        <v>218</v>
      </c>
      <c r="Y11" s="194" t="s">
        <v>218</v>
      </c>
      <c r="Z11" s="194" t="s">
        <v>218</v>
      </c>
      <c r="AA11" s="194" t="s">
        <v>218</v>
      </c>
      <c r="AB11" s="194" t="s">
        <v>218</v>
      </c>
      <c r="AC11" s="194" t="s">
        <v>218</v>
      </c>
      <c r="AD11" s="194" t="s">
        <v>218</v>
      </c>
      <c r="AE11" s="194" t="s">
        <v>218</v>
      </c>
      <c r="AF11" s="194" t="s">
        <v>218</v>
      </c>
      <c r="AG11" s="194" t="s">
        <v>218</v>
      </c>
      <c r="AH11" s="194" t="s">
        <v>218</v>
      </c>
      <c r="AI11" s="194" t="s">
        <v>218</v>
      </c>
      <c r="AJ11" s="194" t="s">
        <v>218</v>
      </c>
      <c r="AK11" s="194" t="s">
        <v>218</v>
      </c>
      <c r="AL11" s="194" t="s">
        <v>218</v>
      </c>
      <c r="AM11" s="194" t="s">
        <v>218</v>
      </c>
      <c r="AN11" s="194" t="s">
        <v>218</v>
      </c>
      <c r="AO11" s="194" t="s">
        <v>218</v>
      </c>
      <c r="AP11" s="194" t="s">
        <v>218</v>
      </c>
      <c r="AQ11" s="194" t="s">
        <v>218</v>
      </c>
      <c r="AR11" s="194" t="s">
        <v>218</v>
      </c>
      <c r="AS11" s="194" t="s">
        <v>218</v>
      </c>
      <c r="AT11" s="194" t="s">
        <v>218</v>
      </c>
      <c r="AU11" s="194" t="s">
        <v>218</v>
      </c>
      <c r="AV11" s="194" t="s">
        <v>218</v>
      </c>
      <c r="AW11" s="194" t="s">
        <v>218</v>
      </c>
      <c r="AX11" s="194" t="s">
        <v>218</v>
      </c>
      <c r="AY11" s="194" t="s">
        <v>218</v>
      </c>
      <c r="AZ11" s="194" t="s">
        <v>218</v>
      </c>
      <c r="BA11" s="194" t="s">
        <v>218</v>
      </c>
      <c r="BB11" s="194" t="s">
        <v>218</v>
      </c>
    </row>
    <row r="12" spans="2:54" ht="22.5">
      <c r="B12" s="59" t="s">
        <v>14</v>
      </c>
      <c r="C12" s="3" t="s">
        <v>15</v>
      </c>
      <c r="D12" s="4" t="s">
        <v>179</v>
      </c>
      <c r="E12" s="194"/>
      <c r="F12" s="194"/>
      <c r="G12" s="57"/>
      <c r="H12" s="57"/>
      <c r="I12" s="57"/>
      <c r="J12" s="57"/>
      <c r="K12" s="57"/>
      <c r="L12" s="57"/>
      <c r="M12" s="57"/>
      <c r="N12" s="194" t="s">
        <v>218</v>
      </c>
      <c r="O12" s="194" t="s">
        <v>218</v>
      </c>
      <c r="P12" s="194" t="s">
        <v>218</v>
      </c>
      <c r="Q12" s="194" t="s">
        <v>218</v>
      </c>
      <c r="R12" s="194" t="s">
        <v>218</v>
      </c>
      <c r="S12" s="194" t="s">
        <v>218</v>
      </c>
      <c r="T12" s="194" t="s">
        <v>218</v>
      </c>
      <c r="U12" s="194" t="s">
        <v>218</v>
      </c>
      <c r="V12" s="194" t="s">
        <v>218</v>
      </c>
      <c r="W12" s="194" t="s">
        <v>218</v>
      </c>
      <c r="X12" s="194" t="s">
        <v>218</v>
      </c>
      <c r="Y12" s="194" t="s">
        <v>218</v>
      </c>
      <c r="Z12" s="194" t="s">
        <v>218</v>
      </c>
      <c r="AA12" s="194" t="s">
        <v>218</v>
      </c>
      <c r="AB12" s="194" t="s">
        <v>218</v>
      </c>
      <c r="AC12" s="194" t="s">
        <v>218</v>
      </c>
      <c r="AD12" s="194" t="s">
        <v>218</v>
      </c>
      <c r="AE12" s="194" t="s">
        <v>218</v>
      </c>
      <c r="AF12" s="194" t="s">
        <v>218</v>
      </c>
      <c r="AG12" s="194" t="s">
        <v>218</v>
      </c>
      <c r="AH12" s="194" t="s">
        <v>218</v>
      </c>
      <c r="AI12" s="194" t="s">
        <v>218</v>
      </c>
      <c r="AJ12" s="194" t="s">
        <v>218</v>
      </c>
      <c r="AK12" s="194" t="s">
        <v>218</v>
      </c>
      <c r="AL12" s="194" t="s">
        <v>218</v>
      </c>
      <c r="AM12" s="194" t="s">
        <v>218</v>
      </c>
      <c r="AN12" s="194" t="s">
        <v>218</v>
      </c>
      <c r="AO12" s="194" t="s">
        <v>218</v>
      </c>
      <c r="AP12" s="194" t="s">
        <v>218</v>
      </c>
      <c r="AQ12" s="194" t="s">
        <v>218</v>
      </c>
      <c r="AR12" s="194" t="s">
        <v>218</v>
      </c>
      <c r="AS12" s="194" t="s">
        <v>218</v>
      </c>
      <c r="AT12" s="194" t="s">
        <v>218</v>
      </c>
      <c r="AU12" s="194" t="s">
        <v>218</v>
      </c>
      <c r="AV12" s="194" t="s">
        <v>218</v>
      </c>
      <c r="AW12" s="194" t="s">
        <v>218</v>
      </c>
      <c r="AX12" s="194" t="s">
        <v>218</v>
      </c>
      <c r="AY12" s="194" t="s">
        <v>218</v>
      </c>
      <c r="AZ12" s="194" t="s">
        <v>218</v>
      </c>
      <c r="BA12" s="194" t="s">
        <v>218</v>
      </c>
      <c r="BB12" s="194" t="s">
        <v>218</v>
      </c>
    </row>
    <row r="13" spans="2:54" ht="33.75">
      <c r="B13" s="59" t="s">
        <v>16</v>
      </c>
      <c r="C13" s="3" t="s">
        <v>17</v>
      </c>
      <c r="D13" s="4" t="s">
        <v>179</v>
      </c>
      <c r="E13" s="194"/>
      <c r="F13" s="194"/>
      <c r="G13" s="57"/>
      <c r="H13" s="57"/>
      <c r="I13" s="57"/>
      <c r="J13" s="57"/>
      <c r="K13" s="57"/>
      <c r="L13" s="57"/>
      <c r="M13" s="57"/>
      <c r="N13" s="194" t="s">
        <v>218</v>
      </c>
      <c r="O13" s="194" t="s">
        <v>218</v>
      </c>
      <c r="P13" s="194" t="s">
        <v>218</v>
      </c>
      <c r="Q13" s="194" t="s">
        <v>218</v>
      </c>
      <c r="R13" s="194" t="s">
        <v>218</v>
      </c>
      <c r="S13" s="194" t="s">
        <v>218</v>
      </c>
      <c r="T13" s="194" t="s">
        <v>218</v>
      </c>
      <c r="U13" s="194" t="s">
        <v>218</v>
      </c>
      <c r="V13" s="194" t="s">
        <v>218</v>
      </c>
      <c r="W13" s="194" t="s">
        <v>218</v>
      </c>
      <c r="X13" s="194" t="s">
        <v>218</v>
      </c>
      <c r="Y13" s="194" t="s">
        <v>218</v>
      </c>
      <c r="Z13" s="194" t="s">
        <v>218</v>
      </c>
      <c r="AA13" s="194" t="s">
        <v>218</v>
      </c>
      <c r="AB13" s="194" t="s">
        <v>218</v>
      </c>
      <c r="AC13" s="194" t="s">
        <v>218</v>
      </c>
      <c r="AD13" s="194" t="s">
        <v>218</v>
      </c>
      <c r="AE13" s="194" t="s">
        <v>218</v>
      </c>
      <c r="AF13" s="194" t="s">
        <v>218</v>
      </c>
      <c r="AG13" s="194" t="s">
        <v>218</v>
      </c>
      <c r="AH13" s="194" t="s">
        <v>218</v>
      </c>
      <c r="AI13" s="194" t="s">
        <v>218</v>
      </c>
      <c r="AJ13" s="194" t="s">
        <v>218</v>
      </c>
      <c r="AK13" s="194" t="s">
        <v>218</v>
      </c>
      <c r="AL13" s="194" t="s">
        <v>218</v>
      </c>
      <c r="AM13" s="194" t="s">
        <v>218</v>
      </c>
      <c r="AN13" s="194" t="s">
        <v>218</v>
      </c>
      <c r="AO13" s="194" t="s">
        <v>218</v>
      </c>
      <c r="AP13" s="194" t="s">
        <v>218</v>
      </c>
      <c r="AQ13" s="194" t="s">
        <v>218</v>
      </c>
      <c r="AR13" s="194" t="s">
        <v>218</v>
      </c>
      <c r="AS13" s="194" t="s">
        <v>218</v>
      </c>
      <c r="AT13" s="194" t="s">
        <v>218</v>
      </c>
      <c r="AU13" s="194" t="s">
        <v>218</v>
      </c>
      <c r="AV13" s="194" t="s">
        <v>218</v>
      </c>
      <c r="AW13" s="194" t="s">
        <v>218</v>
      </c>
      <c r="AX13" s="194" t="s">
        <v>218</v>
      </c>
      <c r="AY13" s="194" t="s">
        <v>218</v>
      </c>
      <c r="AZ13" s="194" t="s">
        <v>218</v>
      </c>
      <c r="BA13" s="194" t="s">
        <v>218</v>
      </c>
      <c r="BB13" s="194" t="s">
        <v>218</v>
      </c>
    </row>
    <row r="14" spans="2:54" ht="22.5">
      <c r="B14" s="59" t="s">
        <v>18</v>
      </c>
      <c r="C14" s="3" t="s">
        <v>19</v>
      </c>
      <c r="D14" s="4" t="s">
        <v>179</v>
      </c>
      <c r="E14" s="194"/>
      <c r="F14" s="194"/>
      <c r="G14" s="57"/>
      <c r="H14" s="57"/>
      <c r="I14" s="57"/>
      <c r="J14" s="57"/>
      <c r="K14" s="57"/>
      <c r="L14" s="57"/>
      <c r="M14" s="57"/>
      <c r="N14" s="194" t="s">
        <v>218</v>
      </c>
      <c r="O14" s="194" t="s">
        <v>218</v>
      </c>
      <c r="P14" s="194" t="s">
        <v>218</v>
      </c>
      <c r="Q14" s="194" t="s">
        <v>218</v>
      </c>
      <c r="R14" s="194" t="s">
        <v>218</v>
      </c>
      <c r="S14" s="194" t="s">
        <v>218</v>
      </c>
      <c r="T14" s="194" t="s">
        <v>218</v>
      </c>
      <c r="U14" s="194" t="s">
        <v>218</v>
      </c>
      <c r="V14" s="194" t="s">
        <v>218</v>
      </c>
      <c r="W14" s="194" t="s">
        <v>218</v>
      </c>
      <c r="X14" s="194" t="s">
        <v>218</v>
      </c>
      <c r="Y14" s="194" t="s">
        <v>218</v>
      </c>
      <c r="Z14" s="194" t="s">
        <v>218</v>
      </c>
      <c r="AA14" s="194" t="s">
        <v>218</v>
      </c>
      <c r="AB14" s="194" t="s">
        <v>218</v>
      </c>
      <c r="AC14" s="194" t="s">
        <v>218</v>
      </c>
      <c r="AD14" s="194" t="s">
        <v>218</v>
      </c>
      <c r="AE14" s="194" t="s">
        <v>218</v>
      </c>
      <c r="AF14" s="194" t="s">
        <v>218</v>
      </c>
      <c r="AG14" s="194" t="s">
        <v>218</v>
      </c>
      <c r="AH14" s="194" t="s">
        <v>218</v>
      </c>
      <c r="AI14" s="194" t="s">
        <v>218</v>
      </c>
      <c r="AJ14" s="194" t="s">
        <v>218</v>
      </c>
      <c r="AK14" s="194" t="s">
        <v>218</v>
      </c>
      <c r="AL14" s="194" t="s">
        <v>218</v>
      </c>
      <c r="AM14" s="194" t="s">
        <v>218</v>
      </c>
      <c r="AN14" s="194" t="s">
        <v>218</v>
      </c>
      <c r="AO14" s="194" t="s">
        <v>218</v>
      </c>
      <c r="AP14" s="194" t="s">
        <v>218</v>
      </c>
      <c r="AQ14" s="194" t="s">
        <v>218</v>
      </c>
      <c r="AR14" s="194" t="s">
        <v>218</v>
      </c>
      <c r="AS14" s="194" t="s">
        <v>218</v>
      </c>
      <c r="AT14" s="194" t="s">
        <v>218</v>
      </c>
      <c r="AU14" s="194" t="s">
        <v>218</v>
      </c>
      <c r="AV14" s="194" t="s">
        <v>218</v>
      </c>
      <c r="AW14" s="194" t="s">
        <v>218</v>
      </c>
      <c r="AX14" s="194" t="s">
        <v>218</v>
      </c>
      <c r="AY14" s="194" t="s">
        <v>218</v>
      </c>
      <c r="AZ14" s="194" t="s">
        <v>218</v>
      </c>
      <c r="BA14" s="194" t="s">
        <v>218</v>
      </c>
      <c r="BB14" s="194" t="s">
        <v>218</v>
      </c>
    </row>
    <row r="15" spans="2:54" ht="22.5">
      <c r="B15" s="59" t="s">
        <v>47</v>
      </c>
      <c r="C15" s="3" t="s">
        <v>178</v>
      </c>
      <c r="D15" s="4" t="s">
        <v>179</v>
      </c>
      <c r="E15" s="194"/>
      <c r="F15" s="194"/>
      <c r="G15" s="194"/>
      <c r="H15" s="194"/>
      <c r="I15" s="194"/>
      <c r="J15" s="194"/>
      <c r="K15" s="194"/>
      <c r="L15" s="194"/>
      <c r="M15" s="194"/>
      <c r="N15" s="194" t="s">
        <v>218</v>
      </c>
      <c r="O15" s="194" t="s">
        <v>218</v>
      </c>
      <c r="P15" s="194" t="s">
        <v>218</v>
      </c>
      <c r="Q15" s="194" t="s">
        <v>218</v>
      </c>
      <c r="R15" s="194" t="s">
        <v>218</v>
      </c>
      <c r="S15" s="194" t="s">
        <v>218</v>
      </c>
      <c r="T15" s="194" t="s">
        <v>218</v>
      </c>
      <c r="U15" s="194" t="s">
        <v>218</v>
      </c>
      <c r="V15" s="194" t="s">
        <v>218</v>
      </c>
      <c r="W15" s="194" t="s">
        <v>218</v>
      </c>
      <c r="X15" s="194" t="s">
        <v>218</v>
      </c>
      <c r="Y15" s="194" t="s">
        <v>218</v>
      </c>
      <c r="Z15" s="194" t="s">
        <v>218</v>
      </c>
      <c r="AA15" s="194" t="s">
        <v>218</v>
      </c>
      <c r="AB15" s="194" t="s">
        <v>218</v>
      </c>
      <c r="AC15" s="194" t="s">
        <v>218</v>
      </c>
      <c r="AD15" s="194" t="s">
        <v>218</v>
      </c>
      <c r="AE15" s="194" t="s">
        <v>218</v>
      </c>
      <c r="AF15" s="194" t="s">
        <v>218</v>
      </c>
      <c r="AG15" s="194" t="s">
        <v>218</v>
      </c>
      <c r="AH15" s="194" t="s">
        <v>218</v>
      </c>
      <c r="AI15" s="194" t="s">
        <v>218</v>
      </c>
      <c r="AJ15" s="194" t="s">
        <v>218</v>
      </c>
      <c r="AK15" s="194" t="s">
        <v>218</v>
      </c>
      <c r="AL15" s="194" t="s">
        <v>218</v>
      </c>
      <c r="AM15" s="194" t="s">
        <v>218</v>
      </c>
      <c r="AN15" s="194" t="s">
        <v>218</v>
      </c>
      <c r="AO15" s="194" t="s">
        <v>218</v>
      </c>
      <c r="AP15" s="194" t="s">
        <v>218</v>
      </c>
      <c r="AQ15" s="194" t="s">
        <v>218</v>
      </c>
      <c r="AR15" s="194" t="s">
        <v>218</v>
      </c>
      <c r="AS15" s="194" t="s">
        <v>218</v>
      </c>
      <c r="AT15" s="194" t="s">
        <v>218</v>
      </c>
      <c r="AU15" s="194" t="s">
        <v>218</v>
      </c>
      <c r="AV15" s="194" t="s">
        <v>218</v>
      </c>
      <c r="AW15" s="194" t="s">
        <v>218</v>
      </c>
      <c r="AX15" s="194" t="s">
        <v>218</v>
      </c>
      <c r="AY15" s="194" t="s">
        <v>218</v>
      </c>
      <c r="AZ15" s="194" t="s">
        <v>218</v>
      </c>
      <c r="BA15" s="194" t="s">
        <v>218</v>
      </c>
      <c r="BB15" s="194" t="s">
        <v>218</v>
      </c>
    </row>
    <row r="16" spans="2:54" ht="22.5">
      <c r="B16" s="60" t="s">
        <v>48</v>
      </c>
      <c r="C16" s="3" t="s">
        <v>46</v>
      </c>
      <c r="D16" s="4" t="s">
        <v>179</v>
      </c>
      <c r="E16" s="194"/>
      <c r="F16" s="194"/>
      <c r="G16" s="194"/>
      <c r="H16" s="194"/>
      <c r="I16" s="194"/>
      <c r="J16" s="194"/>
      <c r="K16" s="194"/>
      <c r="L16" s="194"/>
      <c r="M16" s="194"/>
      <c r="N16" s="194" t="s">
        <v>218</v>
      </c>
      <c r="O16" s="194" t="s">
        <v>218</v>
      </c>
      <c r="P16" s="194" t="s">
        <v>218</v>
      </c>
      <c r="Q16" s="194" t="s">
        <v>218</v>
      </c>
      <c r="R16" s="194" t="s">
        <v>218</v>
      </c>
      <c r="S16" s="194" t="s">
        <v>218</v>
      </c>
      <c r="T16" s="194" t="s">
        <v>218</v>
      </c>
      <c r="U16" s="194" t="s">
        <v>218</v>
      </c>
      <c r="V16" s="194" t="s">
        <v>218</v>
      </c>
      <c r="W16" s="194" t="s">
        <v>218</v>
      </c>
      <c r="X16" s="194" t="s">
        <v>218</v>
      </c>
      <c r="Y16" s="194" t="s">
        <v>218</v>
      </c>
      <c r="Z16" s="194" t="s">
        <v>218</v>
      </c>
      <c r="AA16" s="194" t="s">
        <v>218</v>
      </c>
      <c r="AB16" s="194" t="s">
        <v>218</v>
      </c>
      <c r="AC16" s="194" t="s">
        <v>218</v>
      </c>
      <c r="AD16" s="194" t="s">
        <v>218</v>
      </c>
      <c r="AE16" s="194" t="s">
        <v>218</v>
      </c>
      <c r="AF16" s="194" t="s">
        <v>218</v>
      </c>
      <c r="AG16" s="194" t="s">
        <v>218</v>
      </c>
      <c r="AH16" s="194" t="s">
        <v>218</v>
      </c>
      <c r="AI16" s="194" t="s">
        <v>218</v>
      </c>
      <c r="AJ16" s="194" t="s">
        <v>218</v>
      </c>
      <c r="AK16" s="194" t="s">
        <v>218</v>
      </c>
      <c r="AL16" s="194" t="s">
        <v>218</v>
      </c>
      <c r="AM16" s="194" t="s">
        <v>218</v>
      </c>
      <c r="AN16" s="194" t="s">
        <v>218</v>
      </c>
      <c r="AO16" s="194" t="s">
        <v>218</v>
      </c>
      <c r="AP16" s="194" t="s">
        <v>218</v>
      </c>
      <c r="AQ16" s="194" t="s">
        <v>218</v>
      </c>
      <c r="AR16" s="194" t="s">
        <v>218</v>
      </c>
      <c r="AS16" s="194" t="s">
        <v>218</v>
      </c>
      <c r="AT16" s="194" t="s">
        <v>218</v>
      </c>
      <c r="AU16" s="194" t="s">
        <v>218</v>
      </c>
      <c r="AV16" s="194" t="s">
        <v>218</v>
      </c>
      <c r="AW16" s="194" t="s">
        <v>218</v>
      </c>
      <c r="AX16" s="194" t="s">
        <v>218</v>
      </c>
      <c r="AY16" s="194" t="s">
        <v>218</v>
      </c>
      <c r="AZ16" s="194" t="s">
        <v>218</v>
      </c>
      <c r="BA16" s="194" t="s">
        <v>218</v>
      </c>
      <c r="BB16" s="194" t="s">
        <v>218</v>
      </c>
    </row>
    <row r="17" spans="2:54" ht="22.5">
      <c r="B17" s="59" t="s">
        <v>49</v>
      </c>
      <c r="C17" s="3" t="s">
        <v>51</v>
      </c>
      <c r="D17" s="4" t="s">
        <v>179</v>
      </c>
      <c r="E17" s="194"/>
      <c r="F17" s="194"/>
      <c r="G17" s="194"/>
      <c r="H17" s="194"/>
      <c r="I17" s="194"/>
      <c r="J17" s="194"/>
      <c r="K17" s="194"/>
      <c r="L17" s="194"/>
      <c r="M17" s="194"/>
      <c r="N17" s="194" t="s">
        <v>218</v>
      </c>
      <c r="O17" s="194" t="s">
        <v>218</v>
      </c>
      <c r="P17" s="194" t="s">
        <v>218</v>
      </c>
      <c r="Q17" s="194" t="s">
        <v>218</v>
      </c>
      <c r="R17" s="194" t="s">
        <v>218</v>
      </c>
      <c r="S17" s="194" t="s">
        <v>218</v>
      </c>
      <c r="T17" s="194" t="s">
        <v>218</v>
      </c>
      <c r="U17" s="194" t="s">
        <v>218</v>
      </c>
      <c r="V17" s="194" t="s">
        <v>218</v>
      </c>
      <c r="W17" s="194" t="s">
        <v>218</v>
      </c>
      <c r="X17" s="194" t="s">
        <v>218</v>
      </c>
      <c r="Y17" s="194" t="s">
        <v>218</v>
      </c>
      <c r="Z17" s="194" t="s">
        <v>218</v>
      </c>
      <c r="AA17" s="194" t="s">
        <v>218</v>
      </c>
      <c r="AB17" s="194" t="s">
        <v>218</v>
      </c>
      <c r="AC17" s="194" t="s">
        <v>218</v>
      </c>
      <c r="AD17" s="194" t="s">
        <v>218</v>
      </c>
      <c r="AE17" s="194" t="s">
        <v>218</v>
      </c>
      <c r="AF17" s="194" t="s">
        <v>218</v>
      </c>
      <c r="AG17" s="194" t="s">
        <v>218</v>
      </c>
      <c r="AH17" s="194" t="s">
        <v>218</v>
      </c>
      <c r="AI17" s="194" t="s">
        <v>218</v>
      </c>
      <c r="AJ17" s="194" t="s">
        <v>218</v>
      </c>
      <c r="AK17" s="194" t="s">
        <v>218</v>
      </c>
      <c r="AL17" s="194" t="s">
        <v>218</v>
      </c>
      <c r="AM17" s="194" t="s">
        <v>218</v>
      </c>
      <c r="AN17" s="194" t="s">
        <v>218</v>
      </c>
      <c r="AO17" s="194" t="s">
        <v>218</v>
      </c>
      <c r="AP17" s="194" t="s">
        <v>218</v>
      </c>
      <c r="AQ17" s="194" t="s">
        <v>218</v>
      </c>
      <c r="AR17" s="194" t="s">
        <v>218</v>
      </c>
      <c r="AS17" s="194" t="s">
        <v>218</v>
      </c>
      <c r="AT17" s="194" t="s">
        <v>218</v>
      </c>
      <c r="AU17" s="194" t="s">
        <v>218</v>
      </c>
      <c r="AV17" s="194" t="s">
        <v>218</v>
      </c>
      <c r="AW17" s="194" t="s">
        <v>218</v>
      </c>
      <c r="AX17" s="194" t="s">
        <v>218</v>
      </c>
      <c r="AY17" s="194" t="s">
        <v>218</v>
      </c>
      <c r="AZ17" s="194" t="s">
        <v>218</v>
      </c>
      <c r="BA17" s="194" t="s">
        <v>218</v>
      </c>
      <c r="BB17" s="194" t="s">
        <v>218</v>
      </c>
    </row>
    <row r="18" spans="2:54" ht="22.5">
      <c r="B18" s="59" t="s">
        <v>50</v>
      </c>
      <c r="C18" s="3" t="s">
        <v>52</v>
      </c>
      <c r="D18" s="4" t="s">
        <v>179</v>
      </c>
      <c r="E18" s="194"/>
      <c r="F18" s="194"/>
      <c r="G18" s="194"/>
      <c r="H18" s="194"/>
      <c r="I18" s="194"/>
      <c r="J18" s="194"/>
      <c r="K18" s="194"/>
      <c r="L18" s="194"/>
      <c r="M18" s="194"/>
      <c r="N18" s="194" t="s">
        <v>218</v>
      </c>
      <c r="O18" s="194" t="s">
        <v>218</v>
      </c>
      <c r="P18" s="194" t="s">
        <v>218</v>
      </c>
      <c r="Q18" s="194" t="s">
        <v>218</v>
      </c>
      <c r="R18" s="194" t="s">
        <v>218</v>
      </c>
      <c r="S18" s="194" t="s">
        <v>218</v>
      </c>
      <c r="T18" s="194" t="s">
        <v>218</v>
      </c>
      <c r="U18" s="194" t="s">
        <v>218</v>
      </c>
      <c r="V18" s="194" t="s">
        <v>218</v>
      </c>
      <c r="W18" s="194" t="s">
        <v>218</v>
      </c>
      <c r="X18" s="194" t="s">
        <v>218</v>
      </c>
      <c r="Y18" s="194" t="s">
        <v>218</v>
      </c>
      <c r="Z18" s="194" t="s">
        <v>218</v>
      </c>
      <c r="AA18" s="194" t="s">
        <v>218</v>
      </c>
      <c r="AB18" s="194" t="s">
        <v>218</v>
      </c>
      <c r="AC18" s="194" t="s">
        <v>218</v>
      </c>
      <c r="AD18" s="194" t="s">
        <v>218</v>
      </c>
      <c r="AE18" s="194" t="s">
        <v>218</v>
      </c>
      <c r="AF18" s="194" t="s">
        <v>218</v>
      </c>
      <c r="AG18" s="194" t="s">
        <v>218</v>
      </c>
      <c r="AH18" s="194" t="s">
        <v>218</v>
      </c>
      <c r="AI18" s="194" t="s">
        <v>218</v>
      </c>
      <c r="AJ18" s="194" t="s">
        <v>218</v>
      </c>
      <c r="AK18" s="194" t="s">
        <v>218</v>
      </c>
      <c r="AL18" s="194" t="s">
        <v>218</v>
      </c>
      <c r="AM18" s="194" t="s">
        <v>218</v>
      </c>
      <c r="AN18" s="194" t="s">
        <v>218</v>
      </c>
      <c r="AO18" s="194" t="s">
        <v>218</v>
      </c>
      <c r="AP18" s="194" t="s">
        <v>218</v>
      </c>
      <c r="AQ18" s="194" t="s">
        <v>218</v>
      </c>
      <c r="AR18" s="194" t="s">
        <v>218</v>
      </c>
      <c r="AS18" s="194" t="s">
        <v>218</v>
      </c>
      <c r="AT18" s="194" t="s">
        <v>218</v>
      </c>
      <c r="AU18" s="194" t="s">
        <v>218</v>
      </c>
      <c r="AV18" s="194" t="s">
        <v>218</v>
      </c>
      <c r="AW18" s="194" t="s">
        <v>218</v>
      </c>
      <c r="AX18" s="194" t="s">
        <v>218</v>
      </c>
      <c r="AY18" s="194" t="s">
        <v>218</v>
      </c>
      <c r="AZ18" s="194" t="s">
        <v>218</v>
      </c>
      <c r="BA18" s="194" t="s">
        <v>218</v>
      </c>
      <c r="BB18" s="194" t="s">
        <v>218</v>
      </c>
    </row>
    <row r="19" spans="2:54">
      <c r="B19" s="163"/>
      <c r="C19" s="163"/>
      <c r="D19" s="163"/>
      <c r="E19" s="51"/>
      <c r="F19" s="51"/>
      <c r="G19" s="51"/>
      <c r="H19" s="51"/>
      <c r="I19" s="51"/>
      <c r="J19" s="51"/>
      <c r="K19" s="51"/>
      <c r="L19" s="51"/>
      <c r="M19" s="51"/>
      <c r="N19" s="51"/>
    </row>
    <row r="20" spans="2:54">
      <c r="B20" s="163"/>
      <c r="C20" s="163"/>
      <c r="D20" s="163"/>
      <c r="E20" s="51"/>
      <c r="F20" s="51"/>
      <c r="G20" s="51"/>
      <c r="H20" s="51"/>
      <c r="I20" s="51"/>
      <c r="J20" s="51"/>
      <c r="K20" s="51"/>
      <c r="L20" s="51"/>
      <c r="M20" s="51"/>
      <c r="N20" s="51"/>
    </row>
    <row r="21" spans="2:54" ht="13.5">
      <c r="B21" s="204" t="s">
        <v>31</v>
      </c>
      <c r="C21" s="205"/>
      <c r="D21" s="163"/>
      <c r="E21" s="163"/>
      <c r="F21" s="51"/>
      <c r="G21" s="51"/>
      <c r="H21" s="51"/>
      <c r="I21" s="51"/>
      <c r="J21" s="51"/>
      <c r="K21" s="51"/>
      <c r="L21" s="51"/>
      <c r="M21" s="51"/>
      <c r="N21" s="51"/>
    </row>
    <row r="22" spans="2:54" ht="13.5">
      <c r="B22" s="10"/>
      <c r="C22" s="10" t="s">
        <v>30</v>
      </c>
      <c r="D22" s="10" t="s">
        <v>217</v>
      </c>
      <c r="E22" s="10" t="s">
        <v>296</v>
      </c>
      <c r="F22" s="10" t="s">
        <v>297</v>
      </c>
      <c r="G22" s="51"/>
      <c r="H22" s="51"/>
      <c r="I22" s="51"/>
      <c r="J22" s="51"/>
      <c r="K22" s="51"/>
      <c r="L22" s="51"/>
      <c r="M22" s="51"/>
      <c r="N22" s="51"/>
    </row>
    <row r="23" spans="2:54">
      <c r="B23" s="12" t="s">
        <v>23</v>
      </c>
      <c r="C23" s="13" t="s">
        <v>196</v>
      </c>
      <c r="D23" s="164">
        <v>10</v>
      </c>
      <c r="E23" s="164">
        <v>7</v>
      </c>
      <c r="F23" s="164">
        <v>4</v>
      </c>
      <c r="G23" s="51"/>
      <c r="H23" s="51"/>
      <c r="I23" s="51"/>
      <c r="J23" s="51"/>
      <c r="K23" s="51"/>
      <c r="L23" s="51"/>
      <c r="M23" s="51"/>
      <c r="N23" s="51"/>
    </row>
    <row r="24" spans="2:54">
      <c r="B24" s="12" t="s">
        <v>24</v>
      </c>
      <c r="C24" s="13" t="s">
        <v>195</v>
      </c>
      <c r="D24" s="164">
        <v>8</v>
      </c>
      <c r="E24" s="164">
        <v>5</v>
      </c>
      <c r="F24" s="164">
        <f>ROUND(E24/2, 0)</f>
        <v>3</v>
      </c>
      <c r="G24" s="51"/>
      <c r="H24" s="51"/>
      <c r="I24" s="51"/>
      <c r="J24" s="51"/>
      <c r="K24" s="51"/>
      <c r="L24" s="51"/>
      <c r="M24" s="51"/>
      <c r="N24" s="51"/>
    </row>
    <row r="25" spans="2:54">
      <c r="B25" s="12" t="s">
        <v>25</v>
      </c>
      <c r="C25" s="13" t="s">
        <v>192</v>
      </c>
      <c r="D25" s="164">
        <v>6</v>
      </c>
      <c r="E25" s="164">
        <v>4</v>
      </c>
      <c r="F25" s="164">
        <f>ROUND(E25/2, 0)</f>
        <v>2</v>
      </c>
      <c r="G25" s="51"/>
      <c r="H25" s="51"/>
      <c r="I25" s="51"/>
      <c r="J25" s="51"/>
      <c r="K25" s="51"/>
      <c r="L25" s="51"/>
      <c r="M25" s="51"/>
      <c r="N25" s="51"/>
    </row>
    <row r="26" spans="2:54">
      <c r="B26" s="12" t="s">
        <v>26</v>
      </c>
      <c r="C26" s="13" t="s">
        <v>191</v>
      </c>
      <c r="D26" s="164">
        <v>5</v>
      </c>
      <c r="E26" s="164">
        <f>ROUND(D26/2, 0)</f>
        <v>3</v>
      </c>
      <c r="F26" s="164">
        <f>ROUND(E26/2, 0)</f>
        <v>2</v>
      </c>
      <c r="G26" s="51"/>
      <c r="H26" s="51"/>
      <c r="I26" s="51"/>
      <c r="J26" s="51"/>
      <c r="K26" s="51"/>
      <c r="L26" s="51"/>
      <c r="M26" s="51"/>
      <c r="N26" s="51"/>
    </row>
    <row r="27" spans="2:54">
      <c r="B27" s="12" t="s">
        <v>27</v>
      </c>
      <c r="C27" s="13" t="s">
        <v>190</v>
      </c>
      <c r="D27" s="164">
        <v>2</v>
      </c>
      <c r="E27" s="164">
        <f>ROUND(D27/2, 0)</f>
        <v>1</v>
      </c>
      <c r="F27" s="164">
        <f>ROUND(E27/2, 0)</f>
        <v>1</v>
      </c>
      <c r="G27" s="51"/>
      <c r="H27" s="51"/>
      <c r="I27" s="51"/>
      <c r="J27" s="51"/>
      <c r="K27" s="51"/>
      <c r="L27" s="51"/>
      <c r="M27" s="51"/>
      <c r="N27" s="51"/>
    </row>
    <row r="28" spans="2:54">
      <c r="B28" s="12" t="s">
        <v>28</v>
      </c>
      <c r="C28" s="13" t="s">
        <v>194</v>
      </c>
      <c r="D28" s="164">
        <v>1</v>
      </c>
      <c r="E28" s="164">
        <v>1</v>
      </c>
      <c r="F28" s="164">
        <v>0</v>
      </c>
      <c r="G28" s="51"/>
      <c r="H28" s="51"/>
      <c r="I28" s="51"/>
      <c r="J28" s="51"/>
      <c r="K28" s="51"/>
      <c r="L28" s="51"/>
      <c r="M28" s="51"/>
      <c r="N28" s="51"/>
    </row>
  </sheetData>
  <phoneticPr fontId="1" type="noConversion"/>
  <pageMargins left="0.7" right="0.7" top="0.75" bottom="0.75" header="0.3" footer="0.3"/>
  <pageSetup paperSize="9" orientation="portrait" horizontalDpi="4294967293" r:id="rId1"/>
  <legacyDrawing r:id="rId2"/>
</worksheet>
</file>

<file path=xl/worksheets/sheet13.xml><?xml version="1.0" encoding="utf-8"?>
<worksheet xmlns="http://schemas.openxmlformats.org/spreadsheetml/2006/main" xmlns:r="http://schemas.openxmlformats.org/officeDocument/2006/relationships">
  <dimension ref="B2:N88"/>
  <sheetViews>
    <sheetView zoomScale="115" zoomScaleNormal="115" workbookViewId="0">
      <selection activeCell="C39" sqref="C39"/>
    </sheetView>
  </sheetViews>
  <sheetFormatPr defaultRowHeight="11.25"/>
  <cols>
    <col min="1" max="1" width="2.75" style="51" customWidth="1"/>
    <col min="2" max="2" width="20.5" style="5" customWidth="1"/>
    <col min="3" max="3" width="38.25" style="5" customWidth="1"/>
    <col min="4" max="4" width="16" style="5" bestFit="1" customWidth="1"/>
    <col min="5" max="5" width="9.125" style="5" customWidth="1"/>
    <col min="6" max="6" width="9.875" style="5" customWidth="1"/>
    <col min="7" max="7" width="10.125" style="51" customWidth="1"/>
    <col min="8" max="13" width="9.125" style="51" customWidth="1"/>
    <col min="14" max="14" width="12.5" style="51" customWidth="1"/>
    <col min="15" max="16384" width="9" style="51"/>
  </cols>
  <sheetData>
    <row r="2" spans="2:14" ht="15.75" customHeight="1" thickBot="1">
      <c r="B2" s="266"/>
      <c r="C2" s="255"/>
      <c r="D2" s="267" t="s">
        <v>703</v>
      </c>
      <c r="E2" s="267" t="s">
        <v>704</v>
      </c>
      <c r="F2" s="267" t="s">
        <v>705</v>
      </c>
      <c r="G2" s="267" t="s">
        <v>706</v>
      </c>
      <c r="H2" s="267" t="s">
        <v>707</v>
      </c>
      <c r="I2" s="267" t="s">
        <v>708</v>
      </c>
      <c r="J2" s="267" t="s">
        <v>709</v>
      </c>
      <c r="K2" s="267" t="s">
        <v>710</v>
      </c>
      <c r="L2" s="267" t="s">
        <v>711</v>
      </c>
      <c r="M2" s="267" t="s">
        <v>712</v>
      </c>
      <c r="N2" s="267" t="s">
        <v>713</v>
      </c>
    </row>
    <row r="3" spans="2:14" ht="35.25" thickTop="1" thickBot="1">
      <c r="B3" s="268" t="s">
        <v>216</v>
      </c>
      <c r="C3" s="269" t="s">
        <v>789</v>
      </c>
      <c r="D3" s="269"/>
      <c r="E3" s="269"/>
      <c r="F3" s="269"/>
      <c r="G3" s="270"/>
      <c r="H3" s="270"/>
      <c r="I3" s="270"/>
      <c r="J3" s="270"/>
      <c r="K3" s="270"/>
      <c r="L3" s="270"/>
      <c r="M3" s="270"/>
      <c r="N3" s="269"/>
    </row>
    <row r="4" spans="2:14" s="425" customFormat="1" ht="46.5" thickTop="1" thickBot="1">
      <c r="B4" s="531" t="s">
        <v>1083</v>
      </c>
      <c r="C4" s="269" t="s">
        <v>1090</v>
      </c>
      <c r="D4" s="269"/>
      <c r="E4" s="269"/>
      <c r="F4" s="269"/>
      <c r="G4" s="270"/>
      <c r="H4" s="270"/>
      <c r="I4" s="270"/>
      <c r="J4" s="270"/>
      <c r="K4" s="270"/>
      <c r="L4" s="270"/>
      <c r="M4" s="270"/>
      <c r="N4" s="269"/>
    </row>
    <row r="5" spans="2:14" s="425" customFormat="1" ht="20.25" customHeight="1" thickTop="1" thickBot="1">
      <c r="B5" s="1036" t="s">
        <v>1505</v>
      </c>
      <c r="C5" s="1038" t="s">
        <v>1091</v>
      </c>
      <c r="D5" s="269" t="s">
        <v>1087</v>
      </c>
      <c r="E5" s="269" t="s">
        <v>1084</v>
      </c>
      <c r="F5" s="269" t="s">
        <v>1085</v>
      </c>
      <c r="G5" s="269" t="s">
        <v>1086</v>
      </c>
      <c r="H5" s="270"/>
      <c r="I5" s="270"/>
      <c r="J5" s="270"/>
      <c r="K5" s="270"/>
      <c r="L5" s="270"/>
      <c r="M5" s="270"/>
      <c r="N5" s="269"/>
    </row>
    <row r="6" spans="2:14" s="425" customFormat="1" ht="37.5" customHeight="1" thickTop="1" thickBot="1">
      <c r="B6" s="1037"/>
      <c r="C6" s="1039"/>
      <c r="D6" s="269" t="s">
        <v>1088</v>
      </c>
      <c r="E6" s="269" t="s">
        <v>1089</v>
      </c>
      <c r="F6" s="493" t="s">
        <v>1581</v>
      </c>
      <c r="G6" s="494">
        <v>15</v>
      </c>
      <c r="H6" s="270"/>
      <c r="I6" s="270"/>
      <c r="J6" s="270"/>
      <c r="K6" s="270"/>
      <c r="L6" s="270"/>
      <c r="M6" s="270"/>
      <c r="N6" s="269"/>
    </row>
    <row r="7" spans="2:14" s="425" customFormat="1" ht="15" customHeight="1" thickTop="1" thickBot="1">
      <c r="B7" s="1036" t="s">
        <v>1506</v>
      </c>
      <c r="C7" s="1038" t="s">
        <v>1507</v>
      </c>
      <c r="D7" s="532" t="s">
        <v>1582</v>
      </c>
      <c r="E7" s="269"/>
      <c r="F7" s="434"/>
      <c r="G7" s="435"/>
      <c r="H7" s="434"/>
      <c r="I7" s="435"/>
      <c r="J7" s="434"/>
      <c r="K7" s="435"/>
      <c r="L7" s="434"/>
      <c r="M7" s="435"/>
      <c r="N7" s="434"/>
    </row>
    <row r="8" spans="2:14" s="425" customFormat="1" ht="15.75" customHeight="1" thickTop="1" thickBot="1">
      <c r="B8" s="1041"/>
      <c r="C8" s="1040"/>
      <c r="E8" s="436"/>
      <c r="F8" s="433"/>
      <c r="G8" s="436"/>
      <c r="H8" s="433"/>
      <c r="I8" s="436"/>
      <c r="J8" s="433"/>
      <c r="K8" s="436"/>
      <c r="L8" s="433"/>
      <c r="M8" s="436"/>
      <c r="N8" s="433"/>
    </row>
    <row r="9" spans="2:14" s="425" customFormat="1" ht="15" customHeight="1" thickTop="1" thickBot="1">
      <c r="B9" s="1036" t="s">
        <v>1510</v>
      </c>
      <c r="C9" s="1038" t="s">
        <v>1508</v>
      </c>
      <c r="D9" s="440" t="s">
        <v>1509</v>
      </c>
      <c r="E9" s="438" t="s">
        <v>1513</v>
      </c>
      <c r="F9" s="438" t="s">
        <v>1514</v>
      </c>
      <c r="G9" s="438" t="s">
        <v>1515</v>
      </c>
      <c r="H9" s="439" t="s">
        <v>1516</v>
      </c>
      <c r="I9" s="435"/>
      <c r="J9" s="434"/>
      <c r="K9" s="435"/>
      <c r="L9" s="434"/>
      <c r="M9" s="435"/>
      <c r="N9" s="434"/>
    </row>
    <row r="10" spans="2:14" s="425" customFormat="1" ht="23.25" customHeight="1" thickTop="1" thickBot="1">
      <c r="B10" s="1041"/>
      <c r="C10" s="1040"/>
      <c r="D10" s="437">
        <v>0</v>
      </c>
      <c r="E10" s="437">
        <v>0</v>
      </c>
      <c r="F10" s="437">
        <v>1</v>
      </c>
      <c r="G10" s="437">
        <v>1</v>
      </c>
      <c r="H10" s="437">
        <v>2</v>
      </c>
      <c r="I10" s="436"/>
      <c r="J10" s="433"/>
      <c r="K10" s="436"/>
      <c r="L10" s="433"/>
      <c r="M10" s="436"/>
      <c r="N10" s="433"/>
    </row>
    <row r="11" spans="2:14" s="425" customFormat="1" ht="19.5" customHeight="1" thickTop="1" thickBot="1">
      <c r="B11" s="484" t="s">
        <v>1511</v>
      </c>
      <c r="C11" s="485" t="s">
        <v>1512</v>
      </c>
      <c r="D11" s="435"/>
      <c r="E11" s="434"/>
      <c r="F11" s="435"/>
      <c r="G11" s="434"/>
      <c r="H11" s="435"/>
      <c r="I11" s="434"/>
      <c r="J11" s="434"/>
      <c r="K11" s="435"/>
      <c r="L11" s="434"/>
      <c r="M11" s="435"/>
      <c r="N11" s="434"/>
    </row>
    <row r="12" spans="2:14" ht="12" thickTop="1">
      <c r="B12" s="1042" t="s">
        <v>528</v>
      </c>
      <c r="C12" s="289" t="s">
        <v>32</v>
      </c>
      <c r="D12" s="290" t="s">
        <v>189</v>
      </c>
      <c r="E12" s="290" t="s">
        <v>189</v>
      </c>
      <c r="F12" s="290" t="s">
        <v>189</v>
      </c>
      <c r="G12" s="290" t="s">
        <v>189</v>
      </c>
      <c r="H12" s="290" t="s">
        <v>189</v>
      </c>
      <c r="I12" s="290" t="s">
        <v>189</v>
      </c>
      <c r="J12" s="290" t="s">
        <v>189</v>
      </c>
      <c r="K12" s="290" t="s">
        <v>189</v>
      </c>
      <c r="L12" s="290" t="s">
        <v>189</v>
      </c>
      <c r="M12" s="290" t="s">
        <v>189</v>
      </c>
      <c r="N12" s="290" t="s">
        <v>189</v>
      </c>
    </row>
    <row r="13" spans="2:14">
      <c r="B13" s="976"/>
      <c r="C13" s="291" t="s">
        <v>33</v>
      </c>
      <c r="D13" s="292" t="s">
        <v>189</v>
      </c>
      <c r="E13" s="292" t="s">
        <v>189</v>
      </c>
      <c r="F13" s="292" t="s">
        <v>189</v>
      </c>
      <c r="G13" s="292" t="s">
        <v>189</v>
      </c>
      <c r="H13" s="292" t="s">
        <v>189</v>
      </c>
      <c r="I13" s="292" t="s">
        <v>189</v>
      </c>
      <c r="J13" s="292" t="s">
        <v>189</v>
      </c>
      <c r="K13" s="292" t="s">
        <v>189</v>
      </c>
      <c r="L13" s="292" t="s">
        <v>189</v>
      </c>
      <c r="M13" s="292" t="s">
        <v>189</v>
      </c>
      <c r="N13" s="292" t="s">
        <v>189</v>
      </c>
    </row>
    <row r="14" spans="2:14">
      <c r="B14" s="976"/>
      <c r="C14" s="291" t="s">
        <v>183</v>
      </c>
      <c r="D14" s="292" t="s">
        <v>189</v>
      </c>
      <c r="E14" s="292" t="s">
        <v>527</v>
      </c>
      <c r="F14" s="292" t="s">
        <v>189</v>
      </c>
      <c r="G14" s="292" t="s">
        <v>189</v>
      </c>
      <c r="H14" s="292" t="s">
        <v>189</v>
      </c>
      <c r="I14" s="292" t="s">
        <v>189</v>
      </c>
      <c r="J14" s="292" t="s">
        <v>189</v>
      </c>
      <c r="K14" s="292" t="s">
        <v>189</v>
      </c>
      <c r="L14" s="292" t="s">
        <v>189</v>
      </c>
      <c r="M14" s="292" t="s">
        <v>189</v>
      </c>
      <c r="N14" s="292" t="s">
        <v>189</v>
      </c>
    </row>
    <row r="15" spans="2:14">
      <c r="B15" s="976"/>
      <c r="C15" s="293" t="s">
        <v>34</v>
      </c>
      <c r="D15" s="247"/>
      <c r="E15" s="247"/>
      <c r="F15" s="247"/>
      <c r="G15" s="247"/>
      <c r="H15" s="247"/>
      <c r="I15" s="247" t="s">
        <v>189</v>
      </c>
      <c r="J15" s="247" t="s">
        <v>189</v>
      </c>
      <c r="K15" s="247" t="s">
        <v>189</v>
      </c>
      <c r="L15" s="247" t="s">
        <v>189</v>
      </c>
      <c r="M15" s="247" t="s">
        <v>189</v>
      </c>
      <c r="N15" s="247" t="s">
        <v>189</v>
      </c>
    </row>
    <row r="16" spans="2:14">
      <c r="B16" s="976"/>
      <c r="C16" s="293" t="s">
        <v>35</v>
      </c>
      <c r="D16" s="247"/>
      <c r="E16" s="247"/>
      <c r="F16" s="247"/>
      <c r="G16" s="247"/>
      <c r="H16" s="247"/>
      <c r="I16" s="247" t="s">
        <v>189</v>
      </c>
      <c r="J16" s="247" t="s">
        <v>189</v>
      </c>
      <c r="K16" s="247" t="s">
        <v>189</v>
      </c>
      <c r="L16" s="247" t="s">
        <v>189</v>
      </c>
      <c r="M16" s="247" t="s">
        <v>189</v>
      </c>
      <c r="N16" s="247" t="s">
        <v>189</v>
      </c>
    </row>
    <row r="17" spans="2:14">
      <c r="B17" s="976"/>
      <c r="C17" s="293" t="s">
        <v>36</v>
      </c>
      <c r="D17" s="247"/>
      <c r="E17" s="247"/>
      <c r="F17" s="247"/>
      <c r="G17" s="247"/>
      <c r="H17" s="247"/>
      <c r="I17" s="247" t="s">
        <v>189</v>
      </c>
      <c r="J17" s="247" t="s">
        <v>189</v>
      </c>
      <c r="K17" s="247" t="s">
        <v>189</v>
      </c>
      <c r="L17" s="247" t="s">
        <v>189</v>
      </c>
      <c r="M17" s="247" t="s">
        <v>189</v>
      </c>
      <c r="N17" s="247" t="s">
        <v>189</v>
      </c>
    </row>
    <row r="18" spans="2:14">
      <c r="B18" s="976"/>
      <c r="C18" s="3" t="s">
        <v>37</v>
      </c>
      <c r="D18" s="249"/>
      <c r="E18" s="249"/>
      <c r="F18" s="249"/>
      <c r="G18" s="249"/>
      <c r="H18" s="249"/>
      <c r="I18" s="249"/>
      <c r="J18" s="249"/>
      <c r="K18" s="249"/>
      <c r="L18" s="249"/>
      <c r="M18" s="249"/>
      <c r="N18" s="249" t="s">
        <v>189</v>
      </c>
    </row>
    <row r="19" spans="2:14">
      <c r="B19" s="976"/>
      <c r="C19" s="3" t="s">
        <v>38</v>
      </c>
      <c r="D19" s="249"/>
      <c r="E19" s="249"/>
      <c r="F19" s="249"/>
      <c r="G19" s="249"/>
      <c r="H19" s="249"/>
      <c r="I19" s="249"/>
      <c r="J19" s="249"/>
      <c r="K19" s="249"/>
      <c r="L19" s="249"/>
      <c r="M19" s="249"/>
      <c r="N19" s="249" t="s">
        <v>189</v>
      </c>
    </row>
    <row r="20" spans="2:14" ht="12" thickBot="1">
      <c r="B20" s="1043"/>
      <c r="C20" s="265" t="s">
        <v>39</v>
      </c>
      <c r="D20" s="264"/>
      <c r="E20" s="264"/>
      <c r="F20" s="264"/>
      <c r="G20" s="264"/>
      <c r="H20" s="264"/>
      <c r="I20" s="264"/>
      <c r="J20" s="264"/>
      <c r="K20" s="264"/>
      <c r="L20" s="264"/>
      <c r="M20" s="264"/>
      <c r="N20" s="264" t="s">
        <v>189</v>
      </c>
    </row>
    <row r="21" spans="2:14" s="236" customFormat="1" ht="11.25" customHeight="1" thickTop="1">
      <c r="B21" s="960" t="s">
        <v>670</v>
      </c>
      <c r="C21" s="258" t="s">
        <v>718</v>
      </c>
      <c r="D21" s="259" t="s">
        <v>715</v>
      </c>
      <c r="E21" s="259"/>
      <c r="F21" s="259"/>
      <c r="G21" s="259"/>
      <c r="H21" s="260"/>
      <c r="I21" s="261"/>
      <c r="J21" s="262"/>
      <c r="K21" s="259"/>
      <c r="L21" s="259"/>
      <c r="M21" s="259"/>
      <c r="N21" s="258"/>
    </row>
    <row r="22" spans="2:14" s="236" customFormat="1">
      <c r="B22" s="961"/>
      <c r="C22" s="4" t="s">
        <v>717</v>
      </c>
      <c r="D22" s="249" t="s">
        <v>716</v>
      </c>
      <c r="E22" s="249"/>
      <c r="F22" s="252"/>
      <c r="G22" s="249"/>
      <c r="H22" s="249"/>
      <c r="I22" s="250"/>
      <c r="J22" s="249"/>
      <c r="K22" s="249"/>
      <c r="L22" s="249"/>
      <c r="M22" s="249"/>
      <c r="N22" s="3"/>
    </row>
    <row r="23" spans="2:14" s="236" customFormat="1">
      <c r="B23" s="961"/>
      <c r="C23" s="4" t="s">
        <v>1583</v>
      </c>
      <c r="D23" s="249" t="s">
        <v>719</v>
      </c>
      <c r="E23" s="249"/>
      <c r="F23" s="252"/>
      <c r="G23" s="249"/>
      <c r="H23" s="249"/>
      <c r="I23" s="250"/>
      <c r="J23" s="249"/>
      <c r="K23" s="249"/>
      <c r="L23" s="249"/>
      <c r="M23" s="249"/>
      <c r="N23" s="3"/>
    </row>
    <row r="24" spans="2:14" s="236" customFormat="1">
      <c r="B24" s="961"/>
      <c r="C24" s="4" t="s">
        <v>735</v>
      </c>
      <c r="D24" s="249" t="s">
        <v>720</v>
      </c>
      <c r="E24" s="249" t="s">
        <v>721</v>
      </c>
      <c r="F24" s="249" t="s">
        <v>722</v>
      </c>
      <c r="G24" s="249" t="s">
        <v>723</v>
      </c>
      <c r="H24" s="249" t="s">
        <v>724</v>
      </c>
      <c r="I24" s="249" t="s">
        <v>725</v>
      </c>
      <c r="J24" s="249" t="s">
        <v>726</v>
      </c>
      <c r="K24" s="249" t="s">
        <v>727</v>
      </c>
      <c r="L24" s="249" t="s">
        <v>728</v>
      </c>
      <c r="M24" s="249" t="s">
        <v>729</v>
      </c>
      <c r="N24" s="249" t="s">
        <v>730</v>
      </c>
    </row>
    <row r="25" spans="2:14" s="236" customFormat="1">
      <c r="B25" s="961"/>
      <c r="C25" s="208"/>
      <c r="D25" s="209"/>
      <c r="E25" s="249" t="s">
        <v>731</v>
      </c>
      <c r="F25" s="249" t="s">
        <v>732</v>
      </c>
      <c r="G25" s="249" t="s">
        <v>733</v>
      </c>
      <c r="H25" s="249" t="s">
        <v>734</v>
      </c>
      <c r="I25" s="249" t="s">
        <v>734</v>
      </c>
      <c r="J25" s="249" t="s">
        <v>734</v>
      </c>
      <c r="K25" s="249" t="s">
        <v>734</v>
      </c>
      <c r="L25" s="249" t="s">
        <v>734</v>
      </c>
      <c r="M25" s="249" t="s">
        <v>734</v>
      </c>
      <c r="N25" s="249" t="s">
        <v>734</v>
      </c>
    </row>
    <row r="26" spans="2:14" s="236" customFormat="1" ht="12" thickBot="1">
      <c r="B26" s="962"/>
      <c r="C26" s="263"/>
      <c r="D26" s="264"/>
      <c r="E26" s="271" t="s">
        <v>741</v>
      </c>
      <c r="F26" s="271" t="s">
        <v>741</v>
      </c>
      <c r="G26" s="271" t="s">
        <v>741</v>
      </c>
      <c r="H26" s="271" t="s">
        <v>741</v>
      </c>
      <c r="I26" s="271" t="s">
        <v>741</v>
      </c>
      <c r="J26" s="271" t="s">
        <v>741</v>
      </c>
      <c r="K26" s="271" t="s">
        <v>741</v>
      </c>
      <c r="L26" s="271" t="s">
        <v>741</v>
      </c>
      <c r="M26" s="271" t="s">
        <v>741</v>
      </c>
      <c r="N26" s="271" t="s">
        <v>741</v>
      </c>
    </row>
    <row r="27" spans="2:14" s="525" customFormat="1" ht="11.25" customHeight="1" thickTop="1">
      <c r="B27" s="960" t="s">
        <v>1584</v>
      </c>
      <c r="C27" s="963" t="s">
        <v>1585</v>
      </c>
      <c r="D27" s="964"/>
      <c r="E27" s="964"/>
      <c r="F27" s="964"/>
      <c r="G27" s="964"/>
      <c r="H27" s="964"/>
      <c r="I27" s="964"/>
      <c r="J27" s="964"/>
      <c r="K27" s="964"/>
      <c r="L27" s="964"/>
      <c r="M27" s="964"/>
      <c r="N27" s="965"/>
    </row>
    <row r="28" spans="2:14" s="525" customFormat="1" ht="16.5" customHeight="1">
      <c r="B28" s="961"/>
      <c r="C28" s="966"/>
      <c r="D28" s="967"/>
      <c r="E28" s="967"/>
      <c r="F28" s="967"/>
      <c r="G28" s="967"/>
      <c r="H28" s="967"/>
      <c r="I28" s="967"/>
      <c r="J28" s="967"/>
      <c r="K28" s="967"/>
      <c r="L28" s="967"/>
      <c r="M28" s="967"/>
      <c r="N28" s="968"/>
    </row>
    <row r="29" spans="2:14" s="525" customFormat="1" ht="16.5" customHeight="1">
      <c r="B29" s="961"/>
      <c r="C29" s="966"/>
      <c r="D29" s="967"/>
      <c r="E29" s="967"/>
      <c r="F29" s="967"/>
      <c r="G29" s="967"/>
      <c r="H29" s="967"/>
      <c r="I29" s="967"/>
      <c r="J29" s="967"/>
      <c r="K29" s="967"/>
      <c r="L29" s="967"/>
      <c r="M29" s="967"/>
      <c r="N29" s="968"/>
    </row>
    <row r="30" spans="2:14" s="525" customFormat="1" ht="16.5" customHeight="1">
      <c r="B30" s="961"/>
      <c r="C30" s="966"/>
      <c r="D30" s="967"/>
      <c r="E30" s="967"/>
      <c r="F30" s="967"/>
      <c r="G30" s="967"/>
      <c r="H30" s="967"/>
      <c r="I30" s="967"/>
      <c r="J30" s="967"/>
      <c r="K30" s="967"/>
      <c r="L30" s="967"/>
      <c r="M30" s="967"/>
      <c r="N30" s="968"/>
    </row>
    <row r="31" spans="2:14" s="525" customFormat="1" ht="16.5" customHeight="1">
      <c r="B31" s="961"/>
      <c r="C31" s="966"/>
      <c r="D31" s="967"/>
      <c r="E31" s="967"/>
      <c r="F31" s="967"/>
      <c r="G31" s="967"/>
      <c r="H31" s="967"/>
      <c r="I31" s="967"/>
      <c r="J31" s="967"/>
      <c r="K31" s="967"/>
      <c r="L31" s="967"/>
      <c r="M31" s="967"/>
      <c r="N31" s="968"/>
    </row>
    <row r="32" spans="2:14" s="525" customFormat="1" ht="17.25" customHeight="1" thickBot="1">
      <c r="B32" s="962"/>
      <c r="C32" s="969"/>
      <c r="D32" s="970"/>
      <c r="E32" s="970"/>
      <c r="F32" s="970"/>
      <c r="G32" s="970"/>
      <c r="H32" s="970"/>
      <c r="I32" s="970"/>
      <c r="J32" s="970"/>
      <c r="K32" s="970"/>
      <c r="L32" s="970"/>
      <c r="M32" s="970"/>
      <c r="N32" s="971"/>
    </row>
    <row r="33" spans="2:14" s="236" customFormat="1" ht="12" thickTop="1">
      <c r="B33" s="976" t="s">
        <v>736</v>
      </c>
      <c r="C33" s="116" t="s">
        <v>669</v>
      </c>
      <c r="D33" s="1026" t="s">
        <v>714</v>
      </c>
      <c r="E33" s="980"/>
      <c r="F33" s="980"/>
      <c r="G33" s="980"/>
      <c r="H33" s="980"/>
      <c r="I33" s="980"/>
      <c r="J33" s="980"/>
      <c r="K33" s="980"/>
      <c r="L33" s="980"/>
      <c r="M33" s="980"/>
      <c r="N33" s="981"/>
    </row>
    <row r="34" spans="2:14" s="236" customFormat="1">
      <c r="B34" s="976"/>
      <c r="C34" s="4" t="s">
        <v>529</v>
      </c>
      <c r="D34" s="1026"/>
      <c r="E34" s="980"/>
      <c r="F34" s="980"/>
      <c r="G34" s="980"/>
      <c r="H34" s="980"/>
      <c r="I34" s="980"/>
      <c r="J34" s="980"/>
      <c r="K34" s="980"/>
      <c r="L34" s="980"/>
      <c r="M34" s="980"/>
      <c r="N34" s="981"/>
    </row>
    <row r="35" spans="2:14" s="236" customFormat="1">
      <c r="B35" s="976"/>
      <c r="C35" s="4" t="s">
        <v>530</v>
      </c>
      <c r="D35" s="1026"/>
      <c r="E35" s="980"/>
      <c r="F35" s="980"/>
      <c r="G35" s="980"/>
      <c r="H35" s="980"/>
      <c r="I35" s="980"/>
      <c r="J35" s="980"/>
      <c r="K35" s="980"/>
      <c r="L35" s="980"/>
      <c r="M35" s="980"/>
      <c r="N35" s="981"/>
    </row>
    <row r="36" spans="2:14" s="236" customFormat="1">
      <c r="B36" s="976"/>
      <c r="C36" s="4" t="s">
        <v>531</v>
      </c>
      <c r="D36" s="1026"/>
      <c r="E36" s="980"/>
      <c r="F36" s="980"/>
      <c r="G36" s="980"/>
      <c r="H36" s="980"/>
      <c r="I36" s="980"/>
      <c r="J36" s="980"/>
      <c r="K36" s="980"/>
      <c r="L36" s="980"/>
      <c r="M36" s="980"/>
      <c r="N36" s="981"/>
    </row>
    <row r="37" spans="2:14" s="236" customFormat="1">
      <c r="B37" s="976"/>
      <c r="C37" s="208" t="s">
        <v>532</v>
      </c>
      <c r="D37" s="1026"/>
      <c r="E37" s="980"/>
      <c r="F37" s="980"/>
      <c r="G37" s="980"/>
      <c r="H37" s="980"/>
      <c r="I37" s="980"/>
      <c r="J37" s="980"/>
      <c r="K37" s="980"/>
      <c r="L37" s="980"/>
      <c r="M37" s="980"/>
      <c r="N37" s="981"/>
    </row>
    <row r="38" spans="2:14" s="236" customFormat="1" ht="12" thickBot="1">
      <c r="B38" s="976"/>
      <c r="C38" s="208" t="s">
        <v>672</v>
      </c>
      <c r="D38" s="1026"/>
      <c r="E38" s="980"/>
      <c r="F38" s="980"/>
      <c r="G38" s="980"/>
      <c r="H38" s="980"/>
      <c r="I38" s="980"/>
      <c r="J38" s="980"/>
      <c r="K38" s="980"/>
      <c r="L38" s="980"/>
      <c r="M38" s="980"/>
      <c r="N38" s="981"/>
    </row>
    <row r="39" spans="2:14" s="236" customFormat="1">
      <c r="B39" s="1027" t="s">
        <v>790</v>
      </c>
      <c r="C39" s="1006" t="s">
        <v>738</v>
      </c>
      <c r="D39" s="1008" t="s">
        <v>745</v>
      </c>
      <c r="E39" s="1009"/>
      <c r="F39" s="1009"/>
      <c r="G39" s="1009"/>
      <c r="H39" s="1010"/>
      <c r="I39" s="1009" t="s">
        <v>746</v>
      </c>
      <c r="J39" s="1009"/>
      <c r="K39" s="1009"/>
      <c r="L39" s="1009"/>
      <c r="M39" s="1009"/>
      <c r="N39" s="1011"/>
    </row>
    <row r="40" spans="2:14" s="236" customFormat="1">
      <c r="B40" s="1028"/>
      <c r="C40" s="1007"/>
      <c r="D40" s="996" t="s">
        <v>744</v>
      </c>
      <c r="E40" s="997"/>
      <c r="F40" s="997"/>
      <c r="G40" s="997"/>
      <c r="H40" s="998"/>
      <c r="I40" s="997" t="s">
        <v>755</v>
      </c>
      <c r="J40" s="997"/>
      <c r="K40" s="997"/>
      <c r="L40" s="997"/>
      <c r="M40" s="997"/>
      <c r="N40" s="999"/>
    </row>
    <row r="41" spans="2:14" s="236" customFormat="1" ht="33.75" customHeight="1">
      <c r="B41" s="1028"/>
      <c r="C41" s="116" t="s">
        <v>669</v>
      </c>
      <c r="D41" s="993" t="s">
        <v>739</v>
      </c>
      <c r="E41" s="994"/>
      <c r="F41" s="994"/>
      <c r="G41" s="994"/>
      <c r="H41" s="995"/>
      <c r="I41" s="1000" t="s">
        <v>1079</v>
      </c>
      <c r="J41" s="1000"/>
      <c r="K41" s="1000"/>
      <c r="L41" s="1000"/>
      <c r="M41" s="1000"/>
      <c r="N41" s="1029"/>
    </row>
    <row r="42" spans="2:14" s="236" customFormat="1">
      <c r="B42" s="1028"/>
      <c r="C42" s="287" t="s">
        <v>529</v>
      </c>
      <c r="D42" s="990" t="s">
        <v>740</v>
      </c>
      <c r="E42" s="991"/>
      <c r="F42" s="991"/>
      <c r="G42" s="991"/>
      <c r="H42" s="992"/>
      <c r="I42" s="997" t="s">
        <v>737</v>
      </c>
      <c r="J42" s="997"/>
      <c r="K42" s="997"/>
      <c r="L42" s="997"/>
      <c r="M42" s="997"/>
      <c r="N42" s="999"/>
    </row>
    <row r="43" spans="2:14" s="236" customFormat="1" ht="33.75" customHeight="1">
      <c r="B43" s="1028"/>
      <c r="C43" s="4" t="s">
        <v>530</v>
      </c>
      <c r="D43" s="993" t="s">
        <v>739</v>
      </c>
      <c r="E43" s="994"/>
      <c r="F43" s="994"/>
      <c r="G43" s="994"/>
      <c r="H43" s="995"/>
      <c r="I43" s="1000" t="s">
        <v>1080</v>
      </c>
      <c r="J43" s="1000"/>
      <c r="K43" s="1000"/>
      <c r="L43" s="1000"/>
      <c r="M43" s="1000"/>
      <c r="N43" s="1029"/>
    </row>
    <row r="44" spans="2:14" s="236" customFormat="1">
      <c r="B44" s="1028"/>
      <c r="C44" s="287" t="s">
        <v>531</v>
      </c>
      <c r="D44" s="1014" t="s">
        <v>743</v>
      </c>
      <c r="E44" s="1015"/>
      <c r="F44" s="1015"/>
      <c r="G44" s="1015"/>
      <c r="H44" s="1016"/>
      <c r="I44" s="1030" t="s">
        <v>742</v>
      </c>
      <c r="J44" s="1030"/>
      <c r="K44" s="1030"/>
      <c r="L44" s="1030"/>
      <c r="M44" s="1030"/>
      <c r="N44" s="1031"/>
    </row>
    <row r="45" spans="2:14" s="236" customFormat="1" ht="33.75" customHeight="1">
      <c r="B45" s="1028"/>
      <c r="C45" s="208" t="s">
        <v>532</v>
      </c>
      <c r="D45" s="1017" t="s">
        <v>747</v>
      </c>
      <c r="E45" s="1018"/>
      <c r="F45" s="1018"/>
      <c r="G45" s="1018"/>
      <c r="H45" s="1019"/>
      <c r="I45" s="1000" t="s">
        <v>1081</v>
      </c>
      <c r="J45" s="1001"/>
      <c r="K45" s="1001"/>
      <c r="L45" s="1001"/>
      <c r="M45" s="1001"/>
      <c r="N45" s="1002"/>
    </row>
    <row r="46" spans="2:14" s="236" customFormat="1" ht="33.75" customHeight="1" thickBot="1">
      <c r="B46" s="1028"/>
      <c r="C46" s="288" t="s">
        <v>672</v>
      </c>
      <c r="D46" s="1020" t="s">
        <v>739</v>
      </c>
      <c r="E46" s="1021"/>
      <c r="F46" s="1021"/>
      <c r="G46" s="1021"/>
      <c r="H46" s="1022"/>
      <c r="I46" s="1003" t="s">
        <v>1082</v>
      </c>
      <c r="J46" s="1004"/>
      <c r="K46" s="1004"/>
      <c r="L46" s="1004"/>
      <c r="M46" s="1004"/>
      <c r="N46" s="1005"/>
    </row>
    <row r="47" spans="2:14" s="396" customFormat="1">
      <c r="B47" s="1032" t="s">
        <v>959</v>
      </c>
      <c r="C47" s="1034" t="s">
        <v>960</v>
      </c>
      <c r="D47" s="408" t="s">
        <v>961</v>
      </c>
      <c r="E47" s="408" t="s">
        <v>962</v>
      </c>
      <c r="F47" s="408" t="s">
        <v>963</v>
      </c>
      <c r="G47" s="408" t="s">
        <v>964</v>
      </c>
      <c r="H47" s="410"/>
      <c r="I47" s="411"/>
      <c r="J47" s="412"/>
      <c r="K47" s="412"/>
      <c r="L47" s="412"/>
      <c r="M47" s="412"/>
      <c r="N47" s="413"/>
    </row>
    <row r="48" spans="2:14" s="396" customFormat="1">
      <c r="B48" s="1033"/>
      <c r="C48" s="1035"/>
      <c r="D48" s="409" t="s">
        <v>965</v>
      </c>
      <c r="E48" s="409" t="s">
        <v>966</v>
      </c>
      <c r="F48" s="409" t="s">
        <v>967</v>
      </c>
      <c r="G48" s="409" t="s">
        <v>968</v>
      </c>
      <c r="H48" s="414"/>
      <c r="I48" s="415"/>
      <c r="J48" s="416"/>
      <c r="K48" s="416"/>
      <c r="L48" s="416"/>
      <c r="M48" s="416"/>
      <c r="N48" s="417"/>
    </row>
    <row r="49" spans="2:14" s="236" customFormat="1" ht="39" customHeight="1">
      <c r="B49" s="976" t="s">
        <v>684</v>
      </c>
      <c r="C49" s="397" t="s">
        <v>685</v>
      </c>
      <c r="D49" s="978" t="s">
        <v>763</v>
      </c>
      <c r="E49" s="979"/>
      <c r="F49" s="979"/>
      <c r="G49" s="979"/>
      <c r="H49" s="979"/>
      <c r="I49" s="980" t="s">
        <v>689</v>
      </c>
      <c r="J49" s="980"/>
      <c r="K49" s="980"/>
      <c r="L49" s="980"/>
      <c r="M49" s="980"/>
      <c r="N49" s="981"/>
    </row>
    <row r="50" spans="2:14" s="236" customFormat="1">
      <c r="B50" s="976"/>
      <c r="C50" s="287" t="s">
        <v>767</v>
      </c>
      <c r="D50" s="984" t="s">
        <v>765</v>
      </c>
      <c r="E50" s="985"/>
      <c r="F50" s="985"/>
      <c r="G50" s="985"/>
      <c r="H50" s="985"/>
      <c r="I50" s="986" t="s">
        <v>766</v>
      </c>
      <c r="J50" s="986"/>
      <c r="K50" s="986"/>
      <c r="L50" s="986"/>
      <c r="M50" s="986"/>
      <c r="N50" s="987"/>
    </row>
    <row r="51" spans="2:14" s="236" customFormat="1">
      <c r="B51" s="976"/>
      <c r="C51" s="116" t="s">
        <v>686</v>
      </c>
      <c r="D51" s="982" t="s">
        <v>768</v>
      </c>
      <c r="E51" s="983"/>
      <c r="F51" s="983"/>
      <c r="G51" s="983"/>
      <c r="H51" s="983"/>
      <c r="I51" s="974" t="s">
        <v>764</v>
      </c>
      <c r="J51" s="974"/>
      <c r="K51" s="974"/>
      <c r="L51" s="974"/>
      <c r="M51" s="974"/>
      <c r="N51" s="975"/>
    </row>
    <row r="52" spans="2:14" s="236" customFormat="1">
      <c r="B52" s="976"/>
      <c r="C52" s="287" t="s">
        <v>687</v>
      </c>
      <c r="D52" s="984" t="s">
        <v>768</v>
      </c>
      <c r="E52" s="985"/>
      <c r="F52" s="985"/>
      <c r="G52" s="985"/>
      <c r="H52" s="985"/>
      <c r="I52" s="986" t="s">
        <v>769</v>
      </c>
      <c r="J52" s="986"/>
      <c r="K52" s="986"/>
      <c r="L52" s="986"/>
      <c r="M52" s="986"/>
      <c r="N52" s="987"/>
    </row>
    <row r="53" spans="2:14" s="236" customFormat="1" ht="12" thickBot="1">
      <c r="B53" s="976"/>
      <c r="C53" s="4" t="s">
        <v>688</v>
      </c>
      <c r="D53" s="972" t="s">
        <v>768</v>
      </c>
      <c r="E53" s="973"/>
      <c r="F53" s="973"/>
      <c r="G53" s="973"/>
      <c r="H53" s="973"/>
      <c r="I53" s="974" t="s">
        <v>770</v>
      </c>
      <c r="J53" s="974"/>
      <c r="K53" s="974"/>
      <c r="L53" s="974"/>
      <c r="M53" s="974"/>
      <c r="N53" s="975"/>
    </row>
    <row r="54" spans="2:14" s="236" customFormat="1" ht="12" thickBot="1">
      <c r="B54" s="977"/>
      <c r="C54" s="4"/>
      <c r="D54" s="972"/>
      <c r="E54" s="973"/>
      <c r="F54" s="973"/>
      <c r="G54" s="973"/>
      <c r="H54" s="973"/>
      <c r="I54" s="988" t="s">
        <v>771</v>
      </c>
      <c r="J54" s="988"/>
      <c r="K54" s="988"/>
      <c r="L54" s="988"/>
      <c r="M54" s="988"/>
      <c r="N54" s="989"/>
    </row>
    <row r="55" spans="2:14" ht="86.25" customHeight="1">
      <c r="B55" s="1012" t="s">
        <v>748</v>
      </c>
      <c r="C55" s="275" t="s">
        <v>754</v>
      </c>
      <c r="D55" s="1023" t="s">
        <v>1012</v>
      </c>
      <c r="E55" s="1024"/>
      <c r="F55" s="1024"/>
      <c r="G55" s="1024"/>
      <c r="H55" s="1024"/>
      <c r="I55" s="1024"/>
      <c r="J55" s="1024"/>
      <c r="K55" s="1024"/>
      <c r="L55" s="1024"/>
      <c r="M55" s="1024"/>
      <c r="N55" s="1025"/>
    </row>
    <row r="56" spans="2:14" s="236" customFormat="1" ht="14.25" customHeight="1">
      <c r="B56" s="1013"/>
      <c r="C56" s="276" t="s">
        <v>756</v>
      </c>
      <c r="D56" s="280" t="s">
        <v>749</v>
      </c>
      <c r="E56" s="280" t="s">
        <v>749</v>
      </c>
      <c r="F56" s="280" t="s">
        <v>749</v>
      </c>
      <c r="G56" s="280" t="s">
        <v>749</v>
      </c>
      <c r="H56" s="280" t="s">
        <v>749</v>
      </c>
      <c r="I56" s="280" t="s">
        <v>749</v>
      </c>
      <c r="J56" s="280" t="s">
        <v>749</v>
      </c>
      <c r="K56" s="280" t="s">
        <v>749</v>
      </c>
      <c r="L56" s="280" t="s">
        <v>749</v>
      </c>
      <c r="M56" s="280" t="s">
        <v>749</v>
      </c>
      <c r="N56" s="281"/>
    </row>
    <row r="57" spans="2:14" s="236" customFormat="1" ht="13.5" customHeight="1">
      <c r="B57" s="1013"/>
      <c r="C57" s="277"/>
      <c r="D57" s="273" t="s">
        <v>772</v>
      </c>
      <c r="E57" s="273" t="s">
        <v>773</v>
      </c>
      <c r="F57" s="273" t="s">
        <v>774</v>
      </c>
      <c r="G57" s="273" t="s">
        <v>775</v>
      </c>
      <c r="H57" s="273" t="s">
        <v>753</v>
      </c>
      <c r="I57" s="273" t="s">
        <v>776</v>
      </c>
      <c r="J57" s="273" t="s">
        <v>777</v>
      </c>
      <c r="K57" s="273" t="s">
        <v>778</v>
      </c>
      <c r="L57" s="273" t="s">
        <v>779</v>
      </c>
      <c r="M57" s="273" t="s">
        <v>751</v>
      </c>
      <c r="N57" s="274"/>
    </row>
    <row r="58" spans="2:14" s="236" customFormat="1" ht="13.5" customHeight="1">
      <c r="B58" s="1013"/>
      <c r="C58" s="277"/>
      <c r="D58" s="273"/>
      <c r="E58" s="273"/>
      <c r="F58" s="273"/>
      <c r="G58" s="273"/>
      <c r="H58" s="273"/>
      <c r="I58" s="273"/>
      <c r="J58" s="273"/>
      <c r="K58" s="273"/>
      <c r="L58" s="273"/>
      <c r="M58" s="273"/>
      <c r="N58" s="274"/>
    </row>
    <row r="59" spans="2:14" s="236" customFormat="1" ht="14.25" customHeight="1">
      <c r="B59" s="1013"/>
      <c r="C59" s="276" t="s">
        <v>757</v>
      </c>
      <c r="D59" s="280" t="s">
        <v>749</v>
      </c>
      <c r="E59" s="280" t="s">
        <v>750</v>
      </c>
      <c r="F59" s="280" t="s">
        <v>749</v>
      </c>
      <c r="G59" s="280" t="s">
        <v>750</v>
      </c>
      <c r="H59" s="280" t="s">
        <v>749</v>
      </c>
      <c r="I59" s="280" t="s">
        <v>750</v>
      </c>
      <c r="J59" s="280" t="s">
        <v>749</v>
      </c>
      <c r="K59" s="280" t="s">
        <v>750</v>
      </c>
      <c r="L59" s="280" t="s">
        <v>749</v>
      </c>
      <c r="M59" s="280" t="s">
        <v>750</v>
      </c>
      <c r="N59" s="281"/>
    </row>
    <row r="60" spans="2:14" s="236" customFormat="1" ht="13.5" customHeight="1">
      <c r="B60" s="1013"/>
      <c r="C60" s="277"/>
      <c r="D60" s="273" t="s">
        <v>772</v>
      </c>
      <c r="E60" s="273" t="s">
        <v>780</v>
      </c>
      <c r="F60" s="273" t="s">
        <v>772</v>
      </c>
      <c r="G60" s="273" t="s">
        <v>780</v>
      </c>
      <c r="H60" s="273" t="s">
        <v>772</v>
      </c>
      <c r="I60" s="273" t="s">
        <v>780</v>
      </c>
      <c r="J60" s="273" t="s">
        <v>772</v>
      </c>
      <c r="K60" s="273" t="s">
        <v>780</v>
      </c>
      <c r="L60" s="273" t="s">
        <v>772</v>
      </c>
      <c r="M60" s="273" t="s">
        <v>780</v>
      </c>
      <c r="N60" s="274"/>
    </row>
    <row r="61" spans="2:14" s="236" customFormat="1" ht="13.5" customHeight="1">
      <c r="B61" s="1013"/>
      <c r="C61" s="278"/>
      <c r="D61" s="272"/>
      <c r="E61" s="272" t="s">
        <v>760</v>
      </c>
      <c r="F61" s="272"/>
      <c r="G61" s="272" t="s">
        <v>760</v>
      </c>
      <c r="H61" s="272"/>
      <c r="I61" s="272" t="s">
        <v>760</v>
      </c>
      <c r="J61" s="272"/>
      <c r="K61" s="272" t="s">
        <v>760</v>
      </c>
      <c r="L61" s="272"/>
      <c r="M61" s="272" t="s">
        <v>760</v>
      </c>
      <c r="N61" s="279"/>
    </row>
    <row r="62" spans="2:14" s="236" customFormat="1" ht="13.5" customHeight="1">
      <c r="B62" s="1013"/>
      <c r="C62" s="277" t="s">
        <v>758</v>
      </c>
      <c r="D62" s="282" t="s">
        <v>749</v>
      </c>
      <c r="E62" s="282" t="s">
        <v>750</v>
      </c>
      <c r="F62" s="282" t="s">
        <v>750</v>
      </c>
      <c r="G62" s="282" t="s">
        <v>749</v>
      </c>
      <c r="H62" s="282" t="s">
        <v>750</v>
      </c>
      <c r="I62" s="282" t="s">
        <v>750</v>
      </c>
      <c r="J62" s="282" t="s">
        <v>749</v>
      </c>
      <c r="K62" s="282" t="s">
        <v>750</v>
      </c>
      <c r="L62" s="282" t="s">
        <v>750</v>
      </c>
      <c r="M62" s="282"/>
      <c r="N62" s="283"/>
    </row>
    <row r="63" spans="2:14" s="236" customFormat="1" ht="14.25" customHeight="1">
      <c r="B63" s="1013"/>
      <c r="C63" s="277"/>
      <c r="D63" s="273" t="s">
        <v>772</v>
      </c>
      <c r="E63" s="273" t="s">
        <v>780</v>
      </c>
      <c r="F63" s="284" t="s">
        <v>791</v>
      </c>
      <c r="G63" s="273" t="s">
        <v>772</v>
      </c>
      <c r="H63" s="273" t="s">
        <v>780</v>
      </c>
      <c r="I63" s="284" t="s">
        <v>791</v>
      </c>
      <c r="J63" s="273" t="s">
        <v>772</v>
      </c>
      <c r="K63" s="273" t="s">
        <v>780</v>
      </c>
      <c r="L63" s="284" t="s">
        <v>791</v>
      </c>
      <c r="M63" s="273"/>
      <c r="N63" s="274"/>
    </row>
    <row r="64" spans="2:14" s="236" customFormat="1" ht="13.5" customHeight="1">
      <c r="B64" s="1013"/>
      <c r="C64" s="277"/>
      <c r="D64" s="273"/>
      <c r="E64" s="273" t="s">
        <v>760</v>
      </c>
      <c r="F64" s="273" t="s">
        <v>760</v>
      </c>
      <c r="G64" s="273"/>
      <c r="H64" s="273" t="s">
        <v>760</v>
      </c>
      <c r="I64" s="273" t="s">
        <v>760</v>
      </c>
      <c r="J64" s="273"/>
      <c r="K64" s="273" t="s">
        <v>760</v>
      </c>
      <c r="L64" s="273" t="s">
        <v>760</v>
      </c>
      <c r="M64" s="273"/>
      <c r="N64" s="274"/>
    </row>
    <row r="65" spans="2:14" s="236" customFormat="1" ht="13.5" customHeight="1">
      <c r="B65" s="1013"/>
      <c r="C65" s="277" t="s">
        <v>761</v>
      </c>
      <c r="D65" s="282" t="s">
        <v>749</v>
      </c>
      <c r="E65" s="282" t="s">
        <v>750</v>
      </c>
      <c r="F65" s="282" t="s">
        <v>750</v>
      </c>
      <c r="G65" s="282" t="s">
        <v>750</v>
      </c>
      <c r="H65" s="282" t="s">
        <v>749</v>
      </c>
      <c r="I65" s="282" t="s">
        <v>750</v>
      </c>
      <c r="J65" s="282" t="s">
        <v>750</v>
      </c>
      <c r="K65" s="282" t="s">
        <v>750</v>
      </c>
      <c r="L65" s="282"/>
      <c r="M65" s="282"/>
      <c r="N65" s="283"/>
    </row>
    <row r="66" spans="2:14" s="236" customFormat="1" ht="14.25" customHeight="1">
      <c r="B66" s="1013"/>
      <c r="C66" s="277"/>
      <c r="D66" s="273" t="s">
        <v>772</v>
      </c>
      <c r="E66" s="273" t="s">
        <v>780</v>
      </c>
      <c r="F66" s="284" t="s">
        <v>791</v>
      </c>
      <c r="G66" s="284" t="s">
        <v>781</v>
      </c>
      <c r="H66" s="273" t="s">
        <v>772</v>
      </c>
      <c r="I66" s="273" t="s">
        <v>780</v>
      </c>
      <c r="J66" s="284" t="s">
        <v>791</v>
      </c>
      <c r="K66" s="284" t="s">
        <v>781</v>
      </c>
      <c r="L66" s="273"/>
      <c r="M66" s="273"/>
      <c r="N66" s="274"/>
    </row>
    <row r="67" spans="2:14" s="236" customFormat="1" ht="13.5" customHeight="1">
      <c r="B67" s="1013"/>
      <c r="C67" s="277"/>
      <c r="D67" s="273"/>
      <c r="E67" s="273" t="s">
        <v>760</v>
      </c>
      <c r="F67" s="273" t="s">
        <v>760</v>
      </c>
      <c r="G67" s="273" t="s">
        <v>760</v>
      </c>
      <c r="H67" s="273"/>
      <c r="I67" s="273" t="s">
        <v>760</v>
      </c>
      <c r="J67" s="273" t="s">
        <v>760</v>
      </c>
      <c r="K67" s="273" t="s">
        <v>760</v>
      </c>
      <c r="L67" s="273"/>
      <c r="M67" s="273"/>
      <c r="N67" s="274"/>
    </row>
    <row r="68" spans="2:14" s="236" customFormat="1" ht="13.5" customHeight="1">
      <c r="B68" s="1013"/>
      <c r="C68" s="277" t="s">
        <v>792</v>
      </c>
      <c r="D68" s="282" t="s">
        <v>749</v>
      </c>
      <c r="E68" s="282" t="s">
        <v>750</v>
      </c>
      <c r="F68" s="282" t="s">
        <v>750</v>
      </c>
      <c r="G68" s="282" t="s">
        <v>750</v>
      </c>
      <c r="H68" s="282" t="s">
        <v>750</v>
      </c>
      <c r="I68" s="282" t="s">
        <v>749</v>
      </c>
      <c r="J68" s="282" t="s">
        <v>750</v>
      </c>
      <c r="K68" s="282" t="s">
        <v>750</v>
      </c>
      <c r="L68" s="282" t="s">
        <v>750</v>
      </c>
      <c r="M68" s="282" t="s">
        <v>750</v>
      </c>
      <c r="N68" s="283"/>
    </row>
    <row r="69" spans="2:14" s="236" customFormat="1" ht="14.25" customHeight="1">
      <c r="B69" s="1013"/>
      <c r="C69" s="277"/>
      <c r="D69" s="273" t="s">
        <v>772</v>
      </c>
      <c r="E69" s="273" t="s">
        <v>780</v>
      </c>
      <c r="F69" s="284" t="s">
        <v>791</v>
      </c>
      <c r="G69" s="284" t="s">
        <v>781</v>
      </c>
      <c r="H69" s="284" t="s">
        <v>782</v>
      </c>
      <c r="I69" s="273" t="s">
        <v>772</v>
      </c>
      <c r="J69" s="273" t="s">
        <v>780</v>
      </c>
      <c r="K69" s="284" t="s">
        <v>791</v>
      </c>
      <c r="L69" s="284" t="s">
        <v>781</v>
      </c>
      <c r="M69" s="284" t="s">
        <v>782</v>
      </c>
      <c r="N69" s="274"/>
    </row>
    <row r="70" spans="2:14" s="236" customFormat="1" ht="13.5" customHeight="1">
      <c r="B70" s="1013"/>
      <c r="C70" s="277"/>
      <c r="D70" s="273"/>
      <c r="E70" s="273" t="s">
        <v>760</v>
      </c>
      <c r="F70" s="273" t="s">
        <v>760</v>
      </c>
      <c r="G70" s="273" t="s">
        <v>760</v>
      </c>
      <c r="H70" s="273" t="s">
        <v>760</v>
      </c>
      <c r="I70" s="273"/>
      <c r="J70" s="273" t="s">
        <v>760</v>
      </c>
      <c r="K70" s="273" t="s">
        <v>760</v>
      </c>
      <c r="L70" s="273" t="s">
        <v>760</v>
      </c>
      <c r="M70" s="273" t="s">
        <v>760</v>
      </c>
      <c r="N70" s="274"/>
    </row>
    <row r="71" spans="2:14" s="236" customFormat="1" ht="13.5" customHeight="1">
      <c r="B71" s="1013"/>
      <c r="C71" s="277" t="s">
        <v>759</v>
      </c>
      <c r="D71" s="282" t="s">
        <v>749</v>
      </c>
      <c r="E71" s="282" t="s">
        <v>750</v>
      </c>
      <c r="F71" s="282" t="s">
        <v>750</v>
      </c>
      <c r="G71" s="282" t="s">
        <v>750</v>
      </c>
      <c r="H71" s="282" t="s">
        <v>750</v>
      </c>
      <c r="I71" s="282" t="s">
        <v>750</v>
      </c>
      <c r="J71" s="282" t="s">
        <v>750</v>
      </c>
      <c r="K71" s="282" t="s">
        <v>750</v>
      </c>
      <c r="L71" s="282" t="s">
        <v>750</v>
      </c>
      <c r="M71" s="282" t="s">
        <v>750</v>
      </c>
      <c r="N71" s="282" t="s">
        <v>750</v>
      </c>
    </row>
    <row r="72" spans="2:14" s="236" customFormat="1" ht="14.25" customHeight="1">
      <c r="B72" s="982"/>
      <c r="C72" s="278"/>
      <c r="D72" s="273" t="s">
        <v>772</v>
      </c>
      <c r="E72" s="273" t="s">
        <v>780</v>
      </c>
      <c r="F72" s="284" t="s">
        <v>791</v>
      </c>
      <c r="G72" s="284" t="s">
        <v>781</v>
      </c>
      <c r="H72" s="284" t="s">
        <v>782</v>
      </c>
      <c r="I72" s="286" t="s">
        <v>752</v>
      </c>
      <c r="J72" s="286" t="s">
        <v>783</v>
      </c>
      <c r="K72" s="286" t="s">
        <v>784</v>
      </c>
      <c r="L72" s="286" t="s">
        <v>785</v>
      </c>
      <c r="M72" s="286" t="s">
        <v>786</v>
      </c>
      <c r="N72" s="286" t="s">
        <v>787</v>
      </c>
    </row>
    <row r="83" spans="2:5">
      <c r="D83" s="163"/>
      <c r="E83" s="163"/>
    </row>
    <row r="84" spans="2:5">
      <c r="B84" s="163"/>
      <c r="C84" s="163"/>
      <c r="D84" s="163"/>
      <c r="E84" s="163"/>
    </row>
    <row r="85" spans="2:5">
      <c r="C85" s="163"/>
      <c r="D85" s="163"/>
      <c r="E85" s="163"/>
    </row>
    <row r="86" spans="2:5">
      <c r="C86" s="163"/>
      <c r="D86" s="163"/>
      <c r="E86" s="163"/>
    </row>
    <row r="87" spans="2:5">
      <c r="C87" s="163"/>
      <c r="D87" s="163"/>
      <c r="E87" s="163"/>
    </row>
    <row r="88" spans="2:5">
      <c r="C88" s="163"/>
      <c r="D88" s="163"/>
      <c r="E88" s="163"/>
    </row>
  </sheetData>
  <mergeCells count="47">
    <mergeCell ref="B5:B6"/>
    <mergeCell ref="C5:C6"/>
    <mergeCell ref="C9:C10"/>
    <mergeCell ref="B9:B10"/>
    <mergeCell ref="B12:B20"/>
    <mergeCell ref="B7:B8"/>
    <mergeCell ref="C7:C8"/>
    <mergeCell ref="B55:B72"/>
    <mergeCell ref="B21:B26"/>
    <mergeCell ref="D44:H44"/>
    <mergeCell ref="D45:H45"/>
    <mergeCell ref="D46:H46"/>
    <mergeCell ref="D55:N55"/>
    <mergeCell ref="B33:B38"/>
    <mergeCell ref="D33:N38"/>
    <mergeCell ref="B39:B46"/>
    <mergeCell ref="I41:N41"/>
    <mergeCell ref="I42:N42"/>
    <mergeCell ref="I43:N43"/>
    <mergeCell ref="I44:N44"/>
    <mergeCell ref="I50:N50"/>
    <mergeCell ref="B47:B48"/>
    <mergeCell ref="C47:C48"/>
    <mergeCell ref="D40:H40"/>
    <mergeCell ref="I40:N40"/>
    <mergeCell ref="I45:N45"/>
    <mergeCell ref="I46:N46"/>
    <mergeCell ref="C39:C40"/>
    <mergeCell ref="D39:H39"/>
    <mergeCell ref="I39:N39"/>
    <mergeCell ref="D41:H41"/>
    <mergeCell ref="B27:B32"/>
    <mergeCell ref="C27:N32"/>
    <mergeCell ref="D53:H53"/>
    <mergeCell ref="I53:N53"/>
    <mergeCell ref="B49:B54"/>
    <mergeCell ref="D49:H49"/>
    <mergeCell ref="I49:N49"/>
    <mergeCell ref="D51:H51"/>
    <mergeCell ref="D52:H52"/>
    <mergeCell ref="D54:H54"/>
    <mergeCell ref="I51:N51"/>
    <mergeCell ref="I52:N52"/>
    <mergeCell ref="I54:N54"/>
    <mergeCell ref="D42:H42"/>
    <mergeCell ref="D43:H43"/>
    <mergeCell ref="D50:H50"/>
  </mergeCells>
  <phoneticPr fontId="1" type="noConversion"/>
  <pageMargins left="0.70866141732283472" right="0.70866141732283472" top="0.74803149606299213" bottom="0.74803149606299213" header="0.31496062992125984" footer="0.31496062992125984"/>
  <pageSetup paperSize="9" scale="70" orientation="landscape" horizontalDpi="4294967293" r:id="rId1"/>
</worksheet>
</file>

<file path=xl/worksheets/sheet14.xml><?xml version="1.0" encoding="utf-8"?>
<worksheet xmlns="http://schemas.openxmlformats.org/spreadsheetml/2006/main" xmlns:r="http://schemas.openxmlformats.org/officeDocument/2006/relationships">
  <dimension ref="B1:O29"/>
  <sheetViews>
    <sheetView topLeftCell="A16" workbookViewId="0">
      <selection activeCell="D26" sqref="D26:O29"/>
    </sheetView>
  </sheetViews>
  <sheetFormatPr defaultRowHeight="16.5"/>
  <cols>
    <col min="2" max="2" width="13.875" bestFit="1" customWidth="1"/>
    <col min="3" max="3" width="58.375" customWidth="1"/>
    <col min="4" max="4" width="11.125" bestFit="1" customWidth="1"/>
  </cols>
  <sheetData>
    <row r="1" spans="2:15" ht="17.25" thickBot="1"/>
    <row r="2" spans="2:15" ht="17.25" thickBot="1">
      <c r="B2" s="505"/>
      <c r="C2" s="506"/>
      <c r="D2" s="1044"/>
      <c r="E2" s="1045"/>
      <c r="F2" s="1045"/>
      <c r="G2" s="1045"/>
      <c r="H2" s="1045"/>
      <c r="I2" s="1045"/>
      <c r="J2" s="1045"/>
      <c r="K2" s="1045"/>
      <c r="L2" s="1045"/>
      <c r="M2" s="1045"/>
      <c r="N2" s="1045"/>
      <c r="O2" s="1046"/>
    </row>
    <row r="3" spans="2:15" ht="48.75" thickBot="1">
      <c r="B3" s="498" t="s">
        <v>1130</v>
      </c>
      <c r="C3" s="495" t="s">
        <v>1538</v>
      </c>
      <c r="D3" s="1048"/>
      <c r="E3" s="1049"/>
      <c r="F3" s="1049"/>
      <c r="G3" s="1049"/>
      <c r="H3" s="1049"/>
      <c r="I3" s="1049"/>
      <c r="J3" s="1049"/>
      <c r="K3" s="1049"/>
      <c r="L3" s="1049"/>
      <c r="M3" s="1049"/>
      <c r="N3" s="1049"/>
      <c r="O3" s="1050"/>
    </row>
    <row r="4" spans="2:15" ht="60" customHeight="1" thickBot="1">
      <c r="B4" s="499" t="s">
        <v>1131</v>
      </c>
      <c r="C4" s="496" t="s">
        <v>1132</v>
      </c>
      <c r="D4" s="1048"/>
      <c r="E4" s="1049"/>
      <c r="F4" s="1049"/>
      <c r="G4" s="1049"/>
      <c r="H4" s="1049"/>
      <c r="I4" s="1049"/>
      <c r="J4" s="1049"/>
      <c r="K4" s="1049"/>
      <c r="L4" s="1049"/>
      <c r="M4" s="1049"/>
      <c r="N4" s="1049"/>
      <c r="O4" s="1050"/>
    </row>
    <row r="5" spans="2:15" ht="33.75" customHeight="1" thickBot="1">
      <c r="B5" s="500" t="s">
        <v>1133</v>
      </c>
      <c r="C5" s="496" t="s">
        <v>1134</v>
      </c>
      <c r="D5" s="1048"/>
      <c r="E5" s="1049"/>
      <c r="F5" s="1049"/>
      <c r="G5" s="1049"/>
      <c r="H5" s="1049"/>
      <c r="I5" s="1049"/>
      <c r="J5" s="1049"/>
      <c r="K5" s="1049"/>
      <c r="L5" s="1049"/>
      <c r="M5" s="1049"/>
      <c r="N5" s="1049"/>
      <c r="O5" s="1050"/>
    </row>
    <row r="6" spans="2:15" ht="17.25" thickBot="1">
      <c r="B6" s="501" t="s">
        <v>1135</v>
      </c>
      <c r="C6" s="497" t="s">
        <v>1136</v>
      </c>
      <c r="D6" s="1048"/>
      <c r="E6" s="1049"/>
      <c r="F6" s="1049"/>
      <c r="G6" s="1049"/>
      <c r="H6" s="1049"/>
      <c r="I6" s="1049"/>
      <c r="J6" s="1049"/>
      <c r="K6" s="1049"/>
      <c r="L6" s="1049"/>
      <c r="M6" s="1049"/>
      <c r="N6" s="1049"/>
      <c r="O6" s="1050"/>
    </row>
    <row r="7" spans="2:15" ht="17.25" thickBot="1">
      <c r="B7" s="502" t="s">
        <v>1137</v>
      </c>
      <c r="C7" s="497" t="s">
        <v>1136</v>
      </c>
      <c r="D7" s="1048"/>
      <c r="E7" s="1049"/>
      <c r="F7" s="1049"/>
      <c r="G7" s="1049"/>
      <c r="H7" s="1049"/>
      <c r="I7" s="1049"/>
      <c r="J7" s="1049"/>
      <c r="K7" s="1049"/>
      <c r="L7" s="1049"/>
      <c r="M7" s="1049"/>
      <c r="N7" s="1049"/>
      <c r="O7" s="1050"/>
    </row>
    <row r="8" spans="2:15">
      <c r="B8" s="1060" t="s">
        <v>1138</v>
      </c>
      <c r="C8" s="1051" t="s">
        <v>1139</v>
      </c>
      <c r="D8" s="1053"/>
      <c r="E8" s="1054"/>
      <c r="F8" s="1054"/>
      <c r="G8" s="1054"/>
      <c r="H8" s="1054"/>
      <c r="I8" s="1054"/>
      <c r="J8" s="1054"/>
      <c r="K8" s="1054"/>
      <c r="L8" s="1054"/>
      <c r="M8" s="1054"/>
      <c r="N8" s="1054"/>
      <c r="O8" s="1055"/>
    </row>
    <row r="9" spans="2:15" ht="17.25" thickBot="1">
      <c r="B9" s="1061"/>
      <c r="C9" s="1052"/>
      <c r="D9" s="1056"/>
      <c r="E9" s="1057"/>
      <c r="F9" s="1057"/>
      <c r="G9" s="1057"/>
      <c r="H9" s="1057"/>
      <c r="I9" s="1057"/>
      <c r="J9" s="1057"/>
      <c r="K9" s="1057"/>
      <c r="L9" s="1057"/>
      <c r="M9" s="1057"/>
      <c r="N9" s="1057"/>
      <c r="O9" s="1058"/>
    </row>
    <row r="10" spans="2:15" ht="17.25" customHeight="1" thickBot="1">
      <c r="B10" s="1060" t="s">
        <v>1539</v>
      </c>
      <c r="C10" s="1059" t="s">
        <v>1540</v>
      </c>
      <c r="D10" s="507" t="s">
        <v>1140</v>
      </c>
      <c r="E10" s="508">
        <v>0</v>
      </c>
      <c r="F10" s="508">
        <v>1</v>
      </c>
      <c r="G10" s="508">
        <v>2</v>
      </c>
      <c r="H10" s="508">
        <v>3</v>
      </c>
      <c r="I10" s="508">
        <v>4</v>
      </c>
      <c r="J10" s="508">
        <v>5</v>
      </c>
      <c r="K10" s="508">
        <v>6</v>
      </c>
      <c r="L10" s="508">
        <v>7</v>
      </c>
      <c r="M10" s="508">
        <v>8</v>
      </c>
      <c r="N10" s="508">
        <v>9</v>
      </c>
      <c r="O10" s="509">
        <v>10</v>
      </c>
    </row>
    <row r="11" spans="2:15" ht="60.75" thickBot="1">
      <c r="B11" s="1061"/>
      <c r="C11" s="1052"/>
      <c r="D11" s="510" t="s">
        <v>1541</v>
      </c>
      <c r="E11" s="511" t="s">
        <v>1542</v>
      </c>
      <c r="F11" s="511" t="s">
        <v>1542</v>
      </c>
      <c r="G11" s="511" t="s">
        <v>1542</v>
      </c>
      <c r="H11" s="511" t="s">
        <v>1542</v>
      </c>
      <c r="I11" s="512" t="s">
        <v>1543</v>
      </c>
      <c r="J11" s="511" t="s">
        <v>1542</v>
      </c>
      <c r="K11" s="511" t="s">
        <v>1542</v>
      </c>
      <c r="L11" s="512" t="s">
        <v>1544</v>
      </c>
      <c r="M11" s="511" t="s">
        <v>1542</v>
      </c>
      <c r="N11" s="511" t="s">
        <v>1542</v>
      </c>
      <c r="O11" s="513" t="s">
        <v>1545</v>
      </c>
    </row>
    <row r="12" spans="2:15" ht="17.25" thickBot="1">
      <c r="B12" s="1093" t="s">
        <v>1141</v>
      </c>
      <c r="C12" s="1047" t="s">
        <v>1546</v>
      </c>
      <c r="D12" s="507" t="s">
        <v>1140</v>
      </c>
      <c r="E12" s="508">
        <v>0</v>
      </c>
      <c r="F12" s="508">
        <v>1</v>
      </c>
      <c r="G12" s="508">
        <v>2</v>
      </c>
      <c r="H12" s="508">
        <v>3</v>
      </c>
      <c r="I12" s="508">
        <v>4</v>
      </c>
      <c r="J12" s="508">
        <v>5</v>
      </c>
      <c r="K12" s="508">
        <v>6</v>
      </c>
      <c r="L12" s="508">
        <v>7</v>
      </c>
      <c r="M12" s="508">
        <v>8</v>
      </c>
      <c r="N12" s="508">
        <v>9</v>
      </c>
      <c r="O12" s="509">
        <v>10</v>
      </c>
    </row>
    <row r="13" spans="2:15" ht="35.25" customHeight="1" thickBot="1">
      <c r="B13" s="1093"/>
      <c r="C13" s="1047"/>
      <c r="D13" s="510" t="s">
        <v>1547</v>
      </c>
      <c r="E13" s="511"/>
      <c r="F13" s="511">
        <f>F12*100</f>
        <v>100</v>
      </c>
      <c r="G13" s="511">
        <f t="shared" ref="G13:N13" si="0">G12*100</f>
        <v>200</v>
      </c>
      <c r="H13" s="511">
        <f t="shared" si="0"/>
        <v>300</v>
      </c>
      <c r="I13" s="511">
        <f t="shared" si="0"/>
        <v>400</v>
      </c>
      <c r="J13" s="511">
        <f t="shared" si="0"/>
        <v>500</v>
      </c>
      <c r="K13" s="511">
        <f t="shared" si="0"/>
        <v>600</v>
      </c>
      <c r="L13" s="511">
        <f t="shared" si="0"/>
        <v>700</v>
      </c>
      <c r="M13" s="511">
        <f t="shared" si="0"/>
        <v>800</v>
      </c>
      <c r="N13" s="511">
        <f t="shared" si="0"/>
        <v>900</v>
      </c>
      <c r="O13" s="511">
        <v>2500</v>
      </c>
    </row>
    <row r="14" spans="2:15">
      <c r="B14" s="1060" t="s">
        <v>1548</v>
      </c>
      <c r="C14" s="1059" t="s">
        <v>1549</v>
      </c>
      <c r="D14" s="1053"/>
      <c r="E14" s="1054"/>
      <c r="F14" s="1054"/>
      <c r="G14" s="1054"/>
      <c r="H14" s="1054"/>
      <c r="I14" s="1054"/>
      <c r="J14" s="1054"/>
      <c r="K14" s="1054"/>
      <c r="L14" s="1054"/>
      <c r="M14" s="1054"/>
      <c r="N14" s="1054"/>
      <c r="O14" s="1055"/>
    </row>
    <row r="15" spans="2:15" ht="45.75" customHeight="1" thickBot="1">
      <c r="B15" s="1061"/>
      <c r="C15" s="1052"/>
      <c r="D15" s="1056"/>
      <c r="E15" s="1057"/>
      <c r="F15" s="1057"/>
      <c r="G15" s="1057"/>
      <c r="H15" s="1057"/>
      <c r="I15" s="1057"/>
      <c r="J15" s="1057"/>
      <c r="K15" s="1057"/>
      <c r="L15" s="1057"/>
      <c r="M15" s="1057"/>
      <c r="N15" s="1057"/>
      <c r="O15" s="1063"/>
    </row>
    <row r="16" spans="2:15" ht="17.25" customHeight="1" thickTop="1">
      <c r="B16" s="1064" t="s">
        <v>1584</v>
      </c>
      <c r="C16" s="963" t="s">
        <v>1585</v>
      </c>
      <c r="D16" s="1067"/>
      <c r="E16" s="1067"/>
      <c r="F16" s="1067"/>
      <c r="G16" s="1067"/>
      <c r="H16" s="1067"/>
      <c r="I16" s="1067"/>
      <c r="J16" s="1067"/>
      <c r="K16" s="1067"/>
      <c r="L16" s="1067"/>
      <c r="M16" s="1067"/>
      <c r="N16" s="1067"/>
      <c r="O16" s="1068"/>
    </row>
    <row r="17" spans="2:15">
      <c r="B17" s="1065"/>
      <c r="C17" s="1069"/>
      <c r="D17" s="1070"/>
      <c r="E17" s="1070"/>
      <c r="F17" s="1070"/>
      <c r="G17" s="1070"/>
      <c r="H17" s="1070"/>
      <c r="I17" s="1070"/>
      <c r="J17" s="1070"/>
      <c r="K17" s="1070"/>
      <c r="L17" s="1070"/>
      <c r="M17" s="1070"/>
      <c r="N17" s="1070"/>
      <c r="O17" s="1071"/>
    </row>
    <row r="18" spans="2:15">
      <c r="B18" s="1065"/>
      <c r="C18" s="1069"/>
      <c r="D18" s="1070"/>
      <c r="E18" s="1070"/>
      <c r="F18" s="1070"/>
      <c r="G18" s="1070"/>
      <c r="H18" s="1070"/>
      <c r="I18" s="1070"/>
      <c r="J18" s="1070"/>
      <c r="K18" s="1070"/>
      <c r="L18" s="1070"/>
      <c r="M18" s="1070"/>
      <c r="N18" s="1070"/>
      <c r="O18" s="1071"/>
    </row>
    <row r="19" spans="2:15">
      <c r="B19" s="1065"/>
      <c r="C19" s="1069"/>
      <c r="D19" s="1070"/>
      <c r="E19" s="1070"/>
      <c r="F19" s="1070"/>
      <c r="G19" s="1070"/>
      <c r="H19" s="1070"/>
      <c r="I19" s="1070"/>
      <c r="J19" s="1070"/>
      <c r="K19" s="1070"/>
      <c r="L19" s="1070"/>
      <c r="M19" s="1070"/>
      <c r="N19" s="1070"/>
      <c r="O19" s="1071"/>
    </row>
    <row r="20" spans="2:15">
      <c r="B20" s="1065"/>
      <c r="C20" s="1069"/>
      <c r="D20" s="1070"/>
      <c r="E20" s="1070"/>
      <c r="F20" s="1070"/>
      <c r="G20" s="1070"/>
      <c r="H20" s="1070"/>
      <c r="I20" s="1070"/>
      <c r="J20" s="1070"/>
      <c r="K20" s="1070"/>
      <c r="L20" s="1070"/>
      <c r="M20" s="1070"/>
      <c r="N20" s="1070"/>
      <c r="O20" s="1071"/>
    </row>
    <row r="21" spans="2:15" ht="17.25" thickBot="1">
      <c r="B21" s="1066"/>
      <c r="C21" s="1072"/>
      <c r="D21" s="1073"/>
      <c r="E21" s="1073"/>
      <c r="F21" s="1073"/>
      <c r="G21" s="1073"/>
      <c r="H21" s="1073"/>
      <c r="I21" s="1073"/>
      <c r="J21" s="1073"/>
      <c r="K21" s="1073"/>
      <c r="L21" s="1073"/>
      <c r="M21" s="1073"/>
      <c r="N21" s="1073"/>
      <c r="O21" s="1074"/>
    </row>
    <row r="22" spans="2:15" ht="81.75" customHeight="1" thickTop="1" thickBot="1">
      <c r="B22" s="503" t="s">
        <v>1142</v>
      </c>
      <c r="C22" s="495" t="s">
        <v>1550</v>
      </c>
      <c r="D22" s="1048"/>
      <c r="E22" s="1049"/>
      <c r="F22" s="1049"/>
      <c r="G22" s="1049"/>
      <c r="H22" s="1049"/>
      <c r="I22" s="1049"/>
      <c r="J22" s="1049"/>
      <c r="K22" s="1049"/>
      <c r="L22" s="1049"/>
      <c r="M22" s="1049"/>
      <c r="N22" s="1049"/>
      <c r="O22" s="1062"/>
    </row>
    <row r="23" spans="2:15" ht="17.25" thickBot="1">
      <c r="B23" s="504" t="s">
        <v>1143</v>
      </c>
      <c r="C23" s="495" t="s">
        <v>1144</v>
      </c>
      <c r="D23" s="1048"/>
      <c r="E23" s="1049"/>
      <c r="F23" s="1049"/>
      <c r="G23" s="1049"/>
      <c r="H23" s="1049"/>
      <c r="I23" s="1049"/>
      <c r="J23" s="1049"/>
      <c r="K23" s="1049"/>
      <c r="L23" s="1049"/>
      <c r="M23" s="1049"/>
      <c r="N23" s="1049"/>
      <c r="O23" s="1050"/>
    </row>
    <row r="24" spans="2:15">
      <c r="B24" s="1094" t="s">
        <v>1551</v>
      </c>
      <c r="C24" s="514" t="s">
        <v>1554</v>
      </c>
      <c r="D24" s="1078" t="s">
        <v>1552</v>
      </c>
      <c r="E24" s="1079"/>
      <c r="F24" s="1079"/>
      <c r="G24" s="1079"/>
      <c r="H24" s="1079"/>
      <c r="I24" s="1079"/>
      <c r="J24" s="1079"/>
      <c r="K24" s="1079"/>
      <c r="L24" s="1079"/>
      <c r="M24" s="1079"/>
      <c r="N24" s="1079"/>
      <c r="O24" s="1080"/>
    </row>
    <row r="25" spans="2:15">
      <c r="B25" s="1095"/>
      <c r="C25" s="515" t="s">
        <v>1555</v>
      </c>
      <c r="D25" s="1081" t="s">
        <v>1553</v>
      </c>
      <c r="E25" s="1082"/>
      <c r="F25" s="1082"/>
      <c r="G25" s="1082"/>
      <c r="H25" s="1082"/>
      <c r="I25" s="1082"/>
      <c r="J25" s="1082"/>
      <c r="K25" s="1082"/>
      <c r="L25" s="1082"/>
      <c r="M25" s="1082"/>
      <c r="N25" s="1082"/>
      <c r="O25" s="1083"/>
    </row>
    <row r="26" spans="2:15" ht="16.5" customHeight="1">
      <c r="B26" s="1095"/>
      <c r="C26" s="1075" t="s">
        <v>1556</v>
      </c>
      <c r="D26" s="1084" t="s">
        <v>1557</v>
      </c>
      <c r="E26" s="1085"/>
      <c r="F26" s="1085"/>
      <c r="G26" s="1085"/>
      <c r="H26" s="1085"/>
      <c r="I26" s="1085"/>
      <c r="J26" s="1085"/>
      <c r="K26" s="1085"/>
      <c r="L26" s="1085"/>
      <c r="M26" s="1085"/>
      <c r="N26" s="1085"/>
      <c r="O26" s="1086"/>
    </row>
    <row r="27" spans="2:15">
      <c r="B27" s="1095"/>
      <c r="C27" s="1076"/>
      <c r="D27" s="1087"/>
      <c r="E27" s="1088"/>
      <c r="F27" s="1088"/>
      <c r="G27" s="1088"/>
      <c r="H27" s="1088"/>
      <c r="I27" s="1088"/>
      <c r="J27" s="1088"/>
      <c r="K27" s="1088"/>
      <c r="L27" s="1088"/>
      <c r="M27" s="1088"/>
      <c r="N27" s="1088"/>
      <c r="O27" s="1089"/>
    </row>
    <row r="28" spans="2:15">
      <c r="B28" s="1095"/>
      <c r="C28" s="1076"/>
      <c r="D28" s="1087"/>
      <c r="E28" s="1088"/>
      <c r="F28" s="1088"/>
      <c r="G28" s="1088"/>
      <c r="H28" s="1088"/>
      <c r="I28" s="1088"/>
      <c r="J28" s="1088"/>
      <c r="K28" s="1088"/>
      <c r="L28" s="1088"/>
      <c r="M28" s="1088"/>
      <c r="N28" s="1088"/>
      <c r="O28" s="1089"/>
    </row>
    <row r="29" spans="2:15" ht="17.25" thickBot="1">
      <c r="B29" s="1096"/>
      <c r="C29" s="1077"/>
      <c r="D29" s="1090"/>
      <c r="E29" s="1091"/>
      <c r="F29" s="1091"/>
      <c r="G29" s="1091"/>
      <c r="H29" s="1091"/>
      <c r="I29" s="1091"/>
      <c r="J29" s="1091"/>
      <c r="K29" s="1091"/>
      <c r="L29" s="1091"/>
      <c r="M29" s="1091"/>
      <c r="N29" s="1091"/>
      <c r="O29" s="1092"/>
    </row>
  </sheetData>
  <mergeCells count="25">
    <mergeCell ref="C26:C29"/>
    <mergeCell ref="D24:O24"/>
    <mergeCell ref="D25:O25"/>
    <mergeCell ref="D26:O29"/>
    <mergeCell ref="B12:B13"/>
    <mergeCell ref="B24:B29"/>
    <mergeCell ref="B8:B9"/>
    <mergeCell ref="B10:B11"/>
    <mergeCell ref="D22:O22"/>
    <mergeCell ref="D23:O23"/>
    <mergeCell ref="B14:B15"/>
    <mergeCell ref="C14:C15"/>
    <mergeCell ref="D14:O15"/>
    <mergeCell ref="B16:B21"/>
    <mergeCell ref="C16:O21"/>
    <mergeCell ref="D2:O2"/>
    <mergeCell ref="C12:C13"/>
    <mergeCell ref="D3:O3"/>
    <mergeCell ref="D4:O4"/>
    <mergeCell ref="D5:O5"/>
    <mergeCell ref="D6:O6"/>
    <mergeCell ref="D7:O7"/>
    <mergeCell ref="C8:C9"/>
    <mergeCell ref="D8:O9"/>
    <mergeCell ref="C10:C11"/>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B2:T36"/>
  <sheetViews>
    <sheetView workbookViewId="0">
      <selection activeCell="C39" sqref="C39"/>
    </sheetView>
  </sheetViews>
  <sheetFormatPr defaultRowHeight="11.25"/>
  <cols>
    <col min="1" max="16384" width="9" style="396"/>
  </cols>
  <sheetData>
    <row r="2" spans="2:20">
      <c r="B2" s="395" t="s">
        <v>929</v>
      </c>
      <c r="C2" s="400"/>
      <c r="D2" s="400" t="s">
        <v>930</v>
      </c>
      <c r="E2" s="400" t="s">
        <v>931</v>
      </c>
      <c r="F2" s="400" t="s">
        <v>932</v>
      </c>
      <c r="G2" s="400" t="s">
        <v>933</v>
      </c>
      <c r="H2" s="400" t="s">
        <v>934</v>
      </c>
      <c r="I2" s="400" t="s">
        <v>935</v>
      </c>
      <c r="J2" s="401" t="s">
        <v>936</v>
      </c>
      <c r="N2" s="1097" t="s">
        <v>937</v>
      </c>
      <c r="O2" s="1097"/>
      <c r="P2" s="1097"/>
      <c r="Q2" s="1097"/>
      <c r="R2" s="1097"/>
      <c r="S2" s="1097"/>
      <c r="T2" s="1097"/>
    </row>
    <row r="3" spans="2:20">
      <c r="B3" s="402"/>
      <c r="C3" s="403"/>
      <c r="D3" s="403">
        <v>4</v>
      </c>
      <c r="E3" s="403">
        <v>8</v>
      </c>
      <c r="F3" s="403">
        <v>12</v>
      </c>
      <c r="G3" s="403">
        <v>16</v>
      </c>
      <c r="H3" s="403">
        <v>6</v>
      </c>
      <c r="I3" s="403">
        <v>8</v>
      </c>
      <c r="J3" s="404">
        <v>10</v>
      </c>
      <c r="N3" s="1097"/>
      <c r="O3" s="1097"/>
      <c r="P3" s="1097"/>
      <c r="Q3" s="1097"/>
      <c r="R3" s="1097"/>
      <c r="S3" s="1097"/>
      <c r="T3" s="1097"/>
    </row>
    <row r="4" spans="2:20">
      <c r="B4" s="402">
        <v>15</v>
      </c>
      <c r="C4" s="403" t="s">
        <v>938</v>
      </c>
      <c r="D4" s="403">
        <v>19</v>
      </c>
      <c r="E4" s="403">
        <v>23</v>
      </c>
      <c r="F4" s="403">
        <v>27</v>
      </c>
      <c r="G4" s="403">
        <v>31</v>
      </c>
      <c r="H4" s="403">
        <v>21</v>
      </c>
      <c r="I4" s="403">
        <v>23</v>
      </c>
      <c r="J4" s="404">
        <v>25</v>
      </c>
      <c r="N4" s="1098" t="s">
        <v>939</v>
      </c>
      <c r="O4" s="1098"/>
      <c r="P4" s="1098"/>
      <c r="Q4" s="1098"/>
      <c r="R4" s="1098"/>
      <c r="S4" s="1098"/>
      <c r="T4" s="1098"/>
    </row>
    <row r="5" spans="2:20">
      <c r="B5" s="402">
        <v>30</v>
      </c>
      <c r="C5" s="403" t="s">
        <v>940</v>
      </c>
      <c r="D5" s="403">
        <v>1920</v>
      </c>
      <c r="E5" s="403">
        <v>1840</v>
      </c>
      <c r="F5" s="403">
        <v>1760</v>
      </c>
      <c r="G5" s="403">
        <v>1680</v>
      </c>
      <c r="H5" s="403">
        <v>1880</v>
      </c>
      <c r="I5" s="403">
        <v>1840</v>
      </c>
      <c r="J5" s="404">
        <v>1800</v>
      </c>
      <c r="N5" s="1098"/>
      <c r="O5" s="1098"/>
      <c r="P5" s="1098"/>
      <c r="Q5" s="1098"/>
      <c r="R5" s="1098"/>
      <c r="S5" s="1098"/>
      <c r="T5" s="1098"/>
    </row>
    <row r="6" spans="2:20">
      <c r="B6" s="405">
        <v>55</v>
      </c>
      <c r="C6" s="406" t="s">
        <v>941</v>
      </c>
      <c r="D6" s="406">
        <v>51</v>
      </c>
      <c r="E6" s="406">
        <v>47</v>
      </c>
      <c r="F6" s="406">
        <v>43</v>
      </c>
      <c r="G6" s="406">
        <v>39</v>
      </c>
      <c r="H6" s="406">
        <v>49</v>
      </c>
      <c r="I6" s="406">
        <v>47</v>
      </c>
      <c r="J6" s="407">
        <v>45</v>
      </c>
      <c r="M6" s="396" t="s">
        <v>942</v>
      </c>
      <c r="N6" s="1100" t="s">
        <v>943</v>
      </c>
      <c r="O6" s="1100"/>
      <c r="P6" s="1100"/>
      <c r="Q6" s="1100"/>
      <c r="R6" s="1100"/>
      <c r="S6" s="1100"/>
      <c r="T6" s="1100"/>
    </row>
    <row r="7" spans="2:20">
      <c r="N7" s="1100"/>
      <c r="O7" s="1100"/>
      <c r="P7" s="1100"/>
      <c r="Q7" s="1100"/>
      <c r="R7" s="1100"/>
      <c r="S7" s="1100"/>
      <c r="T7" s="1100"/>
    </row>
    <row r="8" spans="2:20">
      <c r="B8" s="399" t="s">
        <v>944</v>
      </c>
      <c r="C8" s="400"/>
      <c r="D8" s="400" t="s">
        <v>930</v>
      </c>
      <c r="E8" s="400" t="s">
        <v>931</v>
      </c>
      <c r="F8" s="400" t="s">
        <v>932</v>
      </c>
      <c r="G8" s="400" t="s">
        <v>933</v>
      </c>
      <c r="H8" s="400" t="s">
        <v>934</v>
      </c>
      <c r="I8" s="400" t="s">
        <v>935</v>
      </c>
      <c r="J8" s="401" t="s">
        <v>936</v>
      </c>
      <c r="N8" s="1100"/>
      <c r="O8" s="1100"/>
      <c r="P8" s="1100"/>
      <c r="Q8" s="1100"/>
      <c r="R8" s="1100"/>
      <c r="S8" s="1100"/>
      <c r="T8" s="1100"/>
    </row>
    <row r="9" spans="2:20">
      <c r="B9" s="402"/>
      <c r="C9" s="403"/>
      <c r="D9" s="403">
        <v>4</v>
      </c>
      <c r="E9" s="403">
        <v>8</v>
      </c>
      <c r="F9" s="403">
        <v>12</v>
      </c>
      <c r="G9" s="403">
        <v>16</v>
      </c>
      <c r="H9" s="403">
        <v>6</v>
      </c>
      <c r="I9" s="403">
        <v>8</v>
      </c>
      <c r="J9" s="404">
        <v>10</v>
      </c>
      <c r="M9" s="396" t="s">
        <v>945</v>
      </c>
      <c r="N9" s="1098" t="s">
        <v>946</v>
      </c>
      <c r="O9" s="1098"/>
      <c r="P9" s="1098"/>
      <c r="Q9" s="1098"/>
      <c r="R9" s="1098"/>
      <c r="S9" s="1098"/>
      <c r="T9" s="1098"/>
    </row>
    <row r="10" spans="2:20">
      <c r="B10" s="402"/>
      <c r="C10" s="403" t="s">
        <v>938</v>
      </c>
      <c r="D10" s="403"/>
      <c r="E10" s="403"/>
      <c r="F10" s="403"/>
      <c r="G10" s="403"/>
      <c r="H10" s="403"/>
      <c r="I10" s="403"/>
      <c r="J10" s="404"/>
      <c r="N10" s="1098"/>
      <c r="O10" s="1098"/>
      <c r="P10" s="1098"/>
      <c r="Q10" s="1098"/>
      <c r="R10" s="1098"/>
      <c r="S10" s="1098"/>
      <c r="T10" s="1098"/>
    </row>
    <row r="11" spans="2:20">
      <c r="B11" s="402"/>
      <c r="C11" s="403" t="s">
        <v>940</v>
      </c>
      <c r="D11" s="403"/>
      <c r="E11" s="403"/>
      <c r="F11" s="403"/>
      <c r="G11" s="403"/>
      <c r="H11" s="403"/>
      <c r="I11" s="403"/>
      <c r="J11" s="404"/>
      <c r="M11" s="396" t="s">
        <v>947</v>
      </c>
      <c r="N11" s="1100" t="s">
        <v>948</v>
      </c>
      <c r="O11" s="1100"/>
      <c r="P11" s="1100"/>
      <c r="Q11" s="1100"/>
      <c r="R11" s="1100"/>
      <c r="S11" s="1100"/>
      <c r="T11" s="1100"/>
    </row>
    <row r="12" spans="2:20">
      <c r="B12" s="405"/>
      <c r="C12" s="406" t="s">
        <v>941</v>
      </c>
      <c r="D12" s="406"/>
      <c r="E12" s="406"/>
      <c r="F12" s="406"/>
      <c r="G12" s="406"/>
      <c r="H12" s="406"/>
      <c r="I12" s="406"/>
      <c r="J12" s="407"/>
      <c r="N12" s="1100"/>
      <c r="O12" s="1100"/>
      <c r="P12" s="1100"/>
      <c r="Q12" s="1100"/>
      <c r="R12" s="1100"/>
      <c r="S12" s="1100"/>
      <c r="T12" s="1100"/>
    </row>
    <row r="13" spans="2:20">
      <c r="N13" s="1100"/>
      <c r="O13" s="1100"/>
      <c r="P13" s="1100"/>
      <c r="Q13" s="1100"/>
      <c r="R13" s="1100"/>
      <c r="S13" s="1100"/>
      <c r="T13" s="1100"/>
    </row>
    <row r="14" spans="2:20">
      <c r="B14" s="399" t="s">
        <v>949</v>
      </c>
      <c r="C14" s="400"/>
      <c r="D14" s="400" t="s">
        <v>930</v>
      </c>
      <c r="E14" s="400" t="s">
        <v>931</v>
      </c>
      <c r="F14" s="400" t="s">
        <v>932</v>
      </c>
      <c r="G14" s="400" t="s">
        <v>933</v>
      </c>
      <c r="H14" s="400" t="s">
        <v>934</v>
      </c>
      <c r="I14" s="400" t="s">
        <v>935</v>
      </c>
      <c r="J14" s="401" t="s">
        <v>936</v>
      </c>
      <c r="M14" s="396" t="s">
        <v>950</v>
      </c>
      <c r="N14" s="1099" t="s">
        <v>951</v>
      </c>
      <c r="O14" s="1099"/>
      <c r="P14" s="1099"/>
      <c r="Q14" s="1099"/>
      <c r="R14" s="1099"/>
      <c r="S14" s="1099"/>
      <c r="T14" s="1099"/>
    </row>
    <row r="15" spans="2:20">
      <c r="B15" s="402"/>
      <c r="C15" s="403"/>
      <c r="D15" s="403">
        <v>4</v>
      </c>
      <c r="E15" s="403">
        <v>8</v>
      </c>
      <c r="F15" s="403">
        <v>12</v>
      </c>
      <c r="G15" s="403">
        <v>16</v>
      </c>
      <c r="H15" s="403">
        <v>6</v>
      </c>
      <c r="I15" s="403">
        <v>8</v>
      </c>
      <c r="J15" s="404">
        <v>10</v>
      </c>
      <c r="M15" s="396" t="s">
        <v>952</v>
      </c>
      <c r="N15" s="1100" t="s">
        <v>953</v>
      </c>
      <c r="O15" s="1100"/>
      <c r="P15" s="1100"/>
      <c r="Q15" s="1100"/>
      <c r="R15" s="1100"/>
      <c r="S15" s="1100"/>
      <c r="T15" s="1100"/>
    </row>
    <row r="16" spans="2:20">
      <c r="B16" s="402">
        <v>15</v>
      </c>
      <c r="C16" s="403" t="s">
        <v>938</v>
      </c>
      <c r="D16" s="403">
        <v>19</v>
      </c>
      <c r="E16" s="403">
        <v>23</v>
      </c>
      <c r="F16" s="403">
        <v>27</v>
      </c>
      <c r="G16" s="403">
        <v>31</v>
      </c>
      <c r="H16" s="403">
        <v>21</v>
      </c>
      <c r="I16" s="403">
        <v>23</v>
      </c>
      <c r="J16" s="404">
        <v>25</v>
      </c>
      <c r="N16" s="1100"/>
      <c r="O16" s="1100"/>
      <c r="P16" s="1100"/>
      <c r="Q16" s="1100"/>
      <c r="R16" s="1100"/>
      <c r="S16" s="1100"/>
      <c r="T16" s="1100"/>
    </row>
    <row r="17" spans="2:20">
      <c r="B17" s="402">
        <v>40</v>
      </c>
      <c r="C17" s="403" t="s">
        <v>940</v>
      </c>
      <c r="D17" s="403">
        <v>1920</v>
      </c>
      <c r="E17" s="403">
        <v>1840</v>
      </c>
      <c r="F17" s="403">
        <v>1760</v>
      </c>
      <c r="G17" s="403">
        <v>1680</v>
      </c>
      <c r="H17" s="403">
        <v>1880</v>
      </c>
      <c r="I17" s="403">
        <v>1840</v>
      </c>
      <c r="J17" s="404">
        <v>1800</v>
      </c>
      <c r="N17" s="1100"/>
      <c r="O17" s="1100"/>
      <c r="P17" s="1100"/>
      <c r="Q17" s="1100"/>
      <c r="R17" s="1100"/>
      <c r="S17" s="1100"/>
      <c r="T17" s="1100"/>
    </row>
    <row r="18" spans="2:20">
      <c r="B18" s="405">
        <v>45</v>
      </c>
      <c r="C18" s="406" t="s">
        <v>941</v>
      </c>
      <c r="D18" s="406">
        <v>41</v>
      </c>
      <c r="E18" s="406">
        <v>37</v>
      </c>
      <c r="F18" s="406">
        <v>33</v>
      </c>
      <c r="G18" s="406">
        <v>29</v>
      </c>
      <c r="H18" s="406">
        <v>39</v>
      </c>
      <c r="I18" s="406">
        <v>37</v>
      </c>
      <c r="J18" s="407">
        <v>35</v>
      </c>
      <c r="M18" s="396" t="s">
        <v>954</v>
      </c>
      <c r="N18" s="1098" t="s">
        <v>955</v>
      </c>
      <c r="O18" s="1098"/>
      <c r="P18" s="1098"/>
      <c r="Q18" s="1098"/>
      <c r="R18" s="1098"/>
      <c r="S18" s="1098"/>
      <c r="T18" s="1098"/>
    </row>
    <row r="19" spans="2:20">
      <c r="N19" s="1098"/>
      <c r="O19" s="1098"/>
      <c r="P19" s="1098"/>
      <c r="Q19" s="1098"/>
      <c r="R19" s="1098"/>
      <c r="S19" s="1098"/>
      <c r="T19" s="1098"/>
    </row>
    <row r="20" spans="2:20">
      <c r="B20" s="399" t="s">
        <v>956</v>
      </c>
      <c r="C20" s="400"/>
      <c r="D20" s="400" t="s">
        <v>930</v>
      </c>
      <c r="E20" s="400" t="s">
        <v>931</v>
      </c>
      <c r="F20" s="400" t="s">
        <v>932</v>
      </c>
      <c r="G20" s="400" t="s">
        <v>933</v>
      </c>
      <c r="H20" s="400" t="s">
        <v>934</v>
      </c>
      <c r="I20" s="400" t="s">
        <v>935</v>
      </c>
      <c r="J20" s="401" t="s">
        <v>936</v>
      </c>
      <c r="N20" s="1098"/>
      <c r="O20" s="1098"/>
      <c r="P20" s="1098"/>
      <c r="Q20" s="1098"/>
      <c r="R20" s="1098"/>
      <c r="S20" s="1098"/>
      <c r="T20" s="1098"/>
    </row>
    <row r="21" spans="2:20">
      <c r="B21" s="402"/>
      <c r="C21" s="403"/>
      <c r="D21" s="403">
        <v>4</v>
      </c>
      <c r="E21" s="403">
        <v>8</v>
      </c>
      <c r="F21" s="403">
        <v>12</v>
      </c>
      <c r="G21" s="403">
        <v>16</v>
      </c>
      <c r="H21" s="403">
        <v>6</v>
      </c>
      <c r="I21" s="403">
        <v>8</v>
      </c>
      <c r="J21" s="404">
        <v>10</v>
      </c>
    </row>
    <row r="22" spans="2:20">
      <c r="B22" s="402"/>
      <c r="C22" s="403" t="s">
        <v>938</v>
      </c>
      <c r="D22" s="403"/>
      <c r="E22" s="403"/>
      <c r="F22" s="403"/>
      <c r="G22" s="403"/>
      <c r="H22" s="403"/>
      <c r="I22" s="403"/>
      <c r="J22" s="404"/>
    </row>
    <row r="23" spans="2:20">
      <c r="B23" s="402"/>
      <c r="C23" s="403" t="s">
        <v>940</v>
      </c>
      <c r="D23" s="403"/>
      <c r="E23" s="403"/>
      <c r="F23" s="403"/>
      <c r="G23" s="403"/>
      <c r="H23" s="403"/>
      <c r="I23" s="403"/>
      <c r="J23" s="404"/>
    </row>
    <row r="24" spans="2:20">
      <c r="B24" s="405"/>
      <c r="C24" s="406" t="s">
        <v>941</v>
      </c>
      <c r="D24" s="406"/>
      <c r="E24" s="406"/>
      <c r="F24" s="406"/>
      <c r="G24" s="406"/>
      <c r="H24" s="406"/>
      <c r="I24" s="406"/>
      <c r="J24" s="407"/>
    </row>
    <row r="26" spans="2:20">
      <c r="B26" s="399" t="s">
        <v>957</v>
      </c>
      <c r="C26" s="400"/>
      <c r="D26" s="400" t="s">
        <v>930</v>
      </c>
      <c r="E26" s="400" t="s">
        <v>931</v>
      </c>
      <c r="F26" s="400" t="s">
        <v>932</v>
      </c>
      <c r="G26" s="400" t="s">
        <v>933</v>
      </c>
      <c r="H26" s="400" t="s">
        <v>934</v>
      </c>
      <c r="I26" s="400" t="s">
        <v>935</v>
      </c>
      <c r="J26" s="401" t="s">
        <v>936</v>
      </c>
    </row>
    <row r="27" spans="2:20">
      <c r="B27" s="402"/>
      <c r="C27" s="403"/>
      <c r="D27" s="403">
        <v>4</v>
      </c>
      <c r="E27" s="403">
        <v>8</v>
      </c>
      <c r="F27" s="403">
        <v>12</v>
      </c>
      <c r="G27" s="403">
        <v>16</v>
      </c>
      <c r="H27" s="403">
        <v>6</v>
      </c>
      <c r="I27" s="403">
        <v>8</v>
      </c>
      <c r="J27" s="404">
        <v>10</v>
      </c>
    </row>
    <row r="28" spans="2:20">
      <c r="B28" s="402">
        <v>35</v>
      </c>
      <c r="C28" s="403" t="s">
        <v>938</v>
      </c>
      <c r="D28" s="403">
        <v>39</v>
      </c>
      <c r="E28" s="403">
        <v>43</v>
      </c>
      <c r="F28" s="403">
        <v>47</v>
      </c>
      <c r="G28" s="403">
        <v>51</v>
      </c>
      <c r="H28" s="403">
        <v>41</v>
      </c>
      <c r="I28" s="403">
        <v>43</v>
      </c>
      <c r="J28" s="404">
        <v>45</v>
      </c>
    </row>
    <row r="29" spans="2:20">
      <c r="B29" s="402">
        <v>25</v>
      </c>
      <c r="C29" s="403" t="s">
        <v>940</v>
      </c>
      <c r="D29" s="403">
        <v>1920</v>
      </c>
      <c r="E29" s="403">
        <v>1840</v>
      </c>
      <c r="F29" s="403">
        <v>1760</v>
      </c>
      <c r="G29" s="403">
        <v>1680</v>
      </c>
      <c r="H29" s="403">
        <v>1880</v>
      </c>
      <c r="I29" s="403">
        <v>1840</v>
      </c>
      <c r="J29" s="404">
        <v>1800</v>
      </c>
    </row>
    <row r="30" spans="2:20">
      <c r="B30" s="405">
        <v>40</v>
      </c>
      <c r="C30" s="406" t="s">
        <v>941</v>
      </c>
      <c r="D30" s="406">
        <v>36</v>
      </c>
      <c r="E30" s="406">
        <v>32</v>
      </c>
      <c r="F30" s="406">
        <v>28</v>
      </c>
      <c r="G30" s="406">
        <v>24</v>
      </c>
      <c r="H30" s="406">
        <v>34</v>
      </c>
      <c r="I30" s="406">
        <v>32</v>
      </c>
      <c r="J30" s="407">
        <v>30</v>
      </c>
    </row>
    <row r="32" spans="2:20">
      <c r="B32" s="399" t="s">
        <v>958</v>
      </c>
      <c r="C32" s="400"/>
      <c r="D32" s="400" t="s">
        <v>930</v>
      </c>
      <c r="E32" s="400" t="s">
        <v>931</v>
      </c>
      <c r="F32" s="400" t="s">
        <v>932</v>
      </c>
      <c r="G32" s="400" t="s">
        <v>933</v>
      </c>
      <c r="H32" s="400" t="s">
        <v>934</v>
      </c>
      <c r="I32" s="400" t="s">
        <v>935</v>
      </c>
      <c r="J32" s="401" t="s">
        <v>936</v>
      </c>
    </row>
    <row r="33" spans="2:10">
      <c r="B33" s="402"/>
      <c r="C33" s="403"/>
      <c r="D33" s="403">
        <v>4</v>
      </c>
      <c r="E33" s="403">
        <v>8</v>
      </c>
      <c r="F33" s="403">
        <v>12</v>
      </c>
      <c r="G33" s="403">
        <v>16</v>
      </c>
      <c r="H33" s="403">
        <v>6</v>
      </c>
      <c r="I33" s="403">
        <v>8</v>
      </c>
      <c r="J33" s="404">
        <v>10</v>
      </c>
    </row>
    <row r="34" spans="2:10">
      <c r="B34" s="402">
        <v>15</v>
      </c>
      <c r="C34" s="403" t="s">
        <v>938</v>
      </c>
      <c r="D34" s="403">
        <v>19</v>
      </c>
      <c r="E34" s="403">
        <v>23</v>
      </c>
      <c r="F34" s="403">
        <v>27</v>
      </c>
      <c r="G34" s="403">
        <v>31</v>
      </c>
      <c r="H34" s="403">
        <v>21</v>
      </c>
      <c r="I34" s="403">
        <v>23</v>
      </c>
      <c r="J34" s="404">
        <v>25</v>
      </c>
    </row>
    <row r="35" spans="2:10">
      <c r="B35" s="402">
        <v>45</v>
      </c>
      <c r="C35" s="403" t="s">
        <v>940</v>
      </c>
      <c r="D35" s="403">
        <v>1920</v>
      </c>
      <c r="E35" s="403">
        <v>1840</v>
      </c>
      <c r="F35" s="403">
        <v>1760</v>
      </c>
      <c r="G35" s="403">
        <v>1680</v>
      </c>
      <c r="H35" s="403">
        <v>1880</v>
      </c>
      <c r="I35" s="403">
        <v>1840</v>
      </c>
      <c r="J35" s="404">
        <v>1800</v>
      </c>
    </row>
    <row r="36" spans="2:10">
      <c r="B36" s="405">
        <v>40</v>
      </c>
      <c r="C36" s="406" t="s">
        <v>941</v>
      </c>
      <c r="D36" s="406">
        <v>36</v>
      </c>
      <c r="E36" s="406">
        <v>32</v>
      </c>
      <c r="F36" s="406">
        <v>28</v>
      </c>
      <c r="G36" s="406">
        <v>24</v>
      </c>
      <c r="H36" s="406">
        <v>34</v>
      </c>
      <c r="I36" s="406">
        <v>32</v>
      </c>
      <c r="J36" s="407">
        <v>30</v>
      </c>
    </row>
  </sheetData>
  <mergeCells count="8">
    <mergeCell ref="N2:T3"/>
    <mergeCell ref="N4:T5"/>
    <mergeCell ref="N14:T14"/>
    <mergeCell ref="N18:T20"/>
    <mergeCell ref="N6:T8"/>
    <mergeCell ref="N11:T13"/>
    <mergeCell ref="N15:T17"/>
    <mergeCell ref="N9:T10"/>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3:P20"/>
  <sheetViews>
    <sheetView workbookViewId="0">
      <selection activeCell="C39" sqref="C39"/>
    </sheetView>
  </sheetViews>
  <sheetFormatPr defaultRowHeight="12"/>
  <cols>
    <col min="1" max="1" width="13.5" style="44" customWidth="1"/>
    <col min="2" max="2" width="8.625" style="44" customWidth="1"/>
    <col min="3" max="3" width="13.625" style="44" customWidth="1"/>
    <col min="4" max="4" width="8.5" style="44" customWidth="1"/>
    <col min="5" max="5" width="16.375" style="44" customWidth="1"/>
    <col min="6" max="6" width="12.875" style="44" bestFit="1" customWidth="1"/>
    <col min="7" max="7" width="28.625" style="44" customWidth="1"/>
    <col min="8" max="8" width="12.5" style="44" customWidth="1"/>
    <col min="9" max="9" width="7.125" style="44" customWidth="1"/>
    <col min="10" max="10" width="8" style="44" bestFit="1" customWidth="1"/>
    <col min="11" max="11" width="8.875" style="44" customWidth="1"/>
    <col min="12" max="12" width="7.125" style="44" customWidth="1"/>
    <col min="13" max="13" width="22.625" style="44" customWidth="1"/>
    <col min="14" max="14" width="14.5" style="44" customWidth="1"/>
    <col min="15" max="16" width="6.875" style="44" customWidth="1"/>
    <col min="17" max="17" width="56" style="44" customWidth="1"/>
    <col min="18" max="18" width="11.875" style="44" customWidth="1"/>
    <col min="19" max="19" width="5.5" style="44" customWidth="1"/>
    <col min="20" max="20" width="6.125" style="44" customWidth="1"/>
    <col min="21" max="21" width="7.125" style="44" customWidth="1"/>
    <col min="22" max="22" width="56.375" style="44" customWidth="1"/>
    <col min="23" max="23" width="19.75" style="44" customWidth="1"/>
    <col min="24" max="27" width="9" style="44"/>
    <col min="28" max="28" width="15.375" style="44" customWidth="1"/>
    <col min="29" max="16384" width="9" style="44"/>
  </cols>
  <sheetData>
    <row r="3" spans="1:16" ht="12.75" thickBot="1"/>
    <row r="4" spans="1:16" ht="34.5" customHeight="1" thickTop="1" thickBot="1">
      <c r="A4" s="20" t="s">
        <v>67</v>
      </c>
      <c r="B4" s="21" t="s">
        <v>68</v>
      </c>
      <c r="C4" s="22" t="s">
        <v>69</v>
      </c>
      <c r="D4" s="23" t="s">
        <v>70</v>
      </c>
      <c r="E4" s="24" t="s">
        <v>71</v>
      </c>
      <c r="F4" s="24" t="s">
        <v>72</v>
      </c>
      <c r="G4" s="24" t="s">
        <v>73</v>
      </c>
      <c r="H4" s="24" t="s">
        <v>74</v>
      </c>
      <c r="I4" s="24" t="s">
        <v>75</v>
      </c>
      <c r="J4" s="24" t="s">
        <v>73</v>
      </c>
      <c r="K4" s="34" t="s">
        <v>76</v>
      </c>
      <c r="L4" s="34" t="s">
        <v>77</v>
      </c>
      <c r="M4" s="34" t="s">
        <v>78</v>
      </c>
      <c r="N4" s="34" t="s">
        <v>79</v>
      </c>
      <c r="O4" s="25" t="s">
        <v>80</v>
      </c>
      <c r="P4" s="26" t="s">
        <v>81</v>
      </c>
    </row>
    <row r="5" spans="1:16">
      <c r="A5" s="27">
        <v>1</v>
      </c>
      <c r="B5" s="28" t="s">
        <v>82</v>
      </c>
      <c r="C5" s="28" t="s">
        <v>83</v>
      </c>
      <c r="D5" s="28" t="s">
        <v>84</v>
      </c>
      <c r="E5" s="28" t="s">
        <v>85</v>
      </c>
      <c r="F5" s="42" t="s">
        <v>86</v>
      </c>
      <c r="G5" s="42">
        <v>0.1</v>
      </c>
      <c r="H5" s="28" t="s">
        <v>87</v>
      </c>
      <c r="I5" s="42">
        <v>0.01</v>
      </c>
      <c r="J5" s="42">
        <v>1</v>
      </c>
      <c r="K5" s="29" t="s">
        <v>88</v>
      </c>
      <c r="L5" s="29" t="s">
        <v>89</v>
      </c>
      <c r="M5" s="29" t="s">
        <v>90</v>
      </c>
      <c r="N5" s="29" t="s">
        <v>91</v>
      </c>
      <c r="O5" s="28" t="s">
        <v>92</v>
      </c>
      <c r="P5" s="30"/>
    </row>
    <row r="6" spans="1:16">
      <c r="A6" s="31">
        <v>2</v>
      </c>
      <c r="B6" s="39" t="s">
        <v>93</v>
      </c>
      <c r="C6" s="39" t="s">
        <v>94</v>
      </c>
      <c r="D6" s="39" t="s">
        <v>95</v>
      </c>
      <c r="E6" s="39" t="s">
        <v>96</v>
      </c>
      <c r="F6" s="43" t="s">
        <v>97</v>
      </c>
      <c r="G6" s="43">
        <v>0.1</v>
      </c>
      <c r="H6" s="39" t="s">
        <v>98</v>
      </c>
      <c r="I6" s="43">
        <v>0.05</v>
      </c>
      <c r="J6" s="43">
        <v>1</v>
      </c>
      <c r="K6" s="32" t="s">
        <v>99</v>
      </c>
      <c r="L6" s="32" t="s">
        <v>53</v>
      </c>
      <c r="M6" s="32" t="s">
        <v>100</v>
      </c>
      <c r="N6" s="32" t="s">
        <v>91</v>
      </c>
      <c r="O6" s="39" t="s">
        <v>101</v>
      </c>
      <c r="P6" s="33"/>
    </row>
    <row r="7" spans="1:16" ht="60">
      <c r="A7" s="31">
        <v>3</v>
      </c>
      <c r="B7" s="39" t="s">
        <v>102</v>
      </c>
      <c r="C7" s="39" t="s">
        <v>103</v>
      </c>
      <c r="D7" s="39" t="s">
        <v>104</v>
      </c>
      <c r="E7" s="39" t="s">
        <v>105</v>
      </c>
      <c r="F7" s="43" t="s">
        <v>106</v>
      </c>
      <c r="G7" s="43">
        <v>0.05</v>
      </c>
      <c r="H7" s="38" t="s">
        <v>107</v>
      </c>
      <c r="I7" s="43">
        <v>0.01</v>
      </c>
      <c r="J7" s="43">
        <v>0.1</v>
      </c>
      <c r="K7" s="32" t="s">
        <v>108</v>
      </c>
      <c r="L7" s="32" t="s">
        <v>109</v>
      </c>
      <c r="M7" s="32" t="s">
        <v>110</v>
      </c>
      <c r="N7" s="32" t="s">
        <v>111</v>
      </c>
      <c r="O7" s="39" t="s">
        <v>112</v>
      </c>
      <c r="P7" s="33"/>
    </row>
    <row r="8" spans="1:16">
      <c r="A8" s="31">
        <v>4</v>
      </c>
      <c r="B8" s="39" t="s">
        <v>113</v>
      </c>
      <c r="C8" s="39" t="s">
        <v>114</v>
      </c>
      <c r="D8" s="39" t="s">
        <v>104</v>
      </c>
      <c r="E8" s="39" t="s">
        <v>115</v>
      </c>
      <c r="F8" s="43">
        <v>0.5</v>
      </c>
      <c r="G8" s="43">
        <v>0.02</v>
      </c>
      <c r="H8" s="39" t="s">
        <v>116</v>
      </c>
      <c r="I8" s="43">
        <v>1</v>
      </c>
      <c r="J8" s="43">
        <v>0.01</v>
      </c>
      <c r="K8" s="32" t="s">
        <v>117</v>
      </c>
      <c r="L8" s="32" t="s">
        <v>118</v>
      </c>
      <c r="M8" s="32" t="s">
        <v>91</v>
      </c>
      <c r="N8" s="32" t="s">
        <v>119</v>
      </c>
      <c r="O8" s="39" t="s">
        <v>120</v>
      </c>
      <c r="P8" s="33"/>
    </row>
    <row r="9" spans="1:16">
      <c r="A9" s="31">
        <v>5</v>
      </c>
      <c r="B9" s="39" t="s">
        <v>121</v>
      </c>
      <c r="C9" s="39" t="s">
        <v>122</v>
      </c>
      <c r="D9" s="39" t="s">
        <v>104</v>
      </c>
      <c r="E9" s="39" t="s">
        <v>123</v>
      </c>
      <c r="F9" s="43">
        <v>0.05</v>
      </c>
      <c r="G9" s="43">
        <v>1</v>
      </c>
      <c r="H9" s="124" t="s">
        <v>1011</v>
      </c>
      <c r="I9" s="43" t="s">
        <v>124</v>
      </c>
      <c r="J9" s="43">
        <v>1</v>
      </c>
      <c r="K9" s="32" t="s">
        <v>125</v>
      </c>
      <c r="L9" s="32" t="s">
        <v>91</v>
      </c>
      <c r="M9" s="35" t="s">
        <v>126</v>
      </c>
      <c r="N9" s="32" t="s">
        <v>91</v>
      </c>
      <c r="O9" s="39" t="s">
        <v>127</v>
      </c>
      <c r="P9" s="33"/>
    </row>
    <row r="11" spans="1:16" ht="12.75" thickBot="1"/>
    <row r="12" spans="1:16" ht="24" customHeight="1" thickTop="1" thickBot="1">
      <c r="A12" s="49">
        <v>1</v>
      </c>
      <c r="B12" s="48" t="s">
        <v>130</v>
      </c>
      <c r="C12" s="48" t="s">
        <v>131</v>
      </c>
      <c r="D12" s="48" t="s">
        <v>129</v>
      </c>
      <c r="E12" s="50"/>
    </row>
    <row r="13" spans="1:16">
      <c r="A13" s="36" t="s">
        <v>172</v>
      </c>
      <c r="B13" s="39" t="s">
        <v>132</v>
      </c>
      <c r="C13" s="39" t="s">
        <v>128</v>
      </c>
      <c r="D13" s="39" t="s">
        <v>129</v>
      </c>
      <c r="E13" s="47"/>
    </row>
    <row r="14" spans="1:16">
      <c r="A14" s="36" t="s">
        <v>172</v>
      </c>
      <c r="B14" s="39" t="s">
        <v>133</v>
      </c>
      <c r="C14" s="39" t="s">
        <v>134</v>
      </c>
      <c r="D14" s="39" t="s">
        <v>135</v>
      </c>
      <c r="E14" s="39" t="s">
        <v>136</v>
      </c>
    </row>
    <row r="15" spans="1:16">
      <c r="A15" s="36" t="s">
        <v>172</v>
      </c>
      <c r="B15" s="39" t="s">
        <v>137</v>
      </c>
      <c r="C15" s="39" t="s">
        <v>138</v>
      </c>
      <c r="D15" s="39" t="s">
        <v>135</v>
      </c>
      <c r="E15" s="39" t="s">
        <v>136</v>
      </c>
    </row>
    <row r="16" spans="1:16">
      <c r="A16" s="36" t="s">
        <v>172</v>
      </c>
      <c r="B16" s="39" t="s">
        <v>137</v>
      </c>
      <c r="C16" s="39" t="s">
        <v>139</v>
      </c>
      <c r="D16" s="39" t="s">
        <v>140</v>
      </c>
      <c r="E16" s="39" t="s">
        <v>141</v>
      </c>
    </row>
    <row r="17" spans="1:5">
      <c r="A17" s="36" t="s">
        <v>172</v>
      </c>
      <c r="B17" s="39" t="s">
        <v>142</v>
      </c>
      <c r="C17" s="39" t="s">
        <v>143</v>
      </c>
      <c r="D17" s="39" t="s">
        <v>140</v>
      </c>
      <c r="E17" s="39" t="s">
        <v>144</v>
      </c>
    </row>
    <row r="18" spans="1:5">
      <c r="A18" s="36" t="s">
        <v>172</v>
      </c>
      <c r="B18" s="39" t="s">
        <v>145</v>
      </c>
      <c r="C18" s="39" t="s">
        <v>146</v>
      </c>
      <c r="D18" s="39" t="s">
        <v>147</v>
      </c>
      <c r="E18" s="39" t="s">
        <v>148</v>
      </c>
    </row>
    <row r="19" spans="1:5">
      <c r="A19" s="36" t="s">
        <v>172</v>
      </c>
      <c r="B19" s="39" t="s">
        <v>149</v>
      </c>
      <c r="C19" s="39" t="s">
        <v>150</v>
      </c>
      <c r="D19" s="39" t="s">
        <v>151</v>
      </c>
      <c r="E19" s="39" t="s">
        <v>152</v>
      </c>
    </row>
    <row r="20" spans="1:5">
      <c r="A20" s="36" t="s">
        <v>172</v>
      </c>
      <c r="B20" s="39" t="s">
        <v>153</v>
      </c>
      <c r="C20" s="39" t="s">
        <v>154</v>
      </c>
      <c r="D20" s="39" t="s">
        <v>140</v>
      </c>
      <c r="E20" s="39" t="s">
        <v>155</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B2:N25"/>
  <sheetViews>
    <sheetView workbookViewId="0">
      <selection activeCell="C39" sqref="C39"/>
    </sheetView>
  </sheetViews>
  <sheetFormatPr defaultRowHeight="12"/>
  <cols>
    <col min="1" max="1" width="13.5" style="41" customWidth="1"/>
    <col min="2" max="2" width="9" style="41"/>
    <col min="3" max="4" width="11.75" style="41" customWidth="1"/>
    <col min="5" max="7" width="9" style="41"/>
    <col min="8" max="8" width="12.5" style="41" customWidth="1"/>
    <col min="9" max="9" width="9.5" style="41" customWidth="1"/>
    <col min="10" max="10" width="7.375" style="41" bestFit="1" customWidth="1"/>
    <col min="11" max="11" width="11" style="41" bestFit="1" customWidth="1"/>
    <col min="12" max="12" width="14.125" style="41" bestFit="1" customWidth="1"/>
    <col min="13" max="13" width="14.375" style="41" bestFit="1" customWidth="1"/>
    <col min="14" max="14" width="4.75" style="41" bestFit="1" customWidth="1"/>
    <col min="15" max="16" width="9" style="41"/>
    <col min="17" max="17" width="11.875" style="41" customWidth="1"/>
    <col min="18" max="26" width="9" style="41"/>
    <col min="27" max="27" width="15.375" style="41" customWidth="1"/>
    <col min="28" max="16384" width="9" style="41"/>
  </cols>
  <sheetData>
    <row r="2" spans="2:14">
      <c r="I2" s="41" t="s">
        <v>2413</v>
      </c>
    </row>
    <row r="3" spans="2:14" ht="13.5">
      <c r="I3" s="742"/>
      <c r="J3" s="735" t="s">
        <v>2380</v>
      </c>
      <c r="K3" s="735">
        <v>153</v>
      </c>
      <c r="L3" s="534"/>
      <c r="M3" s="534"/>
      <c r="N3" s="534"/>
    </row>
    <row r="4" spans="2:14" ht="13.5">
      <c r="B4" s="45" t="s">
        <v>156</v>
      </c>
      <c r="C4" s="54" t="s">
        <v>173</v>
      </c>
      <c r="D4" s="55" t="s">
        <v>2375</v>
      </c>
      <c r="I4" s="534"/>
      <c r="J4" s="534"/>
      <c r="K4" s="534"/>
      <c r="L4" s="534"/>
      <c r="M4" s="534"/>
      <c r="N4" s="534"/>
    </row>
    <row r="5" spans="2:14" ht="13.5">
      <c r="B5" s="107">
        <v>100</v>
      </c>
      <c r="C5" s="108">
        <v>1</v>
      </c>
      <c r="D5" s="108"/>
      <c r="I5" s="736" t="s">
        <v>2381</v>
      </c>
      <c r="J5" s="736" t="s">
        <v>2382</v>
      </c>
      <c r="K5" s="736" t="s">
        <v>2383</v>
      </c>
      <c r="L5" s="736" t="s">
        <v>2384</v>
      </c>
      <c r="M5" s="736" t="s">
        <v>2385</v>
      </c>
      <c r="N5" s="736" t="s">
        <v>2386</v>
      </c>
    </row>
    <row r="6" spans="2:14" ht="16.5">
      <c r="B6" s="109">
        <v>1000</v>
      </c>
      <c r="C6" s="110">
        <v>10</v>
      </c>
      <c r="D6" s="734">
        <f>C6/B6</f>
        <v>0.01</v>
      </c>
      <c r="G6" s="84"/>
      <c r="I6" s="735"/>
      <c r="J6" s="735" t="s">
        <v>2387</v>
      </c>
      <c r="K6" s="737"/>
      <c r="L6" s="737"/>
      <c r="M6" s="738" t="s">
        <v>2388</v>
      </c>
      <c r="N6" s="735"/>
    </row>
    <row r="7" spans="2:14" ht="13.5">
      <c r="B7" s="109">
        <v>2000</v>
      </c>
      <c r="C7" s="110">
        <v>20</v>
      </c>
      <c r="D7" s="734">
        <f t="shared" ref="D7:D12" si="0">C7/B7</f>
        <v>0.01</v>
      </c>
      <c r="E7" s="469"/>
      <c r="F7" s="470"/>
      <c r="G7" s="84"/>
      <c r="I7" s="735"/>
      <c r="J7" s="735" t="s">
        <v>2389</v>
      </c>
      <c r="K7" s="737"/>
      <c r="L7" s="737"/>
      <c r="M7" s="737"/>
      <c r="N7" s="735"/>
    </row>
    <row r="8" spans="2:14" ht="13.5">
      <c r="B8" s="46">
        <v>5000</v>
      </c>
      <c r="C8" s="56">
        <v>55</v>
      </c>
      <c r="D8" s="734">
        <f t="shared" si="0"/>
        <v>1.0999999999999999E-2</v>
      </c>
      <c r="E8" s="469"/>
      <c r="F8" s="470"/>
      <c r="G8" s="84"/>
      <c r="I8" s="735"/>
      <c r="J8" s="735" t="s">
        <v>2390</v>
      </c>
      <c r="K8" s="737"/>
      <c r="L8" s="739" t="s">
        <v>2391</v>
      </c>
      <c r="M8" s="737"/>
      <c r="N8" s="735"/>
    </row>
    <row r="9" spans="2:14" ht="13.5">
      <c r="B9" s="46">
        <v>9900</v>
      </c>
      <c r="C9" s="56">
        <f t="shared" ref="C9" si="1">ROUND(C8*(B9/B8)*1.05, 0)</f>
        <v>114</v>
      </c>
      <c r="D9" s="734">
        <f t="shared" si="0"/>
        <v>1.1515151515151515E-2</v>
      </c>
      <c r="E9" s="469"/>
      <c r="F9" s="470"/>
      <c r="G9" s="84"/>
      <c r="I9" s="735"/>
      <c r="J9" s="735" t="s">
        <v>2392</v>
      </c>
      <c r="K9" s="739" t="s">
        <v>2393</v>
      </c>
      <c r="L9" s="740" t="s">
        <v>2394</v>
      </c>
      <c r="M9" s="737"/>
      <c r="N9" s="735"/>
    </row>
    <row r="10" spans="2:14" ht="13.5">
      <c r="B10" s="46">
        <v>29000</v>
      </c>
      <c r="C10" s="56">
        <v>400</v>
      </c>
      <c r="D10" s="734">
        <f t="shared" si="0"/>
        <v>1.3793103448275862E-2</v>
      </c>
      <c r="E10" s="469"/>
      <c r="F10" s="470"/>
      <c r="G10" s="84"/>
      <c r="I10" s="735">
        <v>1</v>
      </c>
      <c r="J10" s="741">
        <v>2000</v>
      </c>
      <c r="K10" s="739" t="s">
        <v>2395</v>
      </c>
      <c r="L10" s="740" t="s">
        <v>2396</v>
      </c>
      <c r="M10" s="739" t="s">
        <v>2397</v>
      </c>
      <c r="N10" s="735"/>
    </row>
    <row r="11" spans="2:14" ht="13.5">
      <c r="B11" s="46">
        <v>50000</v>
      </c>
      <c r="C11" s="56">
        <v>635</v>
      </c>
      <c r="D11" s="734">
        <f t="shared" si="0"/>
        <v>1.2699999999999999E-2</v>
      </c>
      <c r="E11" s="469"/>
      <c r="F11" s="470"/>
      <c r="G11" s="84"/>
      <c r="I11" s="735">
        <v>2</v>
      </c>
      <c r="J11" s="741">
        <v>5000</v>
      </c>
      <c r="K11" s="739" t="s">
        <v>2398</v>
      </c>
      <c r="L11" s="740" t="s">
        <v>2399</v>
      </c>
      <c r="M11" s="739" t="s">
        <v>2400</v>
      </c>
      <c r="N11" s="735"/>
    </row>
    <row r="12" spans="2:14" ht="13.5">
      <c r="B12" s="46">
        <v>99000</v>
      </c>
      <c r="C12" s="56">
        <v>1320</v>
      </c>
      <c r="D12" s="734">
        <f t="shared" si="0"/>
        <v>1.3333333333333334E-2</v>
      </c>
      <c r="E12" s="469"/>
      <c r="F12" s="470"/>
      <c r="G12" s="84"/>
      <c r="I12" s="735">
        <v>3</v>
      </c>
      <c r="J12" s="741">
        <v>9900</v>
      </c>
      <c r="K12" s="739" t="s">
        <v>2401</v>
      </c>
      <c r="L12" s="740" t="s">
        <v>2402</v>
      </c>
      <c r="M12" s="739" t="s">
        <v>2403</v>
      </c>
      <c r="N12" s="735"/>
    </row>
    <row r="13" spans="2:14" ht="13.5">
      <c r="I13" s="735">
        <v>4</v>
      </c>
      <c r="J13" s="741">
        <v>29000</v>
      </c>
      <c r="K13" s="739" t="s">
        <v>2404</v>
      </c>
      <c r="L13" s="740" t="s">
        <v>2405</v>
      </c>
      <c r="M13" s="739" t="s">
        <v>2406</v>
      </c>
      <c r="N13" s="735"/>
    </row>
    <row r="14" spans="2:14" ht="16.5">
      <c r="B14" s="714" t="s">
        <v>2373</v>
      </c>
      <c r="C14" s="714"/>
      <c r="D14" s="714"/>
      <c r="E14" s="714"/>
      <c r="F14" s="714"/>
      <c r="G14" s="714"/>
      <c r="I14" s="735">
        <v>5</v>
      </c>
      <c r="J14" s="741">
        <v>50000</v>
      </c>
      <c r="K14" s="739" t="s">
        <v>2407</v>
      </c>
      <c r="L14" s="740" t="s">
        <v>2408</v>
      </c>
      <c r="M14" s="739" t="s">
        <v>2409</v>
      </c>
      <c r="N14" s="735"/>
    </row>
    <row r="15" spans="2:14" ht="16.5">
      <c r="B15" s="714" t="s">
        <v>2367</v>
      </c>
      <c r="C15" s="714"/>
      <c r="D15" s="714"/>
      <c r="E15" s="714"/>
      <c r="F15" s="714"/>
      <c r="G15" s="714"/>
      <c r="I15" s="735">
        <v>6</v>
      </c>
      <c r="J15" s="741">
        <v>99000</v>
      </c>
      <c r="K15" s="739" t="s">
        <v>2410</v>
      </c>
      <c r="L15" s="740" t="s">
        <v>2411</v>
      </c>
      <c r="M15" s="739" t="s">
        <v>2412</v>
      </c>
      <c r="N15" s="735"/>
    </row>
    <row r="16" spans="2:14" ht="16.5">
      <c r="B16" s="730" t="s">
        <v>2368</v>
      </c>
      <c r="C16" s="730" t="s">
        <v>2369</v>
      </c>
      <c r="D16" s="730" t="s">
        <v>2370</v>
      </c>
      <c r="E16" s="730" t="s">
        <v>2371</v>
      </c>
      <c r="F16" s="730" t="s">
        <v>2372</v>
      </c>
      <c r="G16" s="714"/>
    </row>
    <row r="17" spans="2:7" ht="16.5">
      <c r="B17" s="731">
        <v>20</v>
      </c>
      <c r="C17" s="732">
        <v>0.1</v>
      </c>
      <c r="D17" s="733">
        <f>B17*200+B17*200*C17</f>
        <v>4400</v>
      </c>
      <c r="E17" s="457">
        <f t="shared" ref="E17:E20" si="2">B17*200</f>
        <v>4000</v>
      </c>
      <c r="F17" s="457">
        <f t="shared" ref="F17:F20" si="3">D17-E17</f>
        <v>400</v>
      </c>
      <c r="G17" s="714"/>
    </row>
    <row r="18" spans="2:7" ht="16.5">
      <c r="B18" s="731">
        <v>50</v>
      </c>
      <c r="C18" s="732">
        <v>0.2</v>
      </c>
      <c r="D18" s="733">
        <f t="shared" ref="D18:D21" si="4">B18*200+B18*200*C18</f>
        <v>12000</v>
      </c>
      <c r="E18" s="457">
        <f t="shared" si="2"/>
        <v>10000</v>
      </c>
      <c r="F18" s="457">
        <f t="shared" si="3"/>
        <v>2000</v>
      </c>
      <c r="G18" s="714"/>
    </row>
    <row r="19" spans="2:7" ht="16.5">
      <c r="B19" s="731">
        <v>100</v>
      </c>
      <c r="C19" s="732">
        <v>0.3</v>
      </c>
      <c r="D19" s="733">
        <f t="shared" si="4"/>
        <v>26000</v>
      </c>
      <c r="E19" s="457">
        <f t="shared" si="2"/>
        <v>20000</v>
      </c>
      <c r="F19" s="457">
        <f t="shared" si="3"/>
        <v>6000</v>
      </c>
      <c r="G19" s="714"/>
    </row>
    <row r="20" spans="2:7" ht="16.5">
      <c r="B20" s="731">
        <v>300</v>
      </c>
      <c r="C20" s="732">
        <v>0.4</v>
      </c>
      <c r="D20" s="733">
        <f t="shared" si="4"/>
        <v>84000</v>
      </c>
      <c r="E20" s="457">
        <f t="shared" si="2"/>
        <v>60000</v>
      </c>
      <c r="F20" s="457">
        <f t="shared" si="3"/>
        <v>24000</v>
      </c>
      <c r="G20" s="714"/>
    </row>
    <row r="21" spans="2:7" ht="16.5">
      <c r="B21" s="731">
        <v>500</v>
      </c>
      <c r="C21" s="732">
        <v>1</v>
      </c>
      <c r="D21" s="733">
        <f t="shared" si="4"/>
        <v>200000</v>
      </c>
      <c r="E21" s="457">
        <f>B21*200</f>
        <v>100000</v>
      </c>
      <c r="F21" s="457">
        <f>D21-E21</f>
        <v>100000</v>
      </c>
      <c r="G21" s="714"/>
    </row>
    <row r="22" spans="2:7" ht="16.5">
      <c r="B22" s="714"/>
      <c r="C22" s="714"/>
      <c r="D22" s="714"/>
      <c r="E22" s="714"/>
      <c r="F22" s="714"/>
      <c r="G22" s="714"/>
    </row>
    <row r="23" spans="2:7" ht="16.5">
      <c r="B23" s="714" t="s">
        <v>2374</v>
      </c>
      <c r="C23" s="714"/>
      <c r="D23" s="714"/>
      <c r="E23" s="714"/>
      <c r="F23" s="714"/>
      <c r="G23" s="714"/>
    </row>
    <row r="24" spans="2:7" ht="16.5">
      <c r="B24" s="714"/>
      <c r="C24" s="714"/>
      <c r="D24" s="714"/>
      <c r="E24" s="714"/>
      <c r="F24" s="714"/>
      <c r="G24" s="714"/>
    </row>
    <row r="25" spans="2:7" ht="16.5">
      <c r="B25" s="714"/>
      <c r="C25" s="714"/>
      <c r="D25" s="714"/>
      <c r="E25" s="714"/>
      <c r="F25" s="714"/>
      <c r="G25" s="714"/>
    </row>
  </sheetData>
  <phoneticPr fontId="1" type="noConversion"/>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dimension ref="A1:AY478"/>
  <sheetViews>
    <sheetView tabSelected="1" workbookViewId="0">
      <pane ySplit="16" topLeftCell="A71" activePane="bottomLeft" state="frozen"/>
      <selection activeCell="C39" sqref="C39"/>
      <selection pane="bottomLeft" activeCell="C74" sqref="C74"/>
    </sheetView>
  </sheetViews>
  <sheetFormatPr defaultRowHeight="11.25" customHeight="1"/>
  <cols>
    <col min="1" max="1" width="5.625" style="611" customWidth="1"/>
    <col min="2" max="2" width="11.75" style="611" bestFit="1" customWidth="1"/>
    <col min="3" max="3" width="4.875" style="611" customWidth="1"/>
    <col min="4" max="4" width="4.5" style="611" customWidth="1"/>
    <col min="5" max="5" width="4.625" style="611" customWidth="1"/>
    <col min="6" max="6" width="4.375" style="611" customWidth="1"/>
    <col min="7" max="7" width="4.75" style="611" customWidth="1"/>
    <col min="8" max="8" width="20.75" style="611" customWidth="1"/>
    <col min="9" max="9" width="11.5" style="611" customWidth="1"/>
    <col min="10" max="10" width="12.375" style="611" customWidth="1"/>
    <col min="11" max="11" width="7" style="611" customWidth="1"/>
    <col min="12" max="12" width="10.875" style="611" customWidth="1"/>
    <col min="13" max="13" width="14.25" style="611" customWidth="1"/>
    <col min="14" max="14" width="12.375" style="611" customWidth="1"/>
    <col min="15" max="15" width="7.625" style="611" customWidth="1"/>
    <col min="16" max="16" width="6.625" style="611" customWidth="1"/>
    <col min="17" max="17" width="8" style="611" customWidth="1"/>
    <col min="18" max="18" width="8.75" style="611" customWidth="1"/>
    <col min="19" max="19" width="7.625" style="611" customWidth="1"/>
    <col min="20" max="20" width="6.875" style="611" customWidth="1"/>
    <col min="21" max="21" width="5.625" style="611" customWidth="1"/>
    <col min="22" max="22" width="5.25" style="611" customWidth="1"/>
    <col min="23" max="23" width="6" style="611" customWidth="1"/>
    <col min="24" max="24" width="10.5" style="611" customWidth="1"/>
    <col min="25" max="25" width="12.75" style="611" customWidth="1"/>
    <col min="26" max="26" width="4.25" style="611" customWidth="1"/>
    <col min="27" max="27" width="5.5" style="611" customWidth="1"/>
    <col min="28" max="28" width="6" style="611" customWidth="1"/>
    <col min="29" max="29" width="5" style="611" customWidth="1"/>
    <col min="30" max="30" width="9.625" style="611" customWidth="1"/>
    <col min="31" max="31" width="9.375" style="611" customWidth="1"/>
    <col min="32" max="32" width="7.75" style="611" customWidth="1"/>
    <col min="33" max="33" width="7.25" style="611" customWidth="1"/>
    <col min="34" max="34" width="81.625" style="611" customWidth="1"/>
    <col min="35" max="35" width="6.375" style="611" customWidth="1"/>
    <col min="36" max="50" width="9" style="611" customWidth="1"/>
    <col min="51" max="16384" width="9" style="611"/>
  </cols>
  <sheetData>
    <row r="1" spans="1:50" ht="11.25" customHeight="1" thickBot="1">
      <c r="A1" s="611" t="s">
        <v>235</v>
      </c>
      <c r="N1" s="639" t="s">
        <v>1709</v>
      </c>
      <c r="P1" s="639" t="s">
        <v>2069</v>
      </c>
    </row>
    <row r="2" spans="1:50" ht="11.25" customHeight="1" thickBot="1">
      <c r="A2" s="611" t="s">
        <v>235</v>
      </c>
      <c r="B2" s="626" t="s">
        <v>1663</v>
      </c>
      <c r="C2" s="627">
        <v>100</v>
      </c>
      <c r="H2" s="634" t="s">
        <v>1664</v>
      </c>
      <c r="I2" s="635"/>
      <c r="K2" s="637" t="s">
        <v>1665</v>
      </c>
      <c r="L2" s="638"/>
      <c r="N2" s="639" t="s">
        <v>2064</v>
      </c>
      <c r="O2" s="635" t="s">
        <v>2068</v>
      </c>
      <c r="P2" s="626">
        <v>5</v>
      </c>
      <c r="Q2" s="640">
        <v>16</v>
      </c>
      <c r="R2" s="627">
        <v>31</v>
      </c>
      <c r="S2" s="611">
        <v>45</v>
      </c>
    </row>
    <row r="3" spans="1:50" ht="11.25" customHeight="1" thickBot="1">
      <c r="A3" s="611" t="s">
        <v>235</v>
      </c>
      <c r="K3" s="630">
        <v>1</v>
      </c>
      <c r="L3" s="631">
        <v>0</v>
      </c>
      <c r="N3" s="645" t="s">
        <v>2062</v>
      </c>
      <c r="O3" s="646">
        <v>100</v>
      </c>
      <c r="P3" s="699">
        <v>0.78</v>
      </c>
      <c r="Q3" s="700">
        <v>0.88</v>
      </c>
      <c r="R3" s="713">
        <v>1.53</v>
      </c>
      <c r="S3" s="611">
        <v>1</v>
      </c>
      <c r="AA3" s="254"/>
      <c r="AE3" s="254"/>
    </row>
    <row r="4" spans="1:50" ht="11.25" customHeight="1" thickBot="1">
      <c r="A4" s="611" t="s">
        <v>235</v>
      </c>
      <c r="B4" s="628" t="s">
        <v>1666</v>
      </c>
      <c r="C4" s="629" t="s">
        <v>1667</v>
      </c>
      <c r="E4" s="611" t="s">
        <v>2240</v>
      </c>
      <c r="H4" s="626" t="s">
        <v>1669</v>
      </c>
      <c r="I4" s="627">
        <v>1</v>
      </c>
      <c r="K4" s="630">
        <v>5</v>
      </c>
      <c r="L4" s="631">
        <v>100</v>
      </c>
      <c r="N4" s="643" t="s">
        <v>2063</v>
      </c>
      <c r="O4" s="641">
        <v>100</v>
      </c>
      <c r="P4" s="711">
        <v>0.86</v>
      </c>
      <c r="Q4" s="697">
        <v>0.87</v>
      </c>
      <c r="R4" s="708">
        <v>1.54</v>
      </c>
      <c r="S4" s="611">
        <v>1</v>
      </c>
      <c r="AA4" s="254"/>
      <c r="AE4" s="254"/>
    </row>
    <row r="5" spans="1:50" ht="11.25" customHeight="1" thickBot="1">
      <c r="A5" s="611" t="s">
        <v>235</v>
      </c>
      <c r="B5" s="630" t="s">
        <v>1668</v>
      </c>
      <c r="C5" s="631">
        <v>0.6</v>
      </c>
      <c r="E5" s="611" t="s">
        <v>2238</v>
      </c>
      <c r="F5" s="611">
        <v>0.85</v>
      </c>
      <c r="H5" s="634" t="s">
        <v>1670</v>
      </c>
      <c r="I5" s="635"/>
      <c r="K5" s="630">
        <v>16</v>
      </c>
      <c r="L5" s="631">
        <v>230</v>
      </c>
      <c r="N5" s="643" t="s">
        <v>2065</v>
      </c>
      <c r="O5" s="641">
        <v>100</v>
      </c>
      <c r="P5" s="711">
        <v>0.8</v>
      </c>
      <c r="Q5" s="697">
        <v>0.88</v>
      </c>
      <c r="R5" s="708">
        <v>1.55</v>
      </c>
      <c r="S5" s="611">
        <v>1</v>
      </c>
    </row>
    <row r="6" spans="1:50" ht="11.25" customHeight="1" thickBot="1">
      <c r="A6" s="611" t="s">
        <v>1710</v>
      </c>
      <c r="B6" s="630" t="s">
        <v>1603</v>
      </c>
      <c r="C6" s="631">
        <v>0.7</v>
      </c>
      <c r="E6" s="611" t="s">
        <v>2237</v>
      </c>
      <c r="F6" s="611">
        <v>1.25</v>
      </c>
      <c r="H6" s="636">
        <v>1.25</v>
      </c>
      <c r="I6" s="627">
        <v>1.7999999999999999E-2</v>
      </c>
      <c r="K6" s="632">
        <v>31</v>
      </c>
      <c r="L6" s="633">
        <v>200</v>
      </c>
      <c r="N6" s="643" t="s">
        <v>2066</v>
      </c>
      <c r="O6" s="641">
        <v>100</v>
      </c>
      <c r="P6" s="711">
        <v>0.7</v>
      </c>
      <c r="Q6" s="697">
        <v>0.7</v>
      </c>
      <c r="R6" s="708">
        <v>1.4</v>
      </c>
      <c r="S6" s="611">
        <v>1.5</v>
      </c>
    </row>
    <row r="7" spans="1:50" ht="11.25" customHeight="1" thickBot="1">
      <c r="A7" s="611" t="s">
        <v>1711</v>
      </c>
      <c r="B7" s="630" t="s">
        <v>1604</v>
      </c>
      <c r="C7" s="631">
        <v>0.8</v>
      </c>
      <c r="E7" s="611" t="s">
        <v>2239</v>
      </c>
      <c r="F7" s="611">
        <v>1.25</v>
      </c>
      <c r="N7" s="644" t="s">
        <v>2067</v>
      </c>
      <c r="O7" s="642">
        <v>100</v>
      </c>
      <c r="P7" s="712">
        <v>0.8</v>
      </c>
      <c r="Q7" s="710">
        <v>0.95</v>
      </c>
      <c r="R7" s="709">
        <v>1.55</v>
      </c>
      <c r="S7" s="611">
        <v>1</v>
      </c>
    </row>
    <row r="8" spans="1:50" ht="11.25" customHeight="1" thickBot="1">
      <c r="A8" s="611" t="s">
        <v>1711</v>
      </c>
      <c r="B8" s="632" t="s">
        <v>1605</v>
      </c>
      <c r="C8" s="633">
        <v>1.2</v>
      </c>
      <c r="E8" s="611" t="s">
        <v>2241</v>
      </c>
      <c r="F8" s="611">
        <v>1</v>
      </c>
    </row>
    <row r="9" spans="1:50" ht="11.25" customHeight="1">
      <c r="A9" s="611" t="s">
        <v>1712</v>
      </c>
      <c r="R9" s="696"/>
    </row>
    <row r="10" spans="1:50" ht="11.25" customHeight="1">
      <c r="A10" s="611" t="s">
        <v>1712</v>
      </c>
    </row>
    <row r="11" spans="1:50" ht="11.25" customHeight="1">
      <c r="A11" s="611" t="s">
        <v>1712</v>
      </c>
    </row>
    <row r="12" spans="1:50" ht="11.25" customHeight="1">
      <c r="A12" s="611" t="s">
        <v>1712</v>
      </c>
      <c r="F12" s="611">
        <f>IF(J245="배트(6)",IF(D245=11,16,IF(D245=26,31,D245)),D245)</f>
        <v>16</v>
      </c>
      <c r="H12" s="683"/>
    </row>
    <row r="13" spans="1:50" ht="11.25" customHeight="1">
      <c r="A13" s="611" t="s">
        <v>1712</v>
      </c>
    </row>
    <row r="14" spans="1:50" ht="11.25" customHeight="1">
      <c r="A14" s="611" t="s">
        <v>1712</v>
      </c>
    </row>
    <row r="15" spans="1:50" ht="11.25" customHeight="1">
      <c r="A15" s="611" t="s">
        <v>1712</v>
      </c>
      <c r="B15" s="530"/>
      <c r="G15" s="611" t="s">
        <v>1713</v>
      </c>
      <c r="H15" s="530"/>
      <c r="I15" s="530"/>
      <c r="J15" s="530"/>
      <c r="K15" s="530"/>
      <c r="L15" s="530"/>
      <c r="M15" s="126"/>
      <c r="N15" s="530"/>
      <c r="O15" s="530"/>
      <c r="P15" s="530"/>
      <c r="Q15" s="530"/>
      <c r="R15" s="530"/>
      <c r="S15" s="530"/>
      <c r="T15" s="530"/>
      <c r="U15" s="530"/>
      <c r="V15" s="530"/>
      <c r="W15" s="530"/>
      <c r="X15" s="530"/>
      <c r="Y15" s="530"/>
      <c r="Z15" s="530"/>
      <c r="AA15" s="530"/>
      <c r="AE15" s="530"/>
      <c r="AF15" s="530"/>
      <c r="AG15" s="530"/>
      <c r="AH15" s="530"/>
    </row>
    <row r="16" spans="1:50" ht="11.25" customHeight="1">
      <c r="A16" s="623" t="s">
        <v>1712</v>
      </c>
      <c r="B16" s="98" t="s">
        <v>62</v>
      </c>
      <c r="C16" s="570" t="s">
        <v>1714</v>
      </c>
      <c r="D16" s="570"/>
      <c r="E16" s="570" t="s">
        <v>1715</v>
      </c>
      <c r="F16" s="570" t="s">
        <v>1716</v>
      </c>
      <c r="G16" s="570" t="s">
        <v>1579</v>
      </c>
      <c r="H16" s="527" t="s">
        <v>64</v>
      </c>
      <c r="I16" s="98" t="s">
        <v>63</v>
      </c>
      <c r="J16" s="98" t="s">
        <v>56</v>
      </c>
      <c r="K16" s="779" t="s">
        <v>2644</v>
      </c>
      <c r="L16" s="779" t="s">
        <v>2643</v>
      </c>
      <c r="M16" s="527" t="s">
        <v>65</v>
      </c>
      <c r="N16" s="103" t="s">
        <v>1717</v>
      </c>
      <c r="O16" s="103" t="s">
        <v>1718</v>
      </c>
      <c r="P16" s="103" t="s">
        <v>1719</v>
      </c>
      <c r="Q16" s="103" t="s">
        <v>66</v>
      </c>
      <c r="R16" s="527" t="s">
        <v>1720</v>
      </c>
      <c r="S16" s="432" t="s">
        <v>54</v>
      </c>
      <c r="T16" s="432" t="s">
        <v>55</v>
      </c>
      <c r="U16" s="432" t="s">
        <v>1721</v>
      </c>
      <c r="V16" s="432" t="s">
        <v>57</v>
      </c>
      <c r="W16" s="432" t="s">
        <v>157</v>
      </c>
      <c r="X16" s="432" t="s">
        <v>158</v>
      </c>
      <c r="Y16" s="432" t="s">
        <v>159</v>
      </c>
      <c r="Z16" s="432"/>
      <c r="AA16" s="432" t="s">
        <v>1722</v>
      </c>
      <c r="AB16" s="570" t="s">
        <v>1723</v>
      </c>
      <c r="AC16" s="570" t="s">
        <v>1724</v>
      </c>
      <c r="AD16" s="570" t="s">
        <v>1580</v>
      </c>
      <c r="AE16" s="432" t="s">
        <v>58</v>
      </c>
      <c r="AF16" s="432" t="s">
        <v>59</v>
      </c>
      <c r="AG16" s="432" t="s">
        <v>1725</v>
      </c>
      <c r="AH16" s="432" t="s">
        <v>60</v>
      </c>
      <c r="AI16" s="528" t="s">
        <v>1726</v>
      </c>
      <c r="AJ16" s="528" t="s">
        <v>1726</v>
      </c>
      <c r="AK16" s="528" t="s">
        <v>1726</v>
      </c>
      <c r="AL16" s="528" t="s">
        <v>1726</v>
      </c>
      <c r="AM16" s="528" t="s">
        <v>1726</v>
      </c>
      <c r="AN16" s="528" t="s">
        <v>1726</v>
      </c>
      <c r="AO16" s="528" t="s">
        <v>1726</v>
      </c>
      <c r="AP16" s="528" t="s">
        <v>1726</v>
      </c>
      <c r="AQ16" s="528" t="s">
        <v>1727</v>
      </c>
      <c r="AR16" s="528" t="s">
        <v>1728</v>
      </c>
      <c r="AS16" s="528" t="s">
        <v>1729</v>
      </c>
      <c r="AT16" s="528" t="s">
        <v>1730</v>
      </c>
      <c r="AU16" s="528" t="s">
        <v>1731</v>
      </c>
      <c r="AV16" s="528" t="s">
        <v>1732</v>
      </c>
      <c r="AW16" s="528" t="s">
        <v>1733</v>
      </c>
      <c r="AX16" s="528" t="s">
        <v>1734</v>
      </c>
    </row>
    <row r="17" spans="1:50" ht="11.25" customHeight="1">
      <c r="A17" s="536" t="s">
        <v>236</v>
      </c>
      <c r="B17" s="536" t="s">
        <v>160</v>
      </c>
      <c r="C17" s="528" t="s">
        <v>1735</v>
      </c>
      <c r="D17" s="528" t="s">
        <v>1736</v>
      </c>
      <c r="E17" s="528" t="s">
        <v>1737</v>
      </c>
      <c r="F17" s="528" t="s">
        <v>1738</v>
      </c>
      <c r="G17" s="528" t="s">
        <v>244</v>
      </c>
      <c r="H17" s="529" t="s">
        <v>163</v>
      </c>
      <c r="I17" s="197" t="s">
        <v>162</v>
      </c>
      <c r="J17" s="104" t="s">
        <v>161</v>
      </c>
      <c r="K17" s="536" t="s">
        <v>2645</v>
      </c>
      <c r="L17" s="536" t="s">
        <v>2642</v>
      </c>
      <c r="M17" s="197" t="s">
        <v>164</v>
      </c>
      <c r="N17" s="105" t="s">
        <v>1739</v>
      </c>
      <c r="O17" s="536" t="s">
        <v>1740</v>
      </c>
      <c r="P17" s="536" t="s">
        <v>1741</v>
      </c>
      <c r="Q17" s="536" t="s">
        <v>165</v>
      </c>
      <c r="R17" s="529" t="s">
        <v>1742</v>
      </c>
      <c r="S17" s="536" t="s">
        <v>1743</v>
      </c>
      <c r="T17" s="536" t="s">
        <v>1744</v>
      </c>
      <c r="U17" s="536" t="s">
        <v>1745</v>
      </c>
      <c r="V17" s="536" t="s">
        <v>1746</v>
      </c>
      <c r="W17" s="536" t="s">
        <v>1747</v>
      </c>
      <c r="X17" s="536" t="s">
        <v>1748</v>
      </c>
      <c r="Y17" s="613" t="s">
        <v>1749</v>
      </c>
      <c r="Z17" s="613" t="s">
        <v>1750</v>
      </c>
      <c r="AA17" s="613" t="s">
        <v>1751</v>
      </c>
      <c r="AB17" s="570" t="s">
        <v>1752</v>
      </c>
      <c r="AC17" s="570" t="s">
        <v>597</v>
      </c>
      <c r="AD17" s="570" t="s">
        <v>598</v>
      </c>
      <c r="AE17" s="536" t="s">
        <v>169</v>
      </c>
      <c r="AF17" s="536" t="s">
        <v>170</v>
      </c>
      <c r="AG17" s="536" t="s">
        <v>1753</v>
      </c>
      <c r="AH17" s="197" t="s">
        <v>171</v>
      </c>
      <c r="AI17" s="528" t="s">
        <v>1754</v>
      </c>
      <c r="AJ17" s="528" t="s">
        <v>1754</v>
      </c>
      <c r="AK17" s="528" t="s">
        <v>1754</v>
      </c>
      <c r="AL17" s="528" t="s">
        <v>1754</v>
      </c>
      <c r="AM17" s="528" t="s">
        <v>1754</v>
      </c>
      <c r="AN17" s="528" t="s">
        <v>1754</v>
      </c>
      <c r="AO17" s="528" t="s">
        <v>1754</v>
      </c>
      <c r="AP17" s="528" t="s">
        <v>1754</v>
      </c>
      <c r="AQ17" s="528" t="s">
        <v>1755</v>
      </c>
      <c r="AR17" s="528" t="s">
        <v>1756</v>
      </c>
      <c r="AS17" s="528" t="s">
        <v>1757</v>
      </c>
      <c r="AT17" s="528" t="s">
        <v>1758</v>
      </c>
      <c r="AU17" s="528" t="s">
        <v>1759</v>
      </c>
      <c r="AV17" s="528" t="s">
        <v>1760</v>
      </c>
      <c r="AW17" s="528" t="s">
        <v>1761</v>
      </c>
      <c r="AX17" s="528" t="s">
        <v>1762</v>
      </c>
    </row>
    <row r="18" spans="1:50" ht="11.25" customHeight="1">
      <c r="A18" s="623"/>
      <c r="B18" s="623">
        <v>0</v>
      </c>
      <c r="C18" s="623">
        <v>1</v>
      </c>
      <c r="D18" s="623">
        <v>0</v>
      </c>
      <c r="E18" s="623">
        <v>0</v>
      </c>
      <c r="F18" s="623">
        <v>0</v>
      </c>
      <c r="G18" s="623">
        <v>0</v>
      </c>
      <c r="H18" s="429" t="s">
        <v>230</v>
      </c>
      <c r="I18" s="601" t="str">
        <f>"캐릭별파트(" &amp; (AQ18 + 2*AR18 + 4*AS18 + 8*AT18 + 16*AU18 + 32*AV18 + 64*AW18 + 128*AX18 )  &amp; ")"</f>
        <v>캐릭별파트(1)</v>
      </c>
      <c r="J18" s="601" t="s">
        <v>1763</v>
      </c>
      <c r="K18" s="777">
        <v>-1</v>
      </c>
      <c r="L18" s="777" t="s">
        <v>2639</v>
      </c>
      <c r="M18" s="623" t="s">
        <v>1764</v>
      </c>
      <c r="N18" s="624">
        <v>0</v>
      </c>
      <c r="O18" s="623" t="s">
        <v>1765</v>
      </c>
      <c r="P18" s="623" t="s">
        <v>432</v>
      </c>
      <c r="Q18" s="623">
        <v>0</v>
      </c>
      <c r="R18" s="623">
        <f>R28</f>
        <v>1</v>
      </c>
      <c r="S18" s="623">
        <f>B23</f>
        <v>50</v>
      </c>
      <c r="T18" s="623">
        <f>B28</f>
        <v>100</v>
      </c>
      <c r="U18" s="623">
        <f>T18+100</f>
        <v>200</v>
      </c>
      <c r="V18" s="623">
        <f>U18+100</f>
        <v>300</v>
      </c>
      <c r="W18" s="623">
        <f>V18+100</f>
        <v>400</v>
      </c>
      <c r="X18" s="623">
        <v>1</v>
      </c>
      <c r="Y18" s="623" t="s">
        <v>1766</v>
      </c>
      <c r="Z18" s="623">
        <v>0</v>
      </c>
      <c r="AA18" s="623">
        <v>100</v>
      </c>
      <c r="AB18" s="623"/>
      <c r="AC18" s="623"/>
      <c r="AD18" s="623"/>
      <c r="AE18" s="623">
        <v>0</v>
      </c>
      <c r="AF18" s="623">
        <f>AF28+AF96+AF164</f>
        <v>0</v>
      </c>
      <c r="AG18" s="623">
        <v>-1</v>
      </c>
      <c r="AH18" s="697" t="s">
        <v>2325</v>
      </c>
      <c r="AQ18" s="611">
        <v>1</v>
      </c>
      <c r="AR18" s="611">
        <v>0</v>
      </c>
      <c r="AS18" s="611">
        <v>0</v>
      </c>
      <c r="AT18" s="611">
        <v>0</v>
      </c>
      <c r="AU18" s="611">
        <v>0</v>
      </c>
      <c r="AV18" s="611">
        <v>0</v>
      </c>
      <c r="AW18" s="611">
        <v>0</v>
      </c>
      <c r="AX18" s="611">
        <v>0</v>
      </c>
    </row>
    <row r="19" spans="1:50" ht="11.25" customHeight="1">
      <c r="A19" s="623"/>
      <c r="B19" s="623">
        <v>1</v>
      </c>
      <c r="C19" s="623">
        <v>2</v>
      </c>
      <c r="D19" s="623">
        <v>0</v>
      </c>
      <c r="E19" s="623">
        <v>0</v>
      </c>
      <c r="F19" s="623">
        <v>0</v>
      </c>
      <c r="G19" s="623">
        <v>0</v>
      </c>
      <c r="H19" s="429" t="s">
        <v>232</v>
      </c>
      <c r="I19" s="601" t="str">
        <f>"캐릭별파트(" &amp; (AQ19 + 2*AR19 + 4*AS19 + 8*AT19 + 16*AU19 + 32*AV19 + 64*AW19 + 128*AX19 )  &amp; ")"</f>
        <v>캐릭별파트(2)</v>
      </c>
      <c r="J19" s="601" t="s">
        <v>1763</v>
      </c>
      <c r="K19" s="777">
        <v>-1</v>
      </c>
      <c r="L19" s="777" t="s">
        <v>2639</v>
      </c>
      <c r="M19" s="623" t="s">
        <v>1767</v>
      </c>
      <c r="N19" s="624">
        <v>1</v>
      </c>
      <c r="O19" s="623" t="s">
        <v>1765</v>
      </c>
      <c r="P19" s="623" t="s">
        <v>432</v>
      </c>
      <c r="Q19" s="623">
        <v>1</v>
      </c>
      <c r="R19" s="623">
        <f>R51</f>
        <v>1</v>
      </c>
      <c r="S19" s="623">
        <f>B24</f>
        <v>51</v>
      </c>
      <c r="T19" s="623">
        <f>B51</f>
        <v>123</v>
      </c>
      <c r="U19" s="623">
        <f t="shared" ref="U19:V21" si="0">T19+100</f>
        <v>223</v>
      </c>
      <c r="V19" s="623">
        <f t="shared" si="0"/>
        <v>323</v>
      </c>
      <c r="W19" s="623">
        <v>400</v>
      </c>
      <c r="X19" s="623">
        <v>0.7</v>
      </c>
      <c r="Y19" s="623" t="s">
        <v>1768</v>
      </c>
      <c r="Z19" s="623">
        <v>1</v>
      </c>
      <c r="AA19" s="623">
        <v>200</v>
      </c>
      <c r="AB19" s="623"/>
      <c r="AC19" s="623"/>
      <c r="AD19" s="623"/>
      <c r="AE19" s="623">
        <v>0</v>
      </c>
      <c r="AF19" s="623">
        <v>60</v>
      </c>
      <c r="AG19" s="623">
        <v>-1</v>
      </c>
      <c r="AH19" s="697" t="str">
        <f>"경기 중 실버 코인 " &amp; (AA19-100)  &amp; "퍼센트 추가 획득"</f>
        <v>경기 중 실버 코인 100퍼센트 추가 획득</v>
      </c>
      <c r="AQ19" s="611">
        <v>0</v>
      </c>
      <c r="AR19" s="611">
        <v>1</v>
      </c>
      <c r="AS19" s="611">
        <v>0</v>
      </c>
      <c r="AT19" s="611">
        <v>0</v>
      </c>
      <c r="AU19" s="611">
        <v>0</v>
      </c>
      <c r="AV19" s="611">
        <v>0</v>
      </c>
      <c r="AW19" s="611">
        <v>0</v>
      </c>
      <c r="AX19" s="611">
        <v>0</v>
      </c>
    </row>
    <row r="20" spans="1:50" ht="11.25" customHeight="1">
      <c r="A20" s="623"/>
      <c r="B20" s="623">
        <v>2</v>
      </c>
      <c r="C20" s="623">
        <v>3</v>
      </c>
      <c r="D20" s="623">
        <v>0</v>
      </c>
      <c r="E20" s="623">
        <v>0</v>
      </c>
      <c r="F20" s="623">
        <v>0</v>
      </c>
      <c r="G20" s="623">
        <v>0</v>
      </c>
      <c r="H20" s="429" t="s">
        <v>1769</v>
      </c>
      <c r="I20" s="601" t="str">
        <f>"캐릭별파트(" &amp; (AQ20 + 2*AR20 + 4*AS20 + 8*AT20 + 16*AU20 + 32*AV20 + 64*AW20 + 128*AX20 )  &amp; ")"</f>
        <v>캐릭별파트(4)</v>
      </c>
      <c r="J20" s="601" t="s">
        <v>1763</v>
      </c>
      <c r="K20" s="777">
        <v>-1</v>
      </c>
      <c r="L20" s="777" t="s">
        <v>2639</v>
      </c>
      <c r="M20" s="623" t="s">
        <v>1770</v>
      </c>
      <c r="N20" s="624">
        <v>1</v>
      </c>
      <c r="O20" s="623" t="s">
        <v>1765</v>
      </c>
      <c r="P20" s="623" t="s">
        <v>432</v>
      </c>
      <c r="Q20" s="623">
        <v>2</v>
      </c>
      <c r="R20" s="623">
        <v>1</v>
      </c>
      <c r="S20" s="623">
        <f>B25</f>
        <v>52</v>
      </c>
      <c r="T20" s="623">
        <f>B74</f>
        <v>146</v>
      </c>
      <c r="U20" s="623">
        <f t="shared" si="0"/>
        <v>246</v>
      </c>
      <c r="V20" s="623">
        <f t="shared" si="0"/>
        <v>346</v>
      </c>
      <c r="W20" s="623">
        <v>400</v>
      </c>
      <c r="X20" s="623">
        <v>0.7</v>
      </c>
      <c r="Y20" s="623" t="s">
        <v>1771</v>
      </c>
      <c r="Z20" s="623">
        <v>2</v>
      </c>
      <c r="AA20" s="623">
        <v>140</v>
      </c>
      <c r="AB20" s="623"/>
      <c r="AC20" s="623"/>
      <c r="AD20" s="623"/>
      <c r="AE20" s="623">
        <v>0</v>
      </c>
      <c r="AF20" s="623">
        <v>99</v>
      </c>
      <c r="AG20" s="623">
        <v>-1</v>
      </c>
      <c r="AH20" s="697" t="s">
        <v>2377</v>
      </c>
      <c r="AQ20" s="611">
        <v>0</v>
      </c>
      <c r="AR20" s="611">
        <v>0</v>
      </c>
      <c r="AS20" s="611">
        <v>1</v>
      </c>
      <c r="AT20" s="611">
        <v>0</v>
      </c>
      <c r="AU20" s="611">
        <v>0</v>
      </c>
      <c r="AV20" s="611">
        <v>0</v>
      </c>
      <c r="AW20" s="611">
        <v>0</v>
      </c>
      <c r="AX20" s="611">
        <v>0</v>
      </c>
    </row>
    <row r="21" spans="1:50" ht="12" customHeight="1">
      <c r="A21" s="623"/>
      <c r="B21" s="623">
        <v>3</v>
      </c>
      <c r="C21" s="623">
        <v>4</v>
      </c>
      <c r="D21" s="623">
        <v>0</v>
      </c>
      <c r="E21" s="623">
        <v>0</v>
      </c>
      <c r="F21" s="623">
        <v>0</v>
      </c>
      <c r="G21" s="623">
        <v>0</v>
      </c>
      <c r="H21" s="429" t="s">
        <v>1772</v>
      </c>
      <c r="I21" s="601" t="str">
        <f>"캐릭별파트(" &amp; (AQ21 + 2*AR21 + 4*AS21 + 8*AT21 + 16*AU21 + 32*AV21 + 64*AW21 + 128*AX21 )  &amp; ")"</f>
        <v>캐릭별파트(8)</v>
      </c>
      <c r="J21" s="601" t="s">
        <v>1763</v>
      </c>
      <c r="K21" s="777">
        <v>-1</v>
      </c>
      <c r="L21" s="777" t="s">
        <v>2639</v>
      </c>
      <c r="M21" s="623" t="s">
        <v>1773</v>
      </c>
      <c r="N21" s="624">
        <v>1</v>
      </c>
      <c r="O21" s="623" t="s">
        <v>1765</v>
      </c>
      <c r="P21" s="623" t="s">
        <v>432</v>
      </c>
      <c r="Q21" s="623">
        <v>3</v>
      </c>
      <c r="R21" s="623">
        <v>1</v>
      </c>
      <c r="S21" s="623">
        <f>B26</f>
        <v>53</v>
      </c>
      <c r="T21" s="623">
        <f>B77</f>
        <v>149</v>
      </c>
      <c r="U21" s="623">
        <f t="shared" si="0"/>
        <v>249</v>
      </c>
      <c r="V21" s="623">
        <f t="shared" si="0"/>
        <v>349</v>
      </c>
      <c r="W21" s="623">
        <v>400</v>
      </c>
      <c r="X21" s="623">
        <v>0.7</v>
      </c>
      <c r="Y21" s="623" t="s">
        <v>1774</v>
      </c>
      <c r="Z21" s="623">
        <v>3</v>
      </c>
      <c r="AA21" s="623">
        <v>140</v>
      </c>
      <c r="AB21" s="623"/>
      <c r="AC21" s="623"/>
      <c r="AD21" s="623"/>
      <c r="AE21" s="623">
        <v>0</v>
      </c>
      <c r="AF21" s="623">
        <v>159</v>
      </c>
      <c r="AG21" s="623">
        <v>-1</v>
      </c>
      <c r="AH21" s="697" t="s">
        <v>2378</v>
      </c>
      <c r="AQ21" s="611">
        <v>0</v>
      </c>
      <c r="AR21" s="611">
        <v>0</v>
      </c>
      <c r="AS21" s="611">
        <v>0</v>
      </c>
      <c r="AT21" s="611">
        <v>1</v>
      </c>
      <c r="AU21" s="611">
        <v>0</v>
      </c>
      <c r="AV21" s="611">
        <v>0</v>
      </c>
      <c r="AW21" s="611">
        <v>0</v>
      </c>
      <c r="AX21" s="611">
        <v>0</v>
      </c>
    </row>
    <row r="22" spans="1:50" ht="11.25" customHeight="1">
      <c r="A22" s="536" t="s">
        <v>1775</v>
      </c>
      <c r="B22" s="536" t="s">
        <v>160</v>
      </c>
      <c r="C22" s="528" t="s">
        <v>1776</v>
      </c>
      <c r="D22" s="528" t="s">
        <v>1777</v>
      </c>
      <c r="E22" s="528" t="s">
        <v>1778</v>
      </c>
      <c r="F22" s="528" t="s">
        <v>1779</v>
      </c>
      <c r="G22" s="528" t="s">
        <v>244</v>
      </c>
      <c r="H22" s="430" t="s">
        <v>1780</v>
      </c>
      <c r="I22" s="192" t="s">
        <v>162</v>
      </c>
      <c r="J22" s="192" t="s">
        <v>1781</v>
      </c>
      <c r="K22" s="536" t="s">
        <v>2646</v>
      </c>
      <c r="L22" s="536" t="s">
        <v>2642</v>
      </c>
      <c r="M22" s="536" t="s">
        <v>164</v>
      </c>
      <c r="N22" s="105" t="s">
        <v>1739</v>
      </c>
      <c r="O22" s="536" t="s">
        <v>1740</v>
      </c>
      <c r="P22" s="536" t="s">
        <v>1741</v>
      </c>
      <c r="Q22" s="536" t="s">
        <v>165</v>
      </c>
      <c r="R22" s="529" t="s">
        <v>1742</v>
      </c>
      <c r="S22" s="536" t="s">
        <v>1782</v>
      </c>
      <c r="T22" s="536" t="s">
        <v>166</v>
      </c>
      <c r="U22" s="536"/>
      <c r="V22" s="536"/>
      <c r="W22" s="536" t="s">
        <v>167</v>
      </c>
      <c r="X22" s="536" t="s">
        <v>168</v>
      </c>
      <c r="Y22" s="613" t="s">
        <v>1749</v>
      </c>
      <c r="Z22" s="613" t="s">
        <v>1750</v>
      </c>
      <c r="AA22" s="536"/>
      <c r="AB22" s="570" t="s">
        <v>267</v>
      </c>
      <c r="AC22" s="570" t="s">
        <v>268</v>
      </c>
      <c r="AD22" s="570" t="s">
        <v>598</v>
      </c>
      <c r="AE22" s="536" t="s">
        <v>169</v>
      </c>
      <c r="AF22" s="536" t="s">
        <v>170</v>
      </c>
      <c r="AG22" s="536" t="s">
        <v>1753</v>
      </c>
      <c r="AH22" s="536" t="s">
        <v>171</v>
      </c>
      <c r="AI22" s="528" t="s">
        <v>1783</v>
      </c>
      <c r="AJ22" s="528" t="s">
        <v>1783</v>
      </c>
      <c r="AK22" s="528" t="s">
        <v>1754</v>
      </c>
      <c r="AL22" s="528" t="s">
        <v>1754</v>
      </c>
      <c r="AM22" s="528" t="s">
        <v>1754</v>
      </c>
      <c r="AN22" s="528" t="s">
        <v>1754</v>
      </c>
      <c r="AO22" s="528" t="s">
        <v>1754</v>
      </c>
      <c r="AP22" s="528" t="s">
        <v>1754</v>
      </c>
      <c r="AQ22" s="528" t="s">
        <v>1755</v>
      </c>
      <c r="AR22" s="528" t="s">
        <v>1756</v>
      </c>
      <c r="AS22" s="528" t="s">
        <v>1757</v>
      </c>
      <c r="AT22" s="528" t="s">
        <v>1758</v>
      </c>
      <c r="AU22" s="528" t="s">
        <v>1759</v>
      </c>
      <c r="AV22" s="528" t="s">
        <v>1760</v>
      </c>
      <c r="AW22" s="528" t="s">
        <v>1759</v>
      </c>
      <c r="AX22" s="528" t="s">
        <v>1760</v>
      </c>
    </row>
    <row r="23" spans="1:50" ht="11.25" customHeight="1">
      <c r="A23" s="623"/>
      <c r="B23" s="623">
        <v>50</v>
      </c>
      <c r="C23" s="622">
        <v>1</v>
      </c>
      <c r="D23" s="622">
        <v>0</v>
      </c>
      <c r="E23" s="622">
        <v>0</v>
      </c>
      <c r="F23" s="622">
        <v>0</v>
      </c>
      <c r="G23" s="622">
        <v>0</v>
      </c>
      <c r="H23" s="246" t="s">
        <v>231</v>
      </c>
      <c r="I23" s="601" t="str">
        <f>"캐릭별파트(" &amp; (AQ23 + 2*AR23 + 4*AS23 + 8*AT23 + 16*AU23 + 32*AV23 + 64*AW23 + 128*AX23 )  &amp; ")"</f>
        <v>캐릭별파트(1)</v>
      </c>
      <c r="J23" s="601" t="s">
        <v>1784</v>
      </c>
      <c r="K23" s="777">
        <v>-1</v>
      </c>
      <c r="L23" s="777" t="s">
        <v>2639</v>
      </c>
      <c r="M23" s="624" t="str">
        <f>IF(I23="캐릭별파트(1)", "male_",
 IF(I23="캐릭별파트(2)","female_",
  IF(I23="캐릭별파트(4)","kyle_", "ghost_")
 )
)
&amp;
IF(J23="얼굴(1)", "f-",
 IF(J23="헤어-모자(2)","h-",
  IF(J23="상의(4)","t-", "p-")
 )
)
&amp; AI23 &amp; "_" &amp; AJ23</f>
        <v>male_f-0_0</v>
      </c>
      <c r="N23" s="623">
        <v>0</v>
      </c>
      <c r="O23" s="623" t="s">
        <v>1765</v>
      </c>
      <c r="P23" s="623" t="s">
        <v>432</v>
      </c>
      <c r="Q23" s="623">
        <v>5</v>
      </c>
      <c r="R23" s="622">
        <v>0</v>
      </c>
      <c r="S23" s="623">
        <v>0</v>
      </c>
      <c r="T23" s="623">
        <v>0</v>
      </c>
      <c r="U23" s="623"/>
      <c r="V23" s="623"/>
      <c r="W23" s="623">
        <v>0</v>
      </c>
      <c r="X23" s="623">
        <v>0</v>
      </c>
      <c r="Y23" s="623" t="s">
        <v>1766</v>
      </c>
      <c r="Z23" s="623">
        <v>0</v>
      </c>
      <c r="AA23" s="623"/>
      <c r="AB23" s="623"/>
      <c r="AC23" s="623"/>
      <c r="AD23" s="623"/>
      <c r="AE23" s="623">
        <v>0</v>
      </c>
      <c r="AF23" s="623">
        <v>0</v>
      </c>
      <c r="AG23" s="623">
        <v>-1</v>
      </c>
      <c r="AH23" s="623" t="str">
        <f>H23</f>
        <v>미카엘 기본 얼굴</v>
      </c>
      <c r="AI23" s="611">
        <v>0</v>
      </c>
      <c r="AJ23" s="611">
        <v>0</v>
      </c>
      <c r="AQ23" s="611">
        <v>1</v>
      </c>
      <c r="AR23" s="611">
        <v>0</v>
      </c>
      <c r="AS23" s="611">
        <v>0</v>
      </c>
      <c r="AT23" s="611">
        <v>0</v>
      </c>
      <c r="AU23" s="611">
        <v>0</v>
      </c>
      <c r="AV23" s="611">
        <v>0</v>
      </c>
      <c r="AW23" s="611">
        <v>0</v>
      </c>
      <c r="AX23" s="611">
        <v>0</v>
      </c>
    </row>
    <row r="24" spans="1:50" ht="11.25" customHeight="1">
      <c r="A24" s="623"/>
      <c r="B24" s="623">
        <v>51</v>
      </c>
      <c r="C24" s="622">
        <v>2</v>
      </c>
      <c r="D24" s="622">
        <v>0</v>
      </c>
      <c r="E24" s="622">
        <v>0</v>
      </c>
      <c r="F24" s="622">
        <v>0</v>
      </c>
      <c r="G24" s="622">
        <v>0</v>
      </c>
      <c r="H24" s="246" t="s">
        <v>233</v>
      </c>
      <c r="I24" s="601" t="str">
        <f>"캐릭별파트(" &amp; (AQ24 + 2*AR24 + 4*AS24 + 8*AT24 + 16*AU24 + 32*AV24 + 64*AW24 + 128*AX24 )  &amp; ")"</f>
        <v>캐릭별파트(2)</v>
      </c>
      <c r="J24" s="601" t="s">
        <v>1784</v>
      </c>
      <c r="K24" s="777">
        <v>-1</v>
      </c>
      <c r="L24" s="777" t="s">
        <v>2639</v>
      </c>
      <c r="M24" s="624" t="str">
        <f>IF(I24="캐릭별파트(1)", "male_",
 IF(I24="캐릭별파트(2)","female_",
  IF(I24="캐릭별파트(4)","kyle_", "ghost_")
 )
)
&amp;
IF(J24="얼굴(1)", "f-",
 IF(J24="헤어-모자(2)","h-",
  IF(J24="상의(4)","t-", "p-")
 )
)
&amp; AI24 &amp; "_" &amp; AJ24</f>
        <v>female_f-0_0</v>
      </c>
      <c r="N24" s="623">
        <v>0</v>
      </c>
      <c r="O24" s="623" t="s">
        <v>1765</v>
      </c>
      <c r="P24" s="623" t="s">
        <v>432</v>
      </c>
      <c r="Q24" s="623">
        <v>5</v>
      </c>
      <c r="R24" s="622">
        <v>0</v>
      </c>
      <c r="S24" s="623">
        <v>0</v>
      </c>
      <c r="T24" s="623">
        <v>0</v>
      </c>
      <c r="U24" s="623"/>
      <c r="V24" s="623"/>
      <c r="W24" s="623">
        <v>0</v>
      </c>
      <c r="X24" s="623">
        <v>0</v>
      </c>
      <c r="Y24" s="623" t="s">
        <v>1768</v>
      </c>
      <c r="Z24" s="623">
        <v>1</v>
      </c>
      <c r="AA24" s="623"/>
      <c r="AB24" s="623"/>
      <c r="AC24" s="623"/>
      <c r="AD24" s="623"/>
      <c r="AE24" s="623">
        <v>0</v>
      </c>
      <c r="AF24" s="623">
        <v>0</v>
      </c>
      <c r="AG24" s="623">
        <v>-1</v>
      </c>
      <c r="AH24" s="623" t="str">
        <f>H24</f>
        <v>비너스 기본 얼굴</v>
      </c>
      <c r="AI24" s="611">
        <v>0</v>
      </c>
      <c r="AJ24" s="611">
        <v>0</v>
      </c>
      <c r="AQ24" s="611">
        <v>0</v>
      </c>
      <c r="AR24" s="611">
        <v>1</v>
      </c>
      <c r="AS24" s="611">
        <v>0</v>
      </c>
      <c r="AT24" s="611">
        <v>0</v>
      </c>
      <c r="AU24" s="611">
        <v>0</v>
      </c>
      <c r="AV24" s="611">
        <v>0</v>
      </c>
      <c r="AW24" s="611">
        <v>0</v>
      </c>
      <c r="AX24" s="611">
        <v>0</v>
      </c>
    </row>
    <row r="25" spans="1:50" ht="11.25" customHeight="1">
      <c r="A25" s="623"/>
      <c r="B25" s="623">
        <v>52</v>
      </c>
      <c r="C25" s="622">
        <v>3</v>
      </c>
      <c r="D25" s="622">
        <v>0</v>
      </c>
      <c r="E25" s="622">
        <v>0</v>
      </c>
      <c r="F25" s="622">
        <v>0</v>
      </c>
      <c r="G25" s="622">
        <v>0</v>
      </c>
      <c r="H25" s="429" t="s">
        <v>1785</v>
      </c>
      <c r="I25" s="601" t="str">
        <f>"캐릭별파트(" &amp; (AQ25 + 2*AR25 + 4*AS25 + 8*AT25 + 16*AU25 + 32*AV25 + 64*AW25 + 128*AX25 )  &amp; ")"</f>
        <v>캐릭별파트(4)</v>
      </c>
      <c r="J25" s="601" t="s">
        <v>1784</v>
      </c>
      <c r="K25" s="777">
        <v>-1</v>
      </c>
      <c r="L25" s="777" t="s">
        <v>2639</v>
      </c>
      <c r="M25" s="624" t="str">
        <f>IF(I25="캐릭별파트(1)", "male_",
 IF(I25="캐릭별파트(2)","female_",
  IF(I25="캐릭별파트(4)","kyle_", "ghost_")
 )
)
&amp;
IF(J25="얼굴(1)", "f-",
 IF(J25="헤어-모자(2)","h-",
  IF(J25="상의(4)","t-", "p-")
 )
)
&amp; AI25 &amp; "_" &amp; AJ25</f>
        <v>kyle_f-7_0</v>
      </c>
      <c r="N25" s="623">
        <v>0</v>
      </c>
      <c r="O25" s="623" t="s">
        <v>1765</v>
      </c>
      <c r="P25" s="623" t="s">
        <v>432</v>
      </c>
      <c r="Q25" s="623">
        <v>5</v>
      </c>
      <c r="R25" s="622">
        <v>0</v>
      </c>
      <c r="S25" s="623">
        <v>0</v>
      </c>
      <c r="T25" s="623">
        <v>0</v>
      </c>
      <c r="U25" s="623"/>
      <c r="V25" s="623"/>
      <c r="W25" s="623">
        <v>0</v>
      </c>
      <c r="X25" s="623">
        <v>0</v>
      </c>
      <c r="Y25" s="623" t="s">
        <v>1771</v>
      </c>
      <c r="Z25" s="623">
        <v>2</v>
      </c>
      <c r="AA25" s="623"/>
      <c r="AB25" s="623"/>
      <c r="AC25" s="623"/>
      <c r="AD25" s="623"/>
      <c r="AE25" s="623">
        <v>0</v>
      </c>
      <c r="AF25" s="623">
        <v>0</v>
      </c>
      <c r="AG25" s="623">
        <v>-1</v>
      </c>
      <c r="AH25" s="623" t="str">
        <f>H25</f>
        <v>카일 기본 얼굴</v>
      </c>
      <c r="AI25" s="611">
        <v>7</v>
      </c>
      <c r="AJ25" s="611">
        <v>0</v>
      </c>
      <c r="AQ25" s="611">
        <v>0</v>
      </c>
      <c r="AR25" s="611">
        <v>0</v>
      </c>
      <c r="AS25" s="611">
        <v>1</v>
      </c>
      <c r="AT25" s="611">
        <v>0</v>
      </c>
      <c r="AU25" s="611">
        <v>0</v>
      </c>
      <c r="AV25" s="611">
        <v>0</v>
      </c>
      <c r="AW25" s="611">
        <v>0</v>
      </c>
      <c r="AX25" s="611">
        <v>0</v>
      </c>
    </row>
    <row r="26" spans="1:50" ht="11.25" customHeight="1">
      <c r="A26" s="623"/>
      <c r="B26" s="623">
        <v>53</v>
      </c>
      <c r="C26" s="622">
        <v>4</v>
      </c>
      <c r="D26" s="622">
        <v>0</v>
      </c>
      <c r="E26" s="622">
        <v>0</v>
      </c>
      <c r="F26" s="622">
        <v>0</v>
      </c>
      <c r="G26" s="622">
        <v>0</v>
      </c>
      <c r="H26" s="429" t="s">
        <v>228</v>
      </c>
      <c r="I26" s="601" t="str">
        <f>"캐릭별파트(" &amp; (AQ26 + 2*AR26 + 4*AS26 + 8*AT26 + 16*AU26 + 32*AV26 + 64*AW26 + 128*AX26 )  &amp; ")"</f>
        <v>캐릭별파트(8)</v>
      </c>
      <c r="J26" s="601" t="s">
        <v>1784</v>
      </c>
      <c r="K26" s="777">
        <v>-1</v>
      </c>
      <c r="L26" s="777" t="s">
        <v>2639</v>
      </c>
      <c r="M26" s="624" t="str">
        <f>IF(I26="캐릭별파트(1)", "male_",
 IF(I26="캐릭별파트(2)","female_",
  IF(I26="캐릭별파트(4)","kyle_", "ghost_")
 )
)
&amp;
IF(J26="얼굴(1)", "f-",
 IF(J26="헤어-모자(2)","h-",
  IF(J26="상의(4)","t-", "p-")
 )
)
&amp; AI26 &amp; "_" &amp; AJ26</f>
        <v>ghost_f-8_0</v>
      </c>
      <c r="N26" s="623">
        <v>0</v>
      </c>
      <c r="O26" s="623" t="s">
        <v>1765</v>
      </c>
      <c r="P26" s="623" t="s">
        <v>432</v>
      </c>
      <c r="Q26" s="623">
        <v>5</v>
      </c>
      <c r="R26" s="622">
        <v>0</v>
      </c>
      <c r="S26" s="623">
        <v>0</v>
      </c>
      <c r="T26" s="623">
        <v>0</v>
      </c>
      <c r="U26" s="623"/>
      <c r="V26" s="623"/>
      <c r="W26" s="623">
        <v>0</v>
      </c>
      <c r="X26" s="623">
        <v>0</v>
      </c>
      <c r="Y26" s="623" t="s">
        <v>1774</v>
      </c>
      <c r="Z26" s="623">
        <v>3</v>
      </c>
      <c r="AA26" s="623"/>
      <c r="AB26" s="623"/>
      <c r="AC26" s="623"/>
      <c r="AD26" s="623"/>
      <c r="AE26" s="623">
        <v>0</v>
      </c>
      <c r="AF26" s="623">
        <v>0</v>
      </c>
      <c r="AG26" s="623">
        <v>-1</v>
      </c>
      <c r="AH26" s="623" t="str">
        <f>H26</f>
        <v>고스트 기본 얼굴</v>
      </c>
      <c r="AI26" s="611">
        <v>8</v>
      </c>
      <c r="AJ26" s="611">
        <v>0</v>
      </c>
      <c r="AQ26" s="611">
        <v>0</v>
      </c>
      <c r="AR26" s="611">
        <v>0</v>
      </c>
      <c r="AS26" s="611">
        <v>0</v>
      </c>
      <c r="AT26" s="611">
        <v>1</v>
      </c>
      <c r="AU26" s="611">
        <v>0</v>
      </c>
      <c r="AV26" s="611">
        <v>0</v>
      </c>
      <c r="AW26" s="611">
        <v>0</v>
      </c>
      <c r="AX26" s="611">
        <v>0</v>
      </c>
    </row>
    <row r="27" spans="1:50" ht="11.25" customHeight="1">
      <c r="A27" s="536" t="s">
        <v>1786</v>
      </c>
      <c r="B27" s="536" t="s">
        <v>160</v>
      </c>
      <c r="C27" s="570" t="s">
        <v>1776</v>
      </c>
      <c r="D27" s="598" t="s">
        <v>1787</v>
      </c>
      <c r="E27" s="598" t="s">
        <v>1788</v>
      </c>
      <c r="F27" s="570" t="s">
        <v>1789</v>
      </c>
      <c r="G27" s="570" t="s">
        <v>1790</v>
      </c>
      <c r="H27" s="430" t="s">
        <v>1780</v>
      </c>
      <c r="I27" s="192" t="s">
        <v>162</v>
      </c>
      <c r="J27" s="192" t="s">
        <v>1781</v>
      </c>
      <c r="K27" s="536" t="s">
        <v>2646</v>
      </c>
      <c r="L27" s="536" t="s">
        <v>2642</v>
      </c>
      <c r="M27" s="536" t="s">
        <v>164</v>
      </c>
      <c r="N27" s="105" t="s">
        <v>1739</v>
      </c>
      <c r="O27" s="536" t="s">
        <v>1740</v>
      </c>
      <c r="P27" s="536" t="s">
        <v>1741</v>
      </c>
      <c r="Q27" s="536" t="s">
        <v>165</v>
      </c>
      <c r="R27" s="529" t="s">
        <v>1742</v>
      </c>
      <c r="S27" s="536" t="s">
        <v>1782</v>
      </c>
      <c r="T27" s="536" t="s">
        <v>166</v>
      </c>
      <c r="U27" s="536"/>
      <c r="V27" s="536"/>
      <c r="W27" s="536" t="s">
        <v>167</v>
      </c>
      <c r="X27" s="536" t="s">
        <v>168</v>
      </c>
      <c r="Y27" s="613" t="s">
        <v>1749</v>
      </c>
      <c r="Z27" s="613" t="s">
        <v>1750</v>
      </c>
      <c r="AA27" s="536"/>
      <c r="AB27" s="570" t="s">
        <v>267</v>
      </c>
      <c r="AC27" s="570" t="s">
        <v>268</v>
      </c>
      <c r="AD27" s="570" t="s">
        <v>598</v>
      </c>
      <c r="AE27" s="536" t="s">
        <v>169</v>
      </c>
      <c r="AF27" s="536" t="s">
        <v>170</v>
      </c>
      <c r="AG27" s="536" t="s">
        <v>1753</v>
      </c>
      <c r="AH27" s="536" t="s">
        <v>171</v>
      </c>
      <c r="AI27" s="528" t="s">
        <v>1783</v>
      </c>
      <c r="AJ27" s="528" t="s">
        <v>1783</v>
      </c>
      <c r="AK27" s="528" t="s">
        <v>1791</v>
      </c>
      <c r="AL27" s="528" t="s">
        <v>1791</v>
      </c>
      <c r="AM27" s="528" t="s">
        <v>1791</v>
      </c>
      <c r="AN27" s="528" t="s">
        <v>1792</v>
      </c>
      <c r="AO27" s="528" t="s">
        <v>1754</v>
      </c>
      <c r="AP27" s="528" t="s">
        <v>1754</v>
      </c>
      <c r="AQ27" s="528" t="s">
        <v>1755</v>
      </c>
      <c r="AR27" s="528" t="s">
        <v>1756</v>
      </c>
      <c r="AS27" s="528" t="s">
        <v>1757</v>
      </c>
      <c r="AT27" s="528" t="s">
        <v>1758</v>
      </c>
      <c r="AU27" s="528" t="s">
        <v>1759</v>
      </c>
      <c r="AV27" s="528" t="s">
        <v>1760</v>
      </c>
      <c r="AW27" s="528" t="s">
        <v>1759</v>
      </c>
      <c r="AX27" s="528" t="s">
        <v>1760</v>
      </c>
    </row>
    <row r="28" spans="1:50" ht="11.25" customHeight="1">
      <c r="A28" s="623"/>
      <c r="B28" s="625">
        <v>100</v>
      </c>
      <c r="C28" s="625">
        <v>1</v>
      </c>
      <c r="D28" s="614">
        <v>1</v>
      </c>
      <c r="E28" s="614">
        <v>0</v>
      </c>
      <c r="F28" s="614">
        <v>0</v>
      </c>
      <c r="G28" s="625">
        <v>0</v>
      </c>
      <c r="H28" s="605" t="s">
        <v>1793</v>
      </c>
      <c r="I28" s="601" t="str">
        <f t="shared" ref="I28:I79" si="1">"캐릭별파트(" &amp; (AQ28 + 2*AR28 + 4*AS28 + 8*AT28 + 16*AU28 + 32*AV28 + 64*AW28 + 128*AX28 )  &amp; ")"</f>
        <v>캐릭별파트(1)</v>
      </c>
      <c r="J28" s="100" t="s">
        <v>1794</v>
      </c>
      <c r="K28" s="777">
        <v>-1</v>
      </c>
      <c r="L28" s="777" t="s">
        <v>2639</v>
      </c>
      <c r="M28" s="650" t="s">
        <v>2146</v>
      </c>
      <c r="N28" s="101">
        <v>0</v>
      </c>
      <c r="O28" s="623" t="s">
        <v>1765</v>
      </c>
      <c r="P28" s="697" t="s">
        <v>2318</v>
      </c>
      <c r="Q28" s="625">
        <v>200</v>
      </c>
      <c r="R28" s="625">
        <f t="shared" ref="R28:R86" si="2">D28</f>
        <v>1</v>
      </c>
      <c r="S28" s="647">
        <f>ROUNDUP($C$2*
IF(I28="캐릭별파트(1)",$C$5,IF(I28="캐릭별파트(2)",$C$6,IF(I28="캐릭별파트(4)",$C$7,IF(I28="캐릭별파트(8)",$C$8,IF(I28="캐릭별파트(255)",$C$8,1)))))
*$H$6*(IF(D28=3,5,IF(D28=11,16,IF(D28=26,31,D28)))/31)*E28*IF(J28="헤어-모자(2)",$F$5,IF(J28="상의(4)",$F$6,IF(J28="하의(5)",$F$7,IF(J28="배트(6)",$F$8,1)))),0)</f>
        <v>0</v>
      </c>
      <c r="T28" s="647">
        <f>ROUNDUP($C$2*IF(I28="캐릭별파트(1)",$C$5,IF(I28="캐릭별파트(2)",$C$6,IF(I28="캐릭별파트(4)",$C$7,IF(I28="캐릭별파트(8)",$C$8,IF(I28="캐릭별파트(255)",$C$8,1)))))*$I$6
*(IF(D28=3,5,IF(D28=11,16,IF(D28=26,31,D28)))/31)*F28*
IF(J28="헤어-모자(2)",$F$5,IF(J28="상의(4)",$F$6,IF(J28="하의(5)",$F$7,IF(J28="배트(6)",$F$8,1)))),4)</f>
        <v>0</v>
      </c>
      <c r="U28" s="623"/>
      <c r="V28" s="623"/>
      <c r="W28" s="623">
        <v>0</v>
      </c>
      <c r="X28" s="623">
        <v>0</v>
      </c>
      <c r="Y28" s="625" t="s">
        <v>1766</v>
      </c>
      <c r="Z28" s="625">
        <v>100</v>
      </c>
      <c r="AA28" s="623"/>
      <c r="AB28" s="623"/>
      <c r="AC28" s="623"/>
      <c r="AD28" s="623"/>
      <c r="AE28" s="777">
        <f t="shared" ref="AE28:AE59" si="3">ROUNDUP((((S28/$H$6)*IF(I28="캐릭별파트(1)",$O$3,IF(I28="캐릭별파트(2)",$O$4,IF(I28="캐릭별파트(4)",$O$5,IF(I28="캐릭별파트(8)",$O$6,IF(I28="캐릭별파트(255)",$O$7,1)))))/2)+
((T28/$I$6)*IF(I28="캐릭별파트(1)",$O$3,IF(I28="캐릭별파트(2)",$O$4,IF(I28="캐릭별파트(4)",$O$5,IF(I28="캐릭별파트(8)",$O$6,IF(I28="캐릭별파트(255)",$O$7,1)))))/2))*
IF(I28="캐릭별파트(1)", IF(D28=3, $P$3, IF(D28=11, $Q$3, IF(D28=24, $R$3, IF(D28=$P$2, $P$3,   IF(D28=$Q$2, $Q$3,   IF(D28=$R$2, $R$3,   75)))))),
IF(I28="캐릭별파트(2)",   IF(D28=3, $P$4, IF(D28=11, $Q$4, IF(D28=24, $R$4, IF(D28=$P$2, $P$4,   IF(D28=$Q$2, $Q$4,   IF(D28=$R$2, $R$4,   75)))))),
IF(I28="캐릭별파트(4)",   IF(D28=3, $P$5, IF(D28=11, $Q$5, IF(D28=24, $R$5, IF(D28=$P$2, $P$5,   IF(D28=$Q$2, $Q$5,   IF(D28=$R$2, $R$5,   75)))))),
IF(I28="캐릭별파트(8)",   IF(D28=3, $P$6, IF(D28=11, $Q$6, IF(D28=24, $R$6, IF(D28=$P$2, $P$6,   IF(D28=$Q$2, $Q$6,   IF(D28=$R$2, $R$6,   IF(D28=$S$2,$S$6,1))))))),
IF(I28="캐릭별파트(255)",IF(D28=3, $P$7, IF(D28=11, $Q$7, IF(D28=24, $R$7, IF(D28=$P$2, $P$7,   IF(D28=$Q$2, $Q$7,   IF(D28=$R$2, $R$7,   75)))))),1))))),-2)</f>
        <v>0</v>
      </c>
      <c r="AF28" s="623">
        <v>0</v>
      </c>
      <c r="AG28" s="623">
        <v>-1</v>
      </c>
      <c r="AH28" s="625" t="s">
        <v>1260</v>
      </c>
      <c r="AI28" s="611">
        <v>0</v>
      </c>
      <c r="AJ28" s="611">
        <v>0</v>
      </c>
      <c r="AK28" s="614">
        <v>0</v>
      </c>
      <c r="AL28" s="614">
        <v>0</v>
      </c>
      <c r="AM28" s="614">
        <v>0</v>
      </c>
      <c r="AN28" s="625">
        <v>0</v>
      </c>
      <c r="AQ28" s="611">
        <v>1</v>
      </c>
      <c r="AR28" s="611">
        <v>0</v>
      </c>
      <c r="AS28" s="611">
        <v>0</v>
      </c>
      <c r="AT28" s="611">
        <v>0</v>
      </c>
      <c r="AU28" s="611">
        <v>0</v>
      </c>
      <c r="AV28" s="611">
        <v>0</v>
      </c>
      <c r="AW28" s="611">
        <v>0</v>
      </c>
      <c r="AX28" s="611">
        <v>0</v>
      </c>
    </row>
    <row r="29" spans="1:50" ht="11.25" customHeight="1">
      <c r="A29" s="623"/>
      <c r="B29" s="623">
        <v>101</v>
      </c>
      <c r="C29" s="623">
        <v>2</v>
      </c>
      <c r="D29" s="614">
        <v>16</v>
      </c>
      <c r="E29" s="614">
        <v>0.5</v>
      </c>
      <c r="F29" s="614">
        <v>0.5</v>
      </c>
      <c r="G29" s="614">
        <v>0</v>
      </c>
      <c r="H29" s="698" t="s">
        <v>2269</v>
      </c>
      <c r="I29" s="601" t="str">
        <f t="shared" si="1"/>
        <v>캐릭별파트(1)</v>
      </c>
      <c r="J29" s="601" t="s">
        <v>234</v>
      </c>
      <c r="K29" s="777">
        <v>-1</v>
      </c>
      <c r="L29" s="777" t="s">
        <v>2639</v>
      </c>
      <c r="M29" s="650" t="s">
        <v>2147</v>
      </c>
      <c r="N29" s="622">
        <v>1</v>
      </c>
      <c r="O29" s="623" t="s">
        <v>1765</v>
      </c>
      <c r="P29" s="697" t="s">
        <v>2320</v>
      </c>
      <c r="Q29" s="625">
        <v>201</v>
      </c>
      <c r="R29" s="625">
        <f t="shared" si="2"/>
        <v>16</v>
      </c>
      <c r="S29" s="697">
        <f t="shared" ref="S29:S90" si="4">ROUNDUP($C$2*
IF(I29="캐릭별파트(1)",$C$5,IF(I29="캐릭별파트(2)",$C$6,IF(I29="캐릭별파트(4)",$C$7,IF(I29="캐릭별파트(8)",$C$8,IF(I29="캐릭별파트(255)",$C$8,1)))))
*$H$6*(IF(D29=3,5,IF(D29=11,16,IF(D29=26,31,D29)))/31)*E29*IF(J29="헤어-모자(2)",$F$5,IF(J29="상의(4)",$F$6,IF(J29="하의(5)",$F$7,IF(J29="배트(6)",$F$8,1)))),0)</f>
        <v>17</v>
      </c>
      <c r="T29" s="697">
        <f t="shared" ref="T29:T90" si="5">ROUNDUP($C$2*IF(I29="캐릭별파트(1)",$C$5,IF(I29="캐릭별파트(2)",$C$6,IF(I29="캐릭별파트(4)",$C$7,IF(I29="캐릭별파트(8)",$C$8,IF(I29="캐릭별파트(255)",$C$8,1)))))*$I$6
*(IF(D29=3,5,IF(D29=11,16,IF(D29=26,31,D29)))/31)*F29*
IF(J29="헤어-모자(2)",$F$5,IF(J29="상의(4)",$F$6,IF(J29="하의(5)",$F$7,IF(J29="배트(6)",$F$8,1)))),4)</f>
        <v>0.23699999999999999</v>
      </c>
      <c r="U29" s="623"/>
      <c r="V29" s="623"/>
      <c r="W29" s="623">
        <v>0</v>
      </c>
      <c r="X29" s="623">
        <v>0</v>
      </c>
      <c r="Y29" s="623" t="s">
        <v>1766</v>
      </c>
      <c r="Z29" s="623">
        <v>100</v>
      </c>
      <c r="AA29" s="623"/>
      <c r="AB29" s="623"/>
      <c r="AC29" s="623"/>
      <c r="AD29" s="623"/>
      <c r="AE29" s="777">
        <f t="shared" si="3"/>
        <v>1200</v>
      </c>
      <c r="AF29" s="623">
        <v>0</v>
      </c>
      <c r="AG29" s="623">
        <v>7</v>
      </c>
      <c r="AH29" s="623" t="s">
        <v>1261</v>
      </c>
      <c r="AI29" s="611">
        <v>0</v>
      </c>
      <c r="AJ29" s="611">
        <v>1</v>
      </c>
      <c r="AK29" s="614">
        <v>0</v>
      </c>
      <c r="AL29" s="614">
        <v>0</v>
      </c>
      <c r="AM29" s="614">
        <v>0</v>
      </c>
      <c r="AN29" s="614">
        <v>1</v>
      </c>
      <c r="AQ29" s="611">
        <v>1</v>
      </c>
      <c r="AR29" s="611">
        <v>0</v>
      </c>
      <c r="AS29" s="611">
        <v>0</v>
      </c>
      <c r="AT29" s="611">
        <v>0</v>
      </c>
      <c r="AU29" s="611">
        <v>0</v>
      </c>
      <c r="AV29" s="611">
        <v>0</v>
      </c>
      <c r="AW29" s="611">
        <v>0</v>
      </c>
      <c r="AX29" s="611">
        <v>0</v>
      </c>
    </row>
    <row r="30" spans="1:50" ht="11.25" customHeight="1">
      <c r="A30" s="623"/>
      <c r="B30" s="623">
        <v>102</v>
      </c>
      <c r="C30" s="623">
        <v>3</v>
      </c>
      <c r="D30" s="614">
        <v>31</v>
      </c>
      <c r="E30" s="614">
        <v>0.5</v>
      </c>
      <c r="F30" s="614">
        <f t="shared" ref="F30:F50" si="6">1 - E30</f>
        <v>0.5</v>
      </c>
      <c r="G30" s="614">
        <v>0</v>
      </c>
      <c r="H30" s="698" t="s">
        <v>2277</v>
      </c>
      <c r="I30" s="601" t="str">
        <f t="shared" si="1"/>
        <v>캐릭별파트(1)</v>
      </c>
      <c r="J30" s="601" t="s">
        <v>234</v>
      </c>
      <c r="K30" s="777">
        <v>-1</v>
      </c>
      <c r="L30" s="777" t="s">
        <v>2639</v>
      </c>
      <c r="M30" s="650" t="s">
        <v>2148</v>
      </c>
      <c r="N30" s="622">
        <v>1</v>
      </c>
      <c r="O30" s="623" t="s">
        <v>1765</v>
      </c>
      <c r="P30" s="697" t="s">
        <v>2317</v>
      </c>
      <c r="Q30" s="625">
        <v>202</v>
      </c>
      <c r="R30" s="625">
        <f t="shared" si="2"/>
        <v>31</v>
      </c>
      <c r="S30" s="697">
        <f t="shared" si="4"/>
        <v>32</v>
      </c>
      <c r="T30" s="697">
        <f t="shared" si="5"/>
        <v>0.45900000000000002</v>
      </c>
      <c r="U30" s="623"/>
      <c r="V30" s="623"/>
      <c r="W30" s="623">
        <v>0</v>
      </c>
      <c r="X30" s="623">
        <v>0</v>
      </c>
      <c r="Y30" s="623" t="s">
        <v>1766</v>
      </c>
      <c r="Z30" s="623">
        <v>100</v>
      </c>
      <c r="AA30" s="623"/>
      <c r="AB30" s="623"/>
      <c r="AC30" s="623"/>
      <c r="AD30" s="623"/>
      <c r="AE30" s="777">
        <f t="shared" si="3"/>
        <v>4000</v>
      </c>
      <c r="AF30" s="623">
        <v>0</v>
      </c>
      <c r="AG30" s="623">
        <v>7</v>
      </c>
      <c r="AH30" s="623" t="s">
        <v>1262</v>
      </c>
      <c r="AI30" s="611">
        <v>0</v>
      </c>
      <c r="AJ30" s="611">
        <v>2</v>
      </c>
      <c r="AK30" s="614">
        <v>0</v>
      </c>
      <c r="AL30" s="614">
        <v>0</v>
      </c>
      <c r="AM30" s="614">
        <v>0</v>
      </c>
      <c r="AN30" s="614">
        <v>2</v>
      </c>
      <c r="AQ30" s="611">
        <v>1</v>
      </c>
      <c r="AR30" s="611">
        <v>0</v>
      </c>
      <c r="AS30" s="611">
        <v>0</v>
      </c>
      <c r="AT30" s="611">
        <v>0</v>
      </c>
      <c r="AU30" s="611">
        <v>0</v>
      </c>
      <c r="AV30" s="611">
        <v>0</v>
      </c>
      <c r="AW30" s="611">
        <v>0</v>
      </c>
      <c r="AX30" s="611">
        <v>0</v>
      </c>
    </row>
    <row r="31" spans="1:50" ht="11.25" customHeight="1">
      <c r="A31" s="623"/>
      <c r="B31" s="623">
        <v>103</v>
      </c>
      <c r="C31" s="623">
        <v>4</v>
      </c>
      <c r="D31" s="614">
        <v>3</v>
      </c>
      <c r="E31" s="614">
        <v>1</v>
      </c>
      <c r="F31" s="614">
        <f t="shared" si="6"/>
        <v>0</v>
      </c>
      <c r="G31" s="623">
        <v>0</v>
      </c>
      <c r="H31" s="429" t="s">
        <v>1795</v>
      </c>
      <c r="I31" s="601" t="str">
        <f t="shared" si="1"/>
        <v>캐릭별파트(1)</v>
      </c>
      <c r="J31" s="601" t="s">
        <v>1794</v>
      </c>
      <c r="K31" s="777">
        <v>-1</v>
      </c>
      <c r="L31" s="777" t="s">
        <v>2639</v>
      </c>
      <c r="M31" s="650" t="s">
        <v>2149</v>
      </c>
      <c r="N31" s="40">
        <v>1</v>
      </c>
      <c r="O31" s="623" t="s">
        <v>1765</v>
      </c>
      <c r="P31" s="697" t="s">
        <v>2319</v>
      </c>
      <c r="Q31" s="625">
        <v>203</v>
      </c>
      <c r="R31" s="625">
        <f t="shared" si="2"/>
        <v>3</v>
      </c>
      <c r="S31" s="697">
        <f t="shared" si="4"/>
        <v>11</v>
      </c>
      <c r="T31" s="697">
        <f t="shared" si="5"/>
        <v>0</v>
      </c>
      <c r="U31" s="623"/>
      <c r="V31" s="623"/>
      <c r="W31" s="623">
        <v>0</v>
      </c>
      <c r="X31" s="623">
        <v>0</v>
      </c>
      <c r="Y31" s="623" t="s">
        <v>1766</v>
      </c>
      <c r="Z31" s="623">
        <v>100</v>
      </c>
      <c r="AA31" s="623"/>
      <c r="AB31" s="623"/>
      <c r="AC31" s="623"/>
      <c r="AD31" s="623"/>
      <c r="AE31" s="777">
        <f t="shared" si="3"/>
        <v>400</v>
      </c>
      <c r="AF31" s="623">
        <v>0</v>
      </c>
      <c r="AG31" s="623">
        <v>7</v>
      </c>
      <c r="AH31" s="623" t="s">
        <v>1263</v>
      </c>
      <c r="AI31" s="611">
        <v>2</v>
      </c>
      <c r="AJ31" s="611">
        <v>0</v>
      </c>
      <c r="AK31" s="614">
        <v>0</v>
      </c>
      <c r="AL31" s="614">
        <v>0</v>
      </c>
      <c r="AM31" s="614">
        <v>0</v>
      </c>
      <c r="AN31" s="623">
        <v>1</v>
      </c>
      <c r="AQ31" s="611">
        <v>1</v>
      </c>
      <c r="AR31" s="611">
        <v>0</v>
      </c>
      <c r="AS31" s="611">
        <v>0</v>
      </c>
      <c r="AT31" s="611">
        <v>0</v>
      </c>
      <c r="AU31" s="611">
        <v>0</v>
      </c>
      <c r="AV31" s="611">
        <v>0</v>
      </c>
      <c r="AW31" s="611">
        <v>0</v>
      </c>
      <c r="AX31" s="611">
        <v>0</v>
      </c>
    </row>
    <row r="32" spans="1:50" ht="11.25" customHeight="1">
      <c r="A32" s="623"/>
      <c r="B32" s="623">
        <v>104</v>
      </c>
      <c r="C32" s="623">
        <v>5</v>
      </c>
      <c r="D32" s="614">
        <v>16</v>
      </c>
      <c r="E32" s="614">
        <v>1</v>
      </c>
      <c r="F32" s="614">
        <f t="shared" si="6"/>
        <v>0</v>
      </c>
      <c r="G32" s="623">
        <v>0</v>
      </c>
      <c r="H32" s="429" t="s">
        <v>1796</v>
      </c>
      <c r="I32" s="601" t="str">
        <f t="shared" si="1"/>
        <v>캐릭별파트(1)</v>
      </c>
      <c r="J32" s="601" t="s">
        <v>234</v>
      </c>
      <c r="K32" s="777">
        <v>-1</v>
      </c>
      <c r="L32" s="777" t="s">
        <v>2639</v>
      </c>
      <c r="M32" s="650" t="s">
        <v>2150</v>
      </c>
      <c r="N32" s="622">
        <v>1</v>
      </c>
      <c r="O32" s="623" t="s">
        <v>1765</v>
      </c>
      <c r="P32" s="697" t="s">
        <v>2320</v>
      </c>
      <c r="Q32" s="625">
        <v>204</v>
      </c>
      <c r="R32" s="625">
        <f t="shared" si="2"/>
        <v>16</v>
      </c>
      <c r="S32" s="697">
        <f t="shared" si="4"/>
        <v>33</v>
      </c>
      <c r="T32" s="697">
        <f t="shared" si="5"/>
        <v>0</v>
      </c>
      <c r="U32" s="623"/>
      <c r="V32" s="623"/>
      <c r="W32" s="623">
        <v>0</v>
      </c>
      <c r="X32" s="623">
        <v>0</v>
      </c>
      <c r="Y32" s="623" t="s">
        <v>1766</v>
      </c>
      <c r="Z32" s="623">
        <v>100</v>
      </c>
      <c r="AA32" s="623"/>
      <c r="AB32" s="623"/>
      <c r="AC32" s="623"/>
      <c r="AD32" s="623"/>
      <c r="AE32" s="777">
        <f t="shared" si="3"/>
        <v>1200</v>
      </c>
      <c r="AF32" s="623">
        <v>0</v>
      </c>
      <c r="AG32" s="623">
        <v>7</v>
      </c>
      <c r="AH32" s="623" t="s">
        <v>1264</v>
      </c>
      <c r="AI32" s="611">
        <v>2</v>
      </c>
      <c r="AJ32" s="611">
        <v>1</v>
      </c>
      <c r="AK32" s="614">
        <v>0</v>
      </c>
      <c r="AL32" s="614">
        <v>0</v>
      </c>
      <c r="AM32" s="614">
        <v>0</v>
      </c>
      <c r="AN32" s="623">
        <v>2</v>
      </c>
      <c r="AQ32" s="611">
        <v>1</v>
      </c>
      <c r="AR32" s="611">
        <v>0</v>
      </c>
      <c r="AS32" s="611">
        <v>0</v>
      </c>
      <c r="AT32" s="611">
        <v>0</v>
      </c>
      <c r="AU32" s="611">
        <v>0</v>
      </c>
      <c r="AV32" s="611">
        <v>0</v>
      </c>
      <c r="AW32" s="611">
        <v>0</v>
      </c>
      <c r="AX32" s="611">
        <v>0</v>
      </c>
    </row>
    <row r="33" spans="1:50" s="619" customFormat="1" ht="11.25" customHeight="1">
      <c r="A33" s="616"/>
      <c r="B33" s="616">
        <v>105</v>
      </c>
      <c r="C33" s="616">
        <v>6</v>
      </c>
      <c r="D33" s="616">
        <v>1</v>
      </c>
      <c r="E33" s="616">
        <v>0</v>
      </c>
      <c r="F33" s="616">
        <v>0</v>
      </c>
      <c r="G33" s="616">
        <v>0</v>
      </c>
      <c r="H33" s="617" t="s">
        <v>1797</v>
      </c>
      <c r="I33" s="618" t="str">
        <f t="shared" si="1"/>
        <v>캐릭별파트(0)</v>
      </c>
      <c r="J33" s="895" t="s">
        <v>1794</v>
      </c>
      <c r="K33" s="777">
        <v>-1</v>
      </c>
      <c r="L33" s="896" t="s">
        <v>2640</v>
      </c>
      <c r="M33" s="650" t="s">
        <v>2150</v>
      </c>
      <c r="N33" s="622">
        <v>1</v>
      </c>
      <c r="O33" s="623" t="s">
        <v>1765</v>
      </c>
      <c r="P33" s="616" t="s">
        <v>1798</v>
      </c>
      <c r="Q33" s="616">
        <v>200</v>
      </c>
      <c r="R33" s="616">
        <f t="shared" si="2"/>
        <v>1</v>
      </c>
      <c r="S33" s="697">
        <f t="shared" si="4"/>
        <v>0</v>
      </c>
      <c r="T33" s="697">
        <f t="shared" si="5"/>
        <v>0</v>
      </c>
      <c r="U33" s="616"/>
      <c r="V33" s="616"/>
      <c r="W33" s="623">
        <v>0</v>
      </c>
      <c r="X33" s="623">
        <v>0</v>
      </c>
      <c r="Y33" s="623" t="s">
        <v>1766</v>
      </c>
      <c r="Z33" s="623">
        <v>100</v>
      </c>
      <c r="AA33" s="616"/>
      <c r="AB33" s="616"/>
      <c r="AC33" s="616"/>
      <c r="AD33" s="616"/>
      <c r="AE33" s="777">
        <f t="shared" si="3"/>
        <v>0</v>
      </c>
      <c r="AF33" s="616">
        <v>0</v>
      </c>
      <c r="AG33" s="616">
        <v>7</v>
      </c>
      <c r="AH33" s="616" t="s">
        <v>1799</v>
      </c>
      <c r="AI33" s="619">
        <v>0</v>
      </c>
      <c r="AJ33" s="619">
        <v>0</v>
      </c>
      <c r="AK33" s="616">
        <v>0</v>
      </c>
      <c r="AL33" s="616">
        <v>0</v>
      </c>
      <c r="AM33" s="616">
        <v>0</v>
      </c>
      <c r="AN33" s="616">
        <v>0</v>
      </c>
      <c r="AQ33" s="619">
        <v>0</v>
      </c>
      <c r="AR33" s="619">
        <v>0</v>
      </c>
      <c r="AS33" s="619">
        <v>0</v>
      </c>
      <c r="AT33" s="619">
        <v>0</v>
      </c>
      <c r="AU33" s="619">
        <v>0</v>
      </c>
      <c r="AV33" s="619">
        <v>0</v>
      </c>
      <c r="AW33" s="619">
        <v>0</v>
      </c>
      <c r="AX33" s="619">
        <v>0</v>
      </c>
    </row>
    <row r="34" spans="1:50" s="619" customFormat="1" ht="11.25" customHeight="1">
      <c r="A34" s="616"/>
      <c r="B34" s="616">
        <v>106</v>
      </c>
      <c r="C34" s="616">
        <v>7</v>
      </c>
      <c r="D34" s="616">
        <v>1</v>
      </c>
      <c r="E34" s="616">
        <v>0</v>
      </c>
      <c r="F34" s="616">
        <v>0</v>
      </c>
      <c r="G34" s="616">
        <v>0</v>
      </c>
      <c r="H34" s="617" t="s">
        <v>1800</v>
      </c>
      <c r="I34" s="618" t="str">
        <f t="shared" si="1"/>
        <v>캐릭별파트(0)</v>
      </c>
      <c r="J34" s="895" t="s">
        <v>1794</v>
      </c>
      <c r="K34" s="777">
        <v>-1</v>
      </c>
      <c r="L34" s="896" t="s">
        <v>2640</v>
      </c>
      <c r="M34" s="650" t="s">
        <v>2150</v>
      </c>
      <c r="N34" s="622">
        <v>1</v>
      </c>
      <c r="O34" s="623" t="s">
        <v>1765</v>
      </c>
      <c r="P34" s="616" t="s">
        <v>1798</v>
      </c>
      <c r="Q34" s="616">
        <v>200</v>
      </c>
      <c r="R34" s="616">
        <f t="shared" si="2"/>
        <v>1</v>
      </c>
      <c r="S34" s="697">
        <f t="shared" si="4"/>
        <v>0</v>
      </c>
      <c r="T34" s="697">
        <f t="shared" si="5"/>
        <v>0</v>
      </c>
      <c r="U34" s="616"/>
      <c r="V34" s="616"/>
      <c r="W34" s="623">
        <v>0</v>
      </c>
      <c r="X34" s="623">
        <v>0</v>
      </c>
      <c r="Y34" s="623" t="s">
        <v>1766</v>
      </c>
      <c r="Z34" s="623">
        <v>100</v>
      </c>
      <c r="AA34" s="616"/>
      <c r="AB34" s="616"/>
      <c r="AC34" s="616"/>
      <c r="AD34" s="616"/>
      <c r="AE34" s="777">
        <f t="shared" si="3"/>
        <v>0</v>
      </c>
      <c r="AF34" s="616">
        <v>0</v>
      </c>
      <c r="AG34" s="616">
        <v>7</v>
      </c>
      <c r="AH34" s="616" t="s">
        <v>1799</v>
      </c>
      <c r="AI34" s="619">
        <v>0</v>
      </c>
      <c r="AJ34" s="619">
        <v>0</v>
      </c>
      <c r="AK34" s="616">
        <v>0</v>
      </c>
      <c r="AL34" s="616">
        <v>0</v>
      </c>
      <c r="AM34" s="616">
        <v>0</v>
      </c>
      <c r="AN34" s="616">
        <v>0</v>
      </c>
      <c r="AQ34" s="619">
        <v>0</v>
      </c>
      <c r="AR34" s="619">
        <v>0</v>
      </c>
      <c r="AS34" s="619">
        <v>0</v>
      </c>
      <c r="AT34" s="619">
        <v>0</v>
      </c>
      <c r="AU34" s="619">
        <v>0</v>
      </c>
      <c r="AV34" s="619">
        <v>0</v>
      </c>
      <c r="AW34" s="619">
        <v>0</v>
      </c>
      <c r="AX34" s="619">
        <v>0</v>
      </c>
    </row>
    <row r="35" spans="1:50" ht="11.25" customHeight="1">
      <c r="A35" s="623"/>
      <c r="B35" s="623">
        <v>107</v>
      </c>
      <c r="C35" s="623">
        <v>8</v>
      </c>
      <c r="D35" s="614">
        <v>31</v>
      </c>
      <c r="E35" s="614">
        <v>1</v>
      </c>
      <c r="F35" s="614">
        <f t="shared" si="6"/>
        <v>0</v>
      </c>
      <c r="G35" s="623">
        <v>0</v>
      </c>
      <c r="H35" s="429" t="s">
        <v>1265</v>
      </c>
      <c r="I35" s="601" t="str">
        <f t="shared" si="1"/>
        <v>캐릭별파트(1)</v>
      </c>
      <c r="J35" s="601" t="s">
        <v>234</v>
      </c>
      <c r="K35" s="777">
        <v>-1</v>
      </c>
      <c r="L35" s="777" t="s">
        <v>2639</v>
      </c>
      <c r="M35" s="650" t="s">
        <v>2151</v>
      </c>
      <c r="N35" s="622">
        <v>1</v>
      </c>
      <c r="O35" s="623" t="s">
        <v>1765</v>
      </c>
      <c r="P35" s="697" t="s">
        <v>2317</v>
      </c>
      <c r="Q35" s="625">
        <v>205</v>
      </c>
      <c r="R35" s="625">
        <f t="shared" si="2"/>
        <v>31</v>
      </c>
      <c r="S35" s="697">
        <f t="shared" si="4"/>
        <v>64</v>
      </c>
      <c r="T35" s="697">
        <f t="shared" si="5"/>
        <v>0</v>
      </c>
      <c r="U35" s="623"/>
      <c r="V35" s="623"/>
      <c r="W35" s="623">
        <v>0</v>
      </c>
      <c r="X35" s="623">
        <v>0</v>
      </c>
      <c r="Y35" s="623" t="s">
        <v>1766</v>
      </c>
      <c r="Z35" s="623">
        <v>100</v>
      </c>
      <c r="AA35" s="623"/>
      <c r="AB35" s="623"/>
      <c r="AC35" s="623"/>
      <c r="AD35" s="623"/>
      <c r="AE35" s="777">
        <f t="shared" si="3"/>
        <v>4000</v>
      </c>
      <c r="AF35" s="623">
        <v>0</v>
      </c>
      <c r="AG35" s="623">
        <v>7</v>
      </c>
      <c r="AH35" s="623" t="s">
        <v>1266</v>
      </c>
      <c r="AI35" s="611">
        <v>2</v>
      </c>
      <c r="AJ35" s="611">
        <v>2</v>
      </c>
      <c r="AK35" s="614">
        <v>0</v>
      </c>
      <c r="AL35" s="614">
        <v>0</v>
      </c>
      <c r="AM35" s="614">
        <v>0</v>
      </c>
      <c r="AN35" s="623">
        <v>0</v>
      </c>
      <c r="AQ35" s="611">
        <v>1</v>
      </c>
      <c r="AR35" s="611">
        <v>0</v>
      </c>
      <c r="AS35" s="611">
        <v>0</v>
      </c>
      <c r="AT35" s="611">
        <v>0</v>
      </c>
      <c r="AU35" s="611">
        <v>0</v>
      </c>
      <c r="AV35" s="611">
        <v>0</v>
      </c>
      <c r="AW35" s="611">
        <v>0</v>
      </c>
      <c r="AX35" s="611">
        <v>0</v>
      </c>
    </row>
    <row r="36" spans="1:50" ht="11.25" customHeight="1">
      <c r="A36" s="623"/>
      <c r="B36" s="623">
        <v>108</v>
      </c>
      <c r="C36" s="623">
        <v>9</v>
      </c>
      <c r="D36" s="614">
        <v>5</v>
      </c>
      <c r="E36" s="614">
        <v>0.3</v>
      </c>
      <c r="F36" s="614">
        <f t="shared" si="6"/>
        <v>0.7</v>
      </c>
      <c r="G36" s="614">
        <v>0</v>
      </c>
      <c r="H36" s="429" t="s">
        <v>1267</v>
      </c>
      <c r="I36" s="601" t="str">
        <f t="shared" si="1"/>
        <v>캐릭별파트(1)</v>
      </c>
      <c r="J36" s="601" t="s">
        <v>234</v>
      </c>
      <c r="K36" s="777">
        <v>-1</v>
      </c>
      <c r="L36" s="777" t="s">
        <v>2639</v>
      </c>
      <c r="M36" s="650" t="s">
        <v>2152</v>
      </c>
      <c r="N36" s="622">
        <v>1</v>
      </c>
      <c r="O36" s="623" t="s">
        <v>1765</v>
      </c>
      <c r="P36" s="697" t="s">
        <v>2319</v>
      </c>
      <c r="Q36" s="625">
        <v>206</v>
      </c>
      <c r="R36" s="625">
        <f t="shared" si="2"/>
        <v>5</v>
      </c>
      <c r="S36" s="697">
        <f t="shared" si="4"/>
        <v>4</v>
      </c>
      <c r="T36" s="697">
        <f t="shared" si="5"/>
        <v>0.1037</v>
      </c>
      <c r="U36" s="623"/>
      <c r="V36" s="623"/>
      <c r="W36" s="623">
        <v>0</v>
      </c>
      <c r="X36" s="623">
        <v>0</v>
      </c>
      <c r="Y36" s="623" t="s">
        <v>1766</v>
      </c>
      <c r="Z36" s="623">
        <v>100</v>
      </c>
      <c r="AA36" s="623"/>
      <c r="AB36" s="623"/>
      <c r="AC36" s="623"/>
      <c r="AD36" s="623"/>
      <c r="AE36" s="777">
        <f t="shared" si="3"/>
        <v>400</v>
      </c>
      <c r="AF36" s="623">
        <v>0</v>
      </c>
      <c r="AG36" s="623">
        <v>7</v>
      </c>
      <c r="AH36" s="623" t="s">
        <v>1268</v>
      </c>
      <c r="AI36" s="611">
        <v>3</v>
      </c>
      <c r="AJ36" s="611">
        <v>0</v>
      </c>
      <c r="AK36" s="614">
        <v>0</v>
      </c>
      <c r="AL36" s="614">
        <v>0</v>
      </c>
      <c r="AM36" s="614">
        <v>0</v>
      </c>
      <c r="AN36" s="614">
        <v>1</v>
      </c>
      <c r="AQ36" s="611">
        <v>1</v>
      </c>
      <c r="AR36" s="611">
        <v>0</v>
      </c>
      <c r="AS36" s="611">
        <v>0</v>
      </c>
      <c r="AT36" s="611">
        <v>0</v>
      </c>
      <c r="AU36" s="611">
        <v>0</v>
      </c>
      <c r="AV36" s="611">
        <v>0</v>
      </c>
      <c r="AW36" s="611">
        <v>0</v>
      </c>
      <c r="AX36" s="611">
        <v>0</v>
      </c>
    </row>
    <row r="37" spans="1:50" ht="11.25" customHeight="1">
      <c r="A37" s="623"/>
      <c r="B37" s="623">
        <v>109</v>
      </c>
      <c r="C37" s="623">
        <v>10</v>
      </c>
      <c r="D37" s="614">
        <v>16</v>
      </c>
      <c r="E37" s="614">
        <v>0.3</v>
      </c>
      <c r="F37" s="614">
        <f t="shared" si="6"/>
        <v>0.7</v>
      </c>
      <c r="G37" s="614">
        <v>0</v>
      </c>
      <c r="H37" s="429" t="s">
        <v>1801</v>
      </c>
      <c r="I37" s="601" t="str">
        <f t="shared" si="1"/>
        <v>캐릭별파트(1)</v>
      </c>
      <c r="J37" s="601" t="s">
        <v>234</v>
      </c>
      <c r="K37" s="777">
        <v>-1</v>
      </c>
      <c r="L37" s="777" t="s">
        <v>2639</v>
      </c>
      <c r="M37" s="650" t="s">
        <v>2153</v>
      </c>
      <c r="N37" s="622">
        <v>1</v>
      </c>
      <c r="O37" s="623" t="s">
        <v>1765</v>
      </c>
      <c r="P37" s="697" t="s">
        <v>2320</v>
      </c>
      <c r="Q37" s="625">
        <v>207</v>
      </c>
      <c r="R37" s="625">
        <f t="shared" si="2"/>
        <v>16</v>
      </c>
      <c r="S37" s="697">
        <f t="shared" si="4"/>
        <v>10</v>
      </c>
      <c r="T37" s="697">
        <f t="shared" si="5"/>
        <v>0.33169999999999999</v>
      </c>
      <c r="U37" s="623"/>
      <c r="V37" s="623"/>
      <c r="W37" s="623">
        <v>0</v>
      </c>
      <c r="X37" s="623">
        <v>0</v>
      </c>
      <c r="Y37" s="623" t="s">
        <v>1766</v>
      </c>
      <c r="Z37" s="623">
        <v>100</v>
      </c>
      <c r="AA37" s="623"/>
      <c r="AB37" s="623"/>
      <c r="AC37" s="623"/>
      <c r="AD37" s="623"/>
      <c r="AE37" s="777">
        <f t="shared" si="3"/>
        <v>1200</v>
      </c>
      <c r="AF37" s="623">
        <v>0</v>
      </c>
      <c r="AG37" s="623">
        <v>7</v>
      </c>
      <c r="AH37" s="623" t="s">
        <v>1269</v>
      </c>
      <c r="AI37" s="611">
        <v>3</v>
      </c>
      <c r="AJ37" s="611">
        <v>1</v>
      </c>
      <c r="AK37" s="614">
        <v>0</v>
      </c>
      <c r="AL37" s="614">
        <v>0</v>
      </c>
      <c r="AM37" s="614">
        <v>0</v>
      </c>
      <c r="AN37" s="614">
        <v>2</v>
      </c>
      <c r="AQ37" s="611">
        <v>1</v>
      </c>
      <c r="AR37" s="611">
        <v>0</v>
      </c>
      <c r="AS37" s="611">
        <v>0</v>
      </c>
      <c r="AT37" s="611">
        <v>0</v>
      </c>
      <c r="AU37" s="611">
        <v>0</v>
      </c>
      <c r="AV37" s="611">
        <v>0</v>
      </c>
      <c r="AW37" s="611">
        <v>0</v>
      </c>
      <c r="AX37" s="611">
        <v>0</v>
      </c>
    </row>
    <row r="38" spans="1:50" s="619" customFormat="1" ht="11.25" customHeight="1">
      <c r="A38" s="616"/>
      <c r="B38" s="616">
        <v>110</v>
      </c>
      <c r="C38" s="616">
        <v>11</v>
      </c>
      <c r="D38" s="616">
        <v>1</v>
      </c>
      <c r="E38" s="616">
        <v>0</v>
      </c>
      <c r="F38" s="616">
        <v>0</v>
      </c>
      <c r="G38" s="616">
        <v>0</v>
      </c>
      <c r="H38" s="617" t="s">
        <v>1802</v>
      </c>
      <c r="I38" s="618" t="str">
        <f t="shared" si="1"/>
        <v>캐릭별파트(0)</v>
      </c>
      <c r="J38" s="895" t="s">
        <v>1794</v>
      </c>
      <c r="K38" s="777">
        <v>-1</v>
      </c>
      <c r="L38" s="896" t="s">
        <v>2640</v>
      </c>
      <c r="M38" s="650" t="s">
        <v>2153</v>
      </c>
      <c r="N38" s="622">
        <v>1</v>
      </c>
      <c r="O38" s="623" t="s">
        <v>1765</v>
      </c>
      <c r="P38" s="616" t="s">
        <v>1798</v>
      </c>
      <c r="Q38" s="616">
        <v>200</v>
      </c>
      <c r="R38" s="616">
        <v>1</v>
      </c>
      <c r="S38" s="697">
        <f t="shared" si="4"/>
        <v>0</v>
      </c>
      <c r="T38" s="697">
        <f t="shared" si="5"/>
        <v>0</v>
      </c>
      <c r="U38" s="616"/>
      <c r="V38" s="616"/>
      <c r="W38" s="623">
        <v>0</v>
      </c>
      <c r="X38" s="623">
        <v>0</v>
      </c>
      <c r="Y38" s="623" t="s">
        <v>1766</v>
      </c>
      <c r="Z38" s="623">
        <v>100</v>
      </c>
      <c r="AA38" s="616"/>
      <c r="AB38" s="616"/>
      <c r="AC38" s="616"/>
      <c r="AD38" s="616"/>
      <c r="AE38" s="777">
        <f t="shared" si="3"/>
        <v>0</v>
      </c>
      <c r="AF38" s="616">
        <v>0</v>
      </c>
      <c r="AG38" s="616">
        <v>7</v>
      </c>
      <c r="AH38" s="616" t="s">
        <v>1799</v>
      </c>
      <c r="AI38" s="619">
        <v>0</v>
      </c>
      <c r="AJ38" s="619">
        <v>0</v>
      </c>
      <c r="AK38" s="616">
        <v>0</v>
      </c>
      <c r="AL38" s="616">
        <v>0</v>
      </c>
      <c r="AM38" s="616">
        <v>0</v>
      </c>
      <c r="AN38" s="616">
        <v>0</v>
      </c>
      <c r="AQ38" s="619">
        <v>0</v>
      </c>
      <c r="AR38" s="619">
        <v>0</v>
      </c>
      <c r="AS38" s="619">
        <v>0</v>
      </c>
      <c r="AT38" s="619">
        <v>0</v>
      </c>
      <c r="AU38" s="619">
        <v>0</v>
      </c>
      <c r="AV38" s="619">
        <v>0</v>
      </c>
      <c r="AW38" s="619">
        <v>0</v>
      </c>
      <c r="AX38" s="619">
        <v>0</v>
      </c>
    </row>
    <row r="39" spans="1:50" s="619" customFormat="1" ht="11.25" customHeight="1">
      <c r="A39" s="616"/>
      <c r="B39" s="616">
        <v>111</v>
      </c>
      <c r="C39" s="616">
        <v>12</v>
      </c>
      <c r="D39" s="616">
        <v>1</v>
      </c>
      <c r="E39" s="616">
        <v>0</v>
      </c>
      <c r="F39" s="616">
        <v>0</v>
      </c>
      <c r="G39" s="616">
        <v>0</v>
      </c>
      <c r="H39" s="617" t="s">
        <v>1803</v>
      </c>
      <c r="I39" s="618" t="str">
        <f t="shared" si="1"/>
        <v>캐릭별파트(0)</v>
      </c>
      <c r="J39" s="895" t="s">
        <v>1794</v>
      </c>
      <c r="K39" s="777">
        <v>-1</v>
      </c>
      <c r="L39" s="896" t="s">
        <v>2640</v>
      </c>
      <c r="M39" s="650" t="s">
        <v>2153</v>
      </c>
      <c r="N39" s="622">
        <v>1</v>
      </c>
      <c r="O39" s="623" t="s">
        <v>1765</v>
      </c>
      <c r="P39" s="616" t="s">
        <v>1798</v>
      </c>
      <c r="Q39" s="616">
        <v>200</v>
      </c>
      <c r="R39" s="616">
        <v>1</v>
      </c>
      <c r="S39" s="697">
        <f t="shared" si="4"/>
        <v>0</v>
      </c>
      <c r="T39" s="697">
        <f t="shared" si="5"/>
        <v>0</v>
      </c>
      <c r="U39" s="616"/>
      <c r="V39" s="616"/>
      <c r="W39" s="623">
        <v>0</v>
      </c>
      <c r="X39" s="623">
        <v>0</v>
      </c>
      <c r="Y39" s="623" t="s">
        <v>1766</v>
      </c>
      <c r="Z39" s="623">
        <v>100</v>
      </c>
      <c r="AA39" s="616"/>
      <c r="AB39" s="616"/>
      <c r="AC39" s="616"/>
      <c r="AD39" s="616"/>
      <c r="AE39" s="777">
        <f t="shared" si="3"/>
        <v>0</v>
      </c>
      <c r="AF39" s="616">
        <v>0</v>
      </c>
      <c r="AG39" s="616">
        <v>7</v>
      </c>
      <c r="AH39" s="616" t="s">
        <v>1799</v>
      </c>
      <c r="AI39" s="619">
        <v>0</v>
      </c>
      <c r="AJ39" s="619">
        <v>0</v>
      </c>
      <c r="AK39" s="616">
        <v>0</v>
      </c>
      <c r="AL39" s="616">
        <v>0</v>
      </c>
      <c r="AM39" s="616">
        <v>0</v>
      </c>
      <c r="AN39" s="616">
        <v>0</v>
      </c>
      <c r="AQ39" s="619">
        <v>0</v>
      </c>
      <c r="AR39" s="619">
        <v>0</v>
      </c>
      <c r="AS39" s="619">
        <v>0</v>
      </c>
      <c r="AT39" s="619">
        <v>0</v>
      </c>
      <c r="AU39" s="619">
        <v>0</v>
      </c>
      <c r="AV39" s="619">
        <v>0</v>
      </c>
      <c r="AW39" s="619">
        <v>0</v>
      </c>
      <c r="AX39" s="619">
        <v>0</v>
      </c>
    </row>
    <row r="40" spans="1:50" ht="11.25" customHeight="1">
      <c r="A40" s="623"/>
      <c r="B40" s="623">
        <v>112</v>
      </c>
      <c r="C40" s="623">
        <v>13</v>
      </c>
      <c r="D40" s="614">
        <v>31</v>
      </c>
      <c r="E40" s="614">
        <v>0.3</v>
      </c>
      <c r="F40" s="614">
        <f t="shared" si="6"/>
        <v>0.7</v>
      </c>
      <c r="G40" s="614">
        <v>0</v>
      </c>
      <c r="H40" s="429" t="s">
        <v>1270</v>
      </c>
      <c r="I40" s="601" t="str">
        <f t="shared" si="1"/>
        <v>캐릭별파트(1)</v>
      </c>
      <c r="J40" s="601" t="s">
        <v>234</v>
      </c>
      <c r="K40" s="777">
        <v>-1</v>
      </c>
      <c r="L40" s="777" t="s">
        <v>2639</v>
      </c>
      <c r="M40" s="650" t="s">
        <v>2154</v>
      </c>
      <c r="N40" s="622">
        <v>1</v>
      </c>
      <c r="O40" s="623" t="s">
        <v>1765</v>
      </c>
      <c r="P40" s="697" t="s">
        <v>2317</v>
      </c>
      <c r="Q40" s="625">
        <v>208</v>
      </c>
      <c r="R40" s="625">
        <f t="shared" si="2"/>
        <v>31</v>
      </c>
      <c r="S40" s="697">
        <f t="shared" si="4"/>
        <v>20</v>
      </c>
      <c r="T40" s="697">
        <f t="shared" si="5"/>
        <v>0.64259999999999995</v>
      </c>
      <c r="U40" s="623"/>
      <c r="V40" s="623"/>
      <c r="W40" s="623">
        <v>0</v>
      </c>
      <c r="X40" s="623">
        <v>0</v>
      </c>
      <c r="Y40" s="623" t="s">
        <v>1766</v>
      </c>
      <c r="Z40" s="623">
        <v>100</v>
      </c>
      <c r="AA40" s="623"/>
      <c r="AB40" s="623"/>
      <c r="AC40" s="623"/>
      <c r="AD40" s="623"/>
      <c r="AE40" s="777">
        <f t="shared" si="3"/>
        <v>4000</v>
      </c>
      <c r="AF40" s="623">
        <v>0</v>
      </c>
      <c r="AG40" s="623">
        <v>7</v>
      </c>
      <c r="AH40" s="623" t="s">
        <v>1271</v>
      </c>
      <c r="AI40" s="611">
        <v>3</v>
      </c>
      <c r="AJ40" s="611">
        <v>2</v>
      </c>
      <c r="AK40" s="614">
        <v>0</v>
      </c>
      <c r="AL40" s="614">
        <v>0</v>
      </c>
      <c r="AM40" s="614">
        <v>0</v>
      </c>
      <c r="AN40" s="614">
        <v>0</v>
      </c>
      <c r="AQ40" s="611">
        <v>1</v>
      </c>
      <c r="AR40" s="611">
        <v>0</v>
      </c>
      <c r="AS40" s="611">
        <v>0</v>
      </c>
      <c r="AT40" s="611">
        <v>0</v>
      </c>
      <c r="AU40" s="611">
        <v>0</v>
      </c>
      <c r="AV40" s="611">
        <v>0</v>
      </c>
      <c r="AW40" s="611">
        <v>0</v>
      </c>
      <c r="AX40" s="611">
        <v>0</v>
      </c>
    </row>
    <row r="41" spans="1:50" ht="11.25" customHeight="1">
      <c r="A41" s="623"/>
      <c r="B41" s="623">
        <v>113</v>
      </c>
      <c r="C41" s="623">
        <v>14</v>
      </c>
      <c r="D41" s="614">
        <v>5</v>
      </c>
      <c r="E41" s="614">
        <v>0.7</v>
      </c>
      <c r="F41" s="614">
        <f t="shared" si="6"/>
        <v>0.30000000000000004</v>
      </c>
      <c r="G41" s="623">
        <v>0</v>
      </c>
      <c r="H41" s="429" t="s">
        <v>1284</v>
      </c>
      <c r="I41" s="601" t="str">
        <f t="shared" si="1"/>
        <v>캐릭별파트(1)</v>
      </c>
      <c r="J41" s="601" t="s">
        <v>234</v>
      </c>
      <c r="K41" s="777">
        <v>-1</v>
      </c>
      <c r="L41" s="777" t="s">
        <v>2639</v>
      </c>
      <c r="M41" s="650" t="s">
        <v>2155</v>
      </c>
      <c r="N41" s="622">
        <v>1</v>
      </c>
      <c r="O41" s="623" t="s">
        <v>1765</v>
      </c>
      <c r="P41" s="697" t="s">
        <v>2319</v>
      </c>
      <c r="Q41" s="625">
        <v>209</v>
      </c>
      <c r="R41" s="625">
        <f t="shared" si="2"/>
        <v>5</v>
      </c>
      <c r="S41" s="697">
        <f t="shared" si="4"/>
        <v>8</v>
      </c>
      <c r="T41" s="697">
        <f t="shared" si="5"/>
        <v>4.4500000000000005E-2</v>
      </c>
      <c r="U41" s="623"/>
      <c r="V41" s="623"/>
      <c r="W41" s="623">
        <v>0</v>
      </c>
      <c r="X41" s="623">
        <v>0</v>
      </c>
      <c r="Y41" s="623" t="s">
        <v>1766</v>
      </c>
      <c r="Z41" s="623">
        <v>100</v>
      </c>
      <c r="AA41" s="623"/>
      <c r="AB41" s="623"/>
      <c r="AC41" s="623"/>
      <c r="AD41" s="623"/>
      <c r="AE41" s="777">
        <f t="shared" si="3"/>
        <v>400</v>
      </c>
      <c r="AF41" s="623">
        <v>0</v>
      </c>
      <c r="AG41" s="623">
        <v>7</v>
      </c>
      <c r="AH41" s="623" t="s">
        <v>1285</v>
      </c>
      <c r="AI41" s="611">
        <v>1</v>
      </c>
      <c r="AJ41" s="611">
        <v>0</v>
      </c>
      <c r="AK41" s="614">
        <v>0</v>
      </c>
      <c r="AL41" s="614">
        <v>0</v>
      </c>
      <c r="AM41" s="614">
        <v>0</v>
      </c>
      <c r="AN41" s="623">
        <v>1</v>
      </c>
      <c r="AQ41" s="611">
        <v>1</v>
      </c>
      <c r="AR41" s="611">
        <v>0</v>
      </c>
      <c r="AS41" s="611">
        <v>0</v>
      </c>
      <c r="AT41" s="611">
        <v>0</v>
      </c>
      <c r="AU41" s="611">
        <v>0</v>
      </c>
      <c r="AV41" s="611">
        <v>0</v>
      </c>
      <c r="AW41" s="611">
        <v>0</v>
      </c>
      <c r="AX41" s="611">
        <v>0</v>
      </c>
    </row>
    <row r="42" spans="1:50" ht="11.25" customHeight="1">
      <c r="A42" s="623"/>
      <c r="B42" s="623">
        <v>114</v>
      </c>
      <c r="C42" s="623">
        <v>15</v>
      </c>
      <c r="D42" s="614">
        <v>16</v>
      </c>
      <c r="E42" s="614">
        <v>0.7</v>
      </c>
      <c r="F42" s="614">
        <f t="shared" si="6"/>
        <v>0.30000000000000004</v>
      </c>
      <c r="G42" s="623">
        <v>0</v>
      </c>
      <c r="H42" s="429" t="s">
        <v>1804</v>
      </c>
      <c r="I42" s="601" t="str">
        <f t="shared" si="1"/>
        <v>캐릭별파트(1)</v>
      </c>
      <c r="J42" s="601" t="s">
        <v>234</v>
      </c>
      <c r="K42" s="777">
        <v>-1</v>
      </c>
      <c r="L42" s="777" t="s">
        <v>2639</v>
      </c>
      <c r="M42" s="650" t="s">
        <v>2156</v>
      </c>
      <c r="N42" s="622">
        <v>1</v>
      </c>
      <c r="O42" s="623" t="s">
        <v>1765</v>
      </c>
      <c r="P42" s="697" t="s">
        <v>2320</v>
      </c>
      <c r="Q42" s="625">
        <v>210</v>
      </c>
      <c r="R42" s="625">
        <f t="shared" si="2"/>
        <v>16</v>
      </c>
      <c r="S42" s="697">
        <f t="shared" si="4"/>
        <v>24</v>
      </c>
      <c r="T42" s="697">
        <f t="shared" si="5"/>
        <v>0.14219999999999999</v>
      </c>
      <c r="U42" s="623"/>
      <c r="V42" s="623"/>
      <c r="W42" s="623">
        <v>0</v>
      </c>
      <c r="X42" s="623">
        <v>0</v>
      </c>
      <c r="Y42" s="623" t="s">
        <v>1766</v>
      </c>
      <c r="Z42" s="623">
        <v>100</v>
      </c>
      <c r="AA42" s="623"/>
      <c r="AB42" s="623"/>
      <c r="AC42" s="623"/>
      <c r="AD42" s="623"/>
      <c r="AE42" s="777">
        <f t="shared" si="3"/>
        <v>1200</v>
      </c>
      <c r="AF42" s="623">
        <v>0</v>
      </c>
      <c r="AG42" s="623">
        <v>7</v>
      </c>
      <c r="AH42" s="623" t="s">
        <v>1805</v>
      </c>
      <c r="AI42" s="611">
        <v>1</v>
      </c>
      <c r="AJ42" s="611">
        <v>1</v>
      </c>
      <c r="AK42" s="614">
        <v>0</v>
      </c>
      <c r="AL42" s="614">
        <v>0</v>
      </c>
      <c r="AM42" s="614">
        <v>0</v>
      </c>
      <c r="AN42" s="623">
        <v>2</v>
      </c>
      <c r="AQ42" s="611">
        <v>1</v>
      </c>
      <c r="AR42" s="611">
        <v>0</v>
      </c>
      <c r="AS42" s="611">
        <v>0</v>
      </c>
      <c r="AT42" s="611">
        <v>0</v>
      </c>
      <c r="AU42" s="611">
        <v>0</v>
      </c>
      <c r="AV42" s="611">
        <v>0</v>
      </c>
      <c r="AW42" s="611">
        <v>0</v>
      </c>
      <c r="AX42" s="611">
        <v>0</v>
      </c>
    </row>
    <row r="43" spans="1:50" s="619" customFormat="1" ht="11.25" customHeight="1">
      <c r="A43" s="616"/>
      <c r="B43" s="616">
        <v>115</v>
      </c>
      <c r="C43" s="616">
        <v>16</v>
      </c>
      <c r="D43" s="616">
        <v>1</v>
      </c>
      <c r="E43" s="616">
        <v>0</v>
      </c>
      <c r="F43" s="616">
        <v>0</v>
      </c>
      <c r="G43" s="616">
        <v>0</v>
      </c>
      <c r="H43" s="617" t="s">
        <v>1806</v>
      </c>
      <c r="I43" s="618" t="str">
        <f t="shared" si="1"/>
        <v>캐릭별파트(0)</v>
      </c>
      <c r="J43" s="895" t="s">
        <v>1794</v>
      </c>
      <c r="K43" s="777">
        <v>-1</v>
      </c>
      <c r="L43" s="896" t="s">
        <v>2640</v>
      </c>
      <c r="M43" s="650" t="s">
        <v>2156</v>
      </c>
      <c r="N43" s="622">
        <v>1</v>
      </c>
      <c r="O43" s="623" t="s">
        <v>1765</v>
      </c>
      <c r="P43" s="616" t="s">
        <v>1798</v>
      </c>
      <c r="Q43" s="616">
        <v>200</v>
      </c>
      <c r="R43" s="616">
        <v>1</v>
      </c>
      <c r="S43" s="697">
        <f t="shared" si="4"/>
        <v>0</v>
      </c>
      <c r="T43" s="697">
        <f t="shared" si="5"/>
        <v>0</v>
      </c>
      <c r="U43" s="616"/>
      <c r="V43" s="616"/>
      <c r="W43" s="623">
        <v>0</v>
      </c>
      <c r="X43" s="623">
        <v>0</v>
      </c>
      <c r="Y43" s="623" t="s">
        <v>1766</v>
      </c>
      <c r="Z43" s="623">
        <v>100</v>
      </c>
      <c r="AA43" s="616"/>
      <c r="AB43" s="616"/>
      <c r="AC43" s="616"/>
      <c r="AD43" s="616"/>
      <c r="AE43" s="777">
        <f t="shared" si="3"/>
        <v>0</v>
      </c>
      <c r="AF43" s="616">
        <v>0</v>
      </c>
      <c r="AG43" s="616">
        <v>7</v>
      </c>
      <c r="AH43" s="616" t="s">
        <v>1799</v>
      </c>
      <c r="AI43" s="619">
        <v>0</v>
      </c>
      <c r="AJ43" s="619">
        <v>0</v>
      </c>
      <c r="AK43" s="616">
        <v>0</v>
      </c>
      <c r="AL43" s="616">
        <v>0</v>
      </c>
      <c r="AM43" s="616">
        <v>0</v>
      </c>
      <c r="AN43" s="616">
        <v>0</v>
      </c>
      <c r="AQ43" s="619">
        <v>0</v>
      </c>
      <c r="AR43" s="619">
        <v>0</v>
      </c>
      <c r="AS43" s="619">
        <v>0</v>
      </c>
      <c r="AT43" s="619">
        <v>0</v>
      </c>
      <c r="AU43" s="619">
        <v>0</v>
      </c>
      <c r="AV43" s="619">
        <v>0</v>
      </c>
      <c r="AW43" s="619">
        <v>0</v>
      </c>
      <c r="AX43" s="619">
        <v>0</v>
      </c>
    </row>
    <row r="44" spans="1:50" s="619" customFormat="1" ht="11.25" customHeight="1">
      <c r="A44" s="616"/>
      <c r="B44" s="616">
        <v>116</v>
      </c>
      <c r="C44" s="616">
        <v>17</v>
      </c>
      <c r="D44" s="616">
        <v>1</v>
      </c>
      <c r="E44" s="616">
        <v>0</v>
      </c>
      <c r="F44" s="616">
        <v>0</v>
      </c>
      <c r="G44" s="616">
        <v>0</v>
      </c>
      <c r="H44" s="617" t="s">
        <v>1807</v>
      </c>
      <c r="I44" s="618" t="str">
        <f t="shared" si="1"/>
        <v>캐릭별파트(0)</v>
      </c>
      <c r="J44" s="895" t="s">
        <v>1794</v>
      </c>
      <c r="K44" s="777">
        <v>-1</v>
      </c>
      <c r="L44" s="896" t="s">
        <v>2640</v>
      </c>
      <c r="M44" s="650" t="s">
        <v>2156</v>
      </c>
      <c r="N44" s="622">
        <v>1</v>
      </c>
      <c r="O44" s="623" t="s">
        <v>1765</v>
      </c>
      <c r="P44" s="616" t="s">
        <v>1798</v>
      </c>
      <c r="Q44" s="616">
        <v>200</v>
      </c>
      <c r="R44" s="616">
        <v>1</v>
      </c>
      <c r="S44" s="697">
        <f t="shared" si="4"/>
        <v>0</v>
      </c>
      <c r="T44" s="697">
        <f t="shared" si="5"/>
        <v>0</v>
      </c>
      <c r="U44" s="616"/>
      <c r="V44" s="616"/>
      <c r="W44" s="623">
        <v>0</v>
      </c>
      <c r="X44" s="623">
        <v>0</v>
      </c>
      <c r="Y44" s="623" t="s">
        <v>1766</v>
      </c>
      <c r="Z44" s="623">
        <v>100</v>
      </c>
      <c r="AA44" s="616"/>
      <c r="AB44" s="616"/>
      <c r="AC44" s="616"/>
      <c r="AD44" s="616"/>
      <c r="AE44" s="777">
        <f t="shared" si="3"/>
        <v>0</v>
      </c>
      <c r="AF44" s="616">
        <v>0</v>
      </c>
      <c r="AG44" s="616">
        <v>7</v>
      </c>
      <c r="AH44" s="616" t="s">
        <v>1799</v>
      </c>
      <c r="AI44" s="619">
        <v>0</v>
      </c>
      <c r="AJ44" s="619">
        <v>0</v>
      </c>
      <c r="AK44" s="616">
        <v>0</v>
      </c>
      <c r="AL44" s="616">
        <v>0</v>
      </c>
      <c r="AM44" s="616">
        <v>0</v>
      </c>
      <c r="AN44" s="616">
        <v>0</v>
      </c>
      <c r="AQ44" s="619">
        <v>0</v>
      </c>
      <c r="AR44" s="619">
        <v>0</v>
      </c>
      <c r="AS44" s="619">
        <v>0</v>
      </c>
      <c r="AT44" s="619">
        <v>0</v>
      </c>
      <c r="AU44" s="619">
        <v>0</v>
      </c>
      <c r="AV44" s="619">
        <v>0</v>
      </c>
      <c r="AW44" s="619">
        <v>0</v>
      </c>
      <c r="AX44" s="619">
        <v>0</v>
      </c>
    </row>
    <row r="45" spans="1:50" ht="11.25" customHeight="1">
      <c r="A45" s="623"/>
      <c r="B45" s="623">
        <v>117</v>
      </c>
      <c r="C45" s="623">
        <v>18</v>
      </c>
      <c r="D45" s="614">
        <v>31</v>
      </c>
      <c r="E45" s="614">
        <v>0.7</v>
      </c>
      <c r="F45" s="614">
        <f t="shared" si="6"/>
        <v>0.30000000000000004</v>
      </c>
      <c r="G45" s="623">
        <v>0</v>
      </c>
      <c r="H45" s="429" t="s">
        <v>1286</v>
      </c>
      <c r="I45" s="601" t="str">
        <f t="shared" si="1"/>
        <v>캐릭별파트(1)</v>
      </c>
      <c r="J45" s="601" t="s">
        <v>234</v>
      </c>
      <c r="K45" s="777">
        <v>-1</v>
      </c>
      <c r="L45" s="777" t="s">
        <v>2639</v>
      </c>
      <c r="M45" s="650" t="s">
        <v>2157</v>
      </c>
      <c r="N45" s="622">
        <v>1</v>
      </c>
      <c r="O45" s="623" t="s">
        <v>1765</v>
      </c>
      <c r="P45" s="697" t="s">
        <v>2317</v>
      </c>
      <c r="Q45" s="625">
        <v>211</v>
      </c>
      <c r="R45" s="625">
        <f t="shared" si="2"/>
        <v>31</v>
      </c>
      <c r="S45" s="697">
        <f t="shared" si="4"/>
        <v>45</v>
      </c>
      <c r="T45" s="697">
        <f t="shared" si="5"/>
        <v>0.27539999999999998</v>
      </c>
      <c r="U45" s="623"/>
      <c r="V45" s="623"/>
      <c r="W45" s="623">
        <v>0</v>
      </c>
      <c r="X45" s="623">
        <v>0</v>
      </c>
      <c r="Y45" s="623" t="s">
        <v>1766</v>
      </c>
      <c r="Z45" s="623">
        <v>100</v>
      </c>
      <c r="AA45" s="623"/>
      <c r="AB45" s="623"/>
      <c r="AC45" s="623"/>
      <c r="AD45" s="623"/>
      <c r="AE45" s="777">
        <f t="shared" si="3"/>
        <v>4000</v>
      </c>
      <c r="AF45" s="623">
        <v>0</v>
      </c>
      <c r="AG45" s="623">
        <v>7</v>
      </c>
      <c r="AH45" s="623" t="s">
        <v>1808</v>
      </c>
      <c r="AI45" s="611">
        <v>1</v>
      </c>
      <c r="AJ45" s="611">
        <v>2</v>
      </c>
      <c r="AK45" s="614">
        <v>0</v>
      </c>
      <c r="AL45" s="614">
        <v>0</v>
      </c>
      <c r="AM45" s="614">
        <v>0</v>
      </c>
      <c r="AN45" s="623">
        <v>0</v>
      </c>
      <c r="AQ45" s="611">
        <v>1</v>
      </c>
      <c r="AR45" s="611">
        <v>0</v>
      </c>
      <c r="AS45" s="611">
        <v>0</v>
      </c>
      <c r="AT45" s="611">
        <v>0</v>
      </c>
      <c r="AU45" s="611">
        <v>0</v>
      </c>
      <c r="AV45" s="611">
        <v>0</v>
      </c>
      <c r="AW45" s="611">
        <v>0</v>
      </c>
      <c r="AX45" s="611">
        <v>0</v>
      </c>
    </row>
    <row r="46" spans="1:50" ht="11.25" customHeight="1">
      <c r="A46" s="623"/>
      <c r="B46" s="623">
        <v>118</v>
      </c>
      <c r="C46" s="623">
        <v>19</v>
      </c>
      <c r="D46" s="614">
        <v>5</v>
      </c>
      <c r="E46" s="614">
        <v>0</v>
      </c>
      <c r="F46" s="614">
        <f t="shared" si="6"/>
        <v>1</v>
      </c>
      <c r="G46" s="614">
        <v>0</v>
      </c>
      <c r="H46" s="429" t="s">
        <v>1287</v>
      </c>
      <c r="I46" s="601" t="str">
        <f t="shared" si="1"/>
        <v>캐릭별파트(1)</v>
      </c>
      <c r="J46" s="601" t="s">
        <v>234</v>
      </c>
      <c r="K46" s="777">
        <v>-1</v>
      </c>
      <c r="L46" s="777" t="s">
        <v>2639</v>
      </c>
      <c r="M46" s="650" t="s">
        <v>2158</v>
      </c>
      <c r="N46" s="622">
        <v>1</v>
      </c>
      <c r="O46" s="623" t="s">
        <v>1765</v>
      </c>
      <c r="P46" s="697" t="s">
        <v>2319</v>
      </c>
      <c r="Q46" s="625">
        <v>212</v>
      </c>
      <c r="R46" s="625">
        <f t="shared" si="2"/>
        <v>5</v>
      </c>
      <c r="S46" s="697">
        <f t="shared" si="4"/>
        <v>0</v>
      </c>
      <c r="T46" s="697">
        <f t="shared" si="5"/>
        <v>0.14809999999999998</v>
      </c>
      <c r="U46" s="623"/>
      <c r="V46" s="623"/>
      <c r="W46" s="623">
        <v>0</v>
      </c>
      <c r="X46" s="623">
        <v>0</v>
      </c>
      <c r="Y46" s="623" t="s">
        <v>1766</v>
      </c>
      <c r="Z46" s="623">
        <v>100</v>
      </c>
      <c r="AA46" s="623"/>
      <c r="AB46" s="623"/>
      <c r="AC46" s="623"/>
      <c r="AD46" s="623"/>
      <c r="AE46" s="777">
        <f t="shared" si="3"/>
        <v>400</v>
      </c>
      <c r="AF46" s="623">
        <v>0</v>
      </c>
      <c r="AG46" s="623">
        <v>7</v>
      </c>
      <c r="AH46" s="623" t="s">
        <v>1809</v>
      </c>
      <c r="AI46" s="611">
        <v>4</v>
      </c>
      <c r="AJ46" s="611">
        <v>0</v>
      </c>
      <c r="AK46" s="614">
        <v>0</v>
      </c>
      <c r="AL46" s="614">
        <v>0</v>
      </c>
      <c r="AM46" s="614">
        <v>0</v>
      </c>
      <c r="AN46" s="614">
        <v>1</v>
      </c>
      <c r="AQ46" s="611">
        <v>1</v>
      </c>
      <c r="AR46" s="611">
        <v>0</v>
      </c>
      <c r="AS46" s="611">
        <v>0</v>
      </c>
      <c r="AT46" s="611">
        <v>0</v>
      </c>
      <c r="AU46" s="611">
        <v>0</v>
      </c>
      <c r="AV46" s="611">
        <v>0</v>
      </c>
      <c r="AW46" s="611">
        <v>0</v>
      </c>
      <c r="AX46" s="611">
        <v>0</v>
      </c>
    </row>
    <row r="47" spans="1:50" ht="11.25" customHeight="1">
      <c r="A47" s="623"/>
      <c r="B47" s="623">
        <v>119</v>
      </c>
      <c r="C47" s="623">
        <v>20</v>
      </c>
      <c r="D47" s="614">
        <v>16</v>
      </c>
      <c r="E47" s="614">
        <v>0</v>
      </c>
      <c r="F47" s="614">
        <f t="shared" si="6"/>
        <v>1</v>
      </c>
      <c r="G47" s="614">
        <v>0</v>
      </c>
      <c r="H47" s="429" t="s">
        <v>1810</v>
      </c>
      <c r="I47" s="601" t="str">
        <f t="shared" si="1"/>
        <v>캐릭별파트(1)</v>
      </c>
      <c r="J47" s="601" t="s">
        <v>234</v>
      </c>
      <c r="K47" s="777">
        <v>-1</v>
      </c>
      <c r="L47" s="777" t="s">
        <v>2639</v>
      </c>
      <c r="M47" s="650" t="s">
        <v>2159</v>
      </c>
      <c r="N47" s="622">
        <v>1</v>
      </c>
      <c r="O47" s="623" t="s">
        <v>1765</v>
      </c>
      <c r="P47" s="697" t="s">
        <v>2320</v>
      </c>
      <c r="Q47" s="625">
        <v>213</v>
      </c>
      <c r="R47" s="625">
        <f t="shared" si="2"/>
        <v>16</v>
      </c>
      <c r="S47" s="697">
        <f t="shared" si="4"/>
        <v>0</v>
      </c>
      <c r="T47" s="697">
        <f t="shared" si="5"/>
        <v>0.47389999999999999</v>
      </c>
      <c r="U47" s="623"/>
      <c r="V47" s="623"/>
      <c r="W47" s="623">
        <v>0</v>
      </c>
      <c r="X47" s="623">
        <v>0</v>
      </c>
      <c r="Y47" s="623" t="s">
        <v>1766</v>
      </c>
      <c r="Z47" s="623">
        <v>100</v>
      </c>
      <c r="AA47" s="623"/>
      <c r="AB47" s="623"/>
      <c r="AC47" s="623"/>
      <c r="AD47" s="623"/>
      <c r="AE47" s="777">
        <f t="shared" si="3"/>
        <v>1200</v>
      </c>
      <c r="AF47" s="623">
        <v>0</v>
      </c>
      <c r="AG47" s="623">
        <v>7</v>
      </c>
      <c r="AH47" s="623" t="s">
        <v>1811</v>
      </c>
      <c r="AI47" s="611">
        <v>4</v>
      </c>
      <c r="AJ47" s="611">
        <v>1</v>
      </c>
      <c r="AK47" s="614">
        <v>0</v>
      </c>
      <c r="AL47" s="614">
        <v>0</v>
      </c>
      <c r="AM47" s="614">
        <v>0</v>
      </c>
      <c r="AN47" s="614">
        <v>2</v>
      </c>
      <c r="AQ47" s="611">
        <v>1</v>
      </c>
      <c r="AR47" s="611">
        <v>0</v>
      </c>
      <c r="AS47" s="611">
        <v>0</v>
      </c>
      <c r="AT47" s="611">
        <v>0</v>
      </c>
      <c r="AU47" s="611">
        <v>0</v>
      </c>
      <c r="AV47" s="611">
        <v>0</v>
      </c>
      <c r="AW47" s="611">
        <v>0</v>
      </c>
      <c r="AX47" s="611">
        <v>0</v>
      </c>
    </row>
    <row r="48" spans="1:50" s="619" customFormat="1" ht="11.25" customHeight="1">
      <c r="A48" s="616"/>
      <c r="B48" s="616">
        <v>120</v>
      </c>
      <c r="C48" s="616">
        <v>21</v>
      </c>
      <c r="D48" s="616">
        <v>1</v>
      </c>
      <c r="E48" s="616">
        <v>0</v>
      </c>
      <c r="F48" s="616">
        <v>0</v>
      </c>
      <c r="G48" s="616">
        <v>0</v>
      </c>
      <c r="H48" s="617" t="s">
        <v>1812</v>
      </c>
      <c r="I48" s="618" t="str">
        <f t="shared" si="1"/>
        <v>캐릭별파트(0)</v>
      </c>
      <c r="J48" s="895" t="s">
        <v>1794</v>
      </c>
      <c r="K48" s="777">
        <v>-1</v>
      </c>
      <c r="L48" s="896" t="s">
        <v>2640</v>
      </c>
      <c r="M48" s="650" t="s">
        <v>2159</v>
      </c>
      <c r="N48" s="622">
        <v>1</v>
      </c>
      <c r="O48" s="623" t="s">
        <v>1765</v>
      </c>
      <c r="P48" s="616" t="s">
        <v>1798</v>
      </c>
      <c r="Q48" s="616">
        <v>200</v>
      </c>
      <c r="R48" s="616">
        <v>1</v>
      </c>
      <c r="S48" s="697">
        <f t="shared" si="4"/>
        <v>0</v>
      </c>
      <c r="T48" s="697">
        <f t="shared" si="5"/>
        <v>0</v>
      </c>
      <c r="U48" s="616"/>
      <c r="V48" s="616"/>
      <c r="W48" s="623">
        <v>0</v>
      </c>
      <c r="X48" s="623">
        <v>0</v>
      </c>
      <c r="Y48" s="623" t="s">
        <v>1766</v>
      </c>
      <c r="Z48" s="623">
        <v>100</v>
      </c>
      <c r="AA48" s="616"/>
      <c r="AB48" s="616"/>
      <c r="AC48" s="616"/>
      <c r="AD48" s="616"/>
      <c r="AE48" s="777">
        <f t="shared" si="3"/>
        <v>0</v>
      </c>
      <c r="AF48" s="616">
        <v>0</v>
      </c>
      <c r="AG48" s="616">
        <v>7</v>
      </c>
      <c r="AH48" s="616" t="s">
        <v>1799</v>
      </c>
      <c r="AI48" s="619">
        <v>0</v>
      </c>
      <c r="AJ48" s="619">
        <v>0</v>
      </c>
      <c r="AK48" s="616">
        <v>0</v>
      </c>
      <c r="AL48" s="616">
        <v>0</v>
      </c>
      <c r="AM48" s="616">
        <v>0</v>
      </c>
      <c r="AN48" s="616">
        <v>0</v>
      </c>
      <c r="AQ48" s="619">
        <v>0</v>
      </c>
      <c r="AR48" s="619">
        <v>0</v>
      </c>
      <c r="AS48" s="619">
        <v>0</v>
      </c>
      <c r="AT48" s="619">
        <v>0</v>
      </c>
      <c r="AU48" s="619">
        <v>0</v>
      </c>
      <c r="AV48" s="619">
        <v>0</v>
      </c>
      <c r="AW48" s="619">
        <v>0</v>
      </c>
      <c r="AX48" s="619">
        <v>0</v>
      </c>
    </row>
    <row r="49" spans="1:50" s="619" customFormat="1" ht="11.25" customHeight="1">
      <c r="A49" s="616"/>
      <c r="B49" s="616">
        <v>121</v>
      </c>
      <c r="C49" s="616">
        <v>22</v>
      </c>
      <c r="D49" s="616">
        <v>1</v>
      </c>
      <c r="E49" s="616">
        <v>0</v>
      </c>
      <c r="F49" s="616">
        <v>0</v>
      </c>
      <c r="G49" s="616">
        <v>0</v>
      </c>
      <c r="H49" s="617" t="s">
        <v>1813</v>
      </c>
      <c r="I49" s="618" t="str">
        <f t="shared" si="1"/>
        <v>캐릭별파트(0)</v>
      </c>
      <c r="J49" s="895" t="s">
        <v>1794</v>
      </c>
      <c r="K49" s="777">
        <v>-1</v>
      </c>
      <c r="L49" s="896" t="s">
        <v>2640</v>
      </c>
      <c r="M49" s="650" t="s">
        <v>2159</v>
      </c>
      <c r="N49" s="622">
        <v>1</v>
      </c>
      <c r="O49" s="623" t="s">
        <v>1765</v>
      </c>
      <c r="P49" s="616" t="s">
        <v>1798</v>
      </c>
      <c r="Q49" s="616">
        <v>200</v>
      </c>
      <c r="R49" s="616">
        <v>1</v>
      </c>
      <c r="S49" s="697">
        <f t="shared" si="4"/>
        <v>0</v>
      </c>
      <c r="T49" s="697">
        <f t="shared" si="5"/>
        <v>0</v>
      </c>
      <c r="U49" s="616"/>
      <c r="V49" s="616"/>
      <c r="W49" s="623">
        <v>0</v>
      </c>
      <c r="X49" s="623">
        <v>0</v>
      </c>
      <c r="Y49" s="623" t="s">
        <v>1766</v>
      </c>
      <c r="Z49" s="623">
        <v>100</v>
      </c>
      <c r="AA49" s="616"/>
      <c r="AB49" s="616"/>
      <c r="AC49" s="616"/>
      <c r="AD49" s="616"/>
      <c r="AE49" s="777">
        <f t="shared" si="3"/>
        <v>0</v>
      </c>
      <c r="AF49" s="616">
        <v>0</v>
      </c>
      <c r="AG49" s="616">
        <v>7</v>
      </c>
      <c r="AH49" s="616" t="s">
        <v>1799</v>
      </c>
      <c r="AI49" s="619">
        <v>0</v>
      </c>
      <c r="AJ49" s="619">
        <v>0</v>
      </c>
      <c r="AK49" s="616">
        <v>0</v>
      </c>
      <c r="AL49" s="616">
        <v>0</v>
      </c>
      <c r="AM49" s="616">
        <v>0</v>
      </c>
      <c r="AN49" s="616">
        <v>0</v>
      </c>
      <c r="AQ49" s="619">
        <v>0</v>
      </c>
      <c r="AR49" s="619">
        <v>0</v>
      </c>
      <c r="AS49" s="619">
        <v>0</v>
      </c>
      <c r="AT49" s="619">
        <v>0</v>
      </c>
      <c r="AU49" s="619">
        <v>0</v>
      </c>
      <c r="AV49" s="619">
        <v>0</v>
      </c>
      <c r="AW49" s="619">
        <v>0</v>
      </c>
      <c r="AX49" s="619">
        <v>0</v>
      </c>
    </row>
    <row r="50" spans="1:50" ht="11.25" customHeight="1">
      <c r="A50" s="623"/>
      <c r="B50" s="623">
        <v>122</v>
      </c>
      <c r="C50" s="623">
        <v>23</v>
      </c>
      <c r="D50" s="614">
        <v>31</v>
      </c>
      <c r="E50" s="614">
        <v>0</v>
      </c>
      <c r="F50" s="614">
        <f t="shared" si="6"/>
        <v>1</v>
      </c>
      <c r="G50" s="614">
        <v>0</v>
      </c>
      <c r="H50" s="429" t="s">
        <v>1288</v>
      </c>
      <c r="I50" s="601" t="str">
        <f t="shared" si="1"/>
        <v>캐릭별파트(1)</v>
      </c>
      <c r="J50" s="601" t="s">
        <v>234</v>
      </c>
      <c r="K50" s="777">
        <v>-1</v>
      </c>
      <c r="L50" s="777" t="s">
        <v>2639</v>
      </c>
      <c r="M50" s="650" t="s">
        <v>2160</v>
      </c>
      <c r="N50" s="622">
        <v>1</v>
      </c>
      <c r="O50" s="623" t="s">
        <v>1765</v>
      </c>
      <c r="P50" s="697" t="s">
        <v>2317</v>
      </c>
      <c r="Q50" s="625">
        <v>214</v>
      </c>
      <c r="R50" s="625">
        <f t="shared" si="2"/>
        <v>31</v>
      </c>
      <c r="S50" s="697">
        <f t="shared" si="4"/>
        <v>0</v>
      </c>
      <c r="T50" s="697">
        <f t="shared" si="5"/>
        <v>0.91800000000000004</v>
      </c>
      <c r="U50" s="623"/>
      <c r="V50" s="623"/>
      <c r="W50" s="623">
        <v>0</v>
      </c>
      <c r="X50" s="623">
        <v>0</v>
      </c>
      <c r="Y50" s="623" t="s">
        <v>1766</v>
      </c>
      <c r="Z50" s="623">
        <v>100</v>
      </c>
      <c r="AA50" s="623"/>
      <c r="AB50" s="623"/>
      <c r="AC50" s="623"/>
      <c r="AD50" s="623"/>
      <c r="AE50" s="777">
        <f t="shared" si="3"/>
        <v>4000</v>
      </c>
      <c r="AF50" s="623">
        <v>0</v>
      </c>
      <c r="AG50" s="623">
        <v>7</v>
      </c>
      <c r="AH50" s="623" t="s">
        <v>1814</v>
      </c>
      <c r="AI50" s="611">
        <v>4</v>
      </c>
      <c r="AJ50" s="611">
        <v>2</v>
      </c>
      <c r="AK50" s="614">
        <v>0</v>
      </c>
      <c r="AL50" s="614">
        <v>0</v>
      </c>
      <c r="AM50" s="614">
        <v>0</v>
      </c>
      <c r="AN50" s="614">
        <v>0</v>
      </c>
      <c r="AQ50" s="611">
        <v>1</v>
      </c>
      <c r="AR50" s="611">
        <v>0</v>
      </c>
      <c r="AS50" s="611">
        <v>0</v>
      </c>
      <c r="AT50" s="611">
        <v>0</v>
      </c>
      <c r="AU50" s="611">
        <v>0</v>
      </c>
      <c r="AV50" s="611">
        <v>0</v>
      </c>
      <c r="AW50" s="611">
        <v>0</v>
      </c>
      <c r="AX50" s="611">
        <v>0</v>
      </c>
    </row>
    <row r="51" spans="1:50" ht="11.25" customHeight="1">
      <c r="A51" s="623"/>
      <c r="B51" s="625">
        <v>123</v>
      </c>
      <c r="C51" s="625">
        <v>24</v>
      </c>
      <c r="D51" s="614">
        <v>1</v>
      </c>
      <c r="E51" s="614">
        <v>0</v>
      </c>
      <c r="F51" s="614">
        <v>0</v>
      </c>
      <c r="G51" s="625">
        <v>0</v>
      </c>
      <c r="H51" s="605" t="s">
        <v>1272</v>
      </c>
      <c r="I51" s="601" t="str">
        <f t="shared" si="1"/>
        <v>캐릭별파트(2)</v>
      </c>
      <c r="J51" s="100" t="s">
        <v>234</v>
      </c>
      <c r="K51" s="777">
        <v>-1</v>
      </c>
      <c r="L51" s="777" t="s">
        <v>2639</v>
      </c>
      <c r="M51" s="650" t="s">
        <v>2161</v>
      </c>
      <c r="N51" s="101">
        <v>1</v>
      </c>
      <c r="O51" s="623" t="s">
        <v>1765</v>
      </c>
      <c r="P51" s="623" t="s">
        <v>432</v>
      </c>
      <c r="Q51" s="625">
        <v>230</v>
      </c>
      <c r="R51" s="625">
        <f t="shared" si="2"/>
        <v>1</v>
      </c>
      <c r="S51" s="697">
        <f t="shared" si="4"/>
        <v>0</v>
      </c>
      <c r="T51" s="697">
        <f t="shared" si="5"/>
        <v>0</v>
      </c>
      <c r="U51" s="623"/>
      <c r="V51" s="623"/>
      <c r="W51" s="623">
        <v>0</v>
      </c>
      <c r="X51" s="623">
        <v>0</v>
      </c>
      <c r="Y51" s="625" t="s">
        <v>1768</v>
      </c>
      <c r="Z51" s="625">
        <v>123</v>
      </c>
      <c r="AA51" s="623"/>
      <c r="AB51" s="623"/>
      <c r="AC51" s="623"/>
      <c r="AD51" s="623"/>
      <c r="AE51" s="777">
        <f t="shared" si="3"/>
        <v>0</v>
      </c>
      <c r="AF51" s="623">
        <v>0</v>
      </c>
      <c r="AG51" s="623">
        <v>-1</v>
      </c>
      <c r="AH51" s="625" t="s">
        <v>1273</v>
      </c>
      <c r="AI51" s="611">
        <v>0</v>
      </c>
      <c r="AJ51" s="611">
        <v>0</v>
      </c>
      <c r="AK51" s="614">
        <v>0</v>
      </c>
      <c r="AL51" s="614">
        <v>0</v>
      </c>
      <c r="AM51" s="614">
        <v>0</v>
      </c>
      <c r="AN51" s="625">
        <v>1</v>
      </c>
      <c r="AQ51" s="611">
        <v>0</v>
      </c>
      <c r="AR51" s="611">
        <v>1</v>
      </c>
      <c r="AS51" s="611">
        <v>0</v>
      </c>
      <c r="AT51" s="611">
        <v>0</v>
      </c>
      <c r="AU51" s="611">
        <v>0</v>
      </c>
      <c r="AV51" s="611">
        <v>0</v>
      </c>
      <c r="AW51" s="611">
        <v>0</v>
      </c>
      <c r="AX51" s="611">
        <v>0</v>
      </c>
    </row>
    <row r="52" spans="1:50" ht="11.25" customHeight="1">
      <c r="A52" s="623"/>
      <c r="B52" s="623">
        <v>124</v>
      </c>
      <c r="C52" s="623">
        <v>25</v>
      </c>
      <c r="D52" s="614">
        <v>16</v>
      </c>
      <c r="E52" s="614">
        <v>0.5</v>
      </c>
      <c r="F52" s="614">
        <f>1 - E52</f>
        <v>0.5</v>
      </c>
      <c r="G52" s="623">
        <v>0</v>
      </c>
      <c r="H52" s="429" t="s">
        <v>1274</v>
      </c>
      <c r="I52" s="601" t="str">
        <f t="shared" si="1"/>
        <v>캐릭별파트(2)</v>
      </c>
      <c r="J52" s="601" t="s">
        <v>234</v>
      </c>
      <c r="K52" s="777">
        <v>-1</v>
      </c>
      <c r="L52" s="777" t="s">
        <v>2639</v>
      </c>
      <c r="M52" s="650" t="s">
        <v>2162</v>
      </c>
      <c r="N52" s="622">
        <v>1</v>
      </c>
      <c r="O52" s="623" t="s">
        <v>1765</v>
      </c>
      <c r="P52" s="697" t="s">
        <v>2320</v>
      </c>
      <c r="Q52" s="625">
        <v>231</v>
      </c>
      <c r="R52" s="625">
        <f t="shared" si="2"/>
        <v>16</v>
      </c>
      <c r="S52" s="697">
        <f t="shared" si="4"/>
        <v>20</v>
      </c>
      <c r="T52" s="697">
        <f t="shared" si="5"/>
        <v>0.27639999999999998</v>
      </c>
      <c r="U52" s="623"/>
      <c r="V52" s="623"/>
      <c r="W52" s="623">
        <v>0</v>
      </c>
      <c r="X52" s="623">
        <v>0</v>
      </c>
      <c r="Y52" s="623" t="s">
        <v>1768</v>
      </c>
      <c r="Z52" s="623">
        <v>123</v>
      </c>
      <c r="AA52" s="623"/>
      <c r="AB52" s="623"/>
      <c r="AC52" s="623"/>
      <c r="AD52" s="623"/>
      <c r="AE52" s="777">
        <f t="shared" si="3"/>
        <v>1400</v>
      </c>
      <c r="AF52" s="623">
        <v>0</v>
      </c>
      <c r="AG52" s="623">
        <v>7</v>
      </c>
      <c r="AH52" s="623" t="s">
        <v>1261</v>
      </c>
      <c r="AI52" s="611">
        <v>0</v>
      </c>
      <c r="AJ52" s="611">
        <v>1</v>
      </c>
      <c r="AK52" s="614">
        <v>0</v>
      </c>
      <c r="AL52" s="614">
        <v>0</v>
      </c>
      <c r="AM52" s="614">
        <v>0</v>
      </c>
      <c r="AN52" s="623">
        <v>2</v>
      </c>
      <c r="AQ52" s="611">
        <v>0</v>
      </c>
      <c r="AR52" s="611">
        <v>1</v>
      </c>
      <c r="AS52" s="611">
        <v>0</v>
      </c>
      <c r="AT52" s="611">
        <v>0</v>
      </c>
      <c r="AU52" s="611">
        <v>0</v>
      </c>
      <c r="AV52" s="611">
        <v>0</v>
      </c>
      <c r="AW52" s="611">
        <v>0</v>
      </c>
      <c r="AX52" s="611">
        <v>0</v>
      </c>
    </row>
    <row r="53" spans="1:50" ht="11.25" customHeight="1">
      <c r="A53" s="623"/>
      <c r="B53" s="623">
        <v>125</v>
      </c>
      <c r="C53" s="623">
        <v>26</v>
      </c>
      <c r="D53" s="614">
        <v>31</v>
      </c>
      <c r="E53" s="614">
        <v>0.5</v>
      </c>
      <c r="F53" s="614">
        <v>0.5</v>
      </c>
      <c r="G53" s="623">
        <v>0</v>
      </c>
      <c r="H53" s="698" t="s">
        <v>2276</v>
      </c>
      <c r="I53" s="601" t="str">
        <f t="shared" si="1"/>
        <v>캐릭별파트(2)</v>
      </c>
      <c r="J53" s="601" t="s">
        <v>234</v>
      </c>
      <c r="K53" s="777">
        <v>-1</v>
      </c>
      <c r="L53" s="777" t="s">
        <v>2639</v>
      </c>
      <c r="M53" s="650" t="s">
        <v>2163</v>
      </c>
      <c r="N53" s="622">
        <v>1</v>
      </c>
      <c r="O53" s="623" t="s">
        <v>1765</v>
      </c>
      <c r="P53" s="697" t="s">
        <v>2317</v>
      </c>
      <c r="Q53" s="625">
        <v>232</v>
      </c>
      <c r="R53" s="625">
        <f t="shared" si="2"/>
        <v>31</v>
      </c>
      <c r="S53" s="697">
        <f t="shared" si="4"/>
        <v>38</v>
      </c>
      <c r="T53" s="697">
        <f t="shared" si="5"/>
        <v>0.53549999999999998</v>
      </c>
      <c r="U53" s="623"/>
      <c r="V53" s="623"/>
      <c r="W53" s="623">
        <v>0</v>
      </c>
      <c r="X53" s="623">
        <v>0</v>
      </c>
      <c r="Y53" s="623" t="s">
        <v>1768</v>
      </c>
      <c r="Z53" s="623">
        <v>123</v>
      </c>
      <c r="AA53" s="623"/>
      <c r="AB53" s="623"/>
      <c r="AC53" s="623"/>
      <c r="AD53" s="623"/>
      <c r="AE53" s="777">
        <f t="shared" si="3"/>
        <v>4700</v>
      </c>
      <c r="AF53" s="623">
        <v>0</v>
      </c>
      <c r="AG53" s="623">
        <v>7</v>
      </c>
      <c r="AH53" s="623" t="s">
        <v>1262</v>
      </c>
      <c r="AI53" s="611">
        <v>0</v>
      </c>
      <c r="AJ53" s="611">
        <v>2</v>
      </c>
      <c r="AK53" s="614">
        <v>0</v>
      </c>
      <c r="AL53" s="614">
        <v>0</v>
      </c>
      <c r="AM53" s="614">
        <v>0</v>
      </c>
      <c r="AN53" s="623">
        <v>1</v>
      </c>
      <c r="AQ53" s="611">
        <v>0</v>
      </c>
      <c r="AR53" s="611">
        <v>1</v>
      </c>
      <c r="AS53" s="611">
        <v>0</v>
      </c>
      <c r="AT53" s="611">
        <v>0</v>
      </c>
      <c r="AU53" s="611">
        <v>0</v>
      </c>
      <c r="AV53" s="611">
        <v>0</v>
      </c>
      <c r="AW53" s="611">
        <v>0</v>
      </c>
      <c r="AX53" s="611">
        <v>0</v>
      </c>
    </row>
    <row r="54" spans="1:50" ht="11.25" customHeight="1">
      <c r="A54" s="623"/>
      <c r="B54" s="623">
        <v>126</v>
      </c>
      <c r="C54" s="623">
        <v>27</v>
      </c>
      <c r="D54" s="614">
        <v>5</v>
      </c>
      <c r="E54" s="614">
        <v>1</v>
      </c>
      <c r="F54" s="614">
        <f t="shared" ref="F54:F86" si="7">1 - E54</f>
        <v>0</v>
      </c>
      <c r="G54" s="614">
        <v>0</v>
      </c>
      <c r="H54" s="429" t="s">
        <v>1289</v>
      </c>
      <c r="I54" s="601" t="str">
        <f t="shared" si="1"/>
        <v>캐릭별파트(2)</v>
      </c>
      <c r="J54" s="601" t="s">
        <v>234</v>
      </c>
      <c r="K54" s="777">
        <v>-1</v>
      </c>
      <c r="L54" s="777" t="s">
        <v>2639</v>
      </c>
      <c r="M54" s="650" t="s">
        <v>2164</v>
      </c>
      <c r="N54" s="622">
        <v>1</v>
      </c>
      <c r="O54" s="623" t="s">
        <v>1765</v>
      </c>
      <c r="P54" s="697" t="s">
        <v>2319</v>
      </c>
      <c r="Q54" s="625">
        <v>233</v>
      </c>
      <c r="R54" s="625">
        <f t="shared" si="2"/>
        <v>5</v>
      </c>
      <c r="S54" s="697">
        <f t="shared" si="4"/>
        <v>12</v>
      </c>
      <c r="T54" s="697">
        <f t="shared" si="5"/>
        <v>0</v>
      </c>
      <c r="U54" s="623"/>
      <c r="V54" s="623"/>
      <c r="W54" s="623">
        <v>0</v>
      </c>
      <c r="X54" s="623">
        <v>0</v>
      </c>
      <c r="Y54" s="623" t="s">
        <v>1768</v>
      </c>
      <c r="Z54" s="623">
        <v>123</v>
      </c>
      <c r="AA54" s="623"/>
      <c r="AB54" s="623"/>
      <c r="AC54" s="623"/>
      <c r="AD54" s="623"/>
      <c r="AE54" s="777">
        <f t="shared" si="3"/>
        <v>500</v>
      </c>
      <c r="AF54" s="623">
        <v>0</v>
      </c>
      <c r="AG54" s="623">
        <v>7</v>
      </c>
      <c r="AH54" s="623" t="s">
        <v>1815</v>
      </c>
      <c r="AI54" s="611">
        <v>4</v>
      </c>
      <c r="AJ54" s="611">
        <v>0</v>
      </c>
      <c r="AK54" s="614">
        <v>0</v>
      </c>
      <c r="AL54" s="614">
        <v>0</v>
      </c>
      <c r="AM54" s="614">
        <v>0</v>
      </c>
      <c r="AN54" s="614">
        <v>1</v>
      </c>
      <c r="AQ54" s="611">
        <v>0</v>
      </c>
      <c r="AR54" s="611">
        <v>1</v>
      </c>
      <c r="AS54" s="611">
        <v>0</v>
      </c>
      <c r="AT54" s="611">
        <v>0</v>
      </c>
      <c r="AU54" s="611">
        <v>0</v>
      </c>
      <c r="AV54" s="611">
        <v>0</v>
      </c>
      <c r="AW54" s="611">
        <v>0</v>
      </c>
      <c r="AX54" s="611">
        <v>0</v>
      </c>
    </row>
    <row r="55" spans="1:50" ht="11.25" customHeight="1">
      <c r="A55" s="623"/>
      <c r="B55" s="623">
        <v>127</v>
      </c>
      <c r="C55" s="623">
        <v>28</v>
      </c>
      <c r="D55" s="614">
        <v>16</v>
      </c>
      <c r="E55" s="614">
        <v>1</v>
      </c>
      <c r="F55" s="614">
        <f t="shared" si="7"/>
        <v>0</v>
      </c>
      <c r="G55" s="614">
        <v>0</v>
      </c>
      <c r="H55" s="429" t="s">
        <v>1816</v>
      </c>
      <c r="I55" s="601" t="str">
        <f t="shared" si="1"/>
        <v>캐릭별파트(2)</v>
      </c>
      <c r="J55" s="601" t="s">
        <v>234</v>
      </c>
      <c r="K55" s="777">
        <v>-1</v>
      </c>
      <c r="L55" s="777" t="s">
        <v>2639</v>
      </c>
      <c r="M55" s="650" t="s">
        <v>2165</v>
      </c>
      <c r="N55" s="622">
        <v>1</v>
      </c>
      <c r="O55" s="623" t="s">
        <v>1765</v>
      </c>
      <c r="P55" s="697" t="s">
        <v>2320</v>
      </c>
      <c r="Q55" s="625">
        <v>234</v>
      </c>
      <c r="R55" s="625">
        <f t="shared" si="2"/>
        <v>16</v>
      </c>
      <c r="S55" s="697">
        <f t="shared" si="4"/>
        <v>39</v>
      </c>
      <c r="T55" s="697">
        <f t="shared" si="5"/>
        <v>0</v>
      </c>
      <c r="U55" s="623"/>
      <c r="V55" s="623"/>
      <c r="W55" s="623">
        <v>0</v>
      </c>
      <c r="X55" s="623">
        <v>0</v>
      </c>
      <c r="Y55" s="623" t="s">
        <v>1768</v>
      </c>
      <c r="Z55" s="623">
        <v>123</v>
      </c>
      <c r="AA55" s="623"/>
      <c r="AB55" s="623"/>
      <c r="AC55" s="623"/>
      <c r="AD55" s="623"/>
      <c r="AE55" s="777">
        <f t="shared" si="3"/>
        <v>1400</v>
      </c>
      <c r="AF55" s="623">
        <v>0</v>
      </c>
      <c r="AG55" s="623">
        <v>7</v>
      </c>
      <c r="AH55" s="623" t="s">
        <v>1817</v>
      </c>
      <c r="AI55" s="611">
        <v>4</v>
      </c>
      <c r="AJ55" s="611">
        <v>1</v>
      </c>
      <c r="AK55" s="614">
        <v>0</v>
      </c>
      <c r="AL55" s="614">
        <v>0</v>
      </c>
      <c r="AM55" s="614">
        <v>0</v>
      </c>
      <c r="AN55" s="614">
        <v>2</v>
      </c>
      <c r="AQ55" s="611">
        <v>0</v>
      </c>
      <c r="AR55" s="611">
        <v>1</v>
      </c>
      <c r="AS55" s="611">
        <v>0</v>
      </c>
      <c r="AT55" s="611">
        <v>0</v>
      </c>
      <c r="AU55" s="611">
        <v>0</v>
      </c>
      <c r="AV55" s="611">
        <v>0</v>
      </c>
      <c r="AW55" s="611">
        <v>0</v>
      </c>
      <c r="AX55" s="611">
        <v>0</v>
      </c>
    </row>
    <row r="56" spans="1:50" s="619" customFormat="1" ht="11.25" customHeight="1">
      <c r="A56" s="616"/>
      <c r="B56" s="616">
        <v>128</v>
      </c>
      <c r="C56" s="616">
        <v>29</v>
      </c>
      <c r="D56" s="616">
        <v>1</v>
      </c>
      <c r="E56" s="616">
        <v>0</v>
      </c>
      <c r="F56" s="616">
        <v>0</v>
      </c>
      <c r="G56" s="616">
        <v>0</v>
      </c>
      <c r="H56" s="617" t="s">
        <v>1818</v>
      </c>
      <c r="I56" s="618" t="str">
        <f t="shared" si="1"/>
        <v>캐릭별파트(0)</v>
      </c>
      <c r="J56" s="618" t="s">
        <v>1794</v>
      </c>
      <c r="K56" s="777">
        <v>-1</v>
      </c>
      <c r="L56" s="896" t="s">
        <v>2640</v>
      </c>
      <c r="M56" s="650" t="s">
        <v>2165</v>
      </c>
      <c r="N56" s="622">
        <v>1</v>
      </c>
      <c r="O56" s="623" t="s">
        <v>1765</v>
      </c>
      <c r="P56" s="616" t="s">
        <v>1798</v>
      </c>
      <c r="Q56" s="616">
        <v>200</v>
      </c>
      <c r="R56" s="616">
        <v>1</v>
      </c>
      <c r="S56" s="697">
        <f t="shared" si="4"/>
        <v>0</v>
      </c>
      <c r="T56" s="697">
        <f t="shared" si="5"/>
        <v>0</v>
      </c>
      <c r="U56" s="616"/>
      <c r="V56" s="616"/>
      <c r="W56" s="623">
        <v>0</v>
      </c>
      <c r="X56" s="623">
        <v>0</v>
      </c>
      <c r="Y56" s="623" t="s">
        <v>1768</v>
      </c>
      <c r="Z56" s="623">
        <v>123</v>
      </c>
      <c r="AA56" s="616"/>
      <c r="AB56" s="616"/>
      <c r="AC56" s="616"/>
      <c r="AD56" s="616"/>
      <c r="AE56" s="777">
        <f t="shared" si="3"/>
        <v>0</v>
      </c>
      <c r="AF56" s="616">
        <v>0</v>
      </c>
      <c r="AG56" s="616">
        <v>7</v>
      </c>
      <c r="AH56" s="616" t="s">
        <v>1799</v>
      </c>
      <c r="AI56" s="619">
        <v>0</v>
      </c>
      <c r="AJ56" s="619">
        <v>0</v>
      </c>
      <c r="AK56" s="616">
        <v>0</v>
      </c>
      <c r="AL56" s="616">
        <v>0</v>
      </c>
      <c r="AM56" s="616">
        <v>0</v>
      </c>
      <c r="AN56" s="616">
        <v>0</v>
      </c>
      <c r="AQ56" s="619">
        <v>0</v>
      </c>
      <c r="AR56" s="619">
        <v>0</v>
      </c>
      <c r="AS56" s="619">
        <v>0</v>
      </c>
      <c r="AT56" s="619">
        <v>0</v>
      </c>
      <c r="AU56" s="619">
        <v>0</v>
      </c>
      <c r="AV56" s="619">
        <v>0</v>
      </c>
      <c r="AW56" s="619">
        <v>0</v>
      </c>
      <c r="AX56" s="619">
        <v>0</v>
      </c>
    </row>
    <row r="57" spans="1:50" s="619" customFormat="1" ht="11.25" customHeight="1">
      <c r="A57" s="616"/>
      <c r="B57" s="616">
        <v>129</v>
      </c>
      <c r="C57" s="616">
        <v>30</v>
      </c>
      <c r="D57" s="616">
        <v>1</v>
      </c>
      <c r="E57" s="616">
        <v>0</v>
      </c>
      <c r="F57" s="616">
        <v>0</v>
      </c>
      <c r="G57" s="616">
        <v>0</v>
      </c>
      <c r="H57" s="617" t="s">
        <v>1819</v>
      </c>
      <c r="I57" s="618" t="str">
        <f t="shared" si="1"/>
        <v>캐릭별파트(0)</v>
      </c>
      <c r="J57" s="618" t="s">
        <v>1794</v>
      </c>
      <c r="K57" s="777">
        <v>-1</v>
      </c>
      <c r="L57" s="896" t="s">
        <v>2640</v>
      </c>
      <c r="M57" s="650" t="s">
        <v>2165</v>
      </c>
      <c r="N57" s="622">
        <v>1</v>
      </c>
      <c r="O57" s="623" t="s">
        <v>1765</v>
      </c>
      <c r="P57" s="616" t="s">
        <v>1798</v>
      </c>
      <c r="Q57" s="616">
        <v>200</v>
      </c>
      <c r="R57" s="616">
        <v>1</v>
      </c>
      <c r="S57" s="697">
        <f t="shared" si="4"/>
        <v>0</v>
      </c>
      <c r="T57" s="697">
        <f t="shared" si="5"/>
        <v>0</v>
      </c>
      <c r="U57" s="616"/>
      <c r="V57" s="616"/>
      <c r="W57" s="623">
        <v>0</v>
      </c>
      <c r="X57" s="623">
        <v>0</v>
      </c>
      <c r="Y57" s="623" t="s">
        <v>1768</v>
      </c>
      <c r="Z57" s="623">
        <v>123</v>
      </c>
      <c r="AA57" s="616"/>
      <c r="AB57" s="616"/>
      <c r="AC57" s="616"/>
      <c r="AD57" s="616"/>
      <c r="AE57" s="777">
        <f t="shared" si="3"/>
        <v>0</v>
      </c>
      <c r="AF57" s="616">
        <v>0</v>
      </c>
      <c r="AG57" s="616">
        <v>7</v>
      </c>
      <c r="AH57" s="616" t="s">
        <v>1799</v>
      </c>
      <c r="AI57" s="619">
        <v>0</v>
      </c>
      <c r="AJ57" s="619">
        <v>0</v>
      </c>
      <c r="AK57" s="616">
        <v>0</v>
      </c>
      <c r="AL57" s="616">
        <v>0</v>
      </c>
      <c r="AM57" s="616">
        <v>0</v>
      </c>
      <c r="AN57" s="616">
        <v>0</v>
      </c>
      <c r="AQ57" s="619">
        <v>0</v>
      </c>
      <c r="AR57" s="619">
        <v>0</v>
      </c>
      <c r="AS57" s="619">
        <v>0</v>
      </c>
      <c r="AT57" s="619">
        <v>0</v>
      </c>
      <c r="AU57" s="619">
        <v>0</v>
      </c>
      <c r="AV57" s="619">
        <v>0</v>
      </c>
      <c r="AW57" s="619">
        <v>0</v>
      </c>
      <c r="AX57" s="619">
        <v>0</v>
      </c>
    </row>
    <row r="58" spans="1:50" ht="11.25" customHeight="1">
      <c r="A58" s="623"/>
      <c r="B58" s="623">
        <v>130</v>
      </c>
      <c r="C58" s="623">
        <v>31</v>
      </c>
      <c r="D58" s="614">
        <v>31</v>
      </c>
      <c r="E58" s="614">
        <v>1</v>
      </c>
      <c r="F58" s="614">
        <f t="shared" si="7"/>
        <v>0</v>
      </c>
      <c r="G58" s="614">
        <v>0</v>
      </c>
      <c r="H58" s="429" t="s">
        <v>1290</v>
      </c>
      <c r="I58" s="601" t="str">
        <f t="shared" si="1"/>
        <v>캐릭별파트(2)</v>
      </c>
      <c r="J58" s="601" t="s">
        <v>234</v>
      </c>
      <c r="K58" s="777">
        <v>-1</v>
      </c>
      <c r="L58" s="777" t="s">
        <v>2675</v>
      </c>
      <c r="M58" s="650" t="s">
        <v>2166</v>
      </c>
      <c r="N58" s="622">
        <v>1</v>
      </c>
      <c r="O58" s="623" t="s">
        <v>1765</v>
      </c>
      <c r="P58" s="697" t="s">
        <v>2317</v>
      </c>
      <c r="Q58" s="625">
        <v>235</v>
      </c>
      <c r="R58" s="625">
        <f t="shared" si="2"/>
        <v>31</v>
      </c>
      <c r="S58" s="697">
        <f t="shared" si="4"/>
        <v>75</v>
      </c>
      <c r="T58" s="697">
        <f t="shared" si="5"/>
        <v>0</v>
      </c>
      <c r="U58" s="623"/>
      <c r="V58" s="623"/>
      <c r="W58" s="623">
        <v>0</v>
      </c>
      <c r="X58" s="623">
        <v>0</v>
      </c>
      <c r="Y58" s="623" t="s">
        <v>1768</v>
      </c>
      <c r="Z58" s="623">
        <v>123</v>
      </c>
      <c r="AA58" s="623"/>
      <c r="AB58" s="623"/>
      <c r="AC58" s="623"/>
      <c r="AD58" s="623"/>
      <c r="AE58" s="777">
        <f t="shared" si="3"/>
        <v>4700</v>
      </c>
      <c r="AF58" s="623">
        <v>0</v>
      </c>
      <c r="AG58" s="623">
        <v>7</v>
      </c>
      <c r="AH58" s="623" t="s">
        <v>1820</v>
      </c>
      <c r="AI58" s="611">
        <v>4</v>
      </c>
      <c r="AJ58" s="611">
        <v>2</v>
      </c>
      <c r="AK58" s="614">
        <v>0</v>
      </c>
      <c r="AL58" s="614">
        <v>0</v>
      </c>
      <c r="AM58" s="614">
        <v>0</v>
      </c>
      <c r="AN58" s="614">
        <v>0</v>
      </c>
      <c r="AQ58" s="611">
        <v>0</v>
      </c>
      <c r="AR58" s="611">
        <v>1</v>
      </c>
      <c r="AS58" s="611">
        <v>0</v>
      </c>
      <c r="AT58" s="611">
        <v>0</v>
      </c>
      <c r="AU58" s="611">
        <v>0</v>
      </c>
      <c r="AV58" s="611">
        <v>0</v>
      </c>
      <c r="AW58" s="611">
        <v>0</v>
      </c>
      <c r="AX58" s="611">
        <v>0</v>
      </c>
    </row>
    <row r="59" spans="1:50" ht="11.25" customHeight="1">
      <c r="A59" s="623"/>
      <c r="B59" s="623">
        <v>131</v>
      </c>
      <c r="C59" s="623">
        <v>32</v>
      </c>
      <c r="D59" s="614">
        <v>5</v>
      </c>
      <c r="E59" s="614">
        <v>0.3</v>
      </c>
      <c r="F59" s="614">
        <f t="shared" si="7"/>
        <v>0.7</v>
      </c>
      <c r="G59" s="623">
        <v>0</v>
      </c>
      <c r="H59" s="429" t="s">
        <v>1275</v>
      </c>
      <c r="I59" s="601" t="str">
        <f t="shared" si="1"/>
        <v>캐릭별파트(2)</v>
      </c>
      <c r="J59" s="601" t="s">
        <v>234</v>
      </c>
      <c r="K59" s="777">
        <v>-1</v>
      </c>
      <c r="L59" s="777" t="s">
        <v>2639</v>
      </c>
      <c r="M59" s="650" t="s">
        <v>2167</v>
      </c>
      <c r="N59" s="622">
        <v>1</v>
      </c>
      <c r="O59" s="623" t="s">
        <v>1765</v>
      </c>
      <c r="P59" s="697" t="s">
        <v>2319</v>
      </c>
      <c r="Q59" s="625">
        <v>236</v>
      </c>
      <c r="R59" s="625">
        <f t="shared" si="2"/>
        <v>5</v>
      </c>
      <c r="S59" s="697">
        <f t="shared" si="4"/>
        <v>4</v>
      </c>
      <c r="T59" s="697">
        <f t="shared" si="5"/>
        <v>0.121</v>
      </c>
      <c r="U59" s="623"/>
      <c r="V59" s="623"/>
      <c r="W59" s="623">
        <v>0</v>
      </c>
      <c r="X59" s="623">
        <v>0</v>
      </c>
      <c r="Y59" s="623" t="s">
        <v>1768</v>
      </c>
      <c r="Z59" s="623">
        <v>123</v>
      </c>
      <c r="AA59" s="623"/>
      <c r="AB59" s="623"/>
      <c r="AC59" s="623"/>
      <c r="AD59" s="623"/>
      <c r="AE59" s="777">
        <f t="shared" si="3"/>
        <v>500</v>
      </c>
      <c r="AF59" s="623">
        <v>0</v>
      </c>
      <c r="AG59" s="623">
        <v>7</v>
      </c>
      <c r="AH59" s="623" t="s">
        <v>1276</v>
      </c>
      <c r="AI59" s="611">
        <v>3</v>
      </c>
      <c r="AJ59" s="611">
        <v>0</v>
      </c>
      <c r="AK59" s="614">
        <v>0</v>
      </c>
      <c r="AL59" s="614">
        <v>0</v>
      </c>
      <c r="AM59" s="614">
        <v>0</v>
      </c>
      <c r="AN59" s="623">
        <v>1</v>
      </c>
      <c r="AQ59" s="611">
        <v>0</v>
      </c>
      <c r="AR59" s="611">
        <v>1</v>
      </c>
      <c r="AS59" s="611">
        <v>0</v>
      </c>
      <c r="AT59" s="611">
        <v>0</v>
      </c>
      <c r="AU59" s="611">
        <v>0</v>
      </c>
      <c r="AV59" s="611">
        <v>0</v>
      </c>
      <c r="AW59" s="611">
        <v>0</v>
      </c>
      <c r="AX59" s="611">
        <v>0</v>
      </c>
    </row>
    <row r="60" spans="1:50" ht="11.25" customHeight="1">
      <c r="A60" s="623"/>
      <c r="B60" s="623">
        <v>132</v>
      </c>
      <c r="C60" s="623">
        <v>33</v>
      </c>
      <c r="D60" s="614">
        <v>16</v>
      </c>
      <c r="E60" s="614">
        <v>0.3</v>
      </c>
      <c r="F60" s="614">
        <f t="shared" si="7"/>
        <v>0.7</v>
      </c>
      <c r="G60" s="623">
        <v>0</v>
      </c>
      <c r="H60" s="429" t="s">
        <v>1821</v>
      </c>
      <c r="I60" s="601" t="str">
        <f t="shared" si="1"/>
        <v>캐릭별파트(2)</v>
      </c>
      <c r="J60" s="601" t="s">
        <v>234</v>
      </c>
      <c r="K60" s="777">
        <v>-1</v>
      </c>
      <c r="L60" s="777" t="s">
        <v>2639</v>
      </c>
      <c r="M60" s="650" t="s">
        <v>2168</v>
      </c>
      <c r="N60" s="622">
        <v>1</v>
      </c>
      <c r="O60" s="623" t="s">
        <v>1765</v>
      </c>
      <c r="P60" s="697" t="s">
        <v>2320</v>
      </c>
      <c r="Q60" s="625">
        <v>237</v>
      </c>
      <c r="R60" s="625">
        <f t="shared" si="2"/>
        <v>16</v>
      </c>
      <c r="S60" s="697">
        <f t="shared" si="4"/>
        <v>12</v>
      </c>
      <c r="T60" s="697">
        <f t="shared" si="5"/>
        <v>0.38700000000000001</v>
      </c>
      <c r="U60" s="623"/>
      <c r="V60" s="623"/>
      <c r="W60" s="623">
        <v>0</v>
      </c>
      <c r="X60" s="623">
        <v>0</v>
      </c>
      <c r="Y60" s="623" t="s">
        <v>1768</v>
      </c>
      <c r="Z60" s="623">
        <v>123</v>
      </c>
      <c r="AA60" s="623"/>
      <c r="AB60" s="623"/>
      <c r="AC60" s="623"/>
      <c r="AD60" s="623"/>
      <c r="AE60" s="777">
        <f t="shared" ref="AE60:AE88" si="8">ROUNDUP((((S60/$H$6)*IF(I60="캐릭별파트(1)",$O$3,IF(I60="캐릭별파트(2)",$O$4,IF(I60="캐릭별파트(4)",$O$5,IF(I60="캐릭별파트(8)",$O$6,IF(I60="캐릭별파트(255)",$O$7,1)))))/2)+
((T60/$I$6)*IF(I60="캐릭별파트(1)",$O$3,IF(I60="캐릭별파트(2)",$O$4,IF(I60="캐릭별파트(4)",$O$5,IF(I60="캐릭별파트(8)",$O$6,IF(I60="캐릭별파트(255)",$O$7,1)))))/2))*
IF(I60="캐릭별파트(1)", IF(D60=3, $P$3, IF(D60=11, $Q$3, IF(D60=24, $R$3, IF(D60=$P$2, $P$3,   IF(D60=$Q$2, $Q$3,   IF(D60=$R$2, $R$3,   75)))))),
IF(I60="캐릭별파트(2)",   IF(D60=3, $P$4, IF(D60=11, $Q$4, IF(D60=24, $R$4, IF(D60=$P$2, $P$4,   IF(D60=$Q$2, $Q$4,   IF(D60=$R$2, $R$4,   75)))))),
IF(I60="캐릭별파트(4)",   IF(D60=3, $P$5, IF(D60=11, $Q$5, IF(D60=24, $R$5, IF(D60=$P$2, $P$5,   IF(D60=$Q$2, $Q$5,   IF(D60=$R$2, $R$5,   75)))))),
IF(I60="캐릭별파트(8)",   IF(D60=3, $P$6, IF(D60=11, $Q$6, IF(D60=24, $R$6, IF(D60=$P$2, $P$6,   IF(D60=$Q$2, $Q$6,   IF(D60=$R$2, $R$6,   IF(D60=$S$2,$S$6,1))))))),
IF(I60="캐릭별파트(255)",IF(D60=3, $P$7, IF(D60=11, $Q$7, IF(D60=24, $R$7, IF(D60=$P$2, $P$7,   IF(D60=$Q$2, $Q$7,   IF(D60=$R$2, $R$7,   75)))))),1))))),-2)</f>
        <v>1400</v>
      </c>
      <c r="AF60" s="623">
        <v>0</v>
      </c>
      <c r="AG60" s="623">
        <v>7</v>
      </c>
      <c r="AH60" s="623" t="s">
        <v>1277</v>
      </c>
      <c r="AI60" s="611">
        <v>3</v>
      </c>
      <c r="AJ60" s="611">
        <v>1</v>
      </c>
      <c r="AK60" s="614">
        <v>0</v>
      </c>
      <c r="AL60" s="614">
        <v>0</v>
      </c>
      <c r="AM60" s="614">
        <v>0</v>
      </c>
      <c r="AN60" s="623">
        <v>2</v>
      </c>
      <c r="AQ60" s="611">
        <v>0</v>
      </c>
      <c r="AR60" s="611">
        <v>1</v>
      </c>
      <c r="AS60" s="611">
        <v>0</v>
      </c>
      <c r="AT60" s="611">
        <v>0</v>
      </c>
      <c r="AU60" s="611">
        <v>0</v>
      </c>
      <c r="AV60" s="611">
        <v>0</v>
      </c>
      <c r="AW60" s="611">
        <v>0</v>
      </c>
      <c r="AX60" s="611">
        <v>0</v>
      </c>
    </row>
    <row r="61" spans="1:50" s="619" customFormat="1" ht="11.25" customHeight="1">
      <c r="A61" s="616"/>
      <c r="B61" s="616">
        <v>133</v>
      </c>
      <c r="C61" s="616">
        <v>34</v>
      </c>
      <c r="D61" s="616">
        <v>1</v>
      </c>
      <c r="E61" s="616">
        <v>0</v>
      </c>
      <c r="F61" s="616">
        <v>0</v>
      </c>
      <c r="G61" s="616">
        <v>0</v>
      </c>
      <c r="H61" s="617" t="s">
        <v>1822</v>
      </c>
      <c r="I61" s="618" t="str">
        <f t="shared" si="1"/>
        <v>캐릭별파트(0)</v>
      </c>
      <c r="J61" s="618" t="s">
        <v>1794</v>
      </c>
      <c r="K61" s="777">
        <v>-1</v>
      </c>
      <c r="L61" s="896" t="s">
        <v>2640</v>
      </c>
      <c r="M61" s="650" t="s">
        <v>2168</v>
      </c>
      <c r="N61" s="622">
        <v>1</v>
      </c>
      <c r="O61" s="623" t="s">
        <v>1765</v>
      </c>
      <c r="P61" s="616" t="s">
        <v>1798</v>
      </c>
      <c r="Q61" s="616">
        <v>200</v>
      </c>
      <c r="R61" s="616">
        <v>1</v>
      </c>
      <c r="S61" s="697">
        <f t="shared" si="4"/>
        <v>0</v>
      </c>
      <c r="T61" s="697">
        <f t="shared" si="5"/>
        <v>0</v>
      </c>
      <c r="U61" s="616"/>
      <c r="V61" s="616"/>
      <c r="W61" s="623">
        <v>0</v>
      </c>
      <c r="X61" s="623">
        <v>0</v>
      </c>
      <c r="Y61" s="623" t="s">
        <v>1768</v>
      </c>
      <c r="Z61" s="623">
        <v>123</v>
      </c>
      <c r="AA61" s="616"/>
      <c r="AB61" s="616"/>
      <c r="AC61" s="616"/>
      <c r="AD61" s="616"/>
      <c r="AE61" s="777">
        <f t="shared" si="8"/>
        <v>0</v>
      </c>
      <c r="AF61" s="616">
        <v>0</v>
      </c>
      <c r="AG61" s="616">
        <v>7</v>
      </c>
      <c r="AH61" s="616" t="s">
        <v>1799</v>
      </c>
      <c r="AI61" s="619">
        <v>0</v>
      </c>
      <c r="AJ61" s="619">
        <v>0</v>
      </c>
      <c r="AK61" s="616">
        <v>0</v>
      </c>
      <c r="AL61" s="616">
        <v>0</v>
      </c>
      <c r="AM61" s="616">
        <v>0</v>
      </c>
      <c r="AN61" s="616">
        <v>0</v>
      </c>
      <c r="AQ61" s="619">
        <v>0</v>
      </c>
      <c r="AR61" s="619">
        <v>0</v>
      </c>
      <c r="AS61" s="619">
        <v>0</v>
      </c>
      <c r="AT61" s="619">
        <v>0</v>
      </c>
      <c r="AU61" s="619">
        <v>0</v>
      </c>
      <c r="AV61" s="619">
        <v>0</v>
      </c>
      <c r="AW61" s="619">
        <v>0</v>
      </c>
      <c r="AX61" s="619">
        <v>0</v>
      </c>
    </row>
    <row r="62" spans="1:50" s="619" customFormat="1" ht="11.25" customHeight="1">
      <c r="A62" s="616"/>
      <c r="B62" s="616">
        <v>134</v>
      </c>
      <c r="C62" s="616">
        <v>35</v>
      </c>
      <c r="D62" s="616">
        <v>1</v>
      </c>
      <c r="E62" s="616">
        <v>0</v>
      </c>
      <c r="F62" s="616">
        <v>0</v>
      </c>
      <c r="G62" s="616">
        <v>0</v>
      </c>
      <c r="H62" s="617" t="s">
        <v>1823</v>
      </c>
      <c r="I62" s="618" t="str">
        <f t="shared" si="1"/>
        <v>캐릭별파트(0)</v>
      </c>
      <c r="J62" s="618" t="s">
        <v>1794</v>
      </c>
      <c r="K62" s="777">
        <v>-1</v>
      </c>
      <c r="L62" s="896" t="s">
        <v>2640</v>
      </c>
      <c r="M62" s="650" t="s">
        <v>2168</v>
      </c>
      <c r="N62" s="622">
        <v>1</v>
      </c>
      <c r="O62" s="623" t="s">
        <v>1765</v>
      </c>
      <c r="P62" s="616" t="s">
        <v>1798</v>
      </c>
      <c r="Q62" s="616">
        <v>200</v>
      </c>
      <c r="R62" s="616">
        <v>1</v>
      </c>
      <c r="S62" s="697">
        <f t="shared" si="4"/>
        <v>0</v>
      </c>
      <c r="T62" s="697">
        <f t="shared" si="5"/>
        <v>0</v>
      </c>
      <c r="U62" s="616"/>
      <c r="V62" s="616"/>
      <c r="W62" s="623">
        <v>0</v>
      </c>
      <c r="X62" s="623">
        <v>0</v>
      </c>
      <c r="Y62" s="623" t="s">
        <v>1768</v>
      </c>
      <c r="Z62" s="623">
        <v>123</v>
      </c>
      <c r="AA62" s="616"/>
      <c r="AB62" s="616"/>
      <c r="AC62" s="616"/>
      <c r="AD62" s="616"/>
      <c r="AE62" s="777">
        <f t="shared" si="8"/>
        <v>0</v>
      </c>
      <c r="AF62" s="616">
        <v>0</v>
      </c>
      <c r="AG62" s="616">
        <v>7</v>
      </c>
      <c r="AH62" s="616" t="s">
        <v>1799</v>
      </c>
      <c r="AI62" s="619">
        <v>0</v>
      </c>
      <c r="AJ62" s="619">
        <v>0</v>
      </c>
      <c r="AK62" s="616">
        <v>0</v>
      </c>
      <c r="AL62" s="616">
        <v>0</v>
      </c>
      <c r="AM62" s="616">
        <v>0</v>
      </c>
      <c r="AN62" s="616">
        <v>0</v>
      </c>
      <c r="AQ62" s="619">
        <v>0</v>
      </c>
      <c r="AR62" s="619">
        <v>0</v>
      </c>
      <c r="AS62" s="619">
        <v>0</v>
      </c>
      <c r="AT62" s="619">
        <v>0</v>
      </c>
      <c r="AU62" s="619">
        <v>0</v>
      </c>
      <c r="AV62" s="619">
        <v>0</v>
      </c>
      <c r="AW62" s="619">
        <v>0</v>
      </c>
      <c r="AX62" s="619">
        <v>0</v>
      </c>
    </row>
    <row r="63" spans="1:50" ht="11.25" customHeight="1">
      <c r="A63" s="623"/>
      <c r="B63" s="623">
        <v>135</v>
      </c>
      <c r="C63" s="623">
        <v>36</v>
      </c>
      <c r="D63" s="614">
        <v>31</v>
      </c>
      <c r="E63" s="614">
        <v>0.3</v>
      </c>
      <c r="F63" s="614">
        <f t="shared" si="7"/>
        <v>0.7</v>
      </c>
      <c r="G63" s="623">
        <v>0</v>
      </c>
      <c r="H63" s="429" t="s">
        <v>1278</v>
      </c>
      <c r="I63" s="601" t="str">
        <f t="shared" si="1"/>
        <v>캐릭별파트(2)</v>
      </c>
      <c r="J63" s="601" t="s">
        <v>234</v>
      </c>
      <c r="K63" s="777">
        <v>-1</v>
      </c>
      <c r="L63" s="777" t="s">
        <v>2639</v>
      </c>
      <c r="M63" s="650" t="s">
        <v>2169</v>
      </c>
      <c r="N63" s="622">
        <v>1</v>
      </c>
      <c r="O63" s="623" t="s">
        <v>1765</v>
      </c>
      <c r="P63" s="697" t="s">
        <v>2317</v>
      </c>
      <c r="Q63" s="625">
        <v>238</v>
      </c>
      <c r="R63" s="625">
        <f t="shared" si="2"/>
        <v>31</v>
      </c>
      <c r="S63" s="697">
        <f t="shared" si="4"/>
        <v>23</v>
      </c>
      <c r="T63" s="697">
        <f t="shared" si="5"/>
        <v>0.74970000000000003</v>
      </c>
      <c r="U63" s="623"/>
      <c r="V63" s="623"/>
      <c r="W63" s="623">
        <v>0</v>
      </c>
      <c r="X63" s="623">
        <v>0</v>
      </c>
      <c r="Y63" s="623" t="s">
        <v>1768</v>
      </c>
      <c r="Z63" s="623">
        <v>123</v>
      </c>
      <c r="AA63" s="623"/>
      <c r="AB63" s="623"/>
      <c r="AC63" s="623"/>
      <c r="AD63" s="623"/>
      <c r="AE63" s="777">
        <f t="shared" si="8"/>
        <v>4700</v>
      </c>
      <c r="AF63" s="623">
        <v>0</v>
      </c>
      <c r="AG63" s="623">
        <v>7</v>
      </c>
      <c r="AH63" s="623" t="s">
        <v>1279</v>
      </c>
      <c r="AI63" s="611">
        <v>3</v>
      </c>
      <c r="AJ63" s="611">
        <v>2</v>
      </c>
      <c r="AK63" s="614">
        <v>0</v>
      </c>
      <c r="AL63" s="614">
        <v>0</v>
      </c>
      <c r="AM63" s="614">
        <v>0</v>
      </c>
      <c r="AN63" s="623">
        <v>0</v>
      </c>
      <c r="AQ63" s="611">
        <v>0</v>
      </c>
      <c r="AR63" s="611">
        <v>1</v>
      </c>
      <c r="AS63" s="611">
        <v>0</v>
      </c>
      <c r="AT63" s="611">
        <v>0</v>
      </c>
      <c r="AU63" s="611">
        <v>0</v>
      </c>
      <c r="AV63" s="611">
        <v>0</v>
      </c>
      <c r="AW63" s="611">
        <v>0</v>
      </c>
      <c r="AX63" s="611">
        <v>0</v>
      </c>
    </row>
    <row r="64" spans="1:50" ht="11.25" customHeight="1">
      <c r="A64" s="623"/>
      <c r="B64" s="623">
        <v>136</v>
      </c>
      <c r="C64" s="623">
        <v>37</v>
      </c>
      <c r="D64" s="614">
        <v>5</v>
      </c>
      <c r="E64" s="614">
        <v>0.7</v>
      </c>
      <c r="F64" s="614">
        <f t="shared" si="7"/>
        <v>0.30000000000000004</v>
      </c>
      <c r="G64" s="614">
        <v>0</v>
      </c>
      <c r="H64" s="429" t="s">
        <v>1280</v>
      </c>
      <c r="I64" s="601" t="str">
        <f t="shared" si="1"/>
        <v>캐릭별파트(2)</v>
      </c>
      <c r="J64" s="601" t="s">
        <v>234</v>
      </c>
      <c r="K64" s="777">
        <v>-1</v>
      </c>
      <c r="L64" s="777" t="s">
        <v>2639</v>
      </c>
      <c r="M64" s="650" t="s">
        <v>2170</v>
      </c>
      <c r="N64" s="622">
        <v>1</v>
      </c>
      <c r="O64" s="623" t="s">
        <v>1765</v>
      </c>
      <c r="P64" s="697" t="s">
        <v>2319</v>
      </c>
      <c r="Q64" s="625">
        <v>239</v>
      </c>
      <c r="R64" s="625">
        <f t="shared" si="2"/>
        <v>5</v>
      </c>
      <c r="S64" s="697">
        <f t="shared" si="4"/>
        <v>9</v>
      </c>
      <c r="T64" s="697">
        <f t="shared" si="5"/>
        <v>5.1900000000000002E-2</v>
      </c>
      <c r="U64" s="623"/>
      <c r="V64" s="623"/>
      <c r="W64" s="623">
        <v>0</v>
      </c>
      <c r="X64" s="623">
        <v>0</v>
      </c>
      <c r="Y64" s="623" t="s">
        <v>1768</v>
      </c>
      <c r="Z64" s="623">
        <v>123</v>
      </c>
      <c r="AA64" s="623"/>
      <c r="AB64" s="623"/>
      <c r="AC64" s="623"/>
      <c r="AD64" s="623"/>
      <c r="AE64" s="777">
        <f t="shared" si="8"/>
        <v>500</v>
      </c>
      <c r="AF64" s="623">
        <v>0</v>
      </c>
      <c r="AG64" s="623">
        <v>7</v>
      </c>
      <c r="AH64" s="623" t="s">
        <v>1281</v>
      </c>
      <c r="AI64" s="611">
        <v>5</v>
      </c>
      <c r="AJ64" s="611">
        <v>0</v>
      </c>
      <c r="AK64" s="614">
        <v>0</v>
      </c>
      <c r="AL64" s="614">
        <v>0</v>
      </c>
      <c r="AM64" s="614">
        <v>0</v>
      </c>
      <c r="AN64" s="614">
        <v>1</v>
      </c>
      <c r="AQ64" s="611">
        <v>0</v>
      </c>
      <c r="AR64" s="611">
        <v>1</v>
      </c>
      <c r="AS64" s="611">
        <v>0</v>
      </c>
      <c r="AT64" s="611">
        <v>0</v>
      </c>
      <c r="AU64" s="611">
        <v>0</v>
      </c>
      <c r="AV64" s="611">
        <v>0</v>
      </c>
      <c r="AW64" s="611">
        <v>0</v>
      </c>
      <c r="AX64" s="611">
        <v>0</v>
      </c>
    </row>
    <row r="65" spans="1:50" ht="11.25" customHeight="1">
      <c r="A65" s="623"/>
      <c r="B65" s="623">
        <v>137</v>
      </c>
      <c r="C65" s="623">
        <v>38</v>
      </c>
      <c r="D65" s="614">
        <v>16</v>
      </c>
      <c r="E65" s="614">
        <v>0.7</v>
      </c>
      <c r="F65" s="614">
        <f t="shared" si="7"/>
        <v>0.30000000000000004</v>
      </c>
      <c r="G65" s="614">
        <v>0</v>
      </c>
      <c r="H65" s="429" t="s">
        <v>1824</v>
      </c>
      <c r="I65" s="601" t="str">
        <f t="shared" si="1"/>
        <v>캐릭별파트(2)</v>
      </c>
      <c r="J65" s="601" t="s">
        <v>234</v>
      </c>
      <c r="K65" s="777">
        <v>-1</v>
      </c>
      <c r="L65" s="777" t="s">
        <v>2639</v>
      </c>
      <c r="M65" s="650" t="s">
        <v>2171</v>
      </c>
      <c r="N65" s="622">
        <v>1</v>
      </c>
      <c r="O65" s="623" t="s">
        <v>1765</v>
      </c>
      <c r="P65" s="697" t="s">
        <v>2320</v>
      </c>
      <c r="Q65" s="625">
        <v>240</v>
      </c>
      <c r="R65" s="625">
        <f t="shared" si="2"/>
        <v>16</v>
      </c>
      <c r="S65" s="697">
        <f t="shared" si="4"/>
        <v>27</v>
      </c>
      <c r="T65" s="697">
        <f t="shared" si="5"/>
        <v>0.16589999999999999</v>
      </c>
      <c r="U65" s="623"/>
      <c r="V65" s="623"/>
      <c r="W65" s="623">
        <v>0</v>
      </c>
      <c r="X65" s="623">
        <v>0</v>
      </c>
      <c r="Y65" s="623" t="s">
        <v>1768</v>
      </c>
      <c r="Z65" s="623">
        <v>123</v>
      </c>
      <c r="AA65" s="623"/>
      <c r="AB65" s="623"/>
      <c r="AC65" s="623"/>
      <c r="AD65" s="623"/>
      <c r="AE65" s="777">
        <f t="shared" si="8"/>
        <v>1400</v>
      </c>
      <c r="AF65" s="623">
        <v>0</v>
      </c>
      <c r="AG65" s="623">
        <v>7</v>
      </c>
      <c r="AH65" s="623" t="s">
        <v>1282</v>
      </c>
      <c r="AI65" s="611">
        <v>5</v>
      </c>
      <c r="AJ65" s="611">
        <v>1</v>
      </c>
      <c r="AK65" s="614">
        <v>0</v>
      </c>
      <c r="AL65" s="614">
        <v>0</v>
      </c>
      <c r="AM65" s="614">
        <v>0</v>
      </c>
      <c r="AN65" s="614">
        <v>2</v>
      </c>
      <c r="AQ65" s="611">
        <v>0</v>
      </c>
      <c r="AR65" s="611">
        <v>1</v>
      </c>
      <c r="AS65" s="611">
        <v>0</v>
      </c>
      <c r="AT65" s="611">
        <v>0</v>
      </c>
      <c r="AU65" s="611">
        <v>0</v>
      </c>
      <c r="AV65" s="611">
        <v>0</v>
      </c>
      <c r="AW65" s="611">
        <v>0</v>
      </c>
      <c r="AX65" s="611">
        <v>0</v>
      </c>
    </row>
    <row r="66" spans="1:50" s="619" customFormat="1" ht="11.25" customHeight="1">
      <c r="A66" s="616"/>
      <c r="B66" s="616">
        <v>138</v>
      </c>
      <c r="C66" s="616">
        <v>39</v>
      </c>
      <c r="D66" s="616">
        <v>1</v>
      </c>
      <c r="E66" s="616">
        <v>0</v>
      </c>
      <c r="F66" s="616">
        <v>0</v>
      </c>
      <c r="G66" s="616">
        <v>0</v>
      </c>
      <c r="H66" s="617" t="s">
        <v>1825</v>
      </c>
      <c r="I66" s="618" t="str">
        <f t="shared" si="1"/>
        <v>캐릭별파트(0)</v>
      </c>
      <c r="J66" s="618" t="s">
        <v>1794</v>
      </c>
      <c r="K66" s="777">
        <v>-1</v>
      </c>
      <c r="L66" s="896" t="s">
        <v>2640</v>
      </c>
      <c r="M66" s="650" t="s">
        <v>2171</v>
      </c>
      <c r="N66" s="622">
        <v>1</v>
      </c>
      <c r="O66" s="623" t="s">
        <v>1765</v>
      </c>
      <c r="P66" s="616" t="s">
        <v>1798</v>
      </c>
      <c r="Q66" s="616">
        <v>200</v>
      </c>
      <c r="R66" s="616">
        <v>1</v>
      </c>
      <c r="S66" s="697">
        <f t="shared" si="4"/>
        <v>0</v>
      </c>
      <c r="T66" s="697">
        <f t="shared" si="5"/>
        <v>0</v>
      </c>
      <c r="U66" s="616"/>
      <c r="V66" s="616"/>
      <c r="W66" s="623">
        <v>0</v>
      </c>
      <c r="X66" s="623">
        <v>0</v>
      </c>
      <c r="Y66" s="623" t="s">
        <v>1768</v>
      </c>
      <c r="Z66" s="623">
        <v>123</v>
      </c>
      <c r="AA66" s="616"/>
      <c r="AB66" s="616"/>
      <c r="AC66" s="616"/>
      <c r="AD66" s="616"/>
      <c r="AE66" s="777">
        <f t="shared" si="8"/>
        <v>0</v>
      </c>
      <c r="AF66" s="616">
        <v>0</v>
      </c>
      <c r="AG66" s="616">
        <v>7</v>
      </c>
      <c r="AH66" s="616" t="s">
        <v>1799</v>
      </c>
      <c r="AI66" s="619">
        <v>0</v>
      </c>
      <c r="AJ66" s="619">
        <v>0</v>
      </c>
      <c r="AK66" s="616">
        <v>0</v>
      </c>
      <c r="AL66" s="616">
        <v>0</v>
      </c>
      <c r="AM66" s="616">
        <v>0</v>
      </c>
      <c r="AN66" s="616">
        <v>0</v>
      </c>
      <c r="AQ66" s="619">
        <v>0</v>
      </c>
      <c r="AR66" s="619">
        <v>0</v>
      </c>
      <c r="AS66" s="619">
        <v>0</v>
      </c>
      <c r="AT66" s="619">
        <v>0</v>
      </c>
      <c r="AU66" s="619">
        <v>0</v>
      </c>
      <c r="AV66" s="619">
        <v>0</v>
      </c>
      <c r="AW66" s="619">
        <v>0</v>
      </c>
      <c r="AX66" s="619">
        <v>0</v>
      </c>
    </row>
    <row r="67" spans="1:50" s="619" customFormat="1" ht="11.25" customHeight="1">
      <c r="A67" s="616"/>
      <c r="B67" s="616">
        <v>139</v>
      </c>
      <c r="C67" s="616">
        <v>40</v>
      </c>
      <c r="D67" s="616">
        <v>1</v>
      </c>
      <c r="E67" s="616">
        <v>0</v>
      </c>
      <c r="F67" s="616">
        <v>0</v>
      </c>
      <c r="G67" s="616">
        <v>0</v>
      </c>
      <c r="H67" s="617" t="s">
        <v>1826</v>
      </c>
      <c r="I67" s="618" t="str">
        <f t="shared" si="1"/>
        <v>캐릭별파트(0)</v>
      </c>
      <c r="J67" s="618" t="s">
        <v>1794</v>
      </c>
      <c r="K67" s="777">
        <v>-1</v>
      </c>
      <c r="L67" s="896" t="s">
        <v>2640</v>
      </c>
      <c r="M67" s="650" t="s">
        <v>2171</v>
      </c>
      <c r="N67" s="622">
        <v>1</v>
      </c>
      <c r="O67" s="623" t="s">
        <v>1765</v>
      </c>
      <c r="P67" s="616" t="s">
        <v>1798</v>
      </c>
      <c r="Q67" s="616">
        <v>200</v>
      </c>
      <c r="R67" s="616">
        <v>1</v>
      </c>
      <c r="S67" s="697">
        <f t="shared" si="4"/>
        <v>0</v>
      </c>
      <c r="T67" s="697">
        <f t="shared" si="5"/>
        <v>0</v>
      </c>
      <c r="U67" s="616"/>
      <c r="V67" s="616"/>
      <c r="W67" s="623">
        <v>0</v>
      </c>
      <c r="X67" s="623">
        <v>0</v>
      </c>
      <c r="Y67" s="623" t="s">
        <v>1768</v>
      </c>
      <c r="Z67" s="623">
        <v>123</v>
      </c>
      <c r="AA67" s="616"/>
      <c r="AB67" s="616"/>
      <c r="AC67" s="616"/>
      <c r="AD67" s="616"/>
      <c r="AE67" s="777">
        <f t="shared" si="8"/>
        <v>0</v>
      </c>
      <c r="AF67" s="616">
        <v>0</v>
      </c>
      <c r="AG67" s="616">
        <v>7</v>
      </c>
      <c r="AH67" s="616" t="s">
        <v>1799</v>
      </c>
      <c r="AI67" s="619">
        <v>0</v>
      </c>
      <c r="AJ67" s="619">
        <v>0</v>
      </c>
      <c r="AK67" s="616">
        <v>0</v>
      </c>
      <c r="AL67" s="616">
        <v>0</v>
      </c>
      <c r="AM67" s="616">
        <v>0</v>
      </c>
      <c r="AN67" s="616">
        <v>0</v>
      </c>
      <c r="AQ67" s="619">
        <v>0</v>
      </c>
      <c r="AR67" s="619">
        <v>0</v>
      </c>
      <c r="AS67" s="619">
        <v>0</v>
      </c>
      <c r="AT67" s="619">
        <v>0</v>
      </c>
      <c r="AU67" s="619">
        <v>0</v>
      </c>
      <c r="AV67" s="619">
        <v>0</v>
      </c>
      <c r="AW67" s="619">
        <v>0</v>
      </c>
      <c r="AX67" s="619">
        <v>0</v>
      </c>
    </row>
    <row r="68" spans="1:50" ht="11.25" customHeight="1">
      <c r="A68" s="623"/>
      <c r="B68" s="623">
        <v>140</v>
      </c>
      <c r="C68" s="623">
        <v>41</v>
      </c>
      <c r="D68" s="614">
        <v>31</v>
      </c>
      <c r="E68" s="614">
        <v>0.7</v>
      </c>
      <c r="F68" s="614">
        <f t="shared" si="7"/>
        <v>0.30000000000000004</v>
      </c>
      <c r="G68" s="614">
        <v>0</v>
      </c>
      <c r="H68" s="429" t="s">
        <v>1283</v>
      </c>
      <c r="I68" s="601" t="str">
        <f t="shared" si="1"/>
        <v>캐릭별파트(2)</v>
      </c>
      <c r="J68" s="601" t="s">
        <v>234</v>
      </c>
      <c r="K68" s="777">
        <v>-1</v>
      </c>
      <c r="L68" s="777" t="s">
        <v>2639</v>
      </c>
      <c r="M68" s="650" t="s">
        <v>2172</v>
      </c>
      <c r="N68" s="622">
        <v>1</v>
      </c>
      <c r="O68" s="623" t="s">
        <v>1765</v>
      </c>
      <c r="P68" s="697" t="s">
        <v>2317</v>
      </c>
      <c r="Q68" s="625">
        <v>241</v>
      </c>
      <c r="R68" s="625">
        <f t="shared" si="2"/>
        <v>31</v>
      </c>
      <c r="S68" s="697">
        <f t="shared" si="4"/>
        <v>53</v>
      </c>
      <c r="T68" s="697">
        <f t="shared" si="5"/>
        <v>0.32129999999999997</v>
      </c>
      <c r="U68" s="623"/>
      <c r="V68" s="623"/>
      <c r="W68" s="623">
        <v>0</v>
      </c>
      <c r="X68" s="623">
        <v>0</v>
      </c>
      <c r="Y68" s="623" t="s">
        <v>1768</v>
      </c>
      <c r="Z68" s="623">
        <v>123</v>
      </c>
      <c r="AA68" s="623"/>
      <c r="AB68" s="623"/>
      <c r="AC68" s="623"/>
      <c r="AD68" s="623"/>
      <c r="AE68" s="777">
        <f t="shared" si="8"/>
        <v>4700</v>
      </c>
      <c r="AF68" s="623">
        <v>0</v>
      </c>
      <c r="AG68" s="623">
        <v>7</v>
      </c>
      <c r="AH68" s="623" t="s">
        <v>1281</v>
      </c>
      <c r="AI68" s="611">
        <v>5</v>
      </c>
      <c r="AJ68" s="611">
        <v>2</v>
      </c>
      <c r="AK68" s="614">
        <v>0</v>
      </c>
      <c r="AL68" s="614">
        <v>0</v>
      </c>
      <c r="AM68" s="614">
        <v>0</v>
      </c>
      <c r="AN68" s="614">
        <v>1</v>
      </c>
      <c r="AQ68" s="611">
        <v>0</v>
      </c>
      <c r="AR68" s="611">
        <v>1</v>
      </c>
      <c r="AS68" s="611">
        <v>0</v>
      </c>
      <c r="AT68" s="611">
        <v>0</v>
      </c>
      <c r="AU68" s="611">
        <v>0</v>
      </c>
      <c r="AV68" s="611">
        <v>0</v>
      </c>
      <c r="AW68" s="611">
        <v>0</v>
      </c>
      <c r="AX68" s="611">
        <v>0</v>
      </c>
    </row>
    <row r="69" spans="1:50" ht="11.25" customHeight="1">
      <c r="A69" s="623"/>
      <c r="B69" s="623">
        <v>141</v>
      </c>
      <c r="C69" s="623">
        <v>42</v>
      </c>
      <c r="D69" s="614">
        <v>5</v>
      </c>
      <c r="E69" s="614">
        <v>0</v>
      </c>
      <c r="F69" s="614">
        <f t="shared" si="7"/>
        <v>1</v>
      </c>
      <c r="G69" s="623">
        <v>0</v>
      </c>
      <c r="H69" s="429" t="s">
        <v>1827</v>
      </c>
      <c r="I69" s="601" t="str">
        <f t="shared" si="1"/>
        <v>캐릭별파트(2)</v>
      </c>
      <c r="J69" s="601" t="s">
        <v>234</v>
      </c>
      <c r="K69" s="777">
        <v>-1</v>
      </c>
      <c r="L69" s="777" t="s">
        <v>2639</v>
      </c>
      <c r="M69" s="650" t="s">
        <v>2173</v>
      </c>
      <c r="N69" s="622">
        <v>1</v>
      </c>
      <c r="O69" s="623" t="s">
        <v>1765</v>
      </c>
      <c r="P69" s="697" t="s">
        <v>2319</v>
      </c>
      <c r="Q69" s="625">
        <v>242</v>
      </c>
      <c r="R69" s="625">
        <f t="shared" si="2"/>
        <v>5</v>
      </c>
      <c r="S69" s="697">
        <f t="shared" si="4"/>
        <v>0</v>
      </c>
      <c r="T69" s="697">
        <f t="shared" si="5"/>
        <v>0.17279999999999998</v>
      </c>
      <c r="U69" s="623"/>
      <c r="V69" s="623"/>
      <c r="W69" s="623">
        <v>0</v>
      </c>
      <c r="X69" s="623">
        <v>0</v>
      </c>
      <c r="Y69" s="623" t="s">
        <v>1768</v>
      </c>
      <c r="Z69" s="623">
        <v>123</v>
      </c>
      <c r="AA69" s="623"/>
      <c r="AB69" s="623"/>
      <c r="AC69" s="623"/>
      <c r="AD69" s="623"/>
      <c r="AE69" s="777">
        <f t="shared" si="8"/>
        <v>500</v>
      </c>
      <c r="AF69" s="623">
        <v>0</v>
      </c>
      <c r="AG69" s="623">
        <v>7</v>
      </c>
      <c r="AH69" s="623" t="s">
        <v>1291</v>
      </c>
      <c r="AI69" s="611">
        <v>6</v>
      </c>
      <c r="AJ69" s="611">
        <v>0</v>
      </c>
      <c r="AK69" s="614">
        <v>0</v>
      </c>
      <c r="AL69" s="614">
        <v>0</v>
      </c>
      <c r="AM69" s="614">
        <v>0</v>
      </c>
      <c r="AN69" s="623">
        <v>1</v>
      </c>
      <c r="AQ69" s="611">
        <v>0</v>
      </c>
      <c r="AR69" s="611">
        <v>1</v>
      </c>
      <c r="AS69" s="611">
        <v>0</v>
      </c>
      <c r="AT69" s="611">
        <v>0</v>
      </c>
      <c r="AU69" s="611">
        <v>0</v>
      </c>
      <c r="AV69" s="611">
        <v>0</v>
      </c>
      <c r="AW69" s="611">
        <v>0</v>
      </c>
      <c r="AX69" s="611">
        <v>0</v>
      </c>
    </row>
    <row r="70" spans="1:50" ht="11.25" customHeight="1">
      <c r="A70" s="623"/>
      <c r="B70" s="623">
        <v>142</v>
      </c>
      <c r="C70" s="623">
        <v>43</v>
      </c>
      <c r="D70" s="614">
        <v>16</v>
      </c>
      <c r="E70" s="614">
        <v>0</v>
      </c>
      <c r="F70" s="614">
        <f t="shared" si="7"/>
        <v>1</v>
      </c>
      <c r="G70" s="623">
        <v>0</v>
      </c>
      <c r="H70" s="429" t="s">
        <v>1828</v>
      </c>
      <c r="I70" s="601" t="str">
        <f t="shared" si="1"/>
        <v>캐릭별파트(2)</v>
      </c>
      <c r="J70" s="601" t="s">
        <v>234</v>
      </c>
      <c r="K70" s="777">
        <v>-1</v>
      </c>
      <c r="L70" s="777" t="s">
        <v>2639</v>
      </c>
      <c r="M70" s="650" t="s">
        <v>2174</v>
      </c>
      <c r="N70" s="622">
        <v>1</v>
      </c>
      <c r="O70" s="623" t="s">
        <v>1765</v>
      </c>
      <c r="P70" s="697" t="s">
        <v>2320</v>
      </c>
      <c r="Q70" s="625">
        <v>243</v>
      </c>
      <c r="R70" s="625">
        <f t="shared" si="2"/>
        <v>16</v>
      </c>
      <c r="S70" s="697">
        <f t="shared" si="4"/>
        <v>0</v>
      </c>
      <c r="T70" s="697">
        <f t="shared" si="5"/>
        <v>0.55279999999999996</v>
      </c>
      <c r="U70" s="623"/>
      <c r="V70" s="623"/>
      <c r="W70" s="623">
        <v>0</v>
      </c>
      <c r="X70" s="623">
        <v>0</v>
      </c>
      <c r="Y70" s="623" t="s">
        <v>1768</v>
      </c>
      <c r="Z70" s="623">
        <v>123</v>
      </c>
      <c r="AA70" s="623"/>
      <c r="AB70" s="623"/>
      <c r="AC70" s="623"/>
      <c r="AD70" s="623"/>
      <c r="AE70" s="777">
        <f t="shared" si="8"/>
        <v>1400</v>
      </c>
      <c r="AF70" s="623">
        <v>0</v>
      </c>
      <c r="AG70" s="623">
        <v>7</v>
      </c>
      <c r="AH70" s="623" t="s">
        <v>1292</v>
      </c>
      <c r="AI70" s="611">
        <v>6</v>
      </c>
      <c r="AJ70" s="611">
        <v>1</v>
      </c>
      <c r="AK70" s="614">
        <v>0</v>
      </c>
      <c r="AL70" s="614">
        <v>0</v>
      </c>
      <c r="AM70" s="614">
        <v>0</v>
      </c>
      <c r="AN70" s="623">
        <v>2</v>
      </c>
      <c r="AQ70" s="611">
        <v>0</v>
      </c>
      <c r="AR70" s="611">
        <v>1</v>
      </c>
      <c r="AS70" s="611">
        <v>0</v>
      </c>
      <c r="AT70" s="611">
        <v>0</v>
      </c>
      <c r="AU70" s="611">
        <v>0</v>
      </c>
      <c r="AV70" s="611">
        <v>0</v>
      </c>
      <c r="AW70" s="611">
        <v>0</v>
      </c>
      <c r="AX70" s="611">
        <v>0</v>
      </c>
    </row>
    <row r="71" spans="1:50" s="619" customFormat="1" ht="11.25" customHeight="1">
      <c r="A71" s="616"/>
      <c r="B71" s="616">
        <v>143</v>
      </c>
      <c r="C71" s="616">
        <v>44</v>
      </c>
      <c r="D71" s="616">
        <v>1</v>
      </c>
      <c r="E71" s="616">
        <v>0</v>
      </c>
      <c r="F71" s="616">
        <v>0</v>
      </c>
      <c r="G71" s="616">
        <v>0</v>
      </c>
      <c r="H71" s="617" t="s">
        <v>1829</v>
      </c>
      <c r="I71" s="618" t="str">
        <f t="shared" si="1"/>
        <v>캐릭별파트(0)</v>
      </c>
      <c r="J71" s="618" t="s">
        <v>1794</v>
      </c>
      <c r="K71" s="777">
        <v>-1</v>
      </c>
      <c r="L71" s="896" t="s">
        <v>2640</v>
      </c>
      <c r="M71" s="650" t="s">
        <v>2174</v>
      </c>
      <c r="N71" s="622">
        <v>1</v>
      </c>
      <c r="O71" s="623" t="s">
        <v>1765</v>
      </c>
      <c r="P71" s="616" t="s">
        <v>1798</v>
      </c>
      <c r="Q71" s="616">
        <v>200</v>
      </c>
      <c r="R71" s="616">
        <v>1</v>
      </c>
      <c r="S71" s="697">
        <f t="shared" si="4"/>
        <v>0</v>
      </c>
      <c r="T71" s="697">
        <f t="shared" si="5"/>
        <v>0</v>
      </c>
      <c r="U71" s="616"/>
      <c r="V71" s="616"/>
      <c r="W71" s="623">
        <v>0</v>
      </c>
      <c r="X71" s="623">
        <v>0</v>
      </c>
      <c r="Y71" s="623" t="s">
        <v>1768</v>
      </c>
      <c r="Z71" s="623">
        <v>123</v>
      </c>
      <c r="AA71" s="616"/>
      <c r="AB71" s="616"/>
      <c r="AC71" s="616"/>
      <c r="AD71" s="616"/>
      <c r="AE71" s="777">
        <f t="shared" si="8"/>
        <v>0</v>
      </c>
      <c r="AF71" s="616">
        <v>0</v>
      </c>
      <c r="AG71" s="616">
        <v>7</v>
      </c>
      <c r="AH71" s="616" t="s">
        <v>1799</v>
      </c>
      <c r="AI71" s="619">
        <v>0</v>
      </c>
      <c r="AJ71" s="619">
        <v>0</v>
      </c>
      <c r="AK71" s="616">
        <v>0</v>
      </c>
      <c r="AL71" s="616">
        <v>0</v>
      </c>
      <c r="AM71" s="616">
        <v>0</v>
      </c>
      <c r="AN71" s="616">
        <v>0</v>
      </c>
      <c r="AQ71" s="619">
        <v>0</v>
      </c>
      <c r="AR71" s="619">
        <v>0</v>
      </c>
      <c r="AS71" s="619">
        <v>0</v>
      </c>
      <c r="AT71" s="619">
        <v>0</v>
      </c>
      <c r="AU71" s="619">
        <v>0</v>
      </c>
      <c r="AV71" s="619">
        <v>0</v>
      </c>
      <c r="AW71" s="619">
        <v>0</v>
      </c>
      <c r="AX71" s="619">
        <v>0</v>
      </c>
    </row>
    <row r="72" spans="1:50" s="619" customFormat="1" ht="11.25" customHeight="1">
      <c r="A72" s="616"/>
      <c r="B72" s="616">
        <v>144</v>
      </c>
      <c r="C72" s="616">
        <v>45</v>
      </c>
      <c r="D72" s="616">
        <v>1</v>
      </c>
      <c r="E72" s="616">
        <v>0</v>
      </c>
      <c r="F72" s="616">
        <v>0</v>
      </c>
      <c r="G72" s="616">
        <v>0</v>
      </c>
      <c r="H72" s="617" t="s">
        <v>1830</v>
      </c>
      <c r="I72" s="618" t="str">
        <f t="shared" si="1"/>
        <v>캐릭별파트(0)</v>
      </c>
      <c r="J72" s="618" t="s">
        <v>1794</v>
      </c>
      <c r="K72" s="777">
        <v>-1</v>
      </c>
      <c r="L72" s="896" t="s">
        <v>2640</v>
      </c>
      <c r="M72" s="650" t="s">
        <v>2174</v>
      </c>
      <c r="N72" s="622">
        <v>1</v>
      </c>
      <c r="O72" s="623" t="s">
        <v>1765</v>
      </c>
      <c r="P72" s="616" t="s">
        <v>1798</v>
      </c>
      <c r="Q72" s="616">
        <v>200</v>
      </c>
      <c r="R72" s="616">
        <v>1</v>
      </c>
      <c r="S72" s="697">
        <f t="shared" si="4"/>
        <v>0</v>
      </c>
      <c r="T72" s="697">
        <f t="shared" si="5"/>
        <v>0</v>
      </c>
      <c r="U72" s="616"/>
      <c r="V72" s="616"/>
      <c r="W72" s="623">
        <v>0</v>
      </c>
      <c r="X72" s="623">
        <v>0</v>
      </c>
      <c r="Y72" s="623" t="s">
        <v>1768</v>
      </c>
      <c r="Z72" s="623">
        <v>123</v>
      </c>
      <c r="AA72" s="616"/>
      <c r="AB72" s="616"/>
      <c r="AC72" s="616"/>
      <c r="AD72" s="616"/>
      <c r="AE72" s="777">
        <f t="shared" si="8"/>
        <v>0</v>
      </c>
      <c r="AF72" s="616">
        <v>0</v>
      </c>
      <c r="AG72" s="616">
        <v>7</v>
      </c>
      <c r="AH72" s="616" t="s">
        <v>1799</v>
      </c>
      <c r="AI72" s="619">
        <v>0</v>
      </c>
      <c r="AJ72" s="619">
        <v>0</v>
      </c>
      <c r="AK72" s="616">
        <v>0</v>
      </c>
      <c r="AL72" s="616">
        <v>0</v>
      </c>
      <c r="AM72" s="616">
        <v>0</v>
      </c>
      <c r="AN72" s="616">
        <v>0</v>
      </c>
      <c r="AQ72" s="619">
        <v>0</v>
      </c>
      <c r="AR72" s="619">
        <v>0</v>
      </c>
      <c r="AS72" s="619">
        <v>0</v>
      </c>
      <c r="AT72" s="619">
        <v>0</v>
      </c>
      <c r="AU72" s="619">
        <v>0</v>
      </c>
      <c r="AV72" s="619">
        <v>0</v>
      </c>
      <c r="AW72" s="619">
        <v>0</v>
      </c>
      <c r="AX72" s="619">
        <v>0</v>
      </c>
    </row>
    <row r="73" spans="1:50" ht="11.25" customHeight="1">
      <c r="A73" s="623"/>
      <c r="B73" s="623">
        <v>145</v>
      </c>
      <c r="C73" s="623">
        <v>46</v>
      </c>
      <c r="D73" s="614">
        <v>31</v>
      </c>
      <c r="E73" s="614">
        <v>0</v>
      </c>
      <c r="F73" s="614">
        <f t="shared" si="7"/>
        <v>1</v>
      </c>
      <c r="G73" s="623">
        <v>0</v>
      </c>
      <c r="H73" s="429" t="s">
        <v>1293</v>
      </c>
      <c r="I73" s="601" t="str">
        <f t="shared" si="1"/>
        <v>캐릭별파트(2)</v>
      </c>
      <c r="J73" s="601" t="s">
        <v>234</v>
      </c>
      <c r="K73" s="777">
        <v>-1</v>
      </c>
      <c r="L73" s="777" t="s">
        <v>2639</v>
      </c>
      <c r="M73" s="650" t="s">
        <v>2175</v>
      </c>
      <c r="N73" s="622">
        <v>1</v>
      </c>
      <c r="O73" s="623" t="s">
        <v>1765</v>
      </c>
      <c r="P73" s="697" t="s">
        <v>2317</v>
      </c>
      <c r="Q73" s="625">
        <v>244</v>
      </c>
      <c r="R73" s="625">
        <f t="shared" si="2"/>
        <v>31</v>
      </c>
      <c r="S73" s="697">
        <f t="shared" si="4"/>
        <v>0</v>
      </c>
      <c r="T73" s="697">
        <f t="shared" si="5"/>
        <v>1.071</v>
      </c>
      <c r="U73" s="623"/>
      <c r="V73" s="623"/>
      <c r="W73" s="623">
        <v>0</v>
      </c>
      <c r="X73" s="623">
        <v>0</v>
      </c>
      <c r="Y73" s="623" t="s">
        <v>1768</v>
      </c>
      <c r="Z73" s="623">
        <v>123</v>
      </c>
      <c r="AA73" s="623"/>
      <c r="AB73" s="623"/>
      <c r="AC73" s="623"/>
      <c r="AD73" s="623"/>
      <c r="AE73" s="777">
        <f t="shared" si="8"/>
        <v>4600</v>
      </c>
      <c r="AF73" s="623">
        <v>0</v>
      </c>
      <c r="AG73" s="623">
        <v>7</v>
      </c>
      <c r="AH73" s="623" t="s">
        <v>1294</v>
      </c>
      <c r="AI73" s="611">
        <v>6</v>
      </c>
      <c r="AJ73" s="611">
        <v>2</v>
      </c>
      <c r="AK73" s="614">
        <v>0</v>
      </c>
      <c r="AL73" s="614">
        <v>0</v>
      </c>
      <c r="AM73" s="614">
        <v>0</v>
      </c>
      <c r="AN73" s="623">
        <v>1</v>
      </c>
      <c r="AQ73" s="611">
        <v>0</v>
      </c>
      <c r="AR73" s="611">
        <v>1</v>
      </c>
      <c r="AS73" s="611">
        <v>0</v>
      </c>
      <c r="AT73" s="611">
        <v>0</v>
      </c>
      <c r="AU73" s="611">
        <v>0</v>
      </c>
      <c r="AV73" s="611">
        <v>0</v>
      </c>
      <c r="AW73" s="611">
        <v>0</v>
      </c>
      <c r="AX73" s="611">
        <v>0</v>
      </c>
    </row>
    <row r="74" spans="1:50" ht="12" customHeight="1">
      <c r="A74" s="623"/>
      <c r="B74" s="625">
        <v>146</v>
      </c>
      <c r="C74" s="625">
        <v>47</v>
      </c>
      <c r="D74" s="614">
        <v>5</v>
      </c>
      <c r="E74" s="614">
        <v>0.5</v>
      </c>
      <c r="F74" s="614">
        <f t="shared" si="7"/>
        <v>0.5</v>
      </c>
      <c r="G74" s="625">
        <v>0</v>
      </c>
      <c r="H74" s="605" t="s">
        <v>1831</v>
      </c>
      <c r="I74" s="601" t="str">
        <f t="shared" si="1"/>
        <v>캐릭별파트(4)</v>
      </c>
      <c r="J74" s="100" t="s">
        <v>234</v>
      </c>
      <c r="K74" s="777">
        <v>-1</v>
      </c>
      <c r="L74" s="777" t="s">
        <v>2639</v>
      </c>
      <c r="M74" s="650" t="s">
        <v>2176</v>
      </c>
      <c r="N74" s="102">
        <v>1</v>
      </c>
      <c r="O74" s="623" t="s">
        <v>1765</v>
      </c>
      <c r="P74" s="697" t="s">
        <v>2318</v>
      </c>
      <c r="Q74" s="625">
        <v>280</v>
      </c>
      <c r="R74" s="625">
        <v>1</v>
      </c>
      <c r="S74" s="697">
        <f t="shared" si="4"/>
        <v>7</v>
      </c>
      <c r="T74" s="697">
        <f t="shared" si="5"/>
        <v>9.8799999999999999E-2</v>
      </c>
      <c r="U74" s="623"/>
      <c r="V74" s="623"/>
      <c r="W74" s="623">
        <v>0</v>
      </c>
      <c r="X74" s="623">
        <v>0</v>
      </c>
      <c r="Y74" s="625" t="s">
        <v>1771</v>
      </c>
      <c r="Z74" s="625">
        <v>146</v>
      </c>
      <c r="AA74" s="623"/>
      <c r="AB74" s="623"/>
      <c r="AC74" s="623"/>
      <c r="AD74" s="623"/>
      <c r="AE74" s="777">
        <f t="shared" si="8"/>
        <v>500</v>
      </c>
      <c r="AF74" s="623">
        <v>0</v>
      </c>
      <c r="AG74" s="623">
        <v>-1</v>
      </c>
      <c r="AH74" s="625" t="s">
        <v>1832</v>
      </c>
      <c r="AI74" s="611">
        <v>7</v>
      </c>
      <c r="AJ74" s="611">
        <v>0</v>
      </c>
      <c r="AK74" s="614">
        <v>0</v>
      </c>
      <c r="AL74" s="614">
        <v>0</v>
      </c>
      <c r="AM74" s="614">
        <v>0</v>
      </c>
      <c r="AN74" s="625">
        <v>1</v>
      </c>
      <c r="AQ74" s="611">
        <v>0</v>
      </c>
      <c r="AR74" s="611">
        <v>0</v>
      </c>
      <c r="AS74" s="611">
        <v>1</v>
      </c>
      <c r="AT74" s="611">
        <v>0</v>
      </c>
      <c r="AU74" s="611">
        <v>0</v>
      </c>
      <c r="AV74" s="611">
        <v>0</v>
      </c>
      <c r="AW74" s="611">
        <v>0</v>
      </c>
      <c r="AX74" s="611">
        <v>0</v>
      </c>
    </row>
    <row r="75" spans="1:50" ht="12" customHeight="1">
      <c r="A75" s="623"/>
      <c r="B75" s="623">
        <v>147</v>
      </c>
      <c r="C75" s="623">
        <v>48</v>
      </c>
      <c r="D75" s="614">
        <v>16</v>
      </c>
      <c r="E75" s="614">
        <v>0.5</v>
      </c>
      <c r="F75" s="614">
        <f t="shared" si="7"/>
        <v>0.5</v>
      </c>
      <c r="G75" s="614">
        <v>0</v>
      </c>
      <c r="H75" s="701" t="s">
        <v>2301</v>
      </c>
      <c r="I75" s="601" t="str">
        <f t="shared" si="1"/>
        <v>캐릭별파트(4)</v>
      </c>
      <c r="J75" s="601" t="s">
        <v>234</v>
      </c>
      <c r="K75" s="777">
        <v>-1</v>
      </c>
      <c r="L75" s="777" t="s">
        <v>2639</v>
      </c>
      <c r="M75" s="650" t="s">
        <v>2177</v>
      </c>
      <c r="N75" s="624">
        <v>1</v>
      </c>
      <c r="O75" s="623" t="s">
        <v>1765</v>
      </c>
      <c r="P75" s="697" t="s">
        <v>2320</v>
      </c>
      <c r="Q75" s="625">
        <v>281</v>
      </c>
      <c r="R75" s="625">
        <f t="shared" si="2"/>
        <v>16</v>
      </c>
      <c r="S75" s="697">
        <f t="shared" si="4"/>
        <v>22</v>
      </c>
      <c r="T75" s="697">
        <f t="shared" si="5"/>
        <v>0.31590000000000001</v>
      </c>
      <c r="U75" s="623"/>
      <c r="V75" s="623"/>
      <c r="W75" s="623">
        <v>0</v>
      </c>
      <c r="X75" s="623">
        <v>0</v>
      </c>
      <c r="Y75" s="623" t="s">
        <v>1771</v>
      </c>
      <c r="Z75" s="623">
        <v>146</v>
      </c>
      <c r="AA75" s="623"/>
      <c r="AB75" s="623"/>
      <c r="AC75" s="623"/>
      <c r="AD75" s="623"/>
      <c r="AE75" s="777">
        <f t="shared" si="8"/>
        <v>1600</v>
      </c>
      <c r="AF75" s="623">
        <v>0</v>
      </c>
      <c r="AG75" s="623">
        <v>7</v>
      </c>
      <c r="AH75" s="623" t="s">
        <v>1833</v>
      </c>
      <c r="AI75" s="611">
        <v>7</v>
      </c>
      <c r="AJ75" s="611">
        <v>1</v>
      </c>
      <c r="AK75" s="614">
        <v>0</v>
      </c>
      <c r="AL75" s="614">
        <v>0</v>
      </c>
      <c r="AM75" s="614">
        <v>0</v>
      </c>
      <c r="AN75" s="614">
        <v>1</v>
      </c>
      <c r="AQ75" s="611">
        <v>0</v>
      </c>
      <c r="AR75" s="611">
        <v>0</v>
      </c>
      <c r="AS75" s="611">
        <v>1</v>
      </c>
      <c r="AT75" s="611">
        <v>0</v>
      </c>
      <c r="AU75" s="611">
        <v>0</v>
      </c>
      <c r="AV75" s="611">
        <v>0</v>
      </c>
      <c r="AW75" s="611">
        <v>0</v>
      </c>
      <c r="AX75" s="611">
        <v>0</v>
      </c>
    </row>
    <row r="76" spans="1:50" ht="12" customHeight="1">
      <c r="A76" s="623"/>
      <c r="B76" s="623">
        <v>148</v>
      </c>
      <c r="C76" s="623">
        <v>49</v>
      </c>
      <c r="D76" s="614">
        <v>31</v>
      </c>
      <c r="E76" s="614">
        <v>0.5</v>
      </c>
      <c r="F76" s="614">
        <f t="shared" si="7"/>
        <v>0.5</v>
      </c>
      <c r="G76" s="614">
        <v>0</v>
      </c>
      <c r="H76" s="701" t="s">
        <v>2297</v>
      </c>
      <c r="I76" s="601" t="str">
        <f t="shared" si="1"/>
        <v>캐릭별파트(4)</v>
      </c>
      <c r="J76" s="601" t="s">
        <v>234</v>
      </c>
      <c r="K76" s="777">
        <v>-1</v>
      </c>
      <c r="L76" s="777" t="s">
        <v>2639</v>
      </c>
      <c r="M76" s="650" t="s">
        <v>2178</v>
      </c>
      <c r="N76" s="624">
        <v>1</v>
      </c>
      <c r="O76" s="623" t="s">
        <v>1765</v>
      </c>
      <c r="P76" s="697" t="s">
        <v>2317</v>
      </c>
      <c r="Q76" s="625">
        <v>282</v>
      </c>
      <c r="R76" s="625">
        <f t="shared" si="2"/>
        <v>31</v>
      </c>
      <c r="S76" s="697">
        <f t="shared" si="4"/>
        <v>43</v>
      </c>
      <c r="T76" s="697">
        <f t="shared" si="5"/>
        <v>0.61199999999999999</v>
      </c>
      <c r="U76" s="623"/>
      <c r="V76" s="623"/>
      <c r="W76" s="623">
        <v>0</v>
      </c>
      <c r="X76" s="623">
        <v>0</v>
      </c>
      <c r="Y76" s="623" t="s">
        <v>1771</v>
      </c>
      <c r="Z76" s="623">
        <v>146</v>
      </c>
      <c r="AA76" s="623"/>
      <c r="AB76" s="623"/>
      <c r="AC76" s="623"/>
      <c r="AD76" s="623"/>
      <c r="AE76" s="777">
        <f t="shared" si="8"/>
        <v>5400</v>
      </c>
      <c r="AF76" s="623">
        <v>0</v>
      </c>
      <c r="AG76" s="623">
        <v>7</v>
      </c>
      <c r="AH76" s="623" t="s">
        <v>1834</v>
      </c>
      <c r="AI76" s="611">
        <v>7</v>
      </c>
      <c r="AJ76" s="611">
        <v>2</v>
      </c>
      <c r="AK76" s="614">
        <v>0</v>
      </c>
      <c r="AL76" s="614">
        <v>0</v>
      </c>
      <c r="AM76" s="614">
        <v>0</v>
      </c>
      <c r="AN76" s="614">
        <v>2</v>
      </c>
      <c r="AQ76" s="611">
        <v>0</v>
      </c>
      <c r="AR76" s="611">
        <v>0</v>
      </c>
      <c r="AS76" s="611">
        <v>1</v>
      </c>
      <c r="AT76" s="611">
        <v>0</v>
      </c>
      <c r="AU76" s="611">
        <v>0</v>
      </c>
      <c r="AV76" s="611">
        <v>0</v>
      </c>
      <c r="AW76" s="611">
        <v>0</v>
      </c>
      <c r="AX76" s="611">
        <v>0</v>
      </c>
    </row>
    <row r="77" spans="1:50" ht="11.25" customHeight="1">
      <c r="A77" s="623"/>
      <c r="B77" s="625">
        <v>149</v>
      </c>
      <c r="C77" s="625">
        <v>50</v>
      </c>
      <c r="D77" s="614">
        <v>5</v>
      </c>
      <c r="E77" s="614">
        <v>0.5</v>
      </c>
      <c r="F77" s="614">
        <f t="shared" si="7"/>
        <v>0.5</v>
      </c>
      <c r="G77" s="625">
        <v>0</v>
      </c>
      <c r="H77" s="605" t="s">
        <v>1835</v>
      </c>
      <c r="I77" s="601" t="str">
        <f t="shared" si="1"/>
        <v>캐릭별파트(8)</v>
      </c>
      <c r="J77" s="100" t="s">
        <v>234</v>
      </c>
      <c r="K77" s="777">
        <v>-1</v>
      </c>
      <c r="L77" s="777" t="s">
        <v>2639</v>
      </c>
      <c r="M77" s="810" t="s">
        <v>2632</v>
      </c>
      <c r="N77" s="102">
        <v>1</v>
      </c>
      <c r="O77" s="623" t="s">
        <v>1765</v>
      </c>
      <c r="P77" s="697" t="s">
        <v>2318</v>
      </c>
      <c r="Q77" s="625">
        <v>290</v>
      </c>
      <c r="R77" s="625">
        <v>1</v>
      </c>
      <c r="S77" s="697">
        <f t="shared" si="4"/>
        <v>11</v>
      </c>
      <c r="T77" s="697">
        <f t="shared" si="5"/>
        <v>0.14809999999999998</v>
      </c>
      <c r="U77" s="623"/>
      <c r="V77" s="623"/>
      <c r="W77" s="623">
        <v>0</v>
      </c>
      <c r="X77" s="623">
        <v>0</v>
      </c>
      <c r="Y77" s="625" t="s">
        <v>1774</v>
      </c>
      <c r="Z77" s="625">
        <v>149</v>
      </c>
      <c r="AA77" s="623"/>
      <c r="AB77" s="623"/>
      <c r="AC77" s="623"/>
      <c r="AD77" s="623"/>
      <c r="AE77" s="777">
        <f t="shared" si="8"/>
        <v>600</v>
      </c>
      <c r="AF77" s="623">
        <v>0</v>
      </c>
      <c r="AG77" s="623">
        <v>-1</v>
      </c>
      <c r="AH77" s="625" t="s">
        <v>1836</v>
      </c>
      <c r="AI77" s="611">
        <v>8</v>
      </c>
      <c r="AJ77" s="611">
        <v>0</v>
      </c>
      <c r="AK77" s="614">
        <v>0</v>
      </c>
      <c r="AL77" s="614">
        <v>0</v>
      </c>
      <c r="AM77" s="614">
        <v>0</v>
      </c>
      <c r="AN77" s="625">
        <v>1</v>
      </c>
      <c r="AQ77" s="611">
        <v>0</v>
      </c>
      <c r="AR77" s="611">
        <v>0</v>
      </c>
      <c r="AS77" s="611">
        <v>0</v>
      </c>
      <c r="AT77" s="611">
        <v>1</v>
      </c>
      <c r="AU77" s="611">
        <v>0</v>
      </c>
      <c r="AV77" s="611">
        <v>0</v>
      </c>
      <c r="AW77" s="611">
        <v>0</v>
      </c>
      <c r="AX77" s="611">
        <v>0</v>
      </c>
    </row>
    <row r="78" spans="1:50" ht="11.25" customHeight="1">
      <c r="A78" s="623"/>
      <c r="B78" s="623">
        <v>150</v>
      </c>
      <c r="C78" s="623">
        <v>51</v>
      </c>
      <c r="D78" s="614">
        <v>16</v>
      </c>
      <c r="E78" s="614">
        <v>0.5</v>
      </c>
      <c r="F78" s="614">
        <f t="shared" si="7"/>
        <v>0.5</v>
      </c>
      <c r="G78" s="623">
        <v>0</v>
      </c>
      <c r="H78" s="431" t="s">
        <v>1381</v>
      </c>
      <c r="I78" s="601" t="str">
        <f t="shared" si="1"/>
        <v>캐릭별파트(8)</v>
      </c>
      <c r="J78" s="601" t="s">
        <v>234</v>
      </c>
      <c r="K78" s="777">
        <v>-1</v>
      </c>
      <c r="L78" s="777" t="s">
        <v>2639</v>
      </c>
      <c r="M78" s="650" t="s">
        <v>2179</v>
      </c>
      <c r="N78" s="624">
        <v>1</v>
      </c>
      <c r="O78" s="623" t="s">
        <v>1765</v>
      </c>
      <c r="P78" s="697" t="s">
        <v>2320</v>
      </c>
      <c r="Q78" s="625">
        <v>291</v>
      </c>
      <c r="R78" s="625">
        <f t="shared" si="2"/>
        <v>16</v>
      </c>
      <c r="S78" s="697">
        <f t="shared" si="4"/>
        <v>33</v>
      </c>
      <c r="T78" s="697">
        <f t="shared" si="5"/>
        <v>0.47389999999999999</v>
      </c>
      <c r="U78" s="623"/>
      <c r="V78" s="623"/>
      <c r="W78" s="623">
        <v>0</v>
      </c>
      <c r="X78" s="623">
        <v>0</v>
      </c>
      <c r="Y78" s="623" t="s">
        <v>1774</v>
      </c>
      <c r="Z78" s="623">
        <v>149</v>
      </c>
      <c r="AA78" s="623"/>
      <c r="AB78" s="623"/>
      <c r="AC78" s="623"/>
      <c r="AD78" s="623"/>
      <c r="AE78" s="777">
        <f t="shared" si="8"/>
        <v>1900</v>
      </c>
      <c r="AF78" s="623">
        <v>0</v>
      </c>
      <c r="AG78" s="623">
        <v>7</v>
      </c>
      <c r="AH78" s="623" t="s">
        <v>1837</v>
      </c>
      <c r="AI78" s="611">
        <v>8</v>
      </c>
      <c r="AJ78" s="611">
        <v>1</v>
      </c>
      <c r="AK78" s="614">
        <v>0</v>
      </c>
      <c r="AL78" s="614">
        <v>0</v>
      </c>
      <c r="AM78" s="614">
        <v>0</v>
      </c>
      <c r="AN78" s="623">
        <v>2</v>
      </c>
      <c r="AQ78" s="611">
        <v>0</v>
      </c>
      <c r="AR78" s="611">
        <v>0</v>
      </c>
      <c r="AS78" s="611">
        <v>0</v>
      </c>
      <c r="AT78" s="611">
        <v>1</v>
      </c>
      <c r="AU78" s="611">
        <v>0</v>
      </c>
      <c r="AV78" s="611">
        <v>0</v>
      </c>
      <c r="AW78" s="611">
        <v>0</v>
      </c>
      <c r="AX78" s="611">
        <v>0</v>
      </c>
    </row>
    <row r="79" spans="1:50" ht="11.25" customHeight="1">
      <c r="A79" s="623"/>
      <c r="B79" s="623">
        <v>151</v>
      </c>
      <c r="C79" s="623">
        <v>52</v>
      </c>
      <c r="D79" s="614">
        <v>31</v>
      </c>
      <c r="E79" s="614">
        <v>0.5</v>
      </c>
      <c r="F79" s="614">
        <f t="shared" si="7"/>
        <v>0.5</v>
      </c>
      <c r="G79" s="623">
        <v>0</v>
      </c>
      <c r="H79" s="431" t="s">
        <v>1295</v>
      </c>
      <c r="I79" s="601" t="str">
        <f t="shared" si="1"/>
        <v>캐릭별파트(8)</v>
      </c>
      <c r="J79" s="601" t="s">
        <v>234</v>
      </c>
      <c r="K79" s="777">
        <v>-1</v>
      </c>
      <c r="L79" s="777" t="s">
        <v>2639</v>
      </c>
      <c r="M79" s="810" t="s">
        <v>2631</v>
      </c>
      <c r="N79" s="624">
        <v>1</v>
      </c>
      <c r="O79" s="623" t="s">
        <v>1765</v>
      </c>
      <c r="P79" s="697" t="s">
        <v>2317</v>
      </c>
      <c r="Q79" s="625">
        <v>292</v>
      </c>
      <c r="R79" s="625">
        <f t="shared" si="2"/>
        <v>31</v>
      </c>
      <c r="S79" s="697">
        <f t="shared" si="4"/>
        <v>64</v>
      </c>
      <c r="T79" s="697">
        <f t="shared" si="5"/>
        <v>0.91800000000000004</v>
      </c>
      <c r="U79" s="623"/>
      <c r="V79" s="623"/>
      <c r="W79" s="623">
        <v>0</v>
      </c>
      <c r="X79" s="623">
        <v>0</v>
      </c>
      <c r="Y79" s="623" t="s">
        <v>1774</v>
      </c>
      <c r="Z79" s="623">
        <v>149</v>
      </c>
      <c r="AA79" s="623"/>
      <c r="AB79" s="623"/>
      <c r="AC79" s="623"/>
      <c r="AD79" s="623"/>
      <c r="AE79" s="777">
        <f t="shared" si="8"/>
        <v>7200</v>
      </c>
      <c r="AF79" s="623">
        <v>0</v>
      </c>
      <c r="AG79" s="623">
        <v>7</v>
      </c>
      <c r="AH79" s="623" t="s">
        <v>1837</v>
      </c>
      <c r="AI79" s="611">
        <v>8</v>
      </c>
      <c r="AJ79" s="611">
        <v>2</v>
      </c>
      <c r="AK79" s="614">
        <v>0</v>
      </c>
      <c r="AL79" s="614">
        <v>0</v>
      </c>
      <c r="AM79" s="614">
        <v>0</v>
      </c>
      <c r="AN79" s="623">
        <v>2</v>
      </c>
      <c r="AQ79" s="611">
        <v>0</v>
      </c>
      <c r="AR79" s="611">
        <v>0</v>
      </c>
      <c r="AS79" s="611">
        <v>0</v>
      </c>
      <c r="AT79" s="611">
        <v>1</v>
      </c>
      <c r="AU79" s="611">
        <v>0</v>
      </c>
      <c r="AV79" s="611">
        <v>0</v>
      </c>
      <c r="AW79" s="611">
        <v>0</v>
      </c>
      <c r="AX79" s="611">
        <v>0</v>
      </c>
    </row>
    <row r="80" spans="1:50" ht="11.25" customHeight="1">
      <c r="A80" s="623"/>
      <c r="B80" s="625">
        <v>152</v>
      </c>
      <c r="C80" s="625">
        <v>53</v>
      </c>
      <c r="D80" s="614">
        <v>5</v>
      </c>
      <c r="E80" s="614">
        <v>0.6</v>
      </c>
      <c r="F80" s="614">
        <f t="shared" si="7"/>
        <v>0.4</v>
      </c>
      <c r="G80" s="625">
        <v>0</v>
      </c>
      <c r="H80" s="704" t="s">
        <v>2296</v>
      </c>
      <c r="I80" s="601" t="str">
        <f>"캐릭별파트(" &amp; (AQ53 + 2*AR53 + 4*AS53 + 8*AT53 + 16*AU53 + 32*AV53 + 64*AW53 + 128*AX53 )  &amp; ")"</f>
        <v>캐릭별파트(2)</v>
      </c>
      <c r="J80" s="100" t="s">
        <v>234</v>
      </c>
      <c r="K80" s="777">
        <v>-1</v>
      </c>
      <c r="L80" s="777" t="s">
        <v>2639</v>
      </c>
      <c r="M80" s="650" t="s">
        <v>2180</v>
      </c>
      <c r="N80" s="102">
        <v>1</v>
      </c>
      <c r="O80" s="623" t="s">
        <v>1765</v>
      </c>
      <c r="P80" s="697" t="s">
        <v>2319</v>
      </c>
      <c r="Q80" s="625">
        <v>245</v>
      </c>
      <c r="R80" s="625">
        <f t="shared" si="2"/>
        <v>5</v>
      </c>
      <c r="S80" s="697">
        <f t="shared" si="4"/>
        <v>8</v>
      </c>
      <c r="T80" s="697">
        <f t="shared" si="5"/>
        <v>6.9100000000000009E-2</v>
      </c>
      <c r="U80" s="623"/>
      <c r="V80" s="623"/>
      <c r="W80" s="623">
        <v>0</v>
      </c>
      <c r="X80" s="623">
        <v>0</v>
      </c>
      <c r="Y80" s="625" t="s">
        <v>1768</v>
      </c>
      <c r="Z80" s="625">
        <v>123</v>
      </c>
      <c r="AA80" s="623"/>
      <c r="AB80" s="623"/>
      <c r="AC80" s="623"/>
      <c r="AD80" s="623"/>
      <c r="AE80" s="777">
        <f t="shared" si="8"/>
        <v>500</v>
      </c>
      <c r="AF80" s="623">
        <v>0</v>
      </c>
      <c r="AG80" s="623">
        <v>7</v>
      </c>
      <c r="AH80" s="625" t="s">
        <v>1838</v>
      </c>
      <c r="AI80" s="611">
        <v>9</v>
      </c>
      <c r="AJ80" s="611">
        <v>1</v>
      </c>
      <c r="AK80" s="614">
        <v>0</v>
      </c>
      <c r="AL80" s="614">
        <v>0</v>
      </c>
      <c r="AM80" s="614">
        <v>0</v>
      </c>
      <c r="AN80" s="625">
        <v>2</v>
      </c>
      <c r="AQ80" s="611">
        <v>0</v>
      </c>
      <c r="AR80" s="611">
        <v>1</v>
      </c>
      <c r="AS80" s="611">
        <v>0</v>
      </c>
      <c r="AT80" s="611">
        <v>0</v>
      </c>
      <c r="AU80" s="611">
        <v>0</v>
      </c>
      <c r="AV80" s="611">
        <v>0</v>
      </c>
      <c r="AW80" s="611">
        <v>0</v>
      </c>
      <c r="AX80" s="611">
        <v>0</v>
      </c>
    </row>
    <row r="81" spans="1:50" s="905" customFormat="1" ht="11.25" customHeight="1">
      <c r="A81" s="901"/>
      <c r="B81" s="901">
        <v>153</v>
      </c>
      <c r="C81" s="901">
        <v>54</v>
      </c>
      <c r="D81" s="901">
        <v>31</v>
      </c>
      <c r="E81" s="620">
        <v>1.3</v>
      </c>
      <c r="F81" s="620">
        <f>1.4-E81</f>
        <v>9.9999999999999867E-2</v>
      </c>
      <c r="G81" s="901">
        <v>0</v>
      </c>
      <c r="H81" s="897" t="s">
        <v>2667</v>
      </c>
      <c r="I81" s="903" t="str">
        <f t="shared" ref="I81:I82" si="9">"캐릭별파트(" &amp; (AQ81 + 2*AR81 + 4*AS81 + 8*AT81 + 16*AU81 + 32*AV81 + 64*AW81 + 128*AX81 )  &amp; ")"</f>
        <v>캐릭별파트(2)</v>
      </c>
      <c r="J81" s="903" t="s">
        <v>234</v>
      </c>
      <c r="K81" s="901">
        <v>-1</v>
      </c>
      <c r="L81" s="620" t="s">
        <v>2640</v>
      </c>
      <c r="M81" s="899" t="s">
        <v>2651</v>
      </c>
      <c r="N81" s="904">
        <v>1</v>
      </c>
      <c r="O81" s="901" t="s">
        <v>1765</v>
      </c>
      <c r="P81" s="901" t="s">
        <v>2317</v>
      </c>
      <c r="Q81" s="901">
        <v>12000</v>
      </c>
      <c r="R81" s="901">
        <v>1</v>
      </c>
      <c r="S81" s="901">
        <f t="shared" si="4"/>
        <v>97</v>
      </c>
      <c r="T81" s="901">
        <f t="shared" si="5"/>
        <v>0.1071</v>
      </c>
      <c r="U81" s="901"/>
      <c r="V81" s="901"/>
      <c r="W81" s="901">
        <v>0</v>
      </c>
      <c r="X81" s="901">
        <v>0</v>
      </c>
      <c r="Y81" s="620" t="s">
        <v>1768</v>
      </c>
      <c r="Z81" s="620">
        <v>123</v>
      </c>
      <c r="AA81" s="901"/>
      <c r="AB81" s="901"/>
      <c r="AC81" s="901"/>
      <c r="AD81" s="901"/>
      <c r="AE81" s="901">
        <v>0</v>
      </c>
      <c r="AF81" s="620">
        <v>195</v>
      </c>
      <c r="AG81" s="901">
        <v>-1</v>
      </c>
      <c r="AH81" s="901" t="s">
        <v>1838</v>
      </c>
      <c r="AI81" s="902">
        <v>9</v>
      </c>
      <c r="AJ81" s="902">
        <v>1</v>
      </c>
      <c r="AK81" s="620">
        <v>0</v>
      </c>
      <c r="AL81" s="620">
        <v>0</v>
      </c>
      <c r="AM81" s="620">
        <v>0</v>
      </c>
      <c r="AN81" s="620">
        <v>2</v>
      </c>
      <c r="AO81" s="902"/>
      <c r="AP81" s="902"/>
      <c r="AQ81" s="902">
        <v>0</v>
      </c>
      <c r="AR81" s="902">
        <v>1</v>
      </c>
      <c r="AS81" s="902">
        <v>0</v>
      </c>
      <c r="AT81" s="902">
        <v>0</v>
      </c>
      <c r="AU81" s="902">
        <v>0</v>
      </c>
      <c r="AV81" s="902">
        <v>0</v>
      </c>
      <c r="AW81" s="902">
        <v>0</v>
      </c>
      <c r="AX81" s="902">
        <v>0</v>
      </c>
    </row>
    <row r="82" spans="1:50" s="905" customFormat="1" ht="11.25" customHeight="1">
      <c r="A82" s="901"/>
      <c r="B82" s="901">
        <v>154</v>
      </c>
      <c r="C82" s="901">
        <v>55</v>
      </c>
      <c r="D82" s="901">
        <v>31</v>
      </c>
      <c r="E82" s="620">
        <v>1.45</v>
      </c>
      <c r="F82" s="620">
        <f>1.6-E82</f>
        <v>0.15000000000000013</v>
      </c>
      <c r="G82" s="901">
        <v>0</v>
      </c>
      <c r="H82" s="897" t="s">
        <v>2668</v>
      </c>
      <c r="I82" s="903" t="str">
        <f t="shared" si="9"/>
        <v>캐릭별파트(2)</v>
      </c>
      <c r="J82" s="903" t="s">
        <v>234</v>
      </c>
      <c r="K82" s="901">
        <v>-1</v>
      </c>
      <c r="L82" s="620" t="s">
        <v>2640</v>
      </c>
      <c r="M82" s="899" t="s">
        <v>2652</v>
      </c>
      <c r="N82" s="904">
        <v>1</v>
      </c>
      <c r="O82" s="901" t="s">
        <v>1765</v>
      </c>
      <c r="P82" s="901" t="s">
        <v>2317</v>
      </c>
      <c r="Q82" s="901">
        <v>12001</v>
      </c>
      <c r="R82" s="901">
        <v>1</v>
      </c>
      <c r="S82" s="901">
        <f t="shared" si="4"/>
        <v>108</v>
      </c>
      <c r="T82" s="901">
        <f t="shared" si="5"/>
        <v>0.16069999999999998</v>
      </c>
      <c r="U82" s="901"/>
      <c r="V82" s="901"/>
      <c r="W82" s="901">
        <v>0</v>
      </c>
      <c r="X82" s="901">
        <v>0</v>
      </c>
      <c r="Y82" s="620" t="s">
        <v>1768</v>
      </c>
      <c r="Z82" s="620">
        <v>123</v>
      </c>
      <c r="AA82" s="901"/>
      <c r="AB82" s="901"/>
      <c r="AC82" s="901"/>
      <c r="AD82" s="901"/>
      <c r="AE82" s="901">
        <v>0</v>
      </c>
      <c r="AF82" s="620">
        <v>250</v>
      </c>
      <c r="AG82" s="901">
        <v>-1</v>
      </c>
      <c r="AH82" s="901" t="s">
        <v>1838</v>
      </c>
      <c r="AI82" s="902">
        <v>9</v>
      </c>
      <c r="AJ82" s="902">
        <v>1</v>
      </c>
      <c r="AK82" s="620">
        <v>0</v>
      </c>
      <c r="AL82" s="620">
        <v>0</v>
      </c>
      <c r="AM82" s="620">
        <v>0</v>
      </c>
      <c r="AN82" s="620">
        <v>2</v>
      </c>
      <c r="AO82" s="902"/>
      <c r="AP82" s="902"/>
      <c r="AQ82" s="902">
        <v>0</v>
      </c>
      <c r="AR82" s="902">
        <v>1</v>
      </c>
      <c r="AS82" s="902">
        <v>0</v>
      </c>
      <c r="AT82" s="902">
        <v>0</v>
      </c>
      <c r="AU82" s="902">
        <v>0</v>
      </c>
      <c r="AV82" s="902">
        <v>0</v>
      </c>
      <c r="AW82" s="902">
        <v>0</v>
      </c>
      <c r="AX82" s="902">
        <v>0</v>
      </c>
    </row>
    <row r="83" spans="1:50" ht="11.25" customHeight="1">
      <c r="A83" s="623"/>
      <c r="B83" s="623">
        <v>155</v>
      </c>
      <c r="C83" s="623">
        <v>56</v>
      </c>
      <c r="D83" s="614">
        <v>16</v>
      </c>
      <c r="E83" s="614">
        <v>0.6</v>
      </c>
      <c r="F83" s="614">
        <f t="shared" si="7"/>
        <v>0.4</v>
      </c>
      <c r="G83" s="623">
        <v>0</v>
      </c>
      <c r="H83" s="431" t="s">
        <v>1839</v>
      </c>
      <c r="I83" s="601" t="str">
        <f>"캐릭별파트(" &amp; (AQ54 + 2*AR54 + 4*AS54 + 8*AT54 + 16*AU54 + 32*AV54 + 64*AW54 + 128*AX54 )  &amp; ")"</f>
        <v>캐릭별파트(2)</v>
      </c>
      <c r="J83" s="601" t="s">
        <v>234</v>
      </c>
      <c r="K83" s="777">
        <v>-1</v>
      </c>
      <c r="L83" s="777" t="s">
        <v>2639</v>
      </c>
      <c r="M83" s="650" t="s">
        <v>2181</v>
      </c>
      <c r="N83" s="624">
        <v>1</v>
      </c>
      <c r="O83" s="623" t="s">
        <v>1765</v>
      </c>
      <c r="P83" s="697" t="s">
        <v>2320</v>
      </c>
      <c r="Q83" s="625">
        <v>246</v>
      </c>
      <c r="R83" s="625">
        <f t="shared" si="2"/>
        <v>16</v>
      </c>
      <c r="S83" s="697">
        <f t="shared" si="4"/>
        <v>24</v>
      </c>
      <c r="T83" s="697">
        <f t="shared" si="5"/>
        <v>0.22119999999999998</v>
      </c>
      <c r="U83" s="623"/>
      <c r="V83" s="623"/>
      <c r="W83" s="623">
        <v>0</v>
      </c>
      <c r="X83" s="623">
        <v>0</v>
      </c>
      <c r="Y83" s="623" t="s">
        <v>1768</v>
      </c>
      <c r="Z83" s="623">
        <v>123</v>
      </c>
      <c r="AA83" s="623"/>
      <c r="AB83" s="623"/>
      <c r="AC83" s="623"/>
      <c r="AD83" s="623"/>
      <c r="AE83" s="777">
        <f t="shared" si="8"/>
        <v>1400</v>
      </c>
      <c r="AF83" s="777">
        <v>0</v>
      </c>
      <c r="AG83" s="623">
        <v>7</v>
      </c>
      <c r="AH83" s="623" t="s">
        <v>1838</v>
      </c>
      <c r="AI83" s="611">
        <v>10</v>
      </c>
      <c r="AJ83" s="611">
        <v>1</v>
      </c>
      <c r="AK83" s="614">
        <v>0</v>
      </c>
      <c r="AL83" s="614">
        <v>0</v>
      </c>
      <c r="AM83" s="614">
        <v>0</v>
      </c>
      <c r="AN83" s="623">
        <v>2</v>
      </c>
      <c r="AQ83" s="611">
        <v>0</v>
      </c>
      <c r="AR83" s="611">
        <v>1</v>
      </c>
      <c r="AS83" s="611">
        <v>0</v>
      </c>
      <c r="AT83" s="611">
        <v>0</v>
      </c>
      <c r="AU83" s="611">
        <v>0</v>
      </c>
      <c r="AV83" s="611">
        <v>0</v>
      </c>
      <c r="AW83" s="611">
        <v>0</v>
      </c>
      <c r="AX83" s="611">
        <v>0</v>
      </c>
    </row>
    <row r="84" spans="1:50" s="902" customFormat="1" ht="11.25" customHeight="1">
      <c r="A84" s="620"/>
      <c r="B84" s="620">
        <v>156</v>
      </c>
      <c r="C84" s="620">
        <v>57</v>
      </c>
      <c r="D84" s="620">
        <v>31</v>
      </c>
      <c r="E84" s="620">
        <v>1</v>
      </c>
      <c r="F84" s="620">
        <f>1.2-E84</f>
        <v>0.19999999999999996</v>
      </c>
      <c r="G84" s="620">
        <v>0</v>
      </c>
      <c r="H84" s="897" t="s">
        <v>2669</v>
      </c>
      <c r="I84" s="898" t="str">
        <f t="shared" ref="I84:I85" si="10">"캐릭별파트(" &amp; (AQ84 + 2*AR84 + 4*AS84 + 8*AT84 + 16*AU84 + 32*AV84 + 64*AW84 + 128*AX84 )  &amp; ")"</f>
        <v>캐릭별파트(2)</v>
      </c>
      <c r="J84" s="898" t="s">
        <v>1794</v>
      </c>
      <c r="K84" s="620">
        <v>-1</v>
      </c>
      <c r="L84" s="620" t="s">
        <v>2639</v>
      </c>
      <c r="M84" s="899" t="s">
        <v>2662</v>
      </c>
      <c r="N84" s="900">
        <v>1</v>
      </c>
      <c r="O84" s="901" t="s">
        <v>1765</v>
      </c>
      <c r="P84" s="901" t="s">
        <v>2317</v>
      </c>
      <c r="Q84" s="901">
        <v>12002</v>
      </c>
      <c r="R84" s="620">
        <v>1</v>
      </c>
      <c r="S84" s="620">
        <f t="shared" si="4"/>
        <v>75</v>
      </c>
      <c r="T84" s="620">
        <f t="shared" si="5"/>
        <v>0.2142</v>
      </c>
      <c r="U84" s="620"/>
      <c r="V84" s="620"/>
      <c r="W84" s="620">
        <v>0</v>
      </c>
      <c r="X84" s="620">
        <v>0</v>
      </c>
      <c r="Y84" s="620" t="s">
        <v>1768</v>
      </c>
      <c r="Z84" s="620">
        <v>123</v>
      </c>
      <c r="AA84" s="620"/>
      <c r="AB84" s="620"/>
      <c r="AC84" s="620"/>
      <c r="AD84" s="620"/>
      <c r="AE84" s="620">
        <v>0</v>
      </c>
      <c r="AF84" s="901">
        <v>100</v>
      </c>
      <c r="AG84" s="620">
        <v>-1</v>
      </c>
      <c r="AH84" s="620" t="s">
        <v>1838</v>
      </c>
      <c r="AI84" s="902">
        <v>10</v>
      </c>
      <c r="AJ84" s="902">
        <v>1</v>
      </c>
      <c r="AK84" s="620">
        <v>0</v>
      </c>
      <c r="AL84" s="620">
        <v>0</v>
      </c>
      <c r="AM84" s="620">
        <v>0</v>
      </c>
      <c r="AN84" s="620">
        <v>2</v>
      </c>
      <c r="AQ84" s="902">
        <v>0</v>
      </c>
      <c r="AR84" s="902">
        <v>1</v>
      </c>
      <c r="AS84" s="902">
        <v>0</v>
      </c>
      <c r="AT84" s="902">
        <v>0</v>
      </c>
      <c r="AU84" s="902">
        <v>0</v>
      </c>
      <c r="AV84" s="902">
        <v>0</v>
      </c>
      <c r="AW84" s="902">
        <v>0</v>
      </c>
      <c r="AX84" s="902">
        <v>0</v>
      </c>
    </row>
    <row r="85" spans="1:50" s="902" customFormat="1" ht="11.25" customHeight="1">
      <c r="A85" s="620"/>
      <c r="B85" s="620">
        <v>157</v>
      </c>
      <c r="C85" s="620">
        <v>58</v>
      </c>
      <c r="D85" s="620">
        <v>31</v>
      </c>
      <c r="E85" s="620">
        <v>1.1499999999999999</v>
      </c>
      <c r="F85" s="620">
        <f>1.3-E85</f>
        <v>0.15000000000000013</v>
      </c>
      <c r="G85" s="620">
        <v>0</v>
      </c>
      <c r="H85" s="897" t="s">
        <v>2670</v>
      </c>
      <c r="I85" s="898" t="str">
        <f t="shared" si="10"/>
        <v>캐릭별파트(2)</v>
      </c>
      <c r="J85" s="898" t="s">
        <v>1794</v>
      </c>
      <c r="K85" s="620">
        <v>-1</v>
      </c>
      <c r="L85" s="620" t="s">
        <v>2639</v>
      </c>
      <c r="M85" s="899" t="s">
        <v>2653</v>
      </c>
      <c r="N85" s="900">
        <v>1</v>
      </c>
      <c r="O85" s="901" t="s">
        <v>1765</v>
      </c>
      <c r="P85" s="901" t="s">
        <v>2317</v>
      </c>
      <c r="Q85" s="901">
        <v>12003</v>
      </c>
      <c r="R85" s="620">
        <v>1</v>
      </c>
      <c r="S85" s="620">
        <f t="shared" si="4"/>
        <v>86</v>
      </c>
      <c r="T85" s="620">
        <f t="shared" si="5"/>
        <v>0.16069999999999998</v>
      </c>
      <c r="U85" s="620"/>
      <c r="V85" s="620"/>
      <c r="W85" s="620">
        <v>0</v>
      </c>
      <c r="X85" s="620">
        <v>0</v>
      </c>
      <c r="Y85" s="620" t="s">
        <v>1768</v>
      </c>
      <c r="Z85" s="620">
        <v>123</v>
      </c>
      <c r="AA85" s="620"/>
      <c r="AB85" s="620"/>
      <c r="AC85" s="620"/>
      <c r="AD85" s="620"/>
      <c r="AE85" s="620">
        <v>0</v>
      </c>
      <c r="AF85" s="901">
        <v>145</v>
      </c>
      <c r="AG85" s="620">
        <v>-1</v>
      </c>
      <c r="AH85" s="620" t="s">
        <v>1838</v>
      </c>
      <c r="AI85" s="902">
        <v>10</v>
      </c>
      <c r="AJ85" s="902">
        <v>1</v>
      </c>
      <c r="AK85" s="620">
        <v>0</v>
      </c>
      <c r="AL85" s="620">
        <v>0</v>
      </c>
      <c r="AM85" s="620">
        <v>0</v>
      </c>
      <c r="AN85" s="620">
        <v>2</v>
      </c>
      <c r="AQ85" s="902">
        <v>0</v>
      </c>
      <c r="AR85" s="902">
        <v>1</v>
      </c>
      <c r="AS85" s="902">
        <v>0</v>
      </c>
      <c r="AT85" s="902">
        <v>0</v>
      </c>
      <c r="AU85" s="902">
        <v>0</v>
      </c>
      <c r="AV85" s="902">
        <v>0</v>
      </c>
      <c r="AW85" s="902">
        <v>0</v>
      </c>
      <c r="AX85" s="902">
        <v>0</v>
      </c>
    </row>
    <row r="86" spans="1:50" ht="11.25" customHeight="1">
      <c r="A86" s="623"/>
      <c r="B86" s="623">
        <v>158</v>
      </c>
      <c r="C86" s="623">
        <v>59</v>
      </c>
      <c r="D86" s="614">
        <v>31</v>
      </c>
      <c r="E86" s="614">
        <v>0.6</v>
      </c>
      <c r="F86" s="614">
        <f t="shared" si="7"/>
        <v>0.4</v>
      </c>
      <c r="G86" s="623">
        <v>0</v>
      </c>
      <c r="H86" s="431" t="s">
        <v>1840</v>
      </c>
      <c r="I86" s="601" t="str">
        <f>"캐릭별파트(" &amp; (AQ55 + 2*AR55 + 4*AS55 + 8*AT55 + 16*AU55 + 32*AV55 + 64*AW55 + 128*AX55 )  &amp; ")"</f>
        <v>캐릭별파트(2)</v>
      </c>
      <c r="J86" s="601" t="s">
        <v>234</v>
      </c>
      <c r="K86" s="777">
        <v>-1</v>
      </c>
      <c r="L86" s="777" t="s">
        <v>2639</v>
      </c>
      <c r="M86" s="650" t="s">
        <v>2182</v>
      </c>
      <c r="N86" s="624">
        <v>1</v>
      </c>
      <c r="O86" s="623" t="s">
        <v>1765</v>
      </c>
      <c r="P86" s="697" t="s">
        <v>2317</v>
      </c>
      <c r="Q86" s="625">
        <v>247</v>
      </c>
      <c r="R86" s="625">
        <f t="shared" si="2"/>
        <v>31</v>
      </c>
      <c r="S86" s="697">
        <f t="shared" si="4"/>
        <v>45</v>
      </c>
      <c r="T86" s="697">
        <f t="shared" si="5"/>
        <v>0.4284</v>
      </c>
      <c r="U86" s="623"/>
      <c r="V86" s="623"/>
      <c r="W86" s="623">
        <v>0</v>
      </c>
      <c r="X86" s="623">
        <v>0</v>
      </c>
      <c r="Y86" s="623" t="s">
        <v>1768</v>
      </c>
      <c r="Z86" s="623">
        <v>123</v>
      </c>
      <c r="AA86" s="623"/>
      <c r="AB86" s="623"/>
      <c r="AC86" s="623"/>
      <c r="AD86" s="623"/>
      <c r="AE86" s="777">
        <f t="shared" si="8"/>
        <v>4700</v>
      </c>
      <c r="AF86" s="623">
        <v>0</v>
      </c>
      <c r="AG86" s="623">
        <v>7</v>
      </c>
      <c r="AH86" s="623" t="s">
        <v>1838</v>
      </c>
      <c r="AI86" s="611">
        <v>11</v>
      </c>
      <c r="AJ86" s="611">
        <v>1</v>
      </c>
      <c r="AK86" s="614">
        <v>0</v>
      </c>
      <c r="AL86" s="614">
        <v>0</v>
      </c>
      <c r="AM86" s="614">
        <v>0</v>
      </c>
      <c r="AN86" s="623">
        <v>2</v>
      </c>
      <c r="AQ86" s="611">
        <v>0</v>
      </c>
      <c r="AR86" s="611">
        <v>1</v>
      </c>
      <c r="AS86" s="611">
        <v>0</v>
      </c>
      <c r="AT86" s="611">
        <v>0</v>
      </c>
      <c r="AU86" s="611">
        <v>0</v>
      </c>
      <c r="AV86" s="611">
        <v>0</v>
      </c>
      <c r="AW86" s="611">
        <v>0</v>
      </c>
      <c r="AX86" s="611">
        <v>0</v>
      </c>
    </row>
    <row r="87" spans="1:50" s="619" customFormat="1" ht="11.25" customHeight="1">
      <c r="A87" s="616"/>
      <c r="B87" s="616">
        <v>159</v>
      </c>
      <c r="C87" s="616">
        <v>60</v>
      </c>
      <c r="D87" s="616">
        <v>1</v>
      </c>
      <c r="E87" s="616">
        <v>0</v>
      </c>
      <c r="F87" s="616">
        <v>0</v>
      </c>
      <c r="G87" s="616">
        <v>0</v>
      </c>
      <c r="H87" s="617" t="s">
        <v>1841</v>
      </c>
      <c r="I87" s="618" t="str">
        <f t="shared" ref="I87:I92" si="11">"캐릭별파트(" &amp; (AQ87 + 2*AR87 + 4*AS87 + 8*AT87 + 16*AU87 + 32*AV87 + 64*AW87 + 128*AX87 )  &amp; ")"</f>
        <v>캐릭별파트(0)</v>
      </c>
      <c r="J87" s="618" t="s">
        <v>1794</v>
      </c>
      <c r="K87" s="777">
        <v>-1</v>
      </c>
      <c r="L87" s="896" t="s">
        <v>2640</v>
      </c>
      <c r="M87" s="650" t="s">
        <v>2182</v>
      </c>
      <c r="N87" s="624">
        <v>1</v>
      </c>
      <c r="O87" s="623" t="s">
        <v>1765</v>
      </c>
      <c r="P87" s="616" t="s">
        <v>1798</v>
      </c>
      <c r="Q87" s="616">
        <v>200</v>
      </c>
      <c r="R87" s="616">
        <v>1</v>
      </c>
      <c r="S87" s="697">
        <f t="shared" si="4"/>
        <v>0</v>
      </c>
      <c r="T87" s="697">
        <f t="shared" si="5"/>
        <v>0</v>
      </c>
      <c r="U87" s="616"/>
      <c r="V87" s="616"/>
      <c r="W87" s="623">
        <v>0</v>
      </c>
      <c r="X87" s="623">
        <v>0</v>
      </c>
      <c r="Y87" s="623" t="s">
        <v>1768</v>
      </c>
      <c r="Z87" s="623">
        <v>123</v>
      </c>
      <c r="AA87" s="616"/>
      <c r="AB87" s="616"/>
      <c r="AC87" s="616"/>
      <c r="AD87" s="616"/>
      <c r="AE87" s="777">
        <f t="shared" si="8"/>
        <v>0</v>
      </c>
      <c r="AF87" s="616">
        <v>0</v>
      </c>
      <c r="AG87" s="616">
        <v>7</v>
      </c>
      <c r="AH87" s="616" t="s">
        <v>1799</v>
      </c>
      <c r="AI87" s="619">
        <v>0</v>
      </c>
      <c r="AJ87" s="619">
        <v>0</v>
      </c>
      <c r="AK87" s="616">
        <v>0</v>
      </c>
      <c r="AL87" s="616">
        <v>0</v>
      </c>
      <c r="AM87" s="616">
        <v>0</v>
      </c>
      <c r="AN87" s="616">
        <v>0</v>
      </c>
      <c r="AQ87" s="619">
        <v>0</v>
      </c>
      <c r="AR87" s="619">
        <v>0</v>
      </c>
      <c r="AS87" s="619">
        <v>0</v>
      </c>
      <c r="AT87" s="619">
        <v>0</v>
      </c>
      <c r="AU87" s="619">
        <v>0</v>
      </c>
      <c r="AV87" s="619">
        <v>0</v>
      </c>
      <c r="AW87" s="619">
        <v>0</v>
      </c>
      <c r="AX87" s="619">
        <v>0</v>
      </c>
    </row>
    <row r="88" spans="1:50" s="619" customFormat="1" ht="11.25" customHeight="1">
      <c r="A88" s="616"/>
      <c r="B88" s="616">
        <v>160</v>
      </c>
      <c r="C88" s="616">
        <v>61</v>
      </c>
      <c r="D88" s="616">
        <v>1</v>
      </c>
      <c r="E88" s="616">
        <v>0</v>
      </c>
      <c r="F88" s="616">
        <v>0</v>
      </c>
      <c r="G88" s="616">
        <v>0</v>
      </c>
      <c r="H88" s="617" t="s">
        <v>1842</v>
      </c>
      <c r="I88" s="618" t="str">
        <f t="shared" si="11"/>
        <v>캐릭별파트(0)</v>
      </c>
      <c r="J88" s="618" t="s">
        <v>1794</v>
      </c>
      <c r="K88" s="777">
        <v>-1</v>
      </c>
      <c r="L88" s="896" t="s">
        <v>2640</v>
      </c>
      <c r="M88" s="650" t="s">
        <v>2182</v>
      </c>
      <c r="N88" s="624">
        <v>1</v>
      </c>
      <c r="O88" s="623" t="s">
        <v>1765</v>
      </c>
      <c r="P88" s="616" t="s">
        <v>1798</v>
      </c>
      <c r="Q88" s="616">
        <v>200</v>
      </c>
      <c r="R88" s="616">
        <v>1</v>
      </c>
      <c r="S88" s="697">
        <f t="shared" si="4"/>
        <v>0</v>
      </c>
      <c r="T88" s="697">
        <f t="shared" si="5"/>
        <v>0</v>
      </c>
      <c r="U88" s="616"/>
      <c r="V88" s="616"/>
      <c r="W88" s="623">
        <v>0</v>
      </c>
      <c r="X88" s="623">
        <v>0</v>
      </c>
      <c r="Y88" s="623" t="s">
        <v>1768</v>
      </c>
      <c r="Z88" s="623">
        <v>123</v>
      </c>
      <c r="AA88" s="616"/>
      <c r="AB88" s="616"/>
      <c r="AC88" s="616"/>
      <c r="AD88" s="616"/>
      <c r="AE88" s="777">
        <f t="shared" si="8"/>
        <v>0</v>
      </c>
      <c r="AF88" s="616">
        <v>0</v>
      </c>
      <c r="AG88" s="616">
        <v>7</v>
      </c>
      <c r="AH88" s="616" t="s">
        <v>1799</v>
      </c>
      <c r="AI88" s="619">
        <v>0</v>
      </c>
      <c r="AJ88" s="619">
        <v>0</v>
      </c>
      <c r="AK88" s="616">
        <v>0</v>
      </c>
      <c r="AL88" s="616">
        <v>0</v>
      </c>
      <c r="AM88" s="616">
        <v>0</v>
      </c>
      <c r="AN88" s="616">
        <v>0</v>
      </c>
      <c r="AQ88" s="619">
        <v>0</v>
      </c>
      <c r="AR88" s="619">
        <v>0</v>
      </c>
      <c r="AS88" s="619">
        <v>0</v>
      </c>
      <c r="AT88" s="619">
        <v>0</v>
      </c>
      <c r="AU88" s="619">
        <v>0</v>
      </c>
      <c r="AV88" s="619">
        <v>0</v>
      </c>
      <c r="AW88" s="619">
        <v>0</v>
      </c>
      <c r="AX88" s="619">
        <v>0</v>
      </c>
    </row>
    <row r="89" spans="1:50" s="768" customFormat="1" ht="11.25" customHeight="1">
      <c r="A89" s="114"/>
      <c r="B89" s="114">
        <v>161</v>
      </c>
      <c r="C89" s="114">
        <v>62</v>
      </c>
      <c r="D89" s="780">
        <v>5</v>
      </c>
      <c r="E89" s="780">
        <v>3.5</v>
      </c>
      <c r="F89" s="780">
        <f>5 - E89</f>
        <v>1.5</v>
      </c>
      <c r="G89" s="114">
        <v>0</v>
      </c>
      <c r="H89" s="821" t="s">
        <v>2581</v>
      </c>
      <c r="I89" s="766" t="str">
        <f t="shared" ref="I89:I90" si="12">"캐릭별파트(" &amp; (AQ89 + 2*AR89 + 4*AS89 + 8*AT89 + 16*AU89 + 32*AV89 + 64*AW89 + 128*AX89 )  &amp; ")"</f>
        <v>캐릭별파트(8)</v>
      </c>
      <c r="J89" s="766" t="s">
        <v>234</v>
      </c>
      <c r="K89" s="780">
        <v>-1</v>
      </c>
      <c r="L89" s="780" t="s">
        <v>2639</v>
      </c>
      <c r="M89" s="767" t="s">
        <v>2474</v>
      </c>
      <c r="N89" s="767">
        <v>1</v>
      </c>
      <c r="O89" s="114" t="s">
        <v>1765</v>
      </c>
      <c r="P89" s="114" t="s">
        <v>2320</v>
      </c>
      <c r="Q89" s="114">
        <v>14001</v>
      </c>
      <c r="R89" s="780">
        <v>1</v>
      </c>
      <c r="S89" s="114">
        <f t="shared" si="4"/>
        <v>72</v>
      </c>
      <c r="T89" s="114">
        <f t="shared" si="5"/>
        <v>0.44419999999999998</v>
      </c>
      <c r="U89" s="114"/>
      <c r="V89" s="114"/>
      <c r="W89" s="114">
        <v>0</v>
      </c>
      <c r="X89" s="114">
        <v>0</v>
      </c>
      <c r="Y89" s="114" t="s">
        <v>1774</v>
      </c>
      <c r="Z89" s="114">
        <v>149</v>
      </c>
      <c r="AA89" s="114"/>
      <c r="AB89" s="114"/>
      <c r="AC89" s="114"/>
      <c r="AD89" s="114"/>
      <c r="AE89" s="777">
        <v>0</v>
      </c>
      <c r="AF89" s="780">
        <v>140</v>
      </c>
      <c r="AG89" s="114">
        <v>-1</v>
      </c>
      <c r="AH89" s="114" t="s">
        <v>1838</v>
      </c>
      <c r="AI89" s="768">
        <v>8</v>
      </c>
      <c r="AJ89" s="768">
        <v>1</v>
      </c>
      <c r="AK89" s="114">
        <v>0</v>
      </c>
      <c r="AL89" s="114">
        <v>0</v>
      </c>
      <c r="AM89" s="114">
        <v>0</v>
      </c>
      <c r="AN89" s="114">
        <v>2</v>
      </c>
      <c r="AQ89" s="768">
        <v>0</v>
      </c>
      <c r="AR89" s="824">
        <v>0</v>
      </c>
      <c r="AS89" s="824">
        <v>0</v>
      </c>
      <c r="AT89" s="824">
        <v>1</v>
      </c>
      <c r="AU89" s="768">
        <v>0</v>
      </c>
      <c r="AV89" s="768">
        <v>0</v>
      </c>
      <c r="AW89" s="768">
        <v>0</v>
      </c>
      <c r="AX89" s="768">
        <v>0</v>
      </c>
    </row>
    <row r="90" spans="1:50" s="768" customFormat="1" ht="11.25" customHeight="1">
      <c r="A90" s="114"/>
      <c r="B90" s="114">
        <v>162</v>
      </c>
      <c r="C90" s="780">
        <v>63</v>
      </c>
      <c r="D90" s="780">
        <v>16</v>
      </c>
      <c r="E90" s="780">
        <v>1.3</v>
      </c>
      <c r="F90" s="780">
        <f>1.4 - E90</f>
        <v>9.9999999999999867E-2</v>
      </c>
      <c r="G90" s="114">
        <v>0</v>
      </c>
      <c r="H90" s="821" t="s">
        <v>2582</v>
      </c>
      <c r="I90" s="766" t="str">
        <f t="shared" si="12"/>
        <v>캐릭별파트(8)</v>
      </c>
      <c r="J90" s="766" t="s">
        <v>234</v>
      </c>
      <c r="K90" s="780">
        <v>-1</v>
      </c>
      <c r="L90" s="780" t="s">
        <v>2639</v>
      </c>
      <c r="M90" s="767" t="s">
        <v>2475</v>
      </c>
      <c r="N90" s="767">
        <v>1</v>
      </c>
      <c r="O90" s="114" t="s">
        <v>1765</v>
      </c>
      <c r="P90" s="114" t="s">
        <v>2317</v>
      </c>
      <c r="Q90" s="114">
        <v>14002</v>
      </c>
      <c r="R90" s="780">
        <v>1</v>
      </c>
      <c r="S90" s="114">
        <f t="shared" si="4"/>
        <v>86</v>
      </c>
      <c r="T90" s="114">
        <f t="shared" si="5"/>
        <v>9.4800000000000009E-2</v>
      </c>
      <c r="U90" s="114"/>
      <c r="V90" s="114"/>
      <c r="W90" s="114">
        <v>0</v>
      </c>
      <c r="X90" s="114">
        <v>0</v>
      </c>
      <c r="Y90" s="114" t="s">
        <v>1774</v>
      </c>
      <c r="Z90" s="114">
        <v>149</v>
      </c>
      <c r="AA90" s="114"/>
      <c r="AB90" s="114"/>
      <c r="AC90" s="114"/>
      <c r="AD90" s="114"/>
      <c r="AE90" s="777">
        <v>0</v>
      </c>
      <c r="AF90" s="780">
        <v>200</v>
      </c>
      <c r="AG90" s="114">
        <v>-1</v>
      </c>
      <c r="AH90" s="114" t="s">
        <v>1838</v>
      </c>
      <c r="AI90" s="768">
        <v>8</v>
      </c>
      <c r="AJ90" s="768">
        <v>2</v>
      </c>
      <c r="AK90" s="114">
        <v>0</v>
      </c>
      <c r="AL90" s="114">
        <v>0</v>
      </c>
      <c r="AM90" s="114">
        <v>0</v>
      </c>
      <c r="AN90" s="114">
        <v>2</v>
      </c>
      <c r="AQ90" s="768">
        <v>0</v>
      </c>
      <c r="AR90" s="824">
        <v>0</v>
      </c>
      <c r="AS90" s="824">
        <v>0</v>
      </c>
      <c r="AT90" s="824">
        <v>1</v>
      </c>
      <c r="AU90" s="768">
        <v>0</v>
      </c>
      <c r="AV90" s="768">
        <v>0</v>
      </c>
      <c r="AW90" s="768">
        <v>0</v>
      </c>
      <c r="AX90" s="768">
        <v>0</v>
      </c>
    </row>
    <row r="91" spans="1:50" s="768" customFormat="1" ht="11.25" customHeight="1">
      <c r="A91" s="114"/>
      <c r="B91" s="114">
        <v>163</v>
      </c>
      <c r="C91" s="780">
        <v>64</v>
      </c>
      <c r="D91" s="780">
        <v>25</v>
      </c>
      <c r="E91" s="780">
        <v>0.9</v>
      </c>
      <c r="F91" s="780">
        <f>1 - E91</f>
        <v>9.9999999999999978E-2</v>
      </c>
      <c r="G91" s="114">
        <v>0</v>
      </c>
      <c r="H91" s="821" t="s">
        <v>2580</v>
      </c>
      <c r="I91" s="766" t="str">
        <f t="shared" si="11"/>
        <v>캐릭별파트(8)</v>
      </c>
      <c r="J91" s="766" t="s">
        <v>234</v>
      </c>
      <c r="K91" s="780">
        <v>-1</v>
      </c>
      <c r="L91" s="780" t="s">
        <v>2640</v>
      </c>
      <c r="M91" s="767" t="s">
        <v>2476</v>
      </c>
      <c r="N91" s="767">
        <v>1</v>
      </c>
      <c r="O91" s="114" t="s">
        <v>1765</v>
      </c>
      <c r="P91" s="114" t="s">
        <v>2320</v>
      </c>
      <c r="Q91" s="114">
        <v>14003</v>
      </c>
      <c r="R91" s="780">
        <v>1</v>
      </c>
      <c r="S91" s="114">
        <f t="shared" ref="S91:S92" si="13">ROUNDUP($C$2*
IF(I91="캐릭별파트(1)",$C$5,IF(I91="캐릭별파트(2)",$C$6,IF(I91="캐릭별파트(4)",$C$7,IF(I91="캐릭별파트(8)",$C$8,IF(I91="캐릭별파트(255)",$C$8,1)))))
*$H$6*(IF(D91=3,5,IF(D91=11,16,IF(D91=26,31,D91)))/31)*E91*IF(J91="헤어-모자(2)",$F$5,IF(J91="상의(4)",$F$6,IF(J91="하의(5)",$F$7,IF(J91="배트(6)",$F$8,1)))),0)</f>
        <v>93</v>
      </c>
      <c r="T91" s="114">
        <f t="shared" ref="T91:T92" si="14">ROUNDUP($C$2*IF(I91="캐릭별파트(1)",$C$5,IF(I91="캐릭별파트(2)",$C$6,IF(I91="캐릭별파트(4)",$C$7,IF(I91="캐릭별파트(8)",$C$8,IF(I91="캐릭별파트(255)",$C$8,1)))))*$I$6
*(IF(D91=3,5,IF(D91=11,16,IF(D91=26,31,D91)))/31)*F91*
IF(J91="헤어-모자(2)",$F$5,IF(J91="상의(4)",$F$6,IF(J91="하의(5)",$F$7,IF(J91="배트(6)",$F$8,1)))),4)</f>
        <v>0.14809999999999998</v>
      </c>
      <c r="U91" s="114"/>
      <c r="V91" s="114"/>
      <c r="W91" s="114">
        <v>0</v>
      </c>
      <c r="X91" s="114">
        <v>0</v>
      </c>
      <c r="Y91" s="114" t="s">
        <v>1774</v>
      </c>
      <c r="Z91" s="114">
        <v>149</v>
      </c>
      <c r="AA91" s="114"/>
      <c r="AB91" s="114"/>
      <c r="AC91" s="114"/>
      <c r="AD91" s="114"/>
      <c r="AE91" s="777">
        <v>0</v>
      </c>
      <c r="AF91" s="780">
        <v>250</v>
      </c>
      <c r="AG91" s="114">
        <v>-1</v>
      </c>
      <c r="AH91" s="114" t="s">
        <v>1838</v>
      </c>
      <c r="AI91" s="768">
        <v>8</v>
      </c>
      <c r="AJ91" s="768">
        <v>1</v>
      </c>
      <c r="AK91" s="114">
        <v>0</v>
      </c>
      <c r="AL91" s="114">
        <v>0</v>
      </c>
      <c r="AM91" s="114">
        <v>0</v>
      </c>
      <c r="AN91" s="114">
        <v>2</v>
      </c>
      <c r="AQ91" s="768">
        <v>0</v>
      </c>
      <c r="AR91" s="824">
        <v>0</v>
      </c>
      <c r="AS91" s="824">
        <v>0</v>
      </c>
      <c r="AT91" s="824">
        <v>1</v>
      </c>
      <c r="AU91" s="768">
        <v>0</v>
      </c>
      <c r="AV91" s="768">
        <v>0</v>
      </c>
      <c r="AW91" s="768">
        <v>0</v>
      </c>
      <c r="AX91" s="768">
        <v>0</v>
      </c>
    </row>
    <row r="92" spans="1:50" s="768" customFormat="1" ht="11.25" customHeight="1">
      <c r="A92" s="114"/>
      <c r="B92" s="114">
        <v>164</v>
      </c>
      <c r="C92" s="780">
        <v>65</v>
      </c>
      <c r="D92" s="780">
        <v>35</v>
      </c>
      <c r="E92" s="780">
        <v>0.8</v>
      </c>
      <c r="F92" s="780">
        <f>1 - E92</f>
        <v>0.19999999999999996</v>
      </c>
      <c r="G92" s="114">
        <v>0</v>
      </c>
      <c r="H92" s="821" t="s">
        <v>2579</v>
      </c>
      <c r="I92" s="766" t="str">
        <f t="shared" si="11"/>
        <v>캐릭별파트(8)</v>
      </c>
      <c r="J92" s="766" t="s">
        <v>234</v>
      </c>
      <c r="K92" s="780">
        <v>-1</v>
      </c>
      <c r="L92" s="780" t="s">
        <v>2640</v>
      </c>
      <c r="M92" s="767" t="s">
        <v>2477</v>
      </c>
      <c r="N92" s="767">
        <v>1</v>
      </c>
      <c r="O92" s="114" t="s">
        <v>1765</v>
      </c>
      <c r="P92" s="114" t="s">
        <v>2317</v>
      </c>
      <c r="Q92" s="114">
        <v>14004</v>
      </c>
      <c r="R92" s="780">
        <v>1</v>
      </c>
      <c r="S92" s="114">
        <f t="shared" si="13"/>
        <v>116</v>
      </c>
      <c r="T92" s="114">
        <f t="shared" si="14"/>
        <v>0.41459999999999997</v>
      </c>
      <c r="U92" s="114"/>
      <c r="V92" s="114"/>
      <c r="W92" s="114">
        <v>0</v>
      </c>
      <c r="X92" s="114">
        <v>0</v>
      </c>
      <c r="Y92" s="114" t="s">
        <v>1774</v>
      </c>
      <c r="Z92" s="114">
        <v>149</v>
      </c>
      <c r="AA92" s="114"/>
      <c r="AB92" s="114"/>
      <c r="AC92" s="114"/>
      <c r="AD92" s="114"/>
      <c r="AE92" s="777">
        <v>0</v>
      </c>
      <c r="AF92" s="780">
        <v>350</v>
      </c>
      <c r="AG92" s="114">
        <v>-1</v>
      </c>
      <c r="AH92" s="114" t="s">
        <v>1838</v>
      </c>
      <c r="AI92" s="768">
        <v>8</v>
      </c>
      <c r="AJ92" s="768">
        <v>2</v>
      </c>
      <c r="AK92" s="114">
        <v>0</v>
      </c>
      <c r="AL92" s="114">
        <v>0</v>
      </c>
      <c r="AM92" s="114">
        <v>0</v>
      </c>
      <c r="AN92" s="114">
        <v>2</v>
      </c>
      <c r="AQ92" s="768">
        <v>0</v>
      </c>
      <c r="AR92" s="824">
        <v>0</v>
      </c>
      <c r="AS92" s="824">
        <v>0</v>
      </c>
      <c r="AT92" s="824">
        <v>1</v>
      </c>
      <c r="AU92" s="768">
        <v>0</v>
      </c>
      <c r="AV92" s="768">
        <v>0</v>
      </c>
      <c r="AW92" s="768">
        <v>0</v>
      </c>
      <c r="AX92" s="768">
        <v>0</v>
      </c>
    </row>
    <row r="93" spans="1:50" s="809" customFormat="1" ht="11.25" customHeight="1">
      <c r="A93" s="806"/>
      <c r="B93" s="806">
        <v>165</v>
      </c>
      <c r="C93" s="806">
        <v>66</v>
      </c>
      <c r="D93" s="806">
        <v>16</v>
      </c>
      <c r="E93" s="806">
        <v>0</v>
      </c>
      <c r="F93" s="806">
        <v>0</v>
      </c>
      <c r="G93" s="806">
        <v>0</v>
      </c>
      <c r="H93" s="807" t="s">
        <v>2625</v>
      </c>
      <c r="I93" s="808" t="str">
        <f t="shared" ref="I93:I94" si="15">"캐릭별파트(" &amp; (AQ93 + 2*AR93 + 4*AS93 + 8*AT93 + 16*AU93 + 32*AV93 + 64*AW93 + 128*AX93 )  &amp; ")"</f>
        <v>캐릭별파트(0)</v>
      </c>
      <c r="J93" s="808" t="s">
        <v>234</v>
      </c>
      <c r="K93" s="806">
        <v>-1</v>
      </c>
      <c r="L93" s="896" t="s">
        <v>2640</v>
      </c>
      <c r="M93" s="875" t="s">
        <v>2633</v>
      </c>
      <c r="N93" s="875">
        <v>1</v>
      </c>
      <c r="O93" s="806" t="s">
        <v>1765</v>
      </c>
      <c r="P93" s="806" t="s">
        <v>2320</v>
      </c>
      <c r="Q93" s="806">
        <v>14003</v>
      </c>
      <c r="R93" s="806">
        <f t="shared" ref="R93:R94" si="16">D93</f>
        <v>16</v>
      </c>
      <c r="S93" s="806">
        <f t="shared" ref="S93:S94" si="17">ROUNDUP($C$2*
IF(I93="캐릭별파트(1)",$C$5,IF(I93="캐릭별파트(2)",$C$6,IF(I93="캐릭별파트(4)",$C$7,IF(I93="캐릭별파트(8)",$C$8,IF(I93="캐릭별파트(255)",$C$8,1)))))
*$H$6*(IF(D93=3,5,IF(D93=11,16,IF(D93=26,31,D93)))/31)*E93*IF(J93="헤어-모자(2)",$F$5,IF(J93="상의(4)",$F$6,IF(J93="하의(5)",$F$7,IF(J93="배트(6)",$F$8,1)))),0)</f>
        <v>0</v>
      </c>
      <c r="T93" s="806">
        <f t="shared" ref="T93:T94" si="18">ROUNDUP($C$2*IF(I93="캐릭별파트(1)",$C$5,IF(I93="캐릭별파트(2)",$C$6,IF(I93="캐릭별파트(4)",$C$7,IF(I93="캐릭별파트(8)",$C$8,IF(I93="캐릭별파트(255)",$C$8,1)))))*$I$6
*(IF(D93=3,5,IF(D93=11,16,IF(D93=26,31,D93)))/31)*F93*
IF(J93="헤어-모자(2)",$F$5,IF(J93="상의(4)",$F$6,IF(J93="하의(5)",$F$7,IF(J93="배트(6)",$F$8,1)))),4)</f>
        <v>0</v>
      </c>
      <c r="U93" s="806"/>
      <c r="V93" s="806"/>
      <c r="W93" s="806">
        <v>0</v>
      </c>
      <c r="X93" s="806">
        <v>0</v>
      </c>
      <c r="Y93" s="806" t="s">
        <v>1774</v>
      </c>
      <c r="Z93" s="806">
        <v>149</v>
      </c>
      <c r="AA93" s="806"/>
      <c r="AB93" s="806"/>
      <c r="AC93" s="806"/>
      <c r="AD93" s="806"/>
      <c r="AE93" s="777">
        <v>0</v>
      </c>
      <c r="AF93" s="806">
        <v>200</v>
      </c>
      <c r="AG93" s="806">
        <v>-1</v>
      </c>
      <c r="AH93" s="806" t="s">
        <v>1838</v>
      </c>
      <c r="AI93" s="809">
        <v>8</v>
      </c>
      <c r="AJ93" s="809">
        <v>1</v>
      </c>
      <c r="AK93" s="806">
        <v>0</v>
      </c>
      <c r="AL93" s="806">
        <v>0</v>
      </c>
      <c r="AM93" s="806">
        <v>0</v>
      </c>
      <c r="AN93" s="806">
        <v>2</v>
      </c>
      <c r="AQ93" s="809">
        <v>0</v>
      </c>
      <c r="AR93" s="809">
        <v>0</v>
      </c>
      <c r="AS93" s="809">
        <v>0</v>
      </c>
      <c r="AT93" s="809">
        <v>0</v>
      </c>
      <c r="AU93" s="809">
        <v>0</v>
      </c>
      <c r="AV93" s="809">
        <v>0</v>
      </c>
      <c r="AW93" s="809">
        <v>0</v>
      </c>
      <c r="AX93" s="809">
        <v>0</v>
      </c>
    </row>
    <row r="94" spans="1:50" s="809" customFormat="1" ht="11.25" customHeight="1">
      <c r="A94" s="806"/>
      <c r="B94" s="806">
        <v>166</v>
      </c>
      <c r="C94" s="806">
        <v>67</v>
      </c>
      <c r="D94" s="806">
        <v>31</v>
      </c>
      <c r="E94" s="806">
        <v>0</v>
      </c>
      <c r="F94" s="806">
        <v>0</v>
      </c>
      <c r="G94" s="806">
        <v>0</v>
      </c>
      <c r="H94" s="807" t="s">
        <v>2626</v>
      </c>
      <c r="I94" s="808" t="str">
        <f t="shared" si="15"/>
        <v>캐릭별파트(0)</v>
      </c>
      <c r="J94" s="808" t="s">
        <v>234</v>
      </c>
      <c r="K94" s="806">
        <v>-1</v>
      </c>
      <c r="L94" s="896" t="s">
        <v>2640</v>
      </c>
      <c r="M94" s="875" t="s">
        <v>2633</v>
      </c>
      <c r="N94" s="875">
        <v>1</v>
      </c>
      <c r="O94" s="806" t="s">
        <v>1765</v>
      </c>
      <c r="P94" s="806" t="s">
        <v>2317</v>
      </c>
      <c r="Q94" s="806">
        <v>14004</v>
      </c>
      <c r="R94" s="806">
        <f t="shared" si="16"/>
        <v>31</v>
      </c>
      <c r="S94" s="806">
        <f t="shared" si="17"/>
        <v>0</v>
      </c>
      <c r="T94" s="806">
        <f t="shared" si="18"/>
        <v>0</v>
      </c>
      <c r="U94" s="806"/>
      <c r="V94" s="806"/>
      <c r="W94" s="806">
        <v>0</v>
      </c>
      <c r="X94" s="806">
        <v>0</v>
      </c>
      <c r="Y94" s="806" t="s">
        <v>1774</v>
      </c>
      <c r="Z94" s="806">
        <v>149</v>
      </c>
      <c r="AA94" s="806"/>
      <c r="AB94" s="806"/>
      <c r="AC94" s="806"/>
      <c r="AD94" s="806"/>
      <c r="AE94" s="777">
        <f>ROUNDUP((((S94/$H$6)*IF(I94="캐릭별파트(1)",$O$3,IF(I94="캐릭별파트(2)",$O$4,IF(I94="캐릭별파트(4)",$O$5,IF(I94="캐릭별파트(8)",$O$6,IF(I94="캐릭별파트(255)",$O$7,1)))))/2)+
((T94/$I$6)*IF(I94="캐릭별파트(1)",$O$3,IF(I94="캐릭별파트(2)",$O$4,IF(I94="캐릭별파트(4)",$O$5,IF(I94="캐릭별파트(8)",$O$6,IF(I94="캐릭별파트(255)",$O$7,1)))))/2))*
IF(I94="캐릭별파트(1)", IF(D94=3, $P$3, IF(D94=11, $Q$3, IF(D94=24, $R$3, IF(D94=$P$2, $P$3,   IF(D94=$Q$2, $Q$3,   IF(D94=$R$2, $R$3,   75)))))),
IF(I94="캐릭별파트(2)",   IF(D94=3, $P$4, IF(D94=11, $Q$4, IF(D94=24, $R$4, IF(D94=$P$2, $P$4,   IF(D94=$Q$2, $Q$4,   IF(D94=$R$2, $R$4,   75)))))),
IF(I94="캐릭별파트(4)",   IF(D94=3, $P$5, IF(D94=11, $Q$5, IF(D94=24, $R$5, IF(D94=$P$2, $P$5,   IF(D94=$Q$2, $Q$5,   IF(D94=$R$2, $R$5,   75)))))),
IF(I94="캐릭별파트(8)",   IF(D94=3, $P$6, IF(D94=11, $Q$6, IF(D94=24, $R$6, IF(D94=$P$2, $P$6,   IF(D94=$Q$2, $Q$6,   IF(D94=$R$2, $R$6,   IF(D94=$S$2,$S$6,1))))))),
IF(I94="캐릭별파트(255)",IF(D94=3, $P$7, IF(D94=11, $Q$7, IF(D94=24, $R$7, IF(D94=$P$2, $P$7,   IF(D94=$Q$2, $Q$7,   IF(D94=$R$2, $R$7,   75)))))),1))))),-2)</f>
        <v>0</v>
      </c>
      <c r="AF94" s="806">
        <v>200</v>
      </c>
      <c r="AG94" s="806">
        <v>-1</v>
      </c>
      <c r="AH94" s="806" t="s">
        <v>1838</v>
      </c>
      <c r="AI94" s="809">
        <v>8</v>
      </c>
      <c r="AJ94" s="809">
        <v>2</v>
      </c>
      <c r="AK94" s="806">
        <v>0</v>
      </c>
      <c r="AL94" s="806">
        <v>0</v>
      </c>
      <c r="AM94" s="806">
        <v>0</v>
      </c>
      <c r="AN94" s="806">
        <v>2</v>
      </c>
      <c r="AQ94" s="809">
        <v>0</v>
      </c>
      <c r="AR94" s="809">
        <v>0</v>
      </c>
      <c r="AS94" s="809">
        <v>0</v>
      </c>
      <c r="AT94" s="809">
        <v>0</v>
      </c>
      <c r="AU94" s="809">
        <v>0</v>
      </c>
      <c r="AV94" s="809">
        <v>0</v>
      </c>
      <c r="AW94" s="809">
        <v>0</v>
      </c>
      <c r="AX94" s="809">
        <v>0</v>
      </c>
    </row>
    <row r="95" spans="1:50" ht="11.25" customHeight="1">
      <c r="A95" s="536" t="s">
        <v>1786</v>
      </c>
      <c r="B95" s="536" t="s">
        <v>160</v>
      </c>
      <c r="C95" s="570" t="s">
        <v>1776</v>
      </c>
      <c r="D95" s="598" t="s">
        <v>1787</v>
      </c>
      <c r="E95" s="598" t="s">
        <v>1788</v>
      </c>
      <c r="F95" s="570" t="s">
        <v>1788</v>
      </c>
      <c r="G95" s="570" t="s">
        <v>1790</v>
      </c>
      <c r="H95" s="430" t="s">
        <v>163</v>
      </c>
      <c r="I95" s="192" t="s">
        <v>162</v>
      </c>
      <c r="J95" s="192" t="s">
        <v>1781</v>
      </c>
      <c r="K95" s="536" t="s">
        <v>2646</v>
      </c>
      <c r="L95" s="536" t="s">
        <v>2642</v>
      </c>
      <c r="M95" s="536" t="s">
        <v>164</v>
      </c>
      <c r="N95" s="105" t="s">
        <v>1739</v>
      </c>
      <c r="O95" s="536" t="s">
        <v>1740</v>
      </c>
      <c r="P95" s="536" t="s">
        <v>1741</v>
      </c>
      <c r="Q95" s="536" t="s">
        <v>165</v>
      </c>
      <c r="R95" s="529" t="s">
        <v>1742</v>
      </c>
      <c r="S95" s="536" t="s">
        <v>1782</v>
      </c>
      <c r="T95" s="536" t="s">
        <v>1843</v>
      </c>
      <c r="U95" s="536"/>
      <c r="V95" s="536"/>
      <c r="W95" s="536" t="s">
        <v>167</v>
      </c>
      <c r="X95" s="536" t="s">
        <v>168</v>
      </c>
      <c r="Y95" s="613" t="s">
        <v>1749</v>
      </c>
      <c r="Z95" s="613" t="s">
        <v>1750</v>
      </c>
      <c r="AA95" s="536"/>
      <c r="AB95" s="570" t="s">
        <v>267</v>
      </c>
      <c r="AC95" s="570" t="s">
        <v>268</v>
      </c>
      <c r="AD95" s="570" t="s">
        <v>598</v>
      </c>
      <c r="AE95" s="536" t="s">
        <v>169</v>
      </c>
      <c r="AF95" s="536" t="s">
        <v>170</v>
      </c>
      <c r="AG95" s="536" t="s">
        <v>1753</v>
      </c>
      <c r="AH95" s="536" t="s">
        <v>171</v>
      </c>
      <c r="AI95" s="528" t="s">
        <v>1783</v>
      </c>
      <c r="AJ95" s="528" t="s">
        <v>1783</v>
      </c>
      <c r="AK95" s="528" t="s">
        <v>1791</v>
      </c>
      <c r="AL95" s="528" t="s">
        <v>1791</v>
      </c>
      <c r="AM95" s="528" t="s">
        <v>1791</v>
      </c>
      <c r="AN95" s="528" t="s">
        <v>1844</v>
      </c>
      <c r="AO95" s="528" t="s">
        <v>1754</v>
      </c>
      <c r="AP95" s="528" t="s">
        <v>1754</v>
      </c>
      <c r="AQ95" s="528" t="s">
        <v>1755</v>
      </c>
      <c r="AR95" s="528" t="s">
        <v>1756</v>
      </c>
      <c r="AS95" s="528" t="s">
        <v>1757</v>
      </c>
      <c r="AT95" s="528" t="s">
        <v>1758</v>
      </c>
      <c r="AU95" s="528" t="s">
        <v>1759</v>
      </c>
      <c r="AV95" s="528" t="s">
        <v>1760</v>
      </c>
      <c r="AW95" s="528" t="s">
        <v>1759</v>
      </c>
      <c r="AX95" s="528" t="s">
        <v>1760</v>
      </c>
    </row>
    <row r="96" spans="1:50" ht="11.25" customHeight="1">
      <c r="A96" s="623"/>
      <c r="B96" s="625">
        <v>200</v>
      </c>
      <c r="C96" s="625">
        <v>1</v>
      </c>
      <c r="D96" s="614">
        <v>1</v>
      </c>
      <c r="E96" s="614">
        <v>0</v>
      </c>
      <c r="F96" s="614">
        <v>0</v>
      </c>
      <c r="G96" s="625">
        <v>0</v>
      </c>
      <c r="H96" s="605" t="s">
        <v>1296</v>
      </c>
      <c r="I96" s="601" t="str">
        <f t="shared" ref="I96:I147" si="19">"캐릭별파트(" &amp; (AQ96 + 2*AR96 + 4*AS96 + 8*AT96 + 16*AU96 + 32*AV96 + 64*AW96 + 128*AX96 )  &amp; ")"</f>
        <v>캐릭별파트(1)</v>
      </c>
      <c r="J96" s="100" t="s">
        <v>1845</v>
      </c>
      <c r="K96" s="777">
        <v>-1</v>
      </c>
      <c r="L96" s="777" t="s">
        <v>2639</v>
      </c>
      <c r="M96" s="649" t="s">
        <v>2108</v>
      </c>
      <c r="N96" s="101">
        <v>0</v>
      </c>
      <c r="O96" s="623" t="s">
        <v>1765</v>
      </c>
      <c r="P96" s="697" t="s">
        <v>2318</v>
      </c>
      <c r="Q96" s="625">
        <v>400</v>
      </c>
      <c r="R96" s="625">
        <f t="shared" ref="R96:R154" si="20">D96</f>
        <v>1</v>
      </c>
      <c r="S96" s="697">
        <f t="shared" ref="S96" si="21">ROUNDUP($C$2*
IF(I96="캐릭별파트(1)",$C$5,IF(I96="캐릭별파트(2)",$C$6,IF(I96="캐릭별파트(4)",$C$7,IF(I96="캐릭별파트(8)",$C$8,IF(I96="캐릭별파트(255)",$C$8,1)))))
*$H$6*(IF(D96=3,5,IF(D96=11,16,IF(D96=26,31,D96)))/31)*E96*IF(J96="헤어-모자(2)",$F$5,IF(J96="상의(4)",$F$6,IF(J96="하의(5)",$F$7,IF(J96="배트(6)",$F$8,1)))),0)</f>
        <v>0</v>
      </c>
      <c r="T96" s="697">
        <f t="shared" ref="T96" si="22">ROUNDUP($C$2*IF(I96="캐릭별파트(1)",$C$5,IF(I96="캐릭별파트(2)",$C$6,IF(I96="캐릭별파트(4)",$C$7,IF(I96="캐릭별파트(8)",$C$8,IF(I96="캐릭별파트(255)",$C$8,1)))))*$I$6
*(IF(D96=3,5,IF(D96=11,16,IF(D96=26,31,D96)))/31)*F96*
IF(J96="헤어-모자(2)",$F$5,IF(J96="상의(4)",$F$6,IF(J96="하의(5)",$F$7,IF(J96="배트(6)",$F$8,1)))),4)</f>
        <v>0</v>
      </c>
      <c r="U96" s="623"/>
      <c r="V96" s="623"/>
      <c r="W96" s="623">
        <v>0</v>
      </c>
      <c r="X96" s="623">
        <v>0</v>
      </c>
      <c r="Y96" s="625" t="s">
        <v>1766</v>
      </c>
      <c r="Z96" s="625">
        <v>200</v>
      </c>
      <c r="AA96" s="623"/>
      <c r="AB96" s="623"/>
      <c r="AC96" s="623"/>
      <c r="AD96" s="623"/>
      <c r="AE96" s="777">
        <f t="shared" ref="AE96:AE127" si="23">ROUNDUP((((S96/$H$6)*IF(I96="캐릭별파트(1)",$O$3,IF(I96="캐릭별파트(2)",$O$4,IF(I96="캐릭별파트(4)",$O$5,IF(I96="캐릭별파트(8)",$O$6,IF(I96="캐릭별파트(255)",$O$7,1)))))/2)+
((T96/$I$6)*IF(I96="캐릭별파트(1)",$O$3,IF(I96="캐릭별파트(2)",$O$4,IF(I96="캐릭별파트(4)",$O$5,IF(I96="캐릭별파트(8)",$O$6,IF(I96="캐릭별파트(255)",$O$7,1)))))/2))*
IF(I96="캐릭별파트(1)", IF(D96=3, $P$3, IF(D96=11, $Q$3, IF(D96=24, $R$3, IF(D96=$P$2, $P$3,   IF(D96=$Q$2, $Q$3,   IF(D96=$R$2, $R$3,   75)))))),
IF(I96="캐릭별파트(2)",   IF(D96=3, $P$4, IF(D96=11, $Q$4, IF(D96=24, $R$4, IF(D96=$P$2, $P$4,   IF(D96=$Q$2, $Q$4,   IF(D96=$R$2, $R$4,   75)))))),
IF(I96="캐릭별파트(4)",   IF(D96=3, $P$5, IF(D96=11, $Q$5, IF(D96=24, $R$5, IF(D96=$P$2, $P$5,   IF(D96=$Q$2, $Q$5,   IF(D96=$R$2, $R$5,   75)))))),
IF(I96="캐릭별파트(8)",   IF(D96=3, $P$6, IF(D96=11, $Q$6, IF(D96=24, $R$6, IF(D96=$P$2, $P$6,   IF(D96=$Q$2, $Q$6,   IF(D96=$R$2, $R$6,   IF(D96=$S$2,$S$6,1))))))),
IF(I96="캐릭별파트(255)",IF(D96=3, $P$7, IF(D96=11, $Q$7, IF(D96=24, $R$7, IF(D96=$P$2, $P$7,   IF(D96=$Q$2, $Q$7,   IF(D96=$R$2, $R$7,   75)))))),1))))),-2)</f>
        <v>0</v>
      </c>
      <c r="AF96" s="623">
        <v>0</v>
      </c>
      <c r="AG96" s="623">
        <v>-1</v>
      </c>
      <c r="AH96" s="625" t="s">
        <v>1297</v>
      </c>
      <c r="AI96" s="611">
        <v>0</v>
      </c>
      <c r="AJ96" s="611">
        <v>0</v>
      </c>
      <c r="AK96" s="614">
        <v>0</v>
      </c>
      <c r="AL96" s="614">
        <v>0</v>
      </c>
      <c r="AM96" s="614">
        <v>0</v>
      </c>
      <c r="AN96" s="625">
        <v>0</v>
      </c>
      <c r="AQ96" s="611">
        <v>1</v>
      </c>
      <c r="AR96" s="611">
        <v>0</v>
      </c>
      <c r="AS96" s="611">
        <v>0</v>
      </c>
      <c r="AT96" s="611">
        <v>0</v>
      </c>
      <c r="AU96" s="611">
        <v>0</v>
      </c>
      <c r="AV96" s="611">
        <v>0</v>
      </c>
      <c r="AW96" s="611">
        <v>0</v>
      </c>
      <c r="AX96" s="611">
        <v>0</v>
      </c>
    </row>
    <row r="97" spans="1:50" ht="11.25" customHeight="1">
      <c r="A97" s="623"/>
      <c r="B97" s="623">
        <v>201</v>
      </c>
      <c r="C97" s="623">
        <v>2</v>
      </c>
      <c r="D97" s="614">
        <v>16</v>
      </c>
      <c r="E97" s="614">
        <v>0.5</v>
      </c>
      <c r="F97" s="614">
        <f t="shared" ref="F97:F118" si="24">1 - E97</f>
        <v>0.5</v>
      </c>
      <c r="G97" s="614">
        <v>0</v>
      </c>
      <c r="H97" s="698" t="s">
        <v>2270</v>
      </c>
      <c r="I97" s="601" t="str">
        <f t="shared" si="19"/>
        <v>캐릭별파트(1)</v>
      </c>
      <c r="J97" s="601" t="s">
        <v>1845</v>
      </c>
      <c r="K97" s="777">
        <v>-1</v>
      </c>
      <c r="L97" s="777" t="s">
        <v>2639</v>
      </c>
      <c r="M97" s="649" t="s">
        <v>2109</v>
      </c>
      <c r="N97" s="622">
        <v>1</v>
      </c>
      <c r="O97" s="623" t="s">
        <v>1765</v>
      </c>
      <c r="P97" s="697" t="s">
        <v>2320</v>
      </c>
      <c r="Q97" s="625">
        <v>401</v>
      </c>
      <c r="R97" s="625">
        <f t="shared" si="20"/>
        <v>16</v>
      </c>
      <c r="S97" s="697">
        <f t="shared" ref="S97:S158" si="25">ROUNDUP($C$2*
IF(I97="캐릭별파트(1)",$C$5,IF(I97="캐릭별파트(2)",$C$6,IF(I97="캐릭별파트(4)",$C$7,IF(I97="캐릭별파트(8)",$C$8,IF(I97="캐릭별파트(255)",$C$8,1)))))
*$H$6*(IF(D97=3,5,IF(D97=11,16,IF(D97=26,31,D97)))/31)*E97*IF(J97="헤어-모자(2)",$F$5,IF(J97="상의(4)",$F$6,IF(J97="하의(5)",$F$7,IF(J97="배트(6)",$F$8,1)))),0)</f>
        <v>25</v>
      </c>
      <c r="T97" s="697">
        <f t="shared" ref="T97:T158" si="26">ROUNDUP($C$2*IF(I97="캐릭별파트(1)",$C$5,IF(I97="캐릭별파트(2)",$C$6,IF(I97="캐릭별파트(4)",$C$7,IF(I97="캐릭별파트(8)",$C$8,IF(I97="캐릭별파트(255)",$C$8,1)))))*$I$6
*(IF(D97=3,5,IF(D97=11,16,IF(D97=26,31,D97)))/31)*F97*
IF(J97="헤어-모자(2)",$F$5,IF(J97="상의(4)",$F$6,IF(J97="하의(5)",$F$7,IF(J97="배트(6)",$F$8,1)))),4)</f>
        <v>0.34839999999999999</v>
      </c>
      <c r="U97" s="623"/>
      <c r="V97" s="623"/>
      <c r="W97" s="623">
        <v>0</v>
      </c>
      <c r="X97" s="623">
        <v>0</v>
      </c>
      <c r="Y97" s="623" t="s">
        <v>1766</v>
      </c>
      <c r="Z97" s="623">
        <v>200</v>
      </c>
      <c r="AA97" s="623"/>
      <c r="AB97" s="623"/>
      <c r="AC97" s="623"/>
      <c r="AD97" s="623"/>
      <c r="AE97" s="777">
        <f t="shared" si="23"/>
        <v>1800</v>
      </c>
      <c r="AF97" s="623">
        <v>0</v>
      </c>
      <c r="AG97" s="623">
        <v>7</v>
      </c>
      <c r="AH97" s="623" t="s">
        <v>1298</v>
      </c>
      <c r="AI97" s="611">
        <v>0</v>
      </c>
      <c r="AJ97" s="611">
        <v>1</v>
      </c>
      <c r="AK97" s="614">
        <v>0</v>
      </c>
      <c r="AL97" s="614">
        <v>0</v>
      </c>
      <c r="AM97" s="614">
        <v>0</v>
      </c>
      <c r="AN97" s="614">
        <v>1</v>
      </c>
      <c r="AQ97" s="611">
        <v>1</v>
      </c>
      <c r="AR97" s="611">
        <v>0</v>
      </c>
      <c r="AS97" s="611">
        <v>0</v>
      </c>
      <c r="AT97" s="611">
        <v>0</v>
      </c>
      <c r="AU97" s="611">
        <v>0</v>
      </c>
      <c r="AV97" s="611">
        <v>0</v>
      </c>
      <c r="AW97" s="611">
        <v>0</v>
      </c>
      <c r="AX97" s="611">
        <v>0</v>
      </c>
    </row>
    <row r="98" spans="1:50" ht="11.25" customHeight="1">
      <c r="A98" s="623"/>
      <c r="B98" s="623">
        <v>202</v>
      </c>
      <c r="C98" s="623">
        <v>3</v>
      </c>
      <c r="D98" s="614">
        <v>31</v>
      </c>
      <c r="E98" s="614">
        <v>0.5</v>
      </c>
      <c r="F98" s="614">
        <f t="shared" si="24"/>
        <v>0.5</v>
      </c>
      <c r="G98" s="614">
        <v>0</v>
      </c>
      <c r="H98" s="698" t="s">
        <v>2271</v>
      </c>
      <c r="I98" s="601" t="str">
        <f t="shared" si="19"/>
        <v>캐릭별파트(1)</v>
      </c>
      <c r="J98" s="601" t="s">
        <v>1845</v>
      </c>
      <c r="K98" s="777">
        <v>-1</v>
      </c>
      <c r="L98" s="777" t="s">
        <v>2639</v>
      </c>
      <c r="M98" s="649" t="s">
        <v>2110</v>
      </c>
      <c r="N98" s="622">
        <v>1</v>
      </c>
      <c r="O98" s="623" t="s">
        <v>1765</v>
      </c>
      <c r="P98" s="697" t="s">
        <v>2317</v>
      </c>
      <c r="Q98" s="625">
        <v>402</v>
      </c>
      <c r="R98" s="625">
        <f t="shared" si="20"/>
        <v>31</v>
      </c>
      <c r="S98" s="697">
        <f t="shared" si="25"/>
        <v>47</v>
      </c>
      <c r="T98" s="697">
        <f t="shared" si="26"/>
        <v>0.67500000000000004</v>
      </c>
      <c r="U98" s="623"/>
      <c r="V98" s="623"/>
      <c r="W98" s="623">
        <v>0</v>
      </c>
      <c r="X98" s="623">
        <v>0</v>
      </c>
      <c r="Y98" s="623" t="s">
        <v>1766</v>
      </c>
      <c r="Z98" s="623">
        <v>200</v>
      </c>
      <c r="AA98" s="623"/>
      <c r="AB98" s="623"/>
      <c r="AC98" s="623"/>
      <c r="AD98" s="623"/>
      <c r="AE98" s="777">
        <f t="shared" si="23"/>
        <v>5800</v>
      </c>
      <c r="AF98" s="623">
        <v>0</v>
      </c>
      <c r="AG98" s="623">
        <v>7</v>
      </c>
      <c r="AH98" s="623" t="s">
        <v>1299</v>
      </c>
      <c r="AI98" s="611">
        <v>0</v>
      </c>
      <c r="AJ98" s="611">
        <v>2</v>
      </c>
      <c r="AK98" s="614">
        <v>0</v>
      </c>
      <c r="AL98" s="614">
        <v>0</v>
      </c>
      <c r="AM98" s="614">
        <v>0</v>
      </c>
      <c r="AN98" s="614">
        <v>2</v>
      </c>
      <c r="AQ98" s="611">
        <v>1</v>
      </c>
      <c r="AR98" s="611">
        <v>0</v>
      </c>
      <c r="AS98" s="611">
        <v>0</v>
      </c>
      <c r="AT98" s="611">
        <v>0</v>
      </c>
      <c r="AU98" s="611">
        <v>0</v>
      </c>
      <c r="AV98" s="611">
        <v>0</v>
      </c>
      <c r="AW98" s="611">
        <v>0</v>
      </c>
      <c r="AX98" s="611">
        <v>0</v>
      </c>
    </row>
    <row r="99" spans="1:50" ht="11.25" customHeight="1">
      <c r="A99" s="623"/>
      <c r="B99" s="623">
        <v>203</v>
      </c>
      <c r="C99" s="623">
        <v>4</v>
      </c>
      <c r="D99" s="614">
        <v>3</v>
      </c>
      <c r="E99" s="614">
        <v>1</v>
      </c>
      <c r="F99" s="614">
        <f t="shared" si="24"/>
        <v>0</v>
      </c>
      <c r="G99" s="623">
        <v>0</v>
      </c>
      <c r="H99" s="429" t="s">
        <v>1300</v>
      </c>
      <c r="I99" s="601" t="str">
        <f t="shared" si="19"/>
        <v>캐릭별파트(1)</v>
      </c>
      <c r="J99" s="601" t="s">
        <v>1845</v>
      </c>
      <c r="K99" s="777">
        <v>-1</v>
      </c>
      <c r="L99" s="777" t="s">
        <v>2639</v>
      </c>
      <c r="M99" s="649" t="s">
        <v>2111</v>
      </c>
      <c r="N99" s="40">
        <v>1</v>
      </c>
      <c r="O99" s="623" t="s">
        <v>1765</v>
      </c>
      <c r="P99" s="697" t="s">
        <v>2319</v>
      </c>
      <c r="Q99" s="625">
        <v>403</v>
      </c>
      <c r="R99" s="625">
        <f t="shared" si="20"/>
        <v>3</v>
      </c>
      <c r="S99" s="697">
        <f t="shared" si="25"/>
        <v>16</v>
      </c>
      <c r="T99" s="697">
        <f t="shared" si="26"/>
        <v>0</v>
      </c>
      <c r="U99" s="623"/>
      <c r="V99" s="623"/>
      <c r="W99" s="623">
        <v>0</v>
      </c>
      <c r="X99" s="623">
        <v>0</v>
      </c>
      <c r="Y99" s="623" t="s">
        <v>1766</v>
      </c>
      <c r="Z99" s="623">
        <v>200</v>
      </c>
      <c r="AA99" s="623"/>
      <c r="AB99" s="623"/>
      <c r="AC99" s="623"/>
      <c r="AD99" s="623"/>
      <c r="AE99" s="777">
        <f t="shared" si="23"/>
        <v>500</v>
      </c>
      <c r="AF99" s="623">
        <v>0</v>
      </c>
      <c r="AG99" s="623">
        <v>7</v>
      </c>
      <c r="AH99" s="623" t="s">
        <v>1301</v>
      </c>
      <c r="AI99" s="611">
        <v>2</v>
      </c>
      <c r="AJ99" s="611">
        <v>0</v>
      </c>
      <c r="AK99" s="614">
        <v>0</v>
      </c>
      <c r="AL99" s="614">
        <v>0</v>
      </c>
      <c r="AM99" s="614">
        <v>0</v>
      </c>
      <c r="AN99" s="623">
        <v>1</v>
      </c>
      <c r="AQ99" s="611">
        <v>1</v>
      </c>
      <c r="AR99" s="611">
        <v>0</v>
      </c>
      <c r="AS99" s="611">
        <v>0</v>
      </c>
      <c r="AT99" s="611">
        <v>0</v>
      </c>
      <c r="AU99" s="611">
        <v>0</v>
      </c>
      <c r="AV99" s="611">
        <v>0</v>
      </c>
      <c r="AW99" s="611">
        <v>0</v>
      </c>
      <c r="AX99" s="611">
        <v>0</v>
      </c>
    </row>
    <row r="100" spans="1:50" ht="11.25" customHeight="1">
      <c r="A100" s="623"/>
      <c r="B100" s="623">
        <v>204</v>
      </c>
      <c r="C100" s="623">
        <v>5</v>
      </c>
      <c r="D100" s="614">
        <v>16</v>
      </c>
      <c r="E100" s="614">
        <v>1</v>
      </c>
      <c r="F100" s="614">
        <f t="shared" si="24"/>
        <v>0</v>
      </c>
      <c r="G100" s="623">
        <v>0</v>
      </c>
      <c r="H100" s="429" t="s">
        <v>1846</v>
      </c>
      <c r="I100" s="601" t="str">
        <f t="shared" si="19"/>
        <v>캐릭별파트(1)</v>
      </c>
      <c r="J100" s="601" t="s">
        <v>1845</v>
      </c>
      <c r="K100" s="777">
        <v>-1</v>
      </c>
      <c r="L100" s="777" t="s">
        <v>2639</v>
      </c>
      <c r="M100" s="649" t="s">
        <v>2112</v>
      </c>
      <c r="N100" s="622">
        <v>1</v>
      </c>
      <c r="O100" s="623" t="s">
        <v>1765</v>
      </c>
      <c r="P100" s="697" t="s">
        <v>2320</v>
      </c>
      <c r="Q100" s="625">
        <v>404</v>
      </c>
      <c r="R100" s="625">
        <f t="shared" si="20"/>
        <v>16</v>
      </c>
      <c r="S100" s="697">
        <f t="shared" si="25"/>
        <v>49</v>
      </c>
      <c r="T100" s="697">
        <f t="shared" si="26"/>
        <v>0</v>
      </c>
      <c r="U100" s="623"/>
      <c r="V100" s="623"/>
      <c r="W100" s="623">
        <v>0</v>
      </c>
      <c r="X100" s="623">
        <v>0</v>
      </c>
      <c r="Y100" s="623" t="s">
        <v>1766</v>
      </c>
      <c r="Z100" s="623">
        <v>200</v>
      </c>
      <c r="AA100" s="623"/>
      <c r="AB100" s="623"/>
      <c r="AC100" s="623"/>
      <c r="AD100" s="623"/>
      <c r="AE100" s="777">
        <f t="shared" si="23"/>
        <v>1800</v>
      </c>
      <c r="AF100" s="623">
        <v>0</v>
      </c>
      <c r="AG100" s="623">
        <v>7</v>
      </c>
      <c r="AH100" s="623" t="s">
        <v>1302</v>
      </c>
      <c r="AI100" s="611">
        <v>2</v>
      </c>
      <c r="AJ100" s="611">
        <v>1</v>
      </c>
      <c r="AK100" s="614">
        <v>0</v>
      </c>
      <c r="AL100" s="614">
        <v>0</v>
      </c>
      <c r="AM100" s="614">
        <v>0</v>
      </c>
      <c r="AN100" s="623">
        <v>2</v>
      </c>
      <c r="AQ100" s="611">
        <v>1</v>
      </c>
      <c r="AR100" s="611">
        <v>0</v>
      </c>
      <c r="AS100" s="611">
        <v>0</v>
      </c>
      <c r="AT100" s="611">
        <v>0</v>
      </c>
      <c r="AU100" s="611">
        <v>0</v>
      </c>
      <c r="AV100" s="611">
        <v>0</v>
      </c>
      <c r="AW100" s="611">
        <v>0</v>
      </c>
      <c r="AX100" s="611">
        <v>0</v>
      </c>
    </row>
    <row r="101" spans="1:50" s="619" customFormat="1" ht="11.25" customHeight="1">
      <c r="A101" s="616"/>
      <c r="B101" s="616">
        <v>205</v>
      </c>
      <c r="C101" s="616">
        <v>6</v>
      </c>
      <c r="D101" s="616">
        <v>1</v>
      </c>
      <c r="E101" s="616">
        <v>0</v>
      </c>
      <c r="F101" s="616">
        <v>0</v>
      </c>
      <c r="G101" s="616">
        <v>0</v>
      </c>
      <c r="H101" s="617" t="s">
        <v>1847</v>
      </c>
      <c r="I101" s="618" t="str">
        <f t="shared" si="19"/>
        <v>캐릭별파트(0)</v>
      </c>
      <c r="J101" s="618" t="s">
        <v>1708</v>
      </c>
      <c r="K101" s="777">
        <v>-1</v>
      </c>
      <c r="L101" s="896" t="s">
        <v>2640</v>
      </c>
      <c r="M101" s="649" t="s">
        <v>2112</v>
      </c>
      <c r="N101" s="622">
        <v>1</v>
      </c>
      <c r="O101" s="623" t="s">
        <v>1765</v>
      </c>
      <c r="P101" s="616" t="s">
        <v>1798</v>
      </c>
      <c r="Q101" s="616">
        <v>200</v>
      </c>
      <c r="R101" s="616">
        <v>1</v>
      </c>
      <c r="S101" s="697">
        <f t="shared" si="25"/>
        <v>0</v>
      </c>
      <c r="T101" s="697">
        <f t="shared" si="26"/>
        <v>0</v>
      </c>
      <c r="U101" s="616"/>
      <c r="V101" s="616"/>
      <c r="W101" s="623">
        <v>0</v>
      </c>
      <c r="X101" s="623">
        <v>0</v>
      </c>
      <c r="Y101" s="623" t="s">
        <v>1766</v>
      </c>
      <c r="Z101" s="623">
        <v>200</v>
      </c>
      <c r="AA101" s="616"/>
      <c r="AB101" s="616"/>
      <c r="AC101" s="616"/>
      <c r="AD101" s="616"/>
      <c r="AE101" s="777">
        <f t="shared" si="23"/>
        <v>0</v>
      </c>
      <c r="AF101" s="616">
        <v>0</v>
      </c>
      <c r="AG101" s="616">
        <v>7</v>
      </c>
      <c r="AH101" s="616" t="s">
        <v>1799</v>
      </c>
      <c r="AI101" s="619">
        <v>0</v>
      </c>
      <c r="AJ101" s="619">
        <v>0</v>
      </c>
      <c r="AK101" s="616">
        <v>0</v>
      </c>
      <c r="AL101" s="616">
        <v>0</v>
      </c>
      <c r="AM101" s="616">
        <v>0</v>
      </c>
      <c r="AN101" s="616">
        <v>0</v>
      </c>
      <c r="AQ101" s="619">
        <v>0</v>
      </c>
      <c r="AR101" s="619">
        <v>0</v>
      </c>
      <c r="AS101" s="619">
        <v>0</v>
      </c>
      <c r="AT101" s="619">
        <v>0</v>
      </c>
      <c r="AU101" s="619">
        <v>0</v>
      </c>
      <c r="AV101" s="619">
        <v>0</v>
      </c>
      <c r="AW101" s="619">
        <v>0</v>
      </c>
      <c r="AX101" s="619">
        <v>0</v>
      </c>
    </row>
    <row r="102" spans="1:50" s="619" customFormat="1" ht="11.25" customHeight="1">
      <c r="A102" s="616"/>
      <c r="B102" s="616">
        <v>206</v>
      </c>
      <c r="C102" s="616">
        <v>7</v>
      </c>
      <c r="D102" s="616">
        <v>1</v>
      </c>
      <c r="E102" s="616">
        <v>0</v>
      </c>
      <c r="F102" s="616">
        <v>0</v>
      </c>
      <c r="G102" s="616">
        <v>0</v>
      </c>
      <c r="H102" s="617" t="s">
        <v>1848</v>
      </c>
      <c r="I102" s="618" t="str">
        <f t="shared" si="19"/>
        <v>캐릭별파트(0)</v>
      </c>
      <c r="J102" s="618" t="s">
        <v>1708</v>
      </c>
      <c r="K102" s="777">
        <v>-1</v>
      </c>
      <c r="L102" s="896" t="s">
        <v>2640</v>
      </c>
      <c r="M102" s="649" t="s">
        <v>2112</v>
      </c>
      <c r="N102" s="622">
        <v>1</v>
      </c>
      <c r="O102" s="623" t="s">
        <v>1765</v>
      </c>
      <c r="P102" s="616" t="s">
        <v>1798</v>
      </c>
      <c r="Q102" s="616">
        <v>200</v>
      </c>
      <c r="R102" s="616">
        <v>1</v>
      </c>
      <c r="S102" s="697">
        <f t="shared" si="25"/>
        <v>0</v>
      </c>
      <c r="T102" s="697">
        <f t="shared" si="26"/>
        <v>0</v>
      </c>
      <c r="U102" s="616"/>
      <c r="V102" s="616"/>
      <c r="W102" s="623">
        <v>0</v>
      </c>
      <c r="X102" s="623">
        <v>0</v>
      </c>
      <c r="Y102" s="623" t="s">
        <v>1766</v>
      </c>
      <c r="Z102" s="623">
        <v>200</v>
      </c>
      <c r="AA102" s="616"/>
      <c r="AB102" s="616"/>
      <c r="AC102" s="616"/>
      <c r="AD102" s="616"/>
      <c r="AE102" s="777">
        <f t="shared" si="23"/>
        <v>0</v>
      </c>
      <c r="AF102" s="616">
        <v>0</v>
      </c>
      <c r="AG102" s="616">
        <v>7</v>
      </c>
      <c r="AH102" s="616" t="s">
        <v>1799</v>
      </c>
      <c r="AI102" s="619">
        <v>0</v>
      </c>
      <c r="AJ102" s="619">
        <v>0</v>
      </c>
      <c r="AK102" s="616">
        <v>0</v>
      </c>
      <c r="AL102" s="616">
        <v>0</v>
      </c>
      <c r="AM102" s="616">
        <v>0</v>
      </c>
      <c r="AN102" s="616">
        <v>0</v>
      </c>
      <c r="AQ102" s="619">
        <v>0</v>
      </c>
      <c r="AR102" s="619">
        <v>0</v>
      </c>
      <c r="AS102" s="619">
        <v>0</v>
      </c>
      <c r="AT102" s="619">
        <v>0</v>
      </c>
      <c r="AU102" s="619">
        <v>0</v>
      </c>
      <c r="AV102" s="619">
        <v>0</v>
      </c>
      <c r="AW102" s="619">
        <v>0</v>
      </c>
      <c r="AX102" s="619">
        <v>0</v>
      </c>
    </row>
    <row r="103" spans="1:50" ht="11.25" customHeight="1">
      <c r="A103" s="623"/>
      <c r="B103" s="623">
        <v>207</v>
      </c>
      <c r="C103" s="623">
        <v>8</v>
      </c>
      <c r="D103" s="614">
        <v>31</v>
      </c>
      <c r="E103" s="614">
        <v>1</v>
      </c>
      <c r="F103" s="614">
        <f t="shared" si="24"/>
        <v>0</v>
      </c>
      <c r="G103" s="623">
        <v>0</v>
      </c>
      <c r="H103" s="429" t="s">
        <v>1303</v>
      </c>
      <c r="I103" s="601" t="str">
        <f t="shared" si="19"/>
        <v>캐릭별파트(1)</v>
      </c>
      <c r="J103" s="601" t="s">
        <v>1845</v>
      </c>
      <c r="K103" s="777">
        <v>-1</v>
      </c>
      <c r="L103" s="777" t="s">
        <v>2639</v>
      </c>
      <c r="M103" s="649" t="s">
        <v>2113</v>
      </c>
      <c r="N103" s="622">
        <v>1</v>
      </c>
      <c r="O103" s="623" t="s">
        <v>1765</v>
      </c>
      <c r="P103" s="697" t="s">
        <v>2317</v>
      </c>
      <c r="Q103" s="625">
        <v>405</v>
      </c>
      <c r="R103" s="625">
        <f t="shared" si="20"/>
        <v>31</v>
      </c>
      <c r="S103" s="697">
        <f t="shared" si="25"/>
        <v>94</v>
      </c>
      <c r="T103" s="697">
        <f t="shared" si="26"/>
        <v>0</v>
      </c>
      <c r="U103" s="623"/>
      <c r="V103" s="623"/>
      <c r="W103" s="623">
        <v>0</v>
      </c>
      <c r="X103" s="623">
        <v>0</v>
      </c>
      <c r="Y103" s="623" t="s">
        <v>1766</v>
      </c>
      <c r="Z103" s="623">
        <v>200</v>
      </c>
      <c r="AA103" s="623"/>
      <c r="AB103" s="623"/>
      <c r="AC103" s="623"/>
      <c r="AD103" s="623"/>
      <c r="AE103" s="777">
        <f t="shared" si="23"/>
        <v>5800</v>
      </c>
      <c r="AF103" s="623">
        <v>0</v>
      </c>
      <c r="AG103" s="623">
        <v>7</v>
      </c>
      <c r="AH103" s="623" t="s">
        <v>1304</v>
      </c>
      <c r="AI103" s="611">
        <v>2</v>
      </c>
      <c r="AJ103" s="611">
        <v>2</v>
      </c>
      <c r="AK103" s="614">
        <v>0</v>
      </c>
      <c r="AL103" s="614">
        <v>0</v>
      </c>
      <c r="AM103" s="614">
        <v>0</v>
      </c>
      <c r="AN103" s="623">
        <v>0</v>
      </c>
      <c r="AQ103" s="611">
        <v>1</v>
      </c>
      <c r="AR103" s="611">
        <v>0</v>
      </c>
      <c r="AS103" s="611">
        <v>0</v>
      </c>
      <c r="AT103" s="611">
        <v>0</v>
      </c>
      <c r="AU103" s="611">
        <v>0</v>
      </c>
      <c r="AV103" s="611">
        <v>0</v>
      </c>
      <c r="AW103" s="611">
        <v>0</v>
      </c>
      <c r="AX103" s="611">
        <v>0</v>
      </c>
    </row>
    <row r="104" spans="1:50" ht="11.25" customHeight="1">
      <c r="A104" s="623"/>
      <c r="B104" s="623">
        <v>208</v>
      </c>
      <c r="C104" s="623">
        <v>9</v>
      </c>
      <c r="D104" s="614">
        <v>5</v>
      </c>
      <c r="E104" s="614">
        <v>0.3</v>
      </c>
      <c r="F104" s="614">
        <f t="shared" si="24"/>
        <v>0.7</v>
      </c>
      <c r="G104" s="614">
        <v>0</v>
      </c>
      <c r="H104" s="429" t="s">
        <v>1849</v>
      </c>
      <c r="I104" s="601" t="str">
        <f t="shared" si="19"/>
        <v>캐릭별파트(1)</v>
      </c>
      <c r="J104" s="601" t="s">
        <v>1845</v>
      </c>
      <c r="K104" s="777">
        <v>-1</v>
      </c>
      <c r="L104" s="777" t="s">
        <v>2639</v>
      </c>
      <c r="M104" s="649" t="s">
        <v>2114</v>
      </c>
      <c r="N104" s="622">
        <v>1</v>
      </c>
      <c r="O104" s="623" t="s">
        <v>1765</v>
      </c>
      <c r="P104" s="697" t="s">
        <v>2319</v>
      </c>
      <c r="Q104" s="625">
        <v>406</v>
      </c>
      <c r="R104" s="625">
        <f t="shared" si="20"/>
        <v>5</v>
      </c>
      <c r="S104" s="697">
        <f t="shared" si="25"/>
        <v>5</v>
      </c>
      <c r="T104" s="697">
        <f t="shared" si="26"/>
        <v>0.1525</v>
      </c>
      <c r="U104" s="623"/>
      <c r="V104" s="623"/>
      <c r="W104" s="623">
        <v>0</v>
      </c>
      <c r="X104" s="623">
        <v>0</v>
      </c>
      <c r="Y104" s="623" t="s">
        <v>1766</v>
      </c>
      <c r="Z104" s="623">
        <v>200</v>
      </c>
      <c r="AA104" s="623"/>
      <c r="AB104" s="623"/>
      <c r="AC104" s="623"/>
      <c r="AD104" s="623"/>
      <c r="AE104" s="777">
        <f t="shared" si="23"/>
        <v>500</v>
      </c>
      <c r="AF104" s="623">
        <v>0</v>
      </c>
      <c r="AG104" s="623">
        <v>7</v>
      </c>
      <c r="AH104" s="623" t="s">
        <v>1305</v>
      </c>
      <c r="AI104" s="611">
        <v>3</v>
      </c>
      <c r="AJ104" s="611">
        <v>0</v>
      </c>
      <c r="AK104" s="614">
        <v>0</v>
      </c>
      <c r="AL104" s="614">
        <v>0</v>
      </c>
      <c r="AM104" s="614">
        <v>0</v>
      </c>
      <c r="AN104" s="614">
        <v>1</v>
      </c>
      <c r="AQ104" s="611">
        <v>1</v>
      </c>
      <c r="AR104" s="611">
        <v>0</v>
      </c>
      <c r="AS104" s="611">
        <v>0</v>
      </c>
      <c r="AT104" s="611">
        <v>0</v>
      </c>
      <c r="AU104" s="611">
        <v>0</v>
      </c>
      <c r="AV104" s="611">
        <v>0</v>
      </c>
      <c r="AW104" s="611">
        <v>0</v>
      </c>
      <c r="AX104" s="611">
        <v>0</v>
      </c>
    </row>
    <row r="105" spans="1:50" ht="11.25" customHeight="1">
      <c r="A105" s="623"/>
      <c r="B105" s="623">
        <v>209</v>
      </c>
      <c r="C105" s="623">
        <v>10</v>
      </c>
      <c r="D105" s="614">
        <v>16</v>
      </c>
      <c r="E105" s="614">
        <v>0.3</v>
      </c>
      <c r="F105" s="614">
        <f t="shared" si="24"/>
        <v>0.7</v>
      </c>
      <c r="G105" s="614">
        <v>0</v>
      </c>
      <c r="H105" s="429" t="s">
        <v>1612</v>
      </c>
      <c r="I105" s="601" t="str">
        <f t="shared" si="19"/>
        <v>캐릭별파트(1)</v>
      </c>
      <c r="J105" s="601" t="s">
        <v>1845</v>
      </c>
      <c r="K105" s="777">
        <v>-1</v>
      </c>
      <c r="L105" s="777" t="s">
        <v>2639</v>
      </c>
      <c r="M105" s="649" t="s">
        <v>2115</v>
      </c>
      <c r="N105" s="622">
        <v>1</v>
      </c>
      <c r="O105" s="623" t="s">
        <v>1765</v>
      </c>
      <c r="P105" s="697" t="s">
        <v>2320</v>
      </c>
      <c r="Q105" s="625">
        <v>407</v>
      </c>
      <c r="R105" s="625">
        <f t="shared" si="20"/>
        <v>16</v>
      </c>
      <c r="S105" s="697">
        <f t="shared" si="25"/>
        <v>15</v>
      </c>
      <c r="T105" s="697">
        <f t="shared" si="26"/>
        <v>0.48780000000000001</v>
      </c>
      <c r="U105" s="623"/>
      <c r="V105" s="623"/>
      <c r="W105" s="623">
        <v>0</v>
      </c>
      <c r="X105" s="623">
        <v>0</v>
      </c>
      <c r="Y105" s="623" t="s">
        <v>1766</v>
      </c>
      <c r="Z105" s="623">
        <v>200</v>
      </c>
      <c r="AA105" s="623"/>
      <c r="AB105" s="623"/>
      <c r="AC105" s="623"/>
      <c r="AD105" s="623"/>
      <c r="AE105" s="777">
        <f t="shared" si="23"/>
        <v>1800</v>
      </c>
      <c r="AF105" s="623">
        <v>0</v>
      </c>
      <c r="AG105" s="623">
        <v>7</v>
      </c>
      <c r="AH105" s="623" t="s">
        <v>1306</v>
      </c>
      <c r="AI105" s="611">
        <v>3</v>
      </c>
      <c r="AJ105" s="611">
        <v>1</v>
      </c>
      <c r="AK105" s="614">
        <v>0</v>
      </c>
      <c r="AL105" s="614">
        <v>0</v>
      </c>
      <c r="AM105" s="614">
        <v>0</v>
      </c>
      <c r="AN105" s="614">
        <v>2</v>
      </c>
      <c r="AQ105" s="611">
        <v>1</v>
      </c>
      <c r="AR105" s="611">
        <v>0</v>
      </c>
      <c r="AS105" s="611">
        <v>0</v>
      </c>
      <c r="AT105" s="611">
        <v>0</v>
      </c>
      <c r="AU105" s="611">
        <v>0</v>
      </c>
      <c r="AV105" s="611">
        <v>0</v>
      </c>
      <c r="AW105" s="611">
        <v>0</v>
      </c>
      <c r="AX105" s="611">
        <v>0</v>
      </c>
    </row>
    <row r="106" spans="1:50" s="619" customFormat="1" ht="11.25" customHeight="1">
      <c r="A106" s="616"/>
      <c r="B106" s="616">
        <v>210</v>
      </c>
      <c r="C106" s="616">
        <v>11</v>
      </c>
      <c r="D106" s="616">
        <v>1</v>
      </c>
      <c r="E106" s="616">
        <v>0</v>
      </c>
      <c r="F106" s="616">
        <v>0</v>
      </c>
      <c r="G106" s="616">
        <v>0</v>
      </c>
      <c r="H106" s="617" t="s">
        <v>1850</v>
      </c>
      <c r="I106" s="618" t="str">
        <f t="shared" si="19"/>
        <v>캐릭별파트(0)</v>
      </c>
      <c r="J106" s="618" t="s">
        <v>1708</v>
      </c>
      <c r="K106" s="777">
        <v>-1</v>
      </c>
      <c r="L106" s="896" t="s">
        <v>2640</v>
      </c>
      <c r="M106" s="649" t="s">
        <v>2115</v>
      </c>
      <c r="N106" s="622">
        <v>1</v>
      </c>
      <c r="O106" s="623" t="s">
        <v>1765</v>
      </c>
      <c r="P106" s="616" t="s">
        <v>1798</v>
      </c>
      <c r="Q106" s="616">
        <v>200</v>
      </c>
      <c r="R106" s="616">
        <v>1</v>
      </c>
      <c r="S106" s="697">
        <f t="shared" si="25"/>
        <v>0</v>
      </c>
      <c r="T106" s="697">
        <f t="shared" si="26"/>
        <v>0</v>
      </c>
      <c r="U106" s="616"/>
      <c r="V106" s="616"/>
      <c r="W106" s="623">
        <v>0</v>
      </c>
      <c r="X106" s="623">
        <v>0</v>
      </c>
      <c r="Y106" s="623" t="s">
        <v>1766</v>
      </c>
      <c r="Z106" s="623">
        <v>200</v>
      </c>
      <c r="AA106" s="616"/>
      <c r="AB106" s="616"/>
      <c r="AC106" s="616"/>
      <c r="AD106" s="616"/>
      <c r="AE106" s="777">
        <f t="shared" si="23"/>
        <v>0</v>
      </c>
      <c r="AF106" s="616">
        <v>0</v>
      </c>
      <c r="AG106" s="616">
        <v>7</v>
      </c>
      <c r="AH106" s="616" t="s">
        <v>1799</v>
      </c>
      <c r="AI106" s="619">
        <v>0</v>
      </c>
      <c r="AJ106" s="619">
        <v>0</v>
      </c>
      <c r="AK106" s="616">
        <v>0</v>
      </c>
      <c r="AL106" s="616">
        <v>0</v>
      </c>
      <c r="AM106" s="616">
        <v>0</v>
      </c>
      <c r="AN106" s="616">
        <v>0</v>
      </c>
      <c r="AQ106" s="619">
        <v>0</v>
      </c>
      <c r="AR106" s="619">
        <v>0</v>
      </c>
      <c r="AS106" s="619">
        <v>0</v>
      </c>
      <c r="AT106" s="619">
        <v>0</v>
      </c>
      <c r="AU106" s="619">
        <v>0</v>
      </c>
      <c r="AV106" s="619">
        <v>0</v>
      </c>
      <c r="AW106" s="619">
        <v>0</v>
      </c>
      <c r="AX106" s="619">
        <v>0</v>
      </c>
    </row>
    <row r="107" spans="1:50" s="619" customFormat="1" ht="11.25" customHeight="1">
      <c r="A107" s="616"/>
      <c r="B107" s="616">
        <v>211</v>
      </c>
      <c r="C107" s="616">
        <v>12</v>
      </c>
      <c r="D107" s="616">
        <v>1</v>
      </c>
      <c r="E107" s="616">
        <v>0</v>
      </c>
      <c r="F107" s="616">
        <v>0</v>
      </c>
      <c r="G107" s="616">
        <v>0</v>
      </c>
      <c r="H107" s="617" t="s">
        <v>1851</v>
      </c>
      <c r="I107" s="618" t="str">
        <f t="shared" si="19"/>
        <v>캐릭별파트(0)</v>
      </c>
      <c r="J107" s="618" t="s">
        <v>1708</v>
      </c>
      <c r="K107" s="777">
        <v>-1</v>
      </c>
      <c r="L107" s="896" t="s">
        <v>2640</v>
      </c>
      <c r="M107" s="649" t="s">
        <v>2115</v>
      </c>
      <c r="N107" s="622">
        <v>1</v>
      </c>
      <c r="O107" s="623" t="s">
        <v>1765</v>
      </c>
      <c r="P107" s="616" t="s">
        <v>1798</v>
      </c>
      <c r="Q107" s="616">
        <v>200</v>
      </c>
      <c r="R107" s="616">
        <v>1</v>
      </c>
      <c r="S107" s="697">
        <f t="shared" si="25"/>
        <v>0</v>
      </c>
      <c r="T107" s="697">
        <f t="shared" si="26"/>
        <v>0</v>
      </c>
      <c r="U107" s="616"/>
      <c r="V107" s="616"/>
      <c r="W107" s="623">
        <v>0</v>
      </c>
      <c r="X107" s="623">
        <v>0</v>
      </c>
      <c r="Y107" s="623" t="s">
        <v>1766</v>
      </c>
      <c r="Z107" s="623">
        <v>200</v>
      </c>
      <c r="AA107" s="616"/>
      <c r="AB107" s="616"/>
      <c r="AC107" s="616"/>
      <c r="AD107" s="616"/>
      <c r="AE107" s="777">
        <f t="shared" si="23"/>
        <v>0</v>
      </c>
      <c r="AF107" s="616">
        <v>0</v>
      </c>
      <c r="AG107" s="616">
        <v>7</v>
      </c>
      <c r="AH107" s="616" t="s">
        <v>1799</v>
      </c>
      <c r="AI107" s="619">
        <v>0</v>
      </c>
      <c r="AJ107" s="619">
        <v>0</v>
      </c>
      <c r="AK107" s="616">
        <v>0</v>
      </c>
      <c r="AL107" s="616">
        <v>0</v>
      </c>
      <c r="AM107" s="616">
        <v>0</v>
      </c>
      <c r="AN107" s="616">
        <v>0</v>
      </c>
      <c r="AQ107" s="619">
        <v>0</v>
      </c>
      <c r="AR107" s="619">
        <v>0</v>
      </c>
      <c r="AS107" s="619">
        <v>0</v>
      </c>
      <c r="AT107" s="619">
        <v>0</v>
      </c>
      <c r="AU107" s="619">
        <v>0</v>
      </c>
      <c r="AV107" s="619">
        <v>0</v>
      </c>
      <c r="AW107" s="619">
        <v>0</v>
      </c>
      <c r="AX107" s="619">
        <v>0</v>
      </c>
    </row>
    <row r="108" spans="1:50" ht="11.25" customHeight="1">
      <c r="A108" s="623"/>
      <c r="B108" s="623">
        <v>212</v>
      </c>
      <c r="C108" s="623">
        <v>13</v>
      </c>
      <c r="D108" s="614">
        <v>31</v>
      </c>
      <c r="E108" s="614">
        <v>0.3</v>
      </c>
      <c r="F108" s="614">
        <f t="shared" si="24"/>
        <v>0.7</v>
      </c>
      <c r="G108" s="614">
        <v>0</v>
      </c>
      <c r="H108" s="429" t="s">
        <v>1307</v>
      </c>
      <c r="I108" s="601" t="str">
        <f t="shared" si="19"/>
        <v>캐릭별파트(1)</v>
      </c>
      <c r="J108" s="601" t="s">
        <v>1845</v>
      </c>
      <c r="K108" s="777">
        <v>-1</v>
      </c>
      <c r="L108" s="777" t="s">
        <v>2639</v>
      </c>
      <c r="M108" s="649" t="s">
        <v>2116</v>
      </c>
      <c r="N108" s="622">
        <v>1</v>
      </c>
      <c r="O108" s="623" t="s">
        <v>1765</v>
      </c>
      <c r="P108" s="697" t="s">
        <v>2317</v>
      </c>
      <c r="Q108" s="625">
        <v>408</v>
      </c>
      <c r="R108" s="625">
        <f t="shared" si="20"/>
        <v>31</v>
      </c>
      <c r="S108" s="697">
        <f t="shared" si="25"/>
        <v>29</v>
      </c>
      <c r="T108" s="697">
        <f t="shared" si="26"/>
        <v>0.94499999999999995</v>
      </c>
      <c r="U108" s="623"/>
      <c r="V108" s="623"/>
      <c r="W108" s="623">
        <v>0</v>
      </c>
      <c r="X108" s="623">
        <v>0</v>
      </c>
      <c r="Y108" s="623" t="s">
        <v>1766</v>
      </c>
      <c r="Z108" s="623">
        <v>200</v>
      </c>
      <c r="AA108" s="623"/>
      <c r="AB108" s="623"/>
      <c r="AC108" s="623"/>
      <c r="AD108" s="623"/>
      <c r="AE108" s="777">
        <f t="shared" si="23"/>
        <v>5800</v>
      </c>
      <c r="AF108" s="623">
        <v>0</v>
      </c>
      <c r="AG108" s="623">
        <v>7</v>
      </c>
      <c r="AH108" s="623" t="s">
        <v>1852</v>
      </c>
      <c r="AI108" s="611">
        <v>3</v>
      </c>
      <c r="AJ108" s="611">
        <v>2</v>
      </c>
      <c r="AK108" s="614">
        <v>0</v>
      </c>
      <c r="AL108" s="614">
        <v>0</v>
      </c>
      <c r="AM108" s="614">
        <v>0</v>
      </c>
      <c r="AN108" s="614">
        <v>0</v>
      </c>
      <c r="AQ108" s="611">
        <v>1</v>
      </c>
      <c r="AR108" s="611">
        <v>0</v>
      </c>
      <c r="AS108" s="611">
        <v>0</v>
      </c>
      <c r="AT108" s="611">
        <v>0</v>
      </c>
      <c r="AU108" s="611">
        <v>0</v>
      </c>
      <c r="AV108" s="611">
        <v>0</v>
      </c>
      <c r="AW108" s="611">
        <v>0</v>
      </c>
      <c r="AX108" s="611">
        <v>0</v>
      </c>
    </row>
    <row r="109" spans="1:50" ht="11.25" customHeight="1">
      <c r="A109" s="623"/>
      <c r="B109" s="623">
        <v>213</v>
      </c>
      <c r="C109" s="623">
        <v>14</v>
      </c>
      <c r="D109" s="614">
        <v>5</v>
      </c>
      <c r="E109" s="614">
        <v>0.7</v>
      </c>
      <c r="F109" s="614">
        <f t="shared" si="24"/>
        <v>0.30000000000000004</v>
      </c>
      <c r="G109" s="623">
        <v>0</v>
      </c>
      <c r="H109" s="429" t="s">
        <v>1308</v>
      </c>
      <c r="I109" s="601" t="str">
        <f t="shared" si="19"/>
        <v>캐릭별파트(1)</v>
      </c>
      <c r="J109" s="601" t="s">
        <v>1845</v>
      </c>
      <c r="K109" s="777">
        <v>-1</v>
      </c>
      <c r="L109" s="777" t="s">
        <v>2639</v>
      </c>
      <c r="M109" s="649" t="s">
        <v>2117</v>
      </c>
      <c r="N109" s="622">
        <v>1</v>
      </c>
      <c r="O109" s="623" t="s">
        <v>1765</v>
      </c>
      <c r="P109" s="697" t="s">
        <v>2319</v>
      </c>
      <c r="Q109" s="625">
        <v>409</v>
      </c>
      <c r="R109" s="625">
        <f t="shared" si="20"/>
        <v>5</v>
      </c>
      <c r="S109" s="697">
        <f t="shared" si="25"/>
        <v>11</v>
      </c>
      <c r="T109" s="697">
        <f t="shared" si="26"/>
        <v>6.54E-2</v>
      </c>
      <c r="U109" s="623"/>
      <c r="V109" s="623"/>
      <c r="W109" s="623">
        <v>0</v>
      </c>
      <c r="X109" s="623">
        <v>0</v>
      </c>
      <c r="Y109" s="623" t="s">
        <v>1766</v>
      </c>
      <c r="Z109" s="623">
        <v>200</v>
      </c>
      <c r="AA109" s="623"/>
      <c r="AB109" s="623"/>
      <c r="AC109" s="623"/>
      <c r="AD109" s="623"/>
      <c r="AE109" s="777">
        <f t="shared" si="23"/>
        <v>500</v>
      </c>
      <c r="AF109" s="623">
        <v>0</v>
      </c>
      <c r="AG109" s="623">
        <v>7</v>
      </c>
      <c r="AH109" s="623" t="s">
        <v>1853</v>
      </c>
      <c r="AI109" s="611">
        <v>1</v>
      </c>
      <c r="AJ109" s="611">
        <v>0</v>
      </c>
      <c r="AK109" s="614">
        <v>0</v>
      </c>
      <c r="AL109" s="614">
        <v>0</v>
      </c>
      <c r="AM109" s="614">
        <v>0</v>
      </c>
      <c r="AN109" s="623">
        <v>1</v>
      </c>
      <c r="AQ109" s="611">
        <v>1</v>
      </c>
      <c r="AR109" s="611">
        <v>0</v>
      </c>
      <c r="AS109" s="611">
        <v>0</v>
      </c>
      <c r="AT109" s="611">
        <v>0</v>
      </c>
      <c r="AU109" s="611">
        <v>0</v>
      </c>
      <c r="AV109" s="611">
        <v>0</v>
      </c>
      <c r="AW109" s="611">
        <v>0</v>
      </c>
      <c r="AX109" s="611">
        <v>0</v>
      </c>
    </row>
    <row r="110" spans="1:50" ht="11.25" customHeight="1">
      <c r="A110" s="623"/>
      <c r="B110" s="623">
        <v>214</v>
      </c>
      <c r="C110" s="623">
        <v>15</v>
      </c>
      <c r="D110" s="614">
        <v>16</v>
      </c>
      <c r="E110" s="614">
        <v>0.7</v>
      </c>
      <c r="F110" s="614">
        <f t="shared" si="24"/>
        <v>0.30000000000000004</v>
      </c>
      <c r="G110" s="623">
        <v>0</v>
      </c>
      <c r="H110" s="429" t="s">
        <v>1613</v>
      </c>
      <c r="I110" s="601" t="str">
        <f t="shared" si="19"/>
        <v>캐릭별파트(1)</v>
      </c>
      <c r="J110" s="601" t="s">
        <v>1845</v>
      </c>
      <c r="K110" s="777">
        <v>-1</v>
      </c>
      <c r="L110" s="777" t="s">
        <v>2639</v>
      </c>
      <c r="M110" s="649" t="s">
        <v>2118</v>
      </c>
      <c r="N110" s="622">
        <v>1</v>
      </c>
      <c r="O110" s="623" t="s">
        <v>1765</v>
      </c>
      <c r="P110" s="697" t="s">
        <v>2320</v>
      </c>
      <c r="Q110" s="625">
        <v>410</v>
      </c>
      <c r="R110" s="625">
        <f t="shared" si="20"/>
        <v>16</v>
      </c>
      <c r="S110" s="697">
        <f t="shared" si="25"/>
        <v>34</v>
      </c>
      <c r="T110" s="697">
        <f t="shared" si="26"/>
        <v>0.20909999999999998</v>
      </c>
      <c r="U110" s="623"/>
      <c r="V110" s="623"/>
      <c r="W110" s="623">
        <v>0</v>
      </c>
      <c r="X110" s="623">
        <v>0</v>
      </c>
      <c r="Y110" s="623" t="s">
        <v>1766</v>
      </c>
      <c r="Z110" s="623">
        <v>200</v>
      </c>
      <c r="AA110" s="623"/>
      <c r="AB110" s="623"/>
      <c r="AC110" s="623"/>
      <c r="AD110" s="623"/>
      <c r="AE110" s="777">
        <f t="shared" si="23"/>
        <v>1800</v>
      </c>
      <c r="AF110" s="623">
        <v>0</v>
      </c>
      <c r="AG110" s="623">
        <v>7</v>
      </c>
      <c r="AH110" s="623" t="s">
        <v>1854</v>
      </c>
      <c r="AI110" s="611">
        <v>1</v>
      </c>
      <c r="AJ110" s="611">
        <v>1</v>
      </c>
      <c r="AK110" s="614">
        <v>0</v>
      </c>
      <c r="AL110" s="614">
        <v>0</v>
      </c>
      <c r="AM110" s="614">
        <v>0</v>
      </c>
      <c r="AN110" s="623">
        <v>2</v>
      </c>
      <c r="AQ110" s="611">
        <v>1</v>
      </c>
      <c r="AR110" s="611">
        <v>0</v>
      </c>
      <c r="AS110" s="611">
        <v>0</v>
      </c>
      <c r="AT110" s="611">
        <v>0</v>
      </c>
      <c r="AU110" s="611">
        <v>0</v>
      </c>
      <c r="AV110" s="611">
        <v>0</v>
      </c>
      <c r="AW110" s="611">
        <v>0</v>
      </c>
      <c r="AX110" s="611">
        <v>0</v>
      </c>
    </row>
    <row r="111" spans="1:50" s="619" customFormat="1" ht="11.25" customHeight="1">
      <c r="A111" s="616"/>
      <c r="B111" s="616">
        <v>215</v>
      </c>
      <c r="C111" s="616">
        <v>16</v>
      </c>
      <c r="D111" s="616">
        <v>1</v>
      </c>
      <c r="E111" s="616">
        <v>0</v>
      </c>
      <c r="F111" s="616">
        <v>0</v>
      </c>
      <c r="G111" s="616">
        <v>0</v>
      </c>
      <c r="H111" s="617" t="s">
        <v>1855</v>
      </c>
      <c r="I111" s="618" t="str">
        <f t="shared" si="19"/>
        <v>캐릭별파트(0)</v>
      </c>
      <c r="J111" s="618" t="s">
        <v>1708</v>
      </c>
      <c r="K111" s="777">
        <v>-1</v>
      </c>
      <c r="L111" s="896" t="s">
        <v>2640</v>
      </c>
      <c r="M111" s="649" t="s">
        <v>2118</v>
      </c>
      <c r="N111" s="622">
        <v>1</v>
      </c>
      <c r="O111" s="623" t="s">
        <v>1765</v>
      </c>
      <c r="P111" s="616" t="s">
        <v>1798</v>
      </c>
      <c r="Q111" s="616">
        <v>200</v>
      </c>
      <c r="R111" s="616">
        <v>1</v>
      </c>
      <c r="S111" s="697">
        <f t="shared" si="25"/>
        <v>0</v>
      </c>
      <c r="T111" s="697">
        <f t="shared" si="26"/>
        <v>0</v>
      </c>
      <c r="U111" s="616"/>
      <c r="V111" s="616"/>
      <c r="W111" s="623">
        <v>0</v>
      </c>
      <c r="X111" s="623">
        <v>0</v>
      </c>
      <c r="Y111" s="623" t="s">
        <v>1766</v>
      </c>
      <c r="Z111" s="623">
        <v>200</v>
      </c>
      <c r="AA111" s="616"/>
      <c r="AB111" s="616"/>
      <c r="AC111" s="616"/>
      <c r="AD111" s="616"/>
      <c r="AE111" s="777">
        <f t="shared" si="23"/>
        <v>0</v>
      </c>
      <c r="AF111" s="616">
        <v>0</v>
      </c>
      <c r="AG111" s="616">
        <v>7</v>
      </c>
      <c r="AH111" s="616" t="s">
        <v>1799</v>
      </c>
      <c r="AI111" s="619">
        <v>0</v>
      </c>
      <c r="AJ111" s="619">
        <v>0</v>
      </c>
      <c r="AK111" s="616">
        <v>0</v>
      </c>
      <c r="AL111" s="616">
        <v>0</v>
      </c>
      <c r="AM111" s="616">
        <v>0</v>
      </c>
      <c r="AN111" s="616">
        <v>0</v>
      </c>
      <c r="AQ111" s="619">
        <v>0</v>
      </c>
      <c r="AR111" s="619">
        <v>0</v>
      </c>
      <c r="AS111" s="619">
        <v>0</v>
      </c>
      <c r="AT111" s="619">
        <v>0</v>
      </c>
      <c r="AU111" s="619">
        <v>0</v>
      </c>
      <c r="AV111" s="619">
        <v>0</v>
      </c>
      <c r="AW111" s="619">
        <v>0</v>
      </c>
      <c r="AX111" s="619">
        <v>0</v>
      </c>
    </row>
    <row r="112" spans="1:50" s="619" customFormat="1" ht="11.25" customHeight="1">
      <c r="A112" s="616"/>
      <c r="B112" s="616">
        <v>216</v>
      </c>
      <c r="C112" s="616">
        <v>17</v>
      </c>
      <c r="D112" s="616">
        <v>1</v>
      </c>
      <c r="E112" s="616">
        <v>0</v>
      </c>
      <c r="F112" s="616">
        <v>0</v>
      </c>
      <c r="G112" s="616">
        <v>0</v>
      </c>
      <c r="H112" s="617" t="s">
        <v>1856</v>
      </c>
      <c r="I112" s="618" t="str">
        <f t="shared" si="19"/>
        <v>캐릭별파트(0)</v>
      </c>
      <c r="J112" s="618" t="s">
        <v>1708</v>
      </c>
      <c r="K112" s="777">
        <v>-1</v>
      </c>
      <c r="L112" s="896" t="s">
        <v>2640</v>
      </c>
      <c r="M112" s="649" t="s">
        <v>2118</v>
      </c>
      <c r="N112" s="622">
        <v>1</v>
      </c>
      <c r="O112" s="623" t="s">
        <v>1765</v>
      </c>
      <c r="P112" s="616" t="s">
        <v>1798</v>
      </c>
      <c r="Q112" s="616">
        <v>200</v>
      </c>
      <c r="R112" s="616">
        <v>1</v>
      </c>
      <c r="S112" s="697">
        <f t="shared" si="25"/>
        <v>0</v>
      </c>
      <c r="T112" s="697">
        <f t="shared" si="26"/>
        <v>0</v>
      </c>
      <c r="U112" s="616"/>
      <c r="V112" s="616"/>
      <c r="W112" s="623">
        <v>0</v>
      </c>
      <c r="X112" s="623">
        <v>0</v>
      </c>
      <c r="Y112" s="623" t="s">
        <v>1766</v>
      </c>
      <c r="Z112" s="623">
        <v>200</v>
      </c>
      <c r="AA112" s="616"/>
      <c r="AB112" s="616"/>
      <c r="AC112" s="616"/>
      <c r="AD112" s="616"/>
      <c r="AE112" s="777">
        <f t="shared" si="23"/>
        <v>0</v>
      </c>
      <c r="AF112" s="616">
        <v>0</v>
      </c>
      <c r="AG112" s="616">
        <v>7</v>
      </c>
      <c r="AH112" s="616" t="s">
        <v>1799</v>
      </c>
      <c r="AI112" s="619">
        <v>0</v>
      </c>
      <c r="AJ112" s="619">
        <v>0</v>
      </c>
      <c r="AK112" s="616">
        <v>0</v>
      </c>
      <c r="AL112" s="616">
        <v>0</v>
      </c>
      <c r="AM112" s="616">
        <v>0</v>
      </c>
      <c r="AN112" s="616">
        <v>0</v>
      </c>
      <c r="AQ112" s="619">
        <v>0</v>
      </c>
      <c r="AR112" s="619">
        <v>0</v>
      </c>
      <c r="AS112" s="619">
        <v>0</v>
      </c>
      <c r="AT112" s="619">
        <v>0</v>
      </c>
      <c r="AU112" s="619">
        <v>0</v>
      </c>
      <c r="AV112" s="619">
        <v>0</v>
      </c>
      <c r="AW112" s="619">
        <v>0</v>
      </c>
      <c r="AX112" s="619">
        <v>0</v>
      </c>
    </row>
    <row r="113" spans="1:50" ht="11.25" customHeight="1">
      <c r="A113" s="623"/>
      <c r="B113" s="623">
        <v>217</v>
      </c>
      <c r="C113" s="623">
        <v>18</v>
      </c>
      <c r="D113" s="614">
        <v>31</v>
      </c>
      <c r="E113" s="614">
        <v>0.7</v>
      </c>
      <c r="F113" s="614">
        <f t="shared" si="24"/>
        <v>0.30000000000000004</v>
      </c>
      <c r="G113" s="623">
        <v>0</v>
      </c>
      <c r="H113" s="429" t="s">
        <v>1309</v>
      </c>
      <c r="I113" s="601" t="str">
        <f t="shared" si="19"/>
        <v>캐릭별파트(1)</v>
      </c>
      <c r="J113" s="601" t="s">
        <v>1845</v>
      </c>
      <c r="K113" s="777">
        <v>-1</v>
      </c>
      <c r="L113" s="777" t="s">
        <v>2639</v>
      </c>
      <c r="M113" s="649" t="s">
        <v>2119</v>
      </c>
      <c r="N113" s="622">
        <v>1</v>
      </c>
      <c r="O113" s="623" t="s">
        <v>1765</v>
      </c>
      <c r="P113" s="697" t="s">
        <v>2317</v>
      </c>
      <c r="Q113" s="625">
        <v>411</v>
      </c>
      <c r="R113" s="625">
        <f t="shared" si="20"/>
        <v>31</v>
      </c>
      <c r="S113" s="697">
        <f t="shared" si="25"/>
        <v>66</v>
      </c>
      <c r="T113" s="697">
        <f t="shared" si="26"/>
        <v>0.40500000000000003</v>
      </c>
      <c r="U113" s="623"/>
      <c r="V113" s="623"/>
      <c r="W113" s="623">
        <v>0</v>
      </c>
      <c r="X113" s="623">
        <v>0</v>
      </c>
      <c r="Y113" s="623" t="s">
        <v>1766</v>
      </c>
      <c r="Z113" s="623">
        <v>200</v>
      </c>
      <c r="AA113" s="623"/>
      <c r="AB113" s="623"/>
      <c r="AC113" s="623"/>
      <c r="AD113" s="623"/>
      <c r="AE113" s="777">
        <f t="shared" si="23"/>
        <v>5800</v>
      </c>
      <c r="AF113" s="623">
        <v>0</v>
      </c>
      <c r="AG113" s="623">
        <v>7</v>
      </c>
      <c r="AH113" s="623" t="s">
        <v>1857</v>
      </c>
      <c r="AI113" s="611">
        <v>1</v>
      </c>
      <c r="AJ113" s="611">
        <v>2</v>
      </c>
      <c r="AK113" s="614">
        <v>0</v>
      </c>
      <c r="AL113" s="614">
        <v>0</v>
      </c>
      <c r="AM113" s="614">
        <v>0</v>
      </c>
      <c r="AN113" s="623">
        <v>0</v>
      </c>
      <c r="AQ113" s="611">
        <v>1</v>
      </c>
      <c r="AR113" s="611">
        <v>0</v>
      </c>
      <c r="AS113" s="611">
        <v>0</v>
      </c>
      <c r="AT113" s="611">
        <v>0</v>
      </c>
      <c r="AU113" s="611">
        <v>0</v>
      </c>
      <c r="AV113" s="611">
        <v>0</v>
      </c>
      <c r="AW113" s="611">
        <v>0</v>
      </c>
      <c r="AX113" s="611">
        <v>0</v>
      </c>
    </row>
    <row r="114" spans="1:50" ht="11.25" customHeight="1">
      <c r="A114" s="623"/>
      <c r="B114" s="623">
        <v>218</v>
      </c>
      <c r="C114" s="623">
        <v>19</v>
      </c>
      <c r="D114" s="614">
        <v>5</v>
      </c>
      <c r="E114" s="614">
        <v>0</v>
      </c>
      <c r="F114" s="614">
        <f t="shared" si="24"/>
        <v>1</v>
      </c>
      <c r="G114" s="614">
        <v>0</v>
      </c>
      <c r="H114" s="429" t="s">
        <v>1310</v>
      </c>
      <c r="I114" s="601" t="str">
        <f t="shared" si="19"/>
        <v>캐릭별파트(1)</v>
      </c>
      <c r="J114" s="601" t="s">
        <v>1845</v>
      </c>
      <c r="K114" s="777">
        <v>-1</v>
      </c>
      <c r="L114" s="777" t="s">
        <v>2639</v>
      </c>
      <c r="M114" s="649" t="s">
        <v>2120</v>
      </c>
      <c r="N114" s="622">
        <v>1</v>
      </c>
      <c r="O114" s="623" t="s">
        <v>1765</v>
      </c>
      <c r="P114" s="697" t="s">
        <v>2319</v>
      </c>
      <c r="Q114" s="625">
        <v>412</v>
      </c>
      <c r="R114" s="625">
        <f t="shared" si="20"/>
        <v>5</v>
      </c>
      <c r="S114" s="697">
        <f t="shared" si="25"/>
        <v>0</v>
      </c>
      <c r="T114" s="697">
        <f t="shared" si="26"/>
        <v>0.21779999999999999</v>
      </c>
      <c r="U114" s="623"/>
      <c r="V114" s="623"/>
      <c r="W114" s="623">
        <v>0</v>
      </c>
      <c r="X114" s="623">
        <v>0</v>
      </c>
      <c r="Y114" s="623" t="s">
        <v>1766</v>
      </c>
      <c r="Z114" s="623">
        <v>200</v>
      </c>
      <c r="AA114" s="623"/>
      <c r="AB114" s="623"/>
      <c r="AC114" s="623"/>
      <c r="AD114" s="623"/>
      <c r="AE114" s="777">
        <f t="shared" si="23"/>
        <v>500</v>
      </c>
      <c r="AF114" s="623">
        <v>0</v>
      </c>
      <c r="AG114" s="623">
        <v>7</v>
      </c>
      <c r="AH114" s="623" t="s">
        <v>1858</v>
      </c>
      <c r="AI114" s="611">
        <v>4</v>
      </c>
      <c r="AJ114" s="611">
        <v>0</v>
      </c>
      <c r="AK114" s="614">
        <v>0</v>
      </c>
      <c r="AL114" s="614">
        <v>0</v>
      </c>
      <c r="AM114" s="614">
        <v>0</v>
      </c>
      <c r="AN114" s="614">
        <v>1</v>
      </c>
      <c r="AQ114" s="611">
        <v>1</v>
      </c>
      <c r="AR114" s="611">
        <v>0</v>
      </c>
      <c r="AS114" s="611">
        <v>0</v>
      </c>
      <c r="AT114" s="611">
        <v>0</v>
      </c>
      <c r="AU114" s="611">
        <v>0</v>
      </c>
      <c r="AV114" s="611">
        <v>0</v>
      </c>
      <c r="AW114" s="611">
        <v>0</v>
      </c>
      <c r="AX114" s="611">
        <v>0</v>
      </c>
    </row>
    <row r="115" spans="1:50" ht="11.25" customHeight="1">
      <c r="A115" s="623"/>
      <c r="B115" s="623">
        <v>219</v>
      </c>
      <c r="C115" s="623">
        <v>20</v>
      </c>
      <c r="D115" s="614">
        <v>16</v>
      </c>
      <c r="E115" s="614">
        <v>0</v>
      </c>
      <c r="F115" s="614">
        <f t="shared" si="24"/>
        <v>1</v>
      </c>
      <c r="G115" s="614">
        <v>0</v>
      </c>
      <c r="H115" s="429" t="s">
        <v>1614</v>
      </c>
      <c r="I115" s="601" t="str">
        <f t="shared" si="19"/>
        <v>캐릭별파트(1)</v>
      </c>
      <c r="J115" s="601" t="s">
        <v>1845</v>
      </c>
      <c r="K115" s="777">
        <v>-1</v>
      </c>
      <c r="L115" s="777" t="s">
        <v>2639</v>
      </c>
      <c r="M115" s="649" t="s">
        <v>2121</v>
      </c>
      <c r="N115" s="622">
        <v>1</v>
      </c>
      <c r="O115" s="623" t="s">
        <v>1765</v>
      </c>
      <c r="P115" s="697" t="s">
        <v>2320</v>
      </c>
      <c r="Q115" s="625">
        <v>413</v>
      </c>
      <c r="R115" s="625">
        <f t="shared" si="20"/>
        <v>16</v>
      </c>
      <c r="S115" s="697">
        <f t="shared" si="25"/>
        <v>0</v>
      </c>
      <c r="T115" s="697">
        <f t="shared" si="26"/>
        <v>0.69679999999999997</v>
      </c>
      <c r="U115" s="623"/>
      <c r="V115" s="623"/>
      <c r="W115" s="623">
        <v>0</v>
      </c>
      <c r="X115" s="623">
        <v>0</v>
      </c>
      <c r="Y115" s="623" t="s">
        <v>1766</v>
      </c>
      <c r="Z115" s="623">
        <v>200</v>
      </c>
      <c r="AA115" s="623"/>
      <c r="AB115" s="623"/>
      <c r="AC115" s="623"/>
      <c r="AD115" s="623"/>
      <c r="AE115" s="777">
        <f t="shared" si="23"/>
        <v>1800</v>
      </c>
      <c r="AF115" s="623">
        <v>0</v>
      </c>
      <c r="AG115" s="623">
        <v>7</v>
      </c>
      <c r="AH115" s="623" t="s">
        <v>1859</v>
      </c>
      <c r="AI115" s="611">
        <v>4</v>
      </c>
      <c r="AJ115" s="611">
        <v>1</v>
      </c>
      <c r="AK115" s="614">
        <v>0</v>
      </c>
      <c r="AL115" s="614">
        <v>0</v>
      </c>
      <c r="AM115" s="614">
        <v>0</v>
      </c>
      <c r="AN115" s="614">
        <v>2</v>
      </c>
      <c r="AQ115" s="611">
        <v>1</v>
      </c>
      <c r="AR115" s="611">
        <v>0</v>
      </c>
      <c r="AS115" s="611">
        <v>0</v>
      </c>
      <c r="AT115" s="611">
        <v>0</v>
      </c>
      <c r="AU115" s="611">
        <v>0</v>
      </c>
      <c r="AV115" s="611">
        <v>0</v>
      </c>
      <c r="AW115" s="611">
        <v>0</v>
      </c>
      <c r="AX115" s="611">
        <v>0</v>
      </c>
    </row>
    <row r="116" spans="1:50" s="619" customFormat="1" ht="11.25" customHeight="1">
      <c r="A116" s="616"/>
      <c r="B116" s="616">
        <v>220</v>
      </c>
      <c r="C116" s="616">
        <v>21</v>
      </c>
      <c r="D116" s="616">
        <v>1</v>
      </c>
      <c r="E116" s="616">
        <v>0</v>
      </c>
      <c r="F116" s="616">
        <v>0</v>
      </c>
      <c r="G116" s="616">
        <v>0</v>
      </c>
      <c r="H116" s="617" t="s">
        <v>1860</v>
      </c>
      <c r="I116" s="618" t="str">
        <f t="shared" si="19"/>
        <v>캐릭별파트(0)</v>
      </c>
      <c r="J116" s="618" t="s">
        <v>1708</v>
      </c>
      <c r="K116" s="777">
        <v>-1</v>
      </c>
      <c r="L116" s="896" t="s">
        <v>2640</v>
      </c>
      <c r="M116" s="649" t="s">
        <v>2121</v>
      </c>
      <c r="N116" s="622">
        <v>1</v>
      </c>
      <c r="O116" s="623" t="s">
        <v>1765</v>
      </c>
      <c r="P116" s="616" t="s">
        <v>1798</v>
      </c>
      <c r="Q116" s="616">
        <v>200</v>
      </c>
      <c r="R116" s="616">
        <v>1</v>
      </c>
      <c r="S116" s="697">
        <f t="shared" si="25"/>
        <v>0</v>
      </c>
      <c r="T116" s="697">
        <f t="shared" si="26"/>
        <v>0</v>
      </c>
      <c r="U116" s="616"/>
      <c r="V116" s="616"/>
      <c r="W116" s="623">
        <v>0</v>
      </c>
      <c r="X116" s="623">
        <v>0</v>
      </c>
      <c r="Y116" s="623" t="s">
        <v>1766</v>
      </c>
      <c r="Z116" s="623">
        <v>200</v>
      </c>
      <c r="AA116" s="616"/>
      <c r="AB116" s="616"/>
      <c r="AC116" s="616"/>
      <c r="AD116" s="616"/>
      <c r="AE116" s="777">
        <f t="shared" si="23"/>
        <v>0</v>
      </c>
      <c r="AF116" s="616">
        <v>0</v>
      </c>
      <c r="AG116" s="616">
        <v>7</v>
      </c>
      <c r="AH116" s="616" t="s">
        <v>1799</v>
      </c>
      <c r="AI116" s="619">
        <v>0</v>
      </c>
      <c r="AJ116" s="619">
        <v>0</v>
      </c>
      <c r="AK116" s="616">
        <v>0</v>
      </c>
      <c r="AL116" s="616">
        <v>0</v>
      </c>
      <c r="AM116" s="616">
        <v>0</v>
      </c>
      <c r="AN116" s="616">
        <v>0</v>
      </c>
      <c r="AQ116" s="619">
        <v>0</v>
      </c>
      <c r="AR116" s="619">
        <v>0</v>
      </c>
      <c r="AS116" s="619">
        <v>0</v>
      </c>
      <c r="AT116" s="619">
        <v>0</v>
      </c>
      <c r="AU116" s="619">
        <v>0</v>
      </c>
      <c r="AV116" s="619">
        <v>0</v>
      </c>
      <c r="AW116" s="619">
        <v>0</v>
      </c>
      <c r="AX116" s="619">
        <v>0</v>
      </c>
    </row>
    <row r="117" spans="1:50" s="619" customFormat="1" ht="11.25" customHeight="1">
      <c r="A117" s="616"/>
      <c r="B117" s="616">
        <v>221</v>
      </c>
      <c r="C117" s="616">
        <v>22</v>
      </c>
      <c r="D117" s="616">
        <v>1</v>
      </c>
      <c r="E117" s="616">
        <v>0</v>
      </c>
      <c r="F117" s="616">
        <v>0</v>
      </c>
      <c r="G117" s="616">
        <v>0</v>
      </c>
      <c r="H117" s="617" t="s">
        <v>1861</v>
      </c>
      <c r="I117" s="618" t="str">
        <f t="shared" si="19"/>
        <v>캐릭별파트(0)</v>
      </c>
      <c r="J117" s="618" t="s">
        <v>1708</v>
      </c>
      <c r="K117" s="777">
        <v>-1</v>
      </c>
      <c r="L117" s="896" t="s">
        <v>2640</v>
      </c>
      <c r="M117" s="649" t="s">
        <v>2121</v>
      </c>
      <c r="N117" s="622">
        <v>1</v>
      </c>
      <c r="O117" s="623" t="s">
        <v>1765</v>
      </c>
      <c r="P117" s="616" t="s">
        <v>1798</v>
      </c>
      <c r="Q117" s="616">
        <v>200</v>
      </c>
      <c r="R117" s="616">
        <v>1</v>
      </c>
      <c r="S117" s="697">
        <f t="shared" si="25"/>
        <v>0</v>
      </c>
      <c r="T117" s="697">
        <f t="shared" si="26"/>
        <v>0</v>
      </c>
      <c r="U117" s="616"/>
      <c r="V117" s="616"/>
      <c r="W117" s="623">
        <v>0</v>
      </c>
      <c r="X117" s="623">
        <v>0</v>
      </c>
      <c r="Y117" s="623" t="s">
        <v>1766</v>
      </c>
      <c r="Z117" s="623">
        <v>200</v>
      </c>
      <c r="AA117" s="616"/>
      <c r="AB117" s="616"/>
      <c r="AC117" s="616"/>
      <c r="AD117" s="616"/>
      <c r="AE117" s="777">
        <f t="shared" si="23"/>
        <v>0</v>
      </c>
      <c r="AF117" s="616">
        <v>0</v>
      </c>
      <c r="AG117" s="616">
        <v>7</v>
      </c>
      <c r="AH117" s="616" t="s">
        <v>1799</v>
      </c>
      <c r="AI117" s="619">
        <v>0</v>
      </c>
      <c r="AJ117" s="619">
        <v>0</v>
      </c>
      <c r="AK117" s="616">
        <v>0</v>
      </c>
      <c r="AL117" s="616">
        <v>0</v>
      </c>
      <c r="AM117" s="616">
        <v>0</v>
      </c>
      <c r="AN117" s="616">
        <v>0</v>
      </c>
      <c r="AQ117" s="619">
        <v>0</v>
      </c>
      <c r="AR117" s="619">
        <v>0</v>
      </c>
      <c r="AS117" s="619">
        <v>0</v>
      </c>
      <c r="AT117" s="619">
        <v>0</v>
      </c>
      <c r="AU117" s="619">
        <v>0</v>
      </c>
      <c r="AV117" s="619">
        <v>0</v>
      </c>
      <c r="AW117" s="619">
        <v>0</v>
      </c>
      <c r="AX117" s="619">
        <v>0</v>
      </c>
    </row>
    <row r="118" spans="1:50" ht="11.25" customHeight="1">
      <c r="A118" s="623"/>
      <c r="B118" s="623">
        <v>222</v>
      </c>
      <c r="C118" s="623">
        <v>23</v>
      </c>
      <c r="D118" s="614">
        <v>31</v>
      </c>
      <c r="E118" s="614">
        <v>0</v>
      </c>
      <c r="F118" s="614">
        <f t="shared" si="24"/>
        <v>1</v>
      </c>
      <c r="G118" s="614">
        <v>0</v>
      </c>
      <c r="H118" s="429" t="s">
        <v>1311</v>
      </c>
      <c r="I118" s="601" t="str">
        <f t="shared" si="19"/>
        <v>캐릭별파트(1)</v>
      </c>
      <c r="J118" s="601" t="s">
        <v>1845</v>
      </c>
      <c r="K118" s="777">
        <v>-1</v>
      </c>
      <c r="L118" s="777" t="s">
        <v>2639</v>
      </c>
      <c r="M118" s="649" t="s">
        <v>2122</v>
      </c>
      <c r="N118" s="622">
        <v>1</v>
      </c>
      <c r="O118" s="623" t="s">
        <v>1765</v>
      </c>
      <c r="P118" s="697" t="s">
        <v>2317</v>
      </c>
      <c r="Q118" s="625">
        <v>414</v>
      </c>
      <c r="R118" s="625">
        <f t="shared" si="20"/>
        <v>31</v>
      </c>
      <c r="S118" s="697">
        <f t="shared" si="25"/>
        <v>0</v>
      </c>
      <c r="T118" s="697">
        <f t="shared" si="26"/>
        <v>1.35</v>
      </c>
      <c r="U118" s="623"/>
      <c r="V118" s="623"/>
      <c r="W118" s="623">
        <v>0</v>
      </c>
      <c r="X118" s="623">
        <v>0</v>
      </c>
      <c r="Y118" s="623" t="s">
        <v>1766</v>
      </c>
      <c r="Z118" s="623">
        <v>200</v>
      </c>
      <c r="AA118" s="623"/>
      <c r="AB118" s="623"/>
      <c r="AC118" s="623"/>
      <c r="AD118" s="623"/>
      <c r="AE118" s="777">
        <f t="shared" si="23"/>
        <v>5800</v>
      </c>
      <c r="AF118" s="623">
        <v>0</v>
      </c>
      <c r="AG118" s="623">
        <v>7</v>
      </c>
      <c r="AH118" s="623" t="s">
        <v>1862</v>
      </c>
      <c r="AI118" s="611">
        <v>4</v>
      </c>
      <c r="AJ118" s="611">
        <v>2</v>
      </c>
      <c r="AK118" s="614">
        <v>0</v>
      </c>
      <c r="AL118" s="614">
        <v>0</v>
      </c>
      <c r="AM118" s="614">
        <v>0</v>
      </c>
      <c r="AN118" s="614">
        <v>0</v>
      </c>
      <c r="AQ118" s="611">
        <v>1</v>
      </c>
      <c r="AR118" s="611">
        <v>0</v>
      </c>
      <c r="AS118" s="611">
        <v>0</v>
      </c>
      <c r="AT118" s="611">
        <v>0</v>
      </c>
      <c r="AU118" s="611">
        <v>0</v>
      </c>
      <c r="AV118" s="611">
        <v>0</v>
      </c>
      <c r="AW118" s="611">
        <v>0</v>
      </c>
      <c r="AX118" s="611">
        <v>0</v>
      </c>
    </row>
    <row r="119" spans="1:50" ht="11.25" customHeight="1">
      <c r="A119" s="623"/>
      <c r="B119" s="625">
        <v>223</v>
      </c>
      <c r="C119" s="625">
        <v>24</v>
      </c>
      <c r="D119" s="614">
        <v>1</v>
      </c>
      <c r="E119" s="614">
        <v>0</v>
      </c>
      <c r="F119" s="614">
        <v>0</v>
      </c>
      <c r="G119" s="625">
        <v>0</v>
      </c>
      <c r="H119" s="605" t="s">
        <v>1312</v>
      </c>
      <c r="I119" s="601" t="str">
        <f t="shared" si="19"/>
        <v>캐릭별파트(2)</v>
      </c>
      <c r="J119" s="100" t="s">
        <v>1845</v>
      </c>
      <c r="K119" s="777">
        <v>-1</v>
      </c>
      <c r="L119" s="777" t="s">
        <v>2639</v>
      </c>
      <c r="M119" s="649" t="s">
        <v>2123</v>
      </c>
      <c r="N119" s="101">
        <v>1</v>
      </c>
      <c r="O119" s="623" t="s">
        <v>1765</v>
      </c>
      <c r="P119" s="697" t="s">
        <v>432</v>
      </c>
      <c r="Q119" s="625">
        <v>430</v>
      </c>
      <c r="R119" s="625">
        <f t="shared" si="20"/>
        <v>1</v>
      </c>
      <c r="S119" s="697">
        <f t="shared" si="25"/>
        <v>0</v>
      </c>
      <c r="T119" s="697">
        <f t="shared" si="26"/>
        <v>0</v>
      </c>
      <c r="U119" s="623"/>
      <c r="V119" s="623"/>
      <c r="W119" s="623">
        <v>0</v>
      </c>
      <c r="X119" s="623">
        <v>0</v>
      </c>
      <c r="Y119" s="625" t="s">
        <v>1768</v>
      </c>
      <c r="Z119" s="625">
        <v>223</v>
      </c>
      <c r="AA119" s="623"/>
      <c r="AB119" s="623"/>
      <c r="AC119" s="623"/>
      <c r="AD119" s="623"/>
      <c r="AE119" s="777">
        <f t="shared" si="23"/>
        <v>0</v>
      </c>
      <c r="AF119" s="623">
        <v>0</v>
      </c>
      <c r="AG119" s="623">
        <v>-1</v>
      </c>
      <c r="AH119" s="625" t="s">
        <v>1313</v>
      </c>
      <c r="AI119" s="611">
        <v>0</v>
      </c>
      <c r="AJ119" s="611">
        <v>0</v>
      </c>
      <c r="AK119" s="614">
        <v>0</v>
      </c>
      <c r="AL119" s="614">
        <v>0</v>
      </c>
      <c r="AM119" s="614">
        <v>0</v>
      </c>
      <c r="AN119" s="625">
        <v>1</v>
      </c>
      <c r="AQ119" s="611">
        <v>0</v>
      </c>
      <c r="AR119" s="611">
        <v>1</v>
      </c>
      <c r="AS119" s="611">
        <v>0</v>
      </c>
      <c r="AT119" s="611">
        <v>0</v>
      </c>
      <c r="AU119" s="611">
        <v>0</v>
      </c>
      <c r="AV119" s="611">
        <v>0</v>
      </c>
      <c r="AW119" s="611">
        <v>0</v>
      </c>
      <c r="AX119" s="611">
        <v>0</v>
      </c>
    </row>
    <row r="120" spans="1:50" ht="11.25" customHeight="1">
      <c r="A120" s="623"/>
      <c r="B120" s="623">
        <v>224</v>
      </c>
      <c r="C120" s="623">
        <v>25</v>
      </c>
      <c r="D120" s="614">
        <v>16</v>
      </c>
      <c r="E120" s="614">
        <v>0.5</v>
      </c>
      <c r="F120" s="614">
        <f>1 - E120</f>
        <v>0.5</v>
      </c>
      <c r="G120" s="623">
        <v>0</v>
      </c>
      <c r="H120" s="429" t="s">
        <v>1314</v>
      </c>
      <c r="I120" s="601" t="str">
        <f t="shared" si="19"/>
        <v>캐릭별파트(2)</v>
      </c>
      <c r="J120" s="601" t="s">
        <v>1845</v>
      </c>
      <c r="K120" s="777">
        <v>-1</v>
      </c>
      <c r="L120" s="777" t="s">
        <v>2639</v>
      </c>
      <c r="M120" s="649" t="s">
        <v>2124</v>
      </c>
      <c r="N120" s="622">
        <v>1</v>
      </c>
      <c r="O120" s="623" t="s">
        <v>1765</v>
      </c>
      <c r="P120" s="697" t="s">
        <v>2320</v>
      </c>
      <c r="Q120" s="625">
        <v>431</v>
      </c>
      <c r="R120" s="625">
        <f t="shared" si="20"/>
        <v>16</v>
      </c>
      <c r="S120" s="697">
        <f t="shared" si="25"/>
        <v>29</v>
      </c>
      <c r="T120" s="697">
        <f t="shared" si="26"/>
        <v>0.40649999999999997</v>
      </c>
      <c r="U120" s="623"/>
      <c r="V120" s="623"/>
      <c r="W120" s="623">
        <v>0</v>
      </c>
      <c r="X120" s="623">
        <v>0</v>
      </c>
      <c r="Y120" s="623" t="s">
        <v>1768</v>
      </c>
      <c r="Z120" s="623">
        <v>223</v>
      </c>
      <c r="AA120" s="623"/>
      <c r="AB120" s="623"/>
      <c r="AC120" s="623"/>
      <c r="AD120" s="623"/>
      <c r="AE120" s="777">
        <f t="shared" si="23"/>
        <v>2000</v>
      </c>
      <c r="AF120" s="623">
        <v>0</v>
      </c>
      <c r="AG120" s="623">
        <v>7</v>
      </c>
      <c r="AH120" s="623" t="s">
        <v>1298</v>
      </c>
      <c r="AI120" s="611">
        <v>0</v>
      </c>
      <c r="AJ120" s="611">
        <v>1</v>
      </c>
      <c r="AK120" s="614">
        <v>0</v>
      </c>
      <c r="AL120" s="614">
        <v>0</v>
      </c>
      <c r="AM120" s="614">
        <v>0</v>
      </c>
      <c r="AN120" s="623">
        <v>2</v>
      </c>
      <c r="AQ120" s="611">
        <v>0</v>
      </c>
      <c r="AR120" s="611">
        <v>1</v>
      </c>
      <c r="AS120" s="611">
        <v>0</v>
      </c>
      <c r="AT120" s="611">
        <v>0</v>
      </c>
      <c r="AU120" s="611">
        <v>0</v>
      </c>
      <c r="AV120" s="611">
        <v>0</v>
      </c>
      <c r="AW120" s="611">
        <v>0</v>
      </c>
      <c r="AX120" s="611">
        <v>0</v>
      </c>
    </row>
    <row r="121" spans="1:50" ht="11.25" customHeight="1">
      <c r="A121" s="623"/>
      <c r="B121" s="623">
        <v>225</v>
      </c>
      <c r="C121" s="623">
        <v>26</v>
      </c>
      <c r="D121" s="614">
        <v>31</v>
      </c>
      <c r="E121" s="614">
        <v>0.5</v>
      </c>
      <c r="F121" s="614">
        <v>0.5</v>
      </c>
      <c r="G121" s="623">
        <v>0</v>
      </c>
      <c r="H121" s="698" t="s">
        <v>2275</v>
      </c>
      <c r="I121" s="601" t="str">
        <f t="shared" si="19"/>
        <v>캐릭별파트(2)</v>
      </c>
      <c r="J121" s="601" t="s">
        <v>1845</v>
      </c>
      <c r="K121" s="777">
        <v>-1</v>
      </c>
      <c r="L121" s="777" t="s">
        <v>2639</v>
      </c>
      <c r="M121" s="649" t="s">
        <v>2125</v>
      </c>
      <c r="N121" s="622">
        <v>1</v>
      </c>
      <c r="O121" s="623" t="s">
        <v>1765</v>
      </c>
      <c r="P121" s="697" t="s">
        <v>2317</v>
      </c>
      <c r="Q121" s="625">
        <v>432</v>
      </c>
      <c r="R121" s="625">
        <f t="shared" si="20"/>
        <v>31</v>
      </c>
      <c r="S121" s="697">
        <f t="shared" si="25"/>
        <v>55</v>
      </c>
      <c r="T121" s="697">
        <f t="shared" si="26"/>
        <v>0.78749999999999998</v>
      </c>
      <c r="U121" s="623"/>
      <c r="V121" s="623"/>
      <c r="W121" s="623">
        <v>0</v>
      </c>
      <c r="X121" s="623">
        <v>0</v>
      </c>
      <c r="Y121" s="623" t="s">
        <v>1768</v>
      </c>
      <c r="Z121" s="623">
        <v>223</v>
      </c>
      <c r="AA121" s="623"/>
      <c r="AB121" s="623"/>
      <c r="AC121" s="623"/>
      <c r="AD121" s="623"/>
      <c r="AE121" s="777">
        <f t="shared" si="23"/>
        <v>6800</v>
      </c>
      <c r="AF121" s="623">
        <v>0</v>
      </c>
      <c r="AG121" s="623">
        <v>7</v>
      </c>
      <c r="AH121" s="623" t="s">
        <v>1299</v>
      </c>
      <c r="AI121" s="611">
        <v>0</v>
      </c>
      <c r="AJ121" s="611">
        <v>2</v>
      </c>
      <c r="AK121" s="614">
        <v>0</v>
      </c>
      <c r="AL121" s="614">
        <v>0</v>
      </c>
      <c r="AM121" s="614">
        <v>0</v>
      </c>
      <c r="AN121" s="623">
        <v>1</v>
      </c>
      <c r="AQ121" s="611">
        <v>0</v>
      </c>
      <c r="AR121" s="611">
        <v>1</v>
      </c>
      <c r="AS121" s="611">
        <v>0</v>
      </c>
      <c r="AT121" s="611">
        <v>0</v>
      </c>
      <c r="AU121" s="611">
        <v>0</v>
      </c>
      <c r="AV121" s="611">
        <v>0</v>
      </c>
      <c r="AW121" s="611">
        <v>0</v>
      </c>
      <c r="AX121" s="611">
        <v>0</v>
      </c>
    </row>
    <row r="122" spans="1:50" ht="11.25" customHeight="1">
      <c r="A122" s="623"/>
      <c r="B122" s="623">
        <v>226</v>
      </c>
      <c r="C122" s="623">
        <v>27</v>
      </c>
      <c r="D122" s="614">
        <v>5</v>
      </c>
      <c r="E122" s="614">
        <v>1</v>
      </c>
      <c r="F122" s="614">
        <f t="shared" ref="F122:F154" si="27">1 - E122</f>
        <v>0</v>
      </c>
      <c r="G122" s="614">
        <v>0</v>
      </c>
      <c r="H122" s="429" t="s">
        <v>1315</v>
      </c>
      <c r="I122" s="601" t="str">
        <f t="shared" si="19"/>
        <v>캐릭별파트(2)</v>
      </c>
      <c r="J122" s="601" t="s">
        <v>1845</v>
      </c>
      <c r="K122" s="777">
        <v>-1</v>
      </c>
      <c r="L122" s="777" t="s">
        <v>2639</v>
      </c>
      <c r="M122" s="649" t="s">
        <v>2126</v>
      </c>
      <c r="N122" s="40">
        <v>1</v>
      </c>
      <c r="O122" s="623" t="s">
        <v>1765</v>
      </c>
      <c r="P122" s="697" t="s">
        <v>2319</v>
      </c>
      <c r="Q122" s="625">
        <v>433</v>
      </c>
      <c r="R122" s="625">
        <f t="shared" si="20"/>
        <v>5</v>
      </c>
      <c r="S122" s="697">
        <f t="shared" si="25"/>
        <v>18</v>
      </c>
      <c r="T122" s="697">
        <f t="shared" si="26"/>
        <v>0</v>
      </c>
      <c r="U122" s="623"/>
      <c r="V122" s="623"/>
      <c r="W122" s="623">
        <v>0</v>
      </c>
      <c r="X122" s="623">
        <v>0</v>
      </c>
      <c r="Y122" s="623" t="s">
        <v>1768</v>
      </c>
      <c r="Z122" s="623">
        <v>223</v>
      </c>
      <c r="AA122" s="623"/>
      <c r="AB122" s="623"/>
      <c r="AC122" s="623"/>
      <c r="AD122" s="623"/>
      <c r="AE122" s="777">
        <f t="shared" si="23"/>
        <v>700</v>
      </c>
      <c r="AF122" s="623">
        <v>0</v>
      </c>
      <c r="AG122" s="623">
        <v>7</v>
      </c>
      <c r="AH122" s="623" t="s">
        <v>1863</v>
      </c>
      <c r="AI122" s="611">
        <v>4</v>
      </c>
      <c r="AJ122" s="611">
        <v>0</v>
      </c>
      <c r="AK122" s="614">
        <v>0</v>
      </c>
      <c r="AL122" s="614">
        <v>0</v>
      </c>
      <c r="AM122" s="614">
        <v>0</v>
      </c>
      <c r="AN122" s="614">
        <v>1</v>
      </c>
      <c r="AQ122" s="611">
        <v>0</v>
      </c>
      <c r="AR122" s="611">
        <v>1</v>
      </c>
      <c r="AS122" s="611">
        <v>0</v>
      </c>
      <c r="AT122" s="611">
        <v>0</v>
      </c>
      <c r="AU122" s="611">
        <v>0</v>
      </c>
      <c r="AV122" s="611">
        <v>0</v>
      </c>
      <c r="AW122" s="611">
        <v>0</v>
      </c>
      <c r="AX122" s="611">
        <v>0</v>
      </c>
    </row>
    <row r="123" spans="1:50" ht="11.25" customHeight="1">
      <c r="A123" s="623"/>
      <c r="B123" s="623">
        <v>227</v>
      </c>
      <c r="C123" s="623">
        <v>28</v>
      </c>
      <c r="D123" s="614">
        <v>16</v>
      </c>
      <c r="E123" s="614">
        <v>1</v>
      </c>
      <c r="F123" s="614">
        <f t="shared" si="27"/>
        <v>0</v>
      </c>
      <c r="G123" s="614">
        <v>0</v>
      </c>
      <c r="H123" s="429" t="s">
        <v>1615</v>
      </c>
      <c r="I123" s="601" t="str">
        <f t="shared" si="19"/>
        <v>캐릭별파트(2)</v>
      </c>
      <c r="J123" s="601" t="s">
        <v>1845</v>
      </c>
      <c r="K123" s="777">
        <v>-1</v>
      </c>
      <c r="L123" s="777" t="s">
        <v>2639</v>
      </c>
      <c r="M123" s="649" t="s">
        <v>2127</v>
      </c>
      <c r="N123" s="622">
        <v>1</v>
      </c>
      <c r="O123" s="623" t="s">
        <v>1765</v>
      </c>
      <c r="P123" s="697" t="s">
        <v>2320</v>
      </c>
      <c r="Q123" s="625">
        <v>434</v>
      </c>
      <c r="R123" s="625">
        <f t="shared" si="20"/>
        <v>16</v>
      </c>
      <c r="S123" s="697">
        <f t="shared" si="25"/>
        <v>57</v>
      </c>
      <c r="T123" s="697">
        <f t="shared" si="26"/>
        <v>0</v>
      </c>
      <c r="U123" s="623"/>
      <c r="V123" s="623"/>
      <c r="W123" s="623">
        <v>0</v>
      </c>
      <c r="X123" s="623">
        <v>0</v>
      </c>
      <c r="Y123" s="623" t="s">
        <v>1768</v>
      </c>
      <c r="Z123" s="623">
        <v>223</v>
      </c>
      <c r="AA123" s="623"/>
      <c r="AB123" s="623"/>
      <c r="AC123" s="623"/>
      <c r="AD123" s="623"/>
      <c r="AE123" s="777">
        <f t="shared" si="23"/>
        <v>2000</v>
      </c>
      <c r="AF123" s="623">
        <v>0</v>
      </c>
      <c r="AG123" s="623">
        <v>7</v>
      </c>
      <c r="AH123" s="623" t="s">
        <v>1864</v>
      </c>
      <c r="AI123" s="611">
        <v>4</v>
      </c>
      <c r="AJ123" s="611">
        <v>1</v>
      </c>
      <c r="AK123" s="614">
        <v>0</v>
      </c>
      <c r="AL123" s="614">
        <v>0</v>
      </c>
      <c r="AM123" s="614">
        <v>0</v>
      </c>
      <c r="AN123" s="614">
        <v>2</v>
      </c>
      <c r="AQ123" s="611">
        <v>0</v>
      </c>
      <c r="AR123" s="611">
        <v>1</v>
      </c>
      <c r="AS123" s="611">
        <v>0</v>
      </c>
      <c r="AT123" s="611">
        <v>0</v>
      </c>
      <c r="AU123" s="611">
        <v>0</v>
      </c>
      <c r="AV123" s="611">
        <v>0</v>
      </c>
      <c r="AW123" s="611">
        <v>0</v>
      </c>
      <c r="AX123" s="611">
        <v>0</v>
      </c>
    </row>
    <row r="124" spans="1:50" s="619" customFormat="1" ht="11.25" customHeight="1">
      <c r="A124" s="616"/>
      <c r="B124" s="616">
        <v>228</v>
      </c>
      <c r="C124" s="616">
        <v>29</v>
      </c>
      <c r="D124" s="616">
        <v>1</v>
      </c>
      <c r="E124" s="616">
        <v>0</v>
      </c>
      <c r="F124" s="616">
        <v>0</v>
      </c>
      <c r="G124" s="616">
        <v>0</v>
      </c>
      <c r="H124" s="617" t="s">
        <v>1865</v>
      </c>
      <c r="I124" s="618" t="str">
        <f t="shared" si="19"/>
        <v>캐릭별파트(0)</v>
      </c>
      <c r="J124" s="618" t="s">
        <v>1708</v>
      </c>
      <c r="K124" s="777">
        <v>-1</v>
      </c>
      <c r="L124" s="896" t="s">
        <v>2640</v>
      </c>
      <c r="M124" s="649" t="s">
        <v>2127</v>
      </c>
      <c r="N124" s="622">
        <v>1</v>
      </c>
      <c r="O124" s="623" t="s">
        <v>1765</v>
      </c>
      <c r="P124" s="616" t="s">
        <v>1798</v>
      </c>
      <c r="Q124" s="616">
        <v>200</v>
      </c>
      <c r="R124" s="616">
        <v>1</v>
      </c>
      <c r="S124" s="697">
        <f t="shared" si="25"/>
        <v>0</v>
      </c>
      <c r="T124" s="697">
        <f t="shared" si="26"/>
        <v>0</v>
      </c>
      <c r="U124" s="616"/>
      <c r="V124" s="616"/>
      <c r="W124" s="623">
        <v>0</v>
      </c>
      <c r="X124" s="623">
        <v>0</v>
      </c>
      <c r="Y124" s="623" t="s">
        <v>1768</v>
      </c>
      <c r="Z124" s="623">
        <v>223</v>
      </c>
      <c r="AA124" s="616"/>
      <c r="AB124" s="616"/>
      <c r="AC124" s="616"/>
      <c r="AD124" s="616"/>
      <c r="AE124" s="777">
        <f t="shared" si="23"/>
        <v>0</v>
      </c>
      <c r="AF124" s="616">
        <v>0</v>
      </c>
      <c r="AG124" s="616">
        <v>7</v>
      </c>
      <c r="AH124" s="616" t="s">
        <v>1799</v>
      </c>
      <c r="AI124" s="619">
        <v>0</v>
      </c>
      <c r="AJ124" s="619">
        <v>0</v>
      </c>
      <c r="AK124" s="616">
        <v>0</v>
      </c>
      <c r="AL124" s="616">
        <v>0</v>
      </c>
      <c r="AM124" s="616">
        <v>0</v>
      </c>
      <c r="AN124" s="616">
        <v>0</v>
      </c>
      <c r="AQ124" s="619">
        <v>0</v>
      </c>
      <c r="AR124" s="619">
        <v>0</v>
      </c>
      <c r="AS124" s="619">
        <v>0</v>
      </c>
      <c r="AT124" s="619">
        <v>0</v>
      </c>
      <c r="AU124" s="619">
        <v>0</v>
      </c>
      <c r="AV124" s="619">
        <v>0</v>
      </c>
      <c r="AW124" s="619">
        <v>0</v>
      </c>
      <c r="AX124" s="619">
        <v>0</v>
      </c>
    </row>
    <row r="125" spans="1:50" s="619" customFormat="1" ht="11.25" customHeight="1">
      <c r="A125" s="616"/>
      <c r="B125" s="616">
        <v>229</v>
      </c>
      <c r="C125" s="616">
        <v>30</v>
      </c>
      <c r="D125" s="616">
        <v>1</v>
      </c>
      <c r="E125" s="616">
        <v>0</v>
      </c>
      <c r="F125" s="616">
        <v>0</v>
      </c>
      <c r="G125" s="616">
        <v>0</v>
      </c>
      <c r="H125" s="617" t="s">
        <v>1866</v>
      </c>
      <c r="I125" s="618" t="str">
        <f t="shared" si="19"/>
        <v>캐릭별파트(0)</v>
      </c>
      <c r="J125" s="618" t="s">
        <v>1708</v>
      </c>
      <c r="K125" s="777">
        <v>-1</v>
      </c>
      <c r="L125" s="896" t="s">
        <v>2640</v>
      </c>
      <c r="M125" s="649" t="s">
        <v>2127</v>
      </c>
      <c r="N125" s="622">
        <v>1</v>
      </c>
      <c r="O125" s="623" t="s">
        <v>1765</v>
      </c>
      <c r="P125" s="616" t="s">
        <v>1798</v>
      </c>
      <c r="Q125" s="616">
        <v>200</v>
      </c>
      <c r="R125" s="616">
        <v>1</v>
      </c>
      <c r="S125" s="697">
        <f t="shared" si="25"/>
        <v>0</v>
      </c>
      <c r="T125" s="697">
        <f t="shared" si="26"/>
        <v>0</v>
      </c>
      <c r="U125" s="616"/>
      <c r="V125" s="616"/>
      <c r="W125" s="623">
        <v>0</v>
      </c>
      <c r="X125" s="623">
        <v>0</v>
      </c>
      <c r="Y125" s="623" t="s">
        <v>1768</v>
      </c>
      <c r="Z125" s="623">
        <v>223</v>
      </c>
      <c r="AA125" s="616"/>
      <c r="AB125" s="616"/>
      <c r="AC125" s="616"/>
      <c r="AD125" s="616"/>
      <c r="AE125" s="777">
        <f t="shared" si="23"/>
        <v>0</v>
      </c>
      <c r="AF125" s="616">
        <v>0</v>
      </c>
      <c r="AG125" s="616">
        <v>7</v>
      </c>
      <c r="AH125" s="616" t="s">
        <v>1799</v>
      </c>
      <c r="AI125" s="619">
        <v>0</v>
      </c>
      <c r="AJ125" s="619">
        <v>0</v>
      </c>
      <c r="AK125" s="616">
        <v>0</v>
      </c>
      <c r="AL125" s="616">
        <v>0</v>
      </c>
      <c r="AM125" s="616">
        <v>0</v>
      </c>
      <c r="AN125" s="616">
        <v>0</v>
      </c>
      <c r="AQ125" s="619">
        <v>0</v>
      </c>
      <c r="AR125" s="619">
        <v>0</v>
      </c>
      <c r="AS125" s="619">
        <v>0</v>
      </c>
      <c r="AT125" s="619">
        <v>0</v>
      </c>
      <c r="AU125" s="619">
        <v>0</v>
      </c>
      <c r="AV125" s="619">
        <v>0</v>
      </c>
      <c r="AW125" s="619">
        <v>0</v>
      </c>
      <c r="AX125" s="619">
        <v>0</v>
      </c>
    </row>
    <row r="126" spans="1:50" ht="11.25" customHeight="1">
      <c r="A126" s="623"/>
      <c r="B126" s="623">
        <v>230</v>
      </c>
      <c r="C126" s="623">
        <v>31</v>
      </c>
      <c r="D126" s="614">
        <v>31</v>
      </c>
      <c r="E126" s="614">
        <v>1</v>
      </c>
      <c r="F126" s="614">
        <f t="shared" si="27"/>
        <v>0</v>
      </c>
      <c r="G126" s="614">
        <v>0</v>
      </c>
      <c r="H126" s="429" t="s">
        <v>1316</v>
      </c>
      <c r="I126" s="601" t="str">
        <f t="shared" si="19"/>
        <v>캐릭별파트(2)</v>
      </c>
      <c r="J126" s="601" t="s">
        <v>1845</v>
      </c>
      <c r="K126" s="777">
        <v>-1</v>
      </c>
      <c r="L126" s="777" t="s">
        <v>2675</v>
      </c>
      <c r="M126" s="649" t="s">
        <v>2128</v>
      </c>
      <c r="N126" s="622">
        <v>1</v>
      </c>
      <c r="O126" s="623" t="s">
        <v>1765</v>
      </c>
      <c r="P126" s="697" t="s">
        <v>2317</v>
      </c>
      <c r="Q126" s="625">
        <v>435</v>
      </c>
      <c r="R126" s="625">
        <f t="shared" si="20"/>
        <v>31</v>
      </c>
      <c r="S126" s="697">
        <f t="shared" si="25"/>
        <v>110</v>
      </c>
      <c r="T126" s="697">
        <f t="shared" si="26"/>
        <v>0</v>
      </c>
      <c r="U126" s="623"/>
      <c r="V126" s="623"/>
      <c r="W126" s="623">
        <v>0</v>
      </c>
      <c r="X126" s="623">
        <v>0</v>
      </c>
      <c r="Y126" s="623" t="s">
        <v>1768</v>
      </c>
      <c r="Z126" s="623">
        <v>223</v>
      </c>
      <c r="AA126" s="623"/>
      <c r="AB126" s="623"/>
      <c r="AC126" s="623"/>
      <c r="AD126" s="623"/>
      <c r="AE126" s="777">
        <f t="shared" si="23"/>
        <v>6800</v>
      </c>
      <c r="AF126" s="623">
        <v>0</v>
      </c>
      <c r="AG126" s="623">
        <v>7</v>
      </c>
      <c r="AH126" s="623" t="s">
        <v>1867</v>
      </c>
      <c r="AI126" s="611">
        <v>4</v>
      </c>
      <c r="AJ126" s="611">
        <v>2</v>
      </c>
      <c r="AK126" s="614">
        <v>0</v>
      </c>
      <c r="AL126" s="614">
        <v>0</v>
      </c>
      <c r="AM126" s="614">
        <v>0</v>
      </c>
      <c r="AN126" s="614">
        <v>0</v>
      </c>
      <c r="AQ126" s="611">
        <v>0</v>
      </c>
      <c r="AR126" s="611">
        <v>1</v>
      </c>
      <c r="AS126" s="611">
        <v>0</v>
      </c>
      <c r="AT126" s="611">
        <v>0</v>
      </c>
      <c r="AU126" s="611">
        <v>0</v>
      </c>
      <c r="AV126" s="611">
        <v>0</v>
      </c>
      <c r="AW126" s="611">
        <v>0</v>
      </c>
      <c r="AX126" s="611">
        <v>0</v>
      </c>
    </row>
    <row r="127" spans="1:50" ht="11.25" customHeight="1">
      <c r="A127" s="623"/>
      <c r="B127" s="623">
        <v>231</v>
      </c>
      <c r="C127" s="623">
        <v>32</v>
      </c>
      <c r="D127" s="614">
        <v>5</v>
      </c>
      <c r="E127" s="614">
        <v>0.3</v>
      </c>
      <c r="F127" s="614">
        <f t="shared" si="27"/>
        <v>0.7</v>
      </c>
      <c r="G127" s="623">
        <v>0</v>
      </c>
      <c r="H127" s="429" t="s">
        <v>1317</v>
      </c>
      <c r="I127" s="601" t="str">
        <f t="shared" si="19"/>
        <v>캐릭별파트(2)</v>
      </c>
      <c r="J127" s="601" t="s">
        <v>1845</v>
      </c>
      <c r="K127" s="777">
        <v>-1</v>
      </c>
      <c r="L127" s="777" t="s">
        <v>2639</v>
      </c>
      <c r="M127" s="649" t="s">
        <v>2129</v>
      </c>
      <c r="N127" s="622">
        <v>1</v>
      </c>
      <c r="O127" s="623" t="s">
        <v>1765</v>
      </c>
      <c r="P127" s="697" t="s">
        <v>2319</v>
      </c>
      <c r="Q127" s="625">
        <v>436</v>
      </c>
      <c r="R127" s="625">
        <f t="shared" si="20"/>
        <v>5</v>
      </c>
      <c r="S127" s="697">
        <f t="shared" si="25"/>
        <v>6</v>
      </c>
      <c r="T127" s="697">
        <f t="shared" si="26"/>
        <v>0.1779</v>
      </c>
      <c r="U127" s="623"/>
      <c r="V127" s="623"/>
      <c r="W127" s="623">
        <v>0</v>
      </c>
      <c r="X127" s="623">
        <v>0</v>
      </c>
      <c r="Y127" s="623" t="s">
        <v>1768</v>
      </c>
      <c r="Z127" s="623">
        <v>223</v>
      </c>
      <c r="AA127" s="623"/>
      <c r="AB127" s="623"/>
      <c r="AC127" s="623"/>
      <c r="AD127" s="623"/>
      <c r="AE127" s="777">
        <f t="shared" si="23"/>
        <v>700</v>
      </c>
      <c r="AF127" s="623">
        <v>0</v>
      </c>
      <c r="AG127" s="623">
        <v>7</v>
      </c>
      <c r="AH127" s="623" t="s">
        <v>1868</v>
      </c>
      <c r="AI127" s="611">
        <v>3</v>
      </c>
      <c r="AJ127" s="611">
        <v>0</v>
      </c>
      <c r="AK127" s="614">
        <v>0</v>
      </c>
      <c r="AL127" s="614">
        <v>0</v>
      </c>
      <c r="AM127" s="614">
        <v>0</v>
      </c>
      <c r="AN127" s="623">
        <v>1</v>
      </c>
      <c r="AQ127" s="611">
        <v>0</v>
      </c>
      <c r="AR127" s="611">
        <v>1</v>
      </c>
      <c r="AS127" s="611">
        <v>0</v>
      </c>
      <c r="AT127" s="611">
        <v>0</v>
      </c>
      <c r="AU127" s="611">
        <v>0</v>
      </c>
      <c r="AV127" s="611">
        <v>0</v>
      </c>
      <c r="AW127" s="611">
        <v>0</v>
      </c>
      <c r="AX127" s="611">
        <v>0</v>
      </c>
    </row>
    <row r="128" spans="1:50" ht="11.25" customHeight="1">
      <c r="A128" s="623"/>
      <c r="B128" s="623">
        <v>232</v>
      </c>
      <c r="C128" s="623">
        <v>33</v>
      </c>
      <c r="D128" s="614">
        <v>16</v>
      </c>
      <c r="E128" s="614">
        <v>0.3</v>
      </c>
      <c r="F128" s="614">
        <f t="shared" si="27"/>
        <v>0.7</v>
      </c>
      <c r="G128" s="623">
        <v>0</v>
      </c>
      <c r="H128" s="429" t="s">
        <v>1616</v>
      </c>
      <c r="I128" s="601" t="str">
        <f t="shared" si="19"/>
        <v>캐릭별파트(2)</v>
      </c>
      <c r="J128" s="601" t="s">
        <v>1845</v>
      </c>
      <c r="K128" s="777">
        <v>-1</v>
      </c>
      <c r="L128" s="777" t="s">
        <v>2639</v>
      </c>
      <c r="M128" s="649" t="s">
        <v>2130</v>
      </c>
      <c r="N128" s="622">
        <v>1</v>
      </c>
      <c r="O128" s="623" t="s">
        <v>1765</v>
      </c>
      <c r="P128" s="697" t="s">
        <v>2320</v>
      </c>
      <c r="Q128" s="625">
        <v>437</v>
      </c>
      <c r="R128" s="625">
        <f t="shared" si="20"/>
        <v>16</v>
      </c>
      <c r="S128" s="697">
        <f t="shared" si="25"/>
        <v>17</v>
      </c>
      <c r="T128" s="697">
        <f t="shared" si="26"/>
        <v>0.56909999999999994</v>
      </c>
      <c r="U128" s="623"/>
      <c r="V128" s="623"/>
      <c r="W128" s="623">
        <v>0</v>
      </c>
      <c r="X128" s="623">
        <v>0</v>
      </c>
      <c r="Y128" s="623" t="s">
        <v>1768</v>
      </c>
      <c r="Z128" s="623">
        <v>223</v>
      </c>
      <c r="AA128" s="623"/>
      <c r="AB128" s="623"/>
      <c r="AC128" s="623"/>
      <c r="AD128" s="623"/>
      <c r="AE128" s="777">
        <f t="shared" ref="AE128:AE156" si="28">ROUNDUP((((S128/$H$6)*IF(I128="캐릭별파트(1)",$O$3,IF(I128="캐릭별파트(2)",$O$4,IF(I128="캐릭별파트(4)",$O$5,IF(I128="캐릭별파트(8)",$O$6,IF(I128="캐릭별파트(255)",$O$7,1)))))/2)+
((T128/$I$6)*IF(I128="캐릭별파트(1)",$O$3,IF(I128="캐릭별파트(2)",$O$4,IF(I128="캐릭별파트(4)",$O$5,IF(I128="캐릭별파트(8)",$O$6,IF(I128="캐릭별파트(255)",$O$7,1)))))/2))*
IF(I128="캐릭별파트(1)", IF(D128=3, $P$3, IF(D128=11, $Q$3, IF(D128=24, $R$3, IF(D128=$P$2, $P$3,   IF(D128=$Q$2, $Q$3,   IF(D128=$R$2, $R$3,   75)))))),
IF(I128="캐릭별파트(2)",   IF(D128=3, $P$4, IF(D128=11, $Q$4, IF(D128=24, $R$4, IF(D128=$P$2, $P$4,   IF(D128=$Q$2, $Q$4,   IF(D128=$R$2, $R$4,   75)))))),
IF(I128="캐릭별파트(4)",   IF(D128=3, $P$5, IF(D128=11, $Q$5, IF(D128=24, $R$5, IF(D128=$P$2, $P$5,   IF(D128=$Q$2, $Q$5,   IF(D128=$R$2, $R$5,   75)))))),
IF(I128="캐릭별파트(8)",   IF(D128=3, $P$6, IF(D128=11, $Q$6, IF(D128=24, $R$6, IF(D128=$P$2, $P$6,   IF(D128=$Q$2, $Q$6,   IF(D128=$R$2, $R$6,   IF(D128=$S$2,$S$6,1))))))),
IF(I128="캐릭별파트(255)",IF(D128=3, $P$7, IF(D128=11, $Q$7, IF(D128=24, $R$7, IF(D128=$P$2, $P$7,   IF(D128=$Q$2, $Q$7,   IF(D128=$R$2, $R$7,   75)))))),1))))),-2)</f>
        <v>2000</v>
      </c>
      <c r="AF128" s="623">
        <v>0</v>
      </c>
      <c r="AG128" s="623">
        <v>7</v>
      </c>
      <c r="AH128" s="623" t="s">
        <v>1869</v>
      </c>
      <c r="AI128" s="611">
        <v>3</v>
      </c>
      <c r="AJ128" s="611">
        <v>1</v>
      </c>
      <c r="AK128" s="614">
        <v>0</v>
      </c>
      <c r="AL128" s="614">
        <v>0</v>
      </c>
      <c r="AM128" s="614">
        <v>0</v>
      </c>
      <c r="AN128" s="623">
        <v>2</v>
      </c>
      <c r="AQ128" s="611">
        <v>0</v>
      </c>
      <c r="AR128" s="611">
        <v>1</v>
      </c>
      <c r="AS128" s="611">
        <v>0</v>
      </c>
      <c r="AT128" s="611">
        <v>0</v>
      </c>
      <c r="AU128" s="611">
        <v>0</v>
      </c>
      <c r="AV128" s="611">
        <v>0</v>
      </c>
      <c r="AW128" s="611">
        <v>0</v>
      </c>
      <c r="AX128" s="611">
        <v>0</v>
      </c>
    </row>
    <row r="129" spans="1:50" s="619" customFormat="1" ht="11.25" customHeight="1">
      <c r="A129" s="616"/>
      <c r="B129" s="616">
        <v>233</v>
      </c>
      <c r="C129" s="616">
        <v>34</v>
      </c>
      <c r="D129" s="616">
        <v>1</v>
      </c>
      <c r="E129" s="616">
        <v>0</v>
      </c>
      <c r="F129" s="616">
        <v>0</v>
      </c>
      <c r="G129" s="616">
        <v>0</v>
      </c>
      <c r="H129" s="617" t="s">
        <v>1870</v>
      </c>
      <c r="I129" s="618" t="str">
        <f t="shared" si="19"/>
        <v>캐릭별파트(0)</v>
      </c>
      <c r="J129" s="618" t="s">
        <v>1708</v>
      </c>
      <c r="K129" s="777">
        <v>-1</v>
      </c>
      <c r="L129" s="896" t="s">
        <v>2640</v>
      </c>
      <c r="M129" s="649" t="s">
        <v>2130</v>
      </c>
      <c r="N129" s="622">
        <v>1</v>
      </c>
      <c r="O129" s="623" t="s">
        <v>1765</v>
      </c>
      <c r="P129" s="616" t="s">
        <v>1798</v>
      </c>
      <c r="Q129" s="616">
        <v>200</v>
      </c>
      <c r="R129" s="616">
        <v>1</v>
      </c>
      <c r="S129" s="697">
        <f t="shared" si="25"/>
        <v>0</v>
      </c>
      <c r="T129" s="697">
        <f t="shared" si="26"/>
        <v>0</v>
      </c>
      <c r="U129" s="616"/>
      <c r="V129" s="616"/>
      <c r="W129" s="623">
        <v>0</v>
      </c>
      <c r="X129" s="623">
        <v>0</v>
      </c>
      <c r="Y129" s="623" t="s">
        <v>1768</v>
      </c>
      <c r="Z129" s="623">
        <v>223</v>
      </c>
      <c r="AA129" s="616"/>
      <c r="AB129" s="616"/>
      <c r="AC129" s="616"/>
      <c r="AD129" s="616"/>
      <c r="AE129" s="777">
        <f t="shared" si="28"/>
        <v>0</v>
      </c>
      <c r="AF129" s="616">
        <v>0</v>
      </c>
      <c r="AG129" s="616">
        <v>7</v>
      </c>
      <c r="AH129" s="616" t="s">
        <v>1799</v>
      </c>
      <c r="AI129" s="619">
        <v>0</v>
      </c>
      <c r="AJ129" s="619">
        <v>0</v>
      </c>
      <c r="AK129" s="616">
        <v>0</v>
      </c>
      <c r="AL129" s="616">
        <v>0</v>
      </c>
      <c r="AM129" s="616">
        <v>0</v>
      </c>
      <c r="AN129" s="616">
        <v>0</v>
      </c>
      <c r="AQ129" s="619">
        <v>0</v>
      </c>
      <c r="AR129" s="619">
        <v>0</v>
      </c>
      <c r="AS129" s="619">
        <v>0</v>
      </c>
      <c r="AT129" s="619">
        <v>0</v>
      </c>
      <c r="AU129" s="619">
        <v>0</v>
      </c>
      <c r="AV129" s="619">
        <v>0</v>
      </c>
      <c r="AW129" s="619">
        <v>0</v>
      </c>
      <c r="AX129" s="619">
        <v>0</v>
      </c>
    </row>
    <row r="130" spans="1:50" s="619" customFormat="1" ht="11.25" customHeight="1">
      <c r="A130" s="616"/>
      <c r="B130" s="616">
        <v>234</v>
      </c>
      <c r="C130" s="616">
        <v>35</v>
      </c>
      <c r="D130" s="616">
        <v>1</v>
      </c>
      <c r="E130" s="616">
        <v>0</v>
      </c>
      <c r="F130" s="616">
        <v>0</v>
      </c>
      <c r="G130" s="616">
        <v>0</v>
      </c>
      <c r="H130" s="617" t="s">
        <v>1871</v>
      </c>
      <c r="I130" s="618" t="str">
        <f t="shared" si="19"/>
        <v>캐릭별파트(0)</v>
      </c>
      <c r="J130" s="618" t="s">
        <v>1708</v>
      </c>
      <c r="K130" s="777">
        <v>-1</v>
      </c>
      <c r="L130" s="896" t="s">
        <v>2640</v>
      </c>
      <c r="M130" s="649" t="s">
        <v>2130</v>
      </c>
      <c r="N130" s="622">
        <v>1</v>
      </c>
      <c r="O130" s="623" t="s">
        <v>1765</v>
      </c>
      <c r="P130" s="616" t="s">
        <v>1798</v>
      </c>
      <c r="Q130" s="616">
        <v>200</v>
      </c>
      <c r="R130" s="616">
        <v>1</v>
      </c>
      <c r="S130" s="697">
        <f t="shared" si="25"/>
        <v>0</v>
      </c>
      <c r="T130" s="697">
        <f t="shared" si="26"/>
        <v>0</v>
      </c>
      <c r="U130" s="616"/>
      <c r="V130" s="616"/>
      <c r="W130" s="623">
        <v>0</v>
      </c>
      <c r="X130" s="623">
        <v>0</v>
      </c>
      <c r="Y130" s="623" t="s">
        <v>1768</v>
      </c>
      <c r="Z130" s="623">
        <v>223</v>
      </c>
      <c r="AA130" s="616"/>
      <c r="AB130" s="616"/>
      <c r="AC130" s="616"/>
      <c r="AD130" s="616"/>
      <c r="AE130" s="777">
        <f t="shared" si="28"/>
        <v>0</v>
      </c>
      <c r="AF130" s="616">
        <v>0</v>
      </c>
      <c r="AG130" s="616">
        <v>7</v>
      </c>
      <c r="AH130" s="616" t="s">
        <v>1799</v>
      </c>
      <c r="AI130" s="619">
        <v>0</v>
      </c>
      <c r="AJ130" s="619">
        <v>0</v>
      </c>
      <c r="AK130" s="616">
        <v>0</v>
      </c>
      <c r="AL130" s="616">
        <v>0</v>
      </c>
      <c r="AM130" s="616">
        <v>0</v>
      </c>
      <c r="AN130" s="616">
        <v>0</v>
      </c>
      <c r="AQ130" s="619">
        <v>0</v>
      </c>
      <c r="AR130" s="619">
        <v>0</v>
      </c>
      <c r="AS130" s="619">
        <v>0</v>
      </c>
      <c r="AT130" s="619">
        <v>0</v>
      </c>
      <c r="AU130" s="619">
        <v>0</v>
      </c>
      <c r="AV130" s="619">
        <v>0</v>
      </c>
      <c r="AW130" s="619">
        <v>0</v>
      </c>
      <c r="AX130" s="619">
        <v>0</v>
      </c>
    </row>
    <row r="131" spans="1:50" ht="11.25" customHeight="1">
      <c r="A131" s="623"/>
      <c r="B131" s="623">
        <v>235</v>
      </c>
      <c r="C131" s="623">
        <v>36</v>
      </c>
      <c r="D131" s="614">
        <v>31</v>
      </c>
      <c r="E131" s="614">
        <v>0.3</v>
      </c>
      <c r="F131" s="614">
        <f t="shared" si="27"/>
        <v>0.7</v>
      </c>
      <c r="G131" s="623">
        <v>0</v>
      </c>
      <c r="H131" s="429" t="s">
        <v>1318</v>
      </c>
      <c r="I131" s="601" t="str">
        <f t="shared" si="19"/>
        <v>캐릭별파트(2)</v>
      </c>
      <c r="J131" s="601" t="s">
        <v>1845</v>
      </c>
      <c r="K131" s="777">
        <v>-1</v>
      </c>
      <c r="L131" s="777" t="s">
        <v>2639</v>
      </c>
      <c r="M131" s="649" t="s">
        <v>2131</v>
      </c>
      <c r="N131" s="622">
        <v>1</v>
      </c>
      <c r="O131" s="623" t="s">
        <v>1765</v>
      </c>
      <c r="P131" s="697" t="s">
        <v>2317</v>
      </c>
      <c r="Q131" s="625">
        <v>438</v>
      </c>
      <c r="R131" s="625">
        <f t="shared" si="20"/>
        <v>31</v>
      </c>
      <c r="S131" s="697">
        <f t="shared" si="25"/>
        <v>33</v>
      </c>
      <c r="T131" s="697">
        <f t="shared" si="26"/>
        <v>1.1025</v>
      </c>
      <c r="U131" s="623"/>
      <c r="V131" s="623"/>
      <c r="W131" s="623">
        <v>0</v>
      </c>
      <c r="X131" s="623">
        <v>0</v>
      </c>
      <c r="Y131" s="623" t="s">
        <v>1768</v>
      </c>
      <c r="Z131" s="623">
        <v>223</v>
      </c>
      <c r="AA131" s="623"/>
      <c r="AB131" s="623"/>
      <c r="AC131" s="623"/>
      <c r="AD131" s="623"/>
      <c r="AE131" s="777">
        <f t="shared" si="28"/>
        <v>6800</v>
      </c>
      <c r="AF131" s="623">
        <v>0</v>
      </c>
      <c r="AG131" s="623">
        <v>7</v>
      </c>
      <c r="AH131" s="623" t="s">
        <v>1319</v>
      </c>
      <c r="AI131" s="611">
        <v>3</v>
      </c>
      <c r="AJ131" s="611">
        <v>2</v>
      </c>
      <c r="AK131" s="614">
        <v>0</v>
      </c>
      <c r="AL131" s="614">
        <v>0</v>
      </c>
      <c r="AM131" s="614">
        <v>0</v>
      </c>
      <c r="AN131" s="623">
        <v>0</v>
      </c>
      <c r="AQ131" s="611">
        <v>0</v>
      </c>
      <c r="AR131" s="611">
        <v>1</v>
      </c>
      <c r="AS131" s="611">
        <v>0</v>
      </c>
      <c r="AT131" s="611">
        <v>0</v>
      </c>
      <c r="AU131" s="611">
        <v>0</v>
      </c>
      <c r="AV131" s="611">
        <v>0</v>
      </c>
      <c r="AW131" s="611">
        <v>0</v>
      </c>
      <c r="AX131" s="611">
        <v>0</v>
      </c>
    </row>
    <row r="132" spans="1:50" ht="11.25" customHeight="1">
      <c r="A132" s="623"/>
      <c r="B132" s="623">
        <v>236</v>
      </c>
      <c r="C132" s="623">
        <v>37</v>
      </c>
      <c r="D132" s="614">
        <v>5</v>
      </c>
      <c r="E132" s="614">
        <v>0.7</v>
      </c>
      <c r="F132" s="614">
        <f t="shared" si="27"/>
        <v>0.30000000000000004</v>
      </c>
      <c r="G132" s="614">
        <v>0</v>
      </c>
      <c r="H132" s="429" t="s">
        <v>1320</v>
      </c>
      <c r="I132" s="601" t="str">
        <f t="shared" si="19"/>
        <v>캐릭별파트(2)</v>
      </c>
      <c r="J132" s="601" t="s">
        <v>1845</v>
      </c>
      <c r="K132" s="777">
        <v>-1</v>
      </c>
      <c r="L132" s="777" t="s">
        <v>2639</v>
      </c>
      <c r="M132" s="649" t="s">
        <v>2132</v>
      </c>
      <c r="N132" s="622">
        <v>1</v>
      </c>
      <c r="O132" s="623" t="s">
        <v>1765</v>
      </c>
      <c r="P132" s="697" t="s">
        <v>2319</v>
      </c>
      <c r="Q132" s="625">
        <v>439</v>
      </c>
      <c r="R132" s="625">
        <f t="shared" si="20"/>
        <v>5</v>
      </c>
      <c r="S132" s="697">
        <f t="shared" si="25"/>
        <v>13</v>
      </c>
      <c r="T132" s="697">
        <f t="shared" si="26"/>
        <v>7.6300000000000007E-2</v>
      </c>
      <c r="U132" s="623"/>
      <c r="V132" s="623"/>
      <c r="W132" s="623">
        <v>0</v>
      </c>
      <c r="X132" s="623">
        <v>0</v>
      </c>
      <c r="Y132" s="623" t="s">
        <v>1768</v>
      </c>
      <c r="Z132" s="623">
        <v>223</v>
      </c>
      <c r="AA132" s="623"/>
      <c r="AB132" s="623"/>
      <c r="AC132" s="623"/>
      <c r="AD132" s="623"/>
      <c r="AE132" s="777">
        <f t="shared" si="28"/>
        <v>700</v>
      </c>
      <c r="AF132" s="623">
        <v>0</v>
      </c>
      <c r="AG132" s="623">
        <v>7</v>
      </c>
      <c r="AH132" s="623" t="s">
        <v>1321</v>
      </c>
      <c r="AI132" s="611">
        <v>5</v>
      </c>
      <c r="AJ132" s="611">
        <v>0</v>
      </c>
      <c r="AK132" s="614">
        <v>0</v>
      </c>
      <c r="AL132" s="614">
        <v>0</v>
      </c>
      <c r="AM132" s="614">
        <v>0</v>
      </c>
      <c r="AN132" s="614">
        <v>1</v>
      </c>
      <c r="AQ132" s="611">
        <v>0</v>
      </c>
      <c r="AR132" s="611">
        <v>1</v>
      </c>
      <c r="AS132" s="611">
        <v>0</v>
      </c>
      <c r="AT132" s="611">
        <v>0</v>
      </c>
      <c r="AU132" s="611">
        <v>0</v>
      </c>
      <c r="AV132" s="611">
        <v>0</v>
      </c>
      <c r="AW132" s="611">
        <v>0</v>
      </c>
      <c r="AX132" s="611">
        <v>0</v>
      </c>
    </row>
    <row r="133" spans="1:50" ht="11.25" customHeight="1">
      <c r="A133" s="623"/>
      <c r="B133" s="623">
        <v>237</v>
      </c>
      <c r="C133" s="623">
        <v>38</v>
      </c>
      <c r="D133" s="614">
        <v>16</v>
      </c>
      <c r="E133" s="614">
        <v>0.7</v>
      </c>
      <c r="F133" s="614">
        <f t="shared" si="27"/>
        <v>0.30000000000000004</v>
      </c>
      <c r="G133" s="614">
        <v>0</v>
      </c>
      <c r="H133" s="429" t="s">
        <v>1617</v>
      </c>
      <c r="I133" s="601" t="str">
        <f t="shared" si="19"/>
        <v>캐릭별파트(2)</v>
      </c>
      <c r="J133" s="601" t="s">
        <v>1845</v>
      </c>
      <c r="K133" s="777">
        <v>-1</v>
      </c>
      <c r="L133" s="777" t="s">
        <v>2639</v>
      </c>
      <c r="M133" s="649" t="s">
        <v>2133</v>
      </c>
      <c r="N133" s="622">
        <v>1</v>
      </c>
      <c r="O133" s="623" t="s">
        <v>1765</v>
      </c>
      <c r="P133" s="697" t="s">
        <v>2320</v>
      </c>
      <c r="Q133" s="625">
        <v>440</v>
      </c>
      <c r="R133" s="625">
        <f t="shared" si="20"/>
        <v>16</v>
      </c>
      <c r="S133" s="697">
        <f t="shared" si="25"/>
        <v>40</v>
      </c>
      <c r="T133" s="697">
        <f t="shared" si="26"/>
        <v>0.24389999999999998</v>
      </c>
      <c r="U133" s="623"/>
      <c r="V133" s="623"/>
      <c r="W133" s="623">
        <v>0</v>
      </c>
      <c r="X133" s="623">
        <v>0</v>
      </c>
      <c r="Y133" s="623" t="s">
        <v>1768</v>
      </c>
      <c r="Z133" s="623">
        <v>223</v>
      </c>
      <c r="AA133" s="623"/>
      <c r="AB133" s="623"/>
      <c r="AC133" s="623"/>
      <c r="AD133" s="623"/>
      <c r="AE133" s="777">
        <f t="shared" si="28"/>
        <v>2000</v>
      </c>
      <c r="AF133" s="623">
        <v>0</v>
      </c>
      <c r="AG133" s="623">
        <v>7</v>
      </c>
      <c r="AH133" s="623" t="s">
        <v>1322</v>
      </c>
      <c r="AI133" s="611">
        <v>5</v>
      </c>
      <c r="AJ133" s="611">
        <v>1</v>
      </c>
      <c r="AK133" s="614">
        <v>0</v>
      </c>
      <c r="AL133" s="614">
        <v>0</v>
      </c>
      <c r="AM133" s="614">
        <v>0</v>
      </c>
      <c r="AN133" s="614">
        <v>2</v>
      </c>
      <c r="AQ133" s="611">
        <v>0</v>
      </c>
      <c r="AR133" s="611">
        <v>1</v>
      </c>
      <c r="AS133" s="611">
        <v>0</v>
      </c>
      <c r="AT133" s="611">
        <v>0</v>
      </c>
      <c r="AU133" s="611">
        <v>0</v>
      </c>
      <c r="AV133" s="611">
        <v>0</v>
      </c>
      <c r="AW133" s="611">
        <v>0</v>
      </c>
      <c r="AX133" s="611">
        <v>0</v>
      </c>
    </row>
    <row r="134" spans="1:50" s="619" customFormat="1" ht="11.25" customHeight="1">
      <c r="A134" s="616"/>
      <c r="B134" s="616">
        <v>238</v>
      </c>
      <c r="C134" s="616">
        <v>39</v>
      </c>
      <c r="D134" s="616">
        <v>1</v>
      </c>
      <c r="E134" s="616">
        <v>0</v>
      </c>
      <c r="F134" s="616">
        <v>0</v>
      </c>
      <c r="G134" s="616">
        <v>0</v>
      </c>
      <c r="H134" s="617" t="s">
        <v>1872</v>
      </c>
      <c r="I134" s="618" t="str">
        <f t="shared" si="19"/>
        <v>캐릭별파트(0)</v>
      </c>
      <c r="J134" s="618" t="s">
        <v>1708</v>
      </c>
      <c r="K134" s="777">
        <v>-1</v>
      </c>
      <c r="L134" s="896" t="s">
        <v>2640</v>
      </c>
      <c r="M134" s="649" t="s">
        <v>2133</v>
      </c>
      <c r="N134" s="622">
        <v>1</v>
      </c>
      <c r="O134" s="623" t="s">
        <v>1765</v>
      </c>
      <c r="P134" s="616" t="s">
        <v>1798</v>
      </c>
      <c r="Q134" s="616">
        <v>200</v>
      </c>
      <c r="R134" s="616">
        <v>1</v>
      </c>
      <c r="S134" s="697">
        <f t="shared" si="25"/>
        <v>0</v>
      </c>
      <c r="T134" s="697">
        <f t="shared" si="26"/>
        <v>0</v>
      </c>
      <c r="U134" s="616"/>
      <c r="V134" s="616"/>
      <c r="W134" s="623">
        <v>0</v>
      </c>
      <c r="X134" s="623">
        <v>0</v>
      </c>
      <c r="Y134" s="623" t="s">
        <v>1768</v>
      </c>
      <c r="Z134" s="623">
        <v>223</v>
      </c>
      <c r="AA134" s="616"/>
      <c r="AB134" s="616"/>
      <c r="AC134" s="616"/>
      <c r="AD134" s="616"/>
      <c r="AE134" s="777">
        <f t="shared" si="28"/>
        <v>0</v>
      </c>
      <c r="AF134" s="616">
        <v>0</v>
      </c>
      <c r="AG134" s="616">
        <v>7</v>
      </c>
      <c r="AH134" s="616" t="s">
        <v>1799</v>
      </c>
      <c r="AI134" s="619">
        <v>0</v>
      </c>
      <c r="AJ134" s="619">
        <v>0</v>
      </c>
      <c r="AK134" s="616">
        <v>0</v>
      </c>
      <c r="AL134" s="616">
        <v>0</v>
      </c>
      <c r="AM134" s="616">
        <v>0</v>
      </c>
      <c r="AN134" s="616">
        <v>0</v>
      </c>
      <c r="AQ134" s="619">
        <v>0</v>
      </c>
      <c r="AR134" s="619">
        <v>0</v>
      </c>
      <c r="AS134" s="619">
        <v>0</v>
      </c>
      <c r="AT134" s="619">
        <v>0</v>
      </c>
      <c r="AU134" s="619">
        <v>0</v>
      </c>
      <c r="AV134" s="619">
        <v>0</v>
      </c>
      <c r="AW134" s="619">
        <v>0</v>
      </c>
      <c r="AX134" s="619">
        <v>0</v>
      </c>
    </row>
    <row r="135" spans="1:50" s="619" customFormat="1" ht="11.25" customHeight="1">
      <c r="A135" s="616"/>
      <c r="B135" s="616">
        <v>239</v>
      </c>
      <c r="C135" s="616">
        <v>40</v>
      </c>
      <c r="D135" s="616">
        <v>1</v>
      </c>
      <c r="E135" s="616">
        <v>0</v>
      </c>
      <c r="F135" s="616">
        <v>0</v>
      </c>
      <c r="G135" s="616">
        <v>0</v>
      </c>
      <c r="H135" s="617" t="s">
        <v>1873</v>
      </c>
      <c r="I135" s="618" t="str">
        <f t="shared" si="19"/>
        <v>캐릭별파트(0)</v>
      </c>
      <c r="J135" s="618" t="s">
        <v>1708</v>
      </c>
      <c r="K135" s="777">
        <v>-1</v>
      </c>
      <c r="L135" s="896" t="s">
        <v>2640</v>
      </c>
      <c r="M135" s="649" t="s">
        <v>2133</v>
      </c>
      <c r="N135" s="622">
        <v>1</v>
      </c>
      <c r="O135" s="623" t="s">
        <v>1765</v>
      </c>
      <c r="P135" s="616" t="s">
        <v>1798</v>
      </c>
      <c r="Q135" s="616">
        <v>200</v>
      </c>
      <c r="R135" s="616">
        <v>1</v>
      </c>
      <c r="S135" s="697">
        <f t="shared" si="25"/>
        <v>0</v>
      </c>
      <c r="T135" s="697">
        <f t="shared" si="26"/>
        <v>0</v>
      </c>
      <c r="U135" s="616"/>
      <c r="V135" s="616"/>
      <c r="W135" s="623">
        <v>0</v>
      </c>
      <c r="X135" s="623">
        <v>0</v>
      </c>
      <c r="Y135" s="623" t="s">
        <v>1768</v>
      </c>
      <c r="Z135" s="623">
        <v>223</v>
      </c>
      <c r="AA135" s="616"/>
      <c r="AB135" s="616"/>
      <c r="AC135" s="616"/>
      <c r="AD135" s="616"/>
      <c r="AE135" s="777">
        <f t="shared" si="28"/>
        <v>0</v>
      </c>
      <c r="AF135" s="616">
        <v>0</v>
      </c>
      <c r="AG135" s="616">
        <v>7</v>
      </c>
      <c r="AH135" s="616" t="s">
        <v>1799</v>
      </c>
      <c r="AI135" s="619">
        <v>0</v>
      </c>
      <c r="AJ135" s="619">
        <v>0</v>
      </c>
      <c r="AK135" s="616">
        <v>0</v>
      </c>
      <c r="AL135" s="616">
        <v>0</v>
      </c>
      <c r="AM135" s="616">
        <v>0</v>
      </c>
      <c r="AN135" s="616">
        <v>0</v>
      </c>
      <c r="AQ135" s="619">
        <v>0</v>
      </c>
      <c r="AR135" s="619">
        <v>0</v>
      </c>
      <c r="AS135" s="619">
        <v>0</v>
      </c>
      <c r="AT135" s="619">
        <v>0</v>
      </c>
      <c r="AU135" s="619">
        <v>0</v>
      </c>
      <c r="AV135" s="619">
        <v>0</v>
      </c>
      <c r="AW135" s="619">
        <v>0</v>
      </c>
      <c r="AX135" s="619">
        <v>0</v>
      </c>
    </row>
    <row r="136" spans="1:50" ht="11.25" customHeight="1">
      <c r="A136" s="623"/>
      <c r="B136" s="623">
        <v>240</v>
      </c>
      <c r="C136" s="623">
        <v>41</v>
      </c>
      <c r="D136" s="614">
        <v>31</v>
      </c>
      <c r="E136" s="614">
        <v>0.7</v>
      </c>
      <c r="F136" s="614">
        <f t="shared" si="27"/>
        <v>0.30000000000000004</v>
      </c>
      <c r="G136" s="614">
        <v>0</v>
      </c>
      <c r="H136" s="429" t="s">
        <v>1323</v>
      </c>
      <c r="I136" s="601" t="str">
        <f t="shared" si="19"/>
        <v>캐릭별파트(2)</v>
      </c>
      <c r="J136" s="601" t="s">
        <v>1845</v>
      </c>
      <c r="K136" s="777">
        <v>-1</v>
      </c>
      <c r="L136" s="777" t="s">
        <v>2639</v>
      </c>
      <c r="M136" s="649" t="s">
        <v>2134</v>
      </c>
      <c r="N136" s="622">
        <v>1</v>
      </c>
      <c r="O136" s="623" t="s">
        <v>1765</v>
      </c>
      <c r="P136" s="697" t="s">
        <v>2317</v>
      </c>
      <c r="Q136" s="625">
        <v>441</v>
      </c>
      <c r="R136" s="625">
        <f t="shared" si="20"/>
        <v>31</v>
      </c>
      <c r="S136" s="697">
        <f t="shared" si="25"/>
        <v>77</v>
      </c>
      <c r="T136" s="697">
        <f t="shared" si="26"/>
        <v>0.47249999999999998</v>
      </c>
      <c r="U136" s="623"/>
      <c r="V136" s="623"/>
      <c r="W136" s="623">
        <v>0</v>
      </c>
      <c r="X136" s="623">
        <v>0</v>
      </c>
      <c r="Y136" s="623" t="s">
        <v>1768</v>
      </c>
      <c r="Z136" s="623">
        <v>223</v>
      </c>
      <c r="AA136" s="623"/>
      <c r="AB136" s="623"/>
      <c r="AC136" s="623"/>
      <c r="AD136" s="623"/>
      <c r="AE136" s="777">
        <f t="shared" si="28"/>
        <v>6800</v>
      </c>
      <c r="AF136" s="623">
        <v>0</v>
      </c>
      <c r="AG136" s="623">
        <v>7</v>
      </c>
      <c r="AH136" s="623" t="s">
        <v>1324</v>
      </c>
      <c r="AI136" s="611">
        <v>5</v>
      </c>
      <c r="AJ136" s="611">
        <v>2</v>
      </c>
      <c r="AK136" s="614">
        <v>0</v>
      </c>
      <c r="AL136" s="614">
        <v>0</v>
      </c>
      <c r="AM136" s="614">
        <v>0</v>
      </c>
      <c r="AN136" s="614">
        <v>1</v>
      </c>
      <c r="AQ136" s="611">
        <v>0</v>
      </c>
      <c r="AR136" s="611">
        <v>1</v>
      </c>
      <c r="AS136" s="611">
        <v>0</v>
      </c>
      <c r="AT136" s="611">
        <v>0</v>
      </c>
      <c r="AU136" s="611">
        <v>0</v>
      </c>
      <c r="AV136" s="611">
        <v>0</v>
      </c>
      <c r="AW136" s="611">
        <v>0</v>
      </c>
      <c r="AX136" s="611">
        <v>0</v>
      </c>
    </row>
    <row r="137" spans="1:50" ht="11.25" customHeight="1">
      <c r="A137" s="623"/>
      <c r="B137" s="623">
        <v>241</v>
      </c>
      <c r="C137" s="623">
        <v>42</v>
      </c>
      <c r="D137" s="614">
        <v>5</v>
      </c>
      <c r="E137" s="614">
        <v>0</v>
      </c>
      <c r="F137" s="614">
        <f t="shared" si="27"/>
        <v>1</v>
      </c>
      <c r="G137" s="623">
        <v>0</v>
      </c>
      <c r="H137" s="429" t="s">
        <v>1325</v>
      </c>
      <c r="I137" s="601" t="str">
        <f t="shared" si="19"/>
        <v>캐릭별파트(2)</v>
      </c>
      <c r="J137" s="601" t="s">
        <v>1845</v>
      </c>
      <c r="K137" s="777">
        <v>-1</v>
      </c>
      <c r="L137" s="777" t="s">
        <v>2639</v>
      </c>
      <c r="M137" s="649" t="s">
        <v>2135</v>
      </c>
      <c r="N137" s="622">
        <v>1</v>
      </c>
      <c r="O137" s="623" t="s">
        <v>1765</v>
      </c>
      <c r="P137" s="697" t="s">
        <v>2319</v>
      </c>
      <c r="Q137" s="625">
        <v>442</v>
      </c>
      <c r="R137" s="625">
        <f t="shared" si="20"/>
        <v>5</v>
      </c>
      <c r="S137" s="697">
        <f t="shared" si="25"/>
        <v>0</v>
      </c>
      <c r="T137" s="697">
        <f t="shared" si="26"/>
        <v>0.25409999999999999</v>
      </c>
      <c r="U137" s="623"/>
      <c r="V137" s="623"/>
      <c r="W137" s="623">
        <v>0</v>
      </c>
      <c r="X137" s="623">
        <v>0</v>
      </c>
      <c r="Y137" s="623" t="s">
        <v>1768</v>
      </c>
      <c r="Z137" s="623">
        <v>223</v>
      </c>
      <c r="AA137" s="623"/>
      <c r="AB137" s="623"/>
      <c r="AC137" s="623"/>
      <c r="AD137" s="623"/>
      <c r="AE137" s="777">
        <f t="shared" si="28"/>
        <v>700</v>
      </c>
      <c r="AF137" s="623">
        <v>0</v>
      </c>
      <c r="AG137" s="623">
        <v>7</v>
      </c>
      <c r="AH137" s="623" t="s">
        <v>1326</v>
      </c>
      <c r="AI137" s="611">
        <v>6</v>
      </c>
      <c r="AJ137" s="611">
        <v>0</v>
      </c>
      <c r="AK137" s="614">
        <v>0</v>
      </c>
      <c r="AL137" s="614">
        <v>0</v>
      </c>
      <c r="AM137" s="614">
        <v>0</v>
      </c>
      <c r="AN137" s="623">
        <v>1</v>
      </c>
      <c r="AQ137" s="611">
        <v>0</v>
      </c>
      <c r="AR137" s="611">
        <v>1</v>
      </c>
      <c r="AS137" s="611">
        <v>0</v>
      </c>
      <c r="AT137" s="611">
        <v>0</v>
      </c>
      <c r="AU137" s="611">
        <v>0</v>
      </c>
      <c r="AV137" s="611">
        <v>0</v>
      </c>
      <c r="AW137" s="611">
        <v>0</v>
      </c>
      <c r="AX137" s="611">
        <v>0</v>
      </c>
    </row>
    <row r="138" spans="1:50" ht="11.25" customHeight="1">
      <c r="A138" s="623"/>
      <c r="B138" s="623">
        <v>242</v>
      </c>
      <c r="C138" s="623">
        <v>43</v>
      </c>
      <c r="D138" s="614">
        <v>16</v>
      </c>
      <c r="E138" s="614">
        <v>0</v>
      </c>
      <c r="F138" s="614">
        <f t="shared" si="27"/>
        <v>1</v>
      </c>
      <c r="G138" s="623">
        <v>0</v>
      </c>
      <c r="H138" s="429" t="s">
        <v>1618</v>
      </c>
      <c r="I138" s="601" t="str">
        <f t="shared" si="19"/>
        <v>캐릭별파트(2)</v>
      </c>
      <c r="J138" s="601" t="s">
        <v>1845</v>
      </c>
      <c r="K138" s="777">
        <v>-1</v>
      </c>
      <c r="L138" s="777" t="s">
        <v>2639</v>
      </c>
      <c r="M138" s="649" t="s">
        <v>2136</v>
      </c>
      <c r="N138" s="622">
        <v>1</v>
      </c>
      <c r="O138" s="623" t="s">
        <v>1765</v>
      </c>
      <c r="P138" s="697" t="s">
        <v>2320</v>
      </c>
      <c r="Q138" s="625">
        <v>443</v>
      </c>
      <c r="R138" s="625">
        <f t="shared" si="20"/>
        <v>16</v>
      </c>
      <c r="S138" s="697">
        <f t="shared" si="25"/>
        <v>0</v>
      </c>
      <c r="T138" s="697">
        <f t="shared" si="26"/>
        <v>0.81299999999999994</v>
      </c>
      <c r="U138" s="623"/>
      <c r="V138" s="623"/>
      <c r="W138" s="623">
        <v>0</v>
      </c>
      <c r="X138" s="623">
        <v>0</v>
      </c>
      <c r="Y138" s="623" t="s">
        <v>1768</v>
      </c>
      <c r="Z138" s="623">
        <v>223</v>
      </c>
      <c r="AA138" s="623"/>
      <c r="AB138" s="623"/>
      <c r="AC138" s="623"/>
      <c r="AD138" s="623"/>
      <c r="AE138" s="777">
        <f t="shared" si="28"/>
        <v>2000</v>
      </c>
      <c r="AF138" s="623">
        <v>0</v>
      </c>
      <c r="AG138" s="623">
        <v>7</v>
      </c>
      <c r="AH138" s="623" t="s">
        <v>1327</v>
      </c>
      <c r="AI138" s="611">
        <v>6</v>
      </c>
      <c r="AJ138" s="611">
        <v>1</v>
      </c>
      <c r="AK138" s="614">
        <v>0</v>
      </c>
      <c r="AL138" s="614">
        <v>0</v>
      </c>
      <c r="AM138" s="614">
        <v>0</v>
      </c>
      <c r="AN138" s="623">
        <v>2</v>
      </c>
      <c r="AQ138" s="611">
        <v>0</v>
      </c>
      <c r="AR138" s="611">
        <v>1</v>
      </c>
      <c r="AS138" s="611">
        <v>0</v>
      </c>
      <c r="AT138" s="611">
        <v>0</v>
      </c>
      <c r="AU138" s="611">
        <v>0</v>
      </c>
      <c r="AV138" s="611">
        <v>0</v>
      </c>
      <c r="AW138" s="611">
        <v>0</v>
      </c>
      <c r="AX138" s="611">
        <v>0</v>
      </c>
    </row>
    <row r="139" spans="1:50" s="619" customFormat="1" ht="11.25" customHeight="1">
      <c r="A139" s="616"/>
      <c r="B139" s="616">
        <v>243</v>
      </c>
      <c r="C139" s="616">
        <v>44</v>
      </c>
      <c r="D139" s="616">
        <v>1</v>
      </c>
      <c r="E139" s="616">
        <v>0</v>
      </c>
      <c r="F139" s="616">
        <v>0</v>
      </c>
      <c r="G139" s="616">
        <v>0</v>
      </c>
      <c r="H139" s="617" t="s">
        <v>1874</v>
      </c>
      <c r="I139" s="618" t="str">
        <f t="shared" si="19"/>
        <v>캐릭별파트(0)</v>
      </c>
      <c r="J139" s="618" t="s">
        <v>1708</v>
      </c>
      <c r="K139" s="777">
        <v>-1</v>
      </c>
      <c r="L139" s="896" t="s">
        <v>2640</v>
      </c>
      <c r="M139" s="649" t="s">
        <v>2136</v>
      </c>
      <c r="N139" s="622">
        <v>1</v>
      </c>
      <c r="O139" s="623" t="s">
        <v>1765</v>
      </c>
      <c r="P139" s="616" t="s">
        <v>1798</v>
      </c>
      <c r="Q139" s="616">
        <v>200</v>
      </c>
      <c r="R139" s="616">
        <v>1</v>
      </c>
      <c r="S139" s="697">
        <f t="shared" si="25"/>
        <v>0</v>
      </c>
      <c r="T139" s="697">
        <f t="shared" si="26"/>
        <v>0</v>
      </c>
      <c r="U139" s="616"/>
      <c r="V139" s="616"/>
      <c r="W139" s="623">
        <v>0</v>
      </c>
      <c r="X139" s="623">
        <v>0</v>
      </c>
      <c r="Y139" s="623" t="s">
        <v>1768</v>
      </c>
      <c r="Z139" s="623">
        <v>223</v>
      </c>
      <c r="AA139" s="616"/>
      <c r="AB139" s="616"/>
      <c r="AC139" s="616"/>
      <c r="AD139" s="616"/>
      <c r="AE139" s="777">
        <f t="shared" si="28"/>
        <v>0</v>
      </c>
      <c r="AF139" s="616">
        <v>0</v>
      </c>
      <c r="AG139" s="616">
        <v>7</v>
      </c>
      <c r="AH139" s="616" t="s">
        <v>1799</v>
      </c>
      <c r="AI139" s="619">
        <v>0</v>
      </c>
      <c r="AJ139" s="619">
        <v>0</v>
      </c>
      <c r="AK139" s="616">
        <v>0</v>
      </c>
      <c r="AL139" s="616">
        <v>0</v>
      </c>
      <c r="AM139" s="616">
        <v>0</v>
      </c>
      <c r="AN139" s="616">
        <v>0</v>
      </c>
      <c r="AQ139" s="619">
        <v>0</v>
      </c>
      <c r="AR139" s="619">
        <v>0</v>
      </c>
      <c r="AS139" s="619">
        <v>0</v>
      </c>
      <c r="AT139" s="619">
        <v>0</v>
      </c>
      <c r="AU139" s="619">
        <v>0</v>
      </c>
      <c r="AV139" s="619">
        <v>0</v>
      </c>
      <c r="AW139" s="619">
        <v>0</v>
      </c>
      <c r="AX139" s="619">
        <v>0</v>
      </c>
    </row>
    <row r="140" spans="1:50" s="619" customFormat="1" ht="11.25" customHeight="1">
      <c r="A140" s="616"/>
      <c r="B140" s="616">
        <v>244</v>
      </c>
      <c r="C140" s="616">
        <v>45</v>
      </c>
      <c r="D140" s="616">
        <v>1</v>
      </c>
      <c r="E140" s="616">
        <v>0</v>
      </c>
      <c r="F140" s="616">
        <v>0</v>
      </c>
      <c r="G140" s="616">
        <v>0</v>
      </c>
      <c r="H140" s="617" t="s">
        <v>1875</v>
      </c>
      <c r="I140" s="618" t="str">
        <f t="shared" si="19"/>
        <v>캐릭별파트(0)</v>
      </c>
      <c r="J140" s="618" t="s">
        <v>1708</v>
      </c>
      <c r="K140" s="777">
        <v>-1</v>
      </c>
      <c r="L140" s="896" t="s">
        <v>2640</v>
      </c>
      <c r="M140" s="649" t="s">
        <v>2136</v>
      </c>
      <c r="N140" s="622">
        <v>1</v>
      </c>
      <c r="O140" s="623" t="s">
        <v>1765</v>
      </c>
      <c r="P140" s="616" t="s">
        <v>1798</v>
      </c>
      <c r="Q140" s="616">
        <v>200</v>
      </c>
      <c r="R140" s="616">
        <v>1</v>
      </c>
      <c r="S140" s="697">
        <f t="shared" si="25"/>
        <v>0</v>
      </c>
      <c r="T140" s="697">
        <f t="shared" si="26"/>
        <v>0</v>
      </c>
      <c r="U140" s="616"/>
      <c r="V140" s="616"/>
      <c r="W140" s="623">
        <v>0</v>
      </c>
      <c r="X140" s="623">
        <v>0</v>
      </c>
      <c r="Y140" s="623" t="s">
        <v>1768</v>
      </c>
      <c r="Z140" s="623">
        <v>223</v>
      </c>
      <c r="AA140" s="616"/>
      <c r="AB140" s="616"/>
      <c r="AC140" s="616"/>
      <c r="AD140" s="616"/>
      <c r="AE140" s="777">
        <f t="shared" si="28"/>
        <v>0</v>
      </c>
      <c r="AF140" s="616">
        <v>0</v>
      </c>
      <c r="AG140" s="616">
        <v>7</v>
      </c>
      <c r="AH140" s="616" t="s">
        <v>1799</v>
      </c>
      <c r="AI140" s="619">
        <v>0</v>
      </c>
      <c r="AJ140" s="619">
        <v>0</v>
      </c>
      <c r="AK140" s="616">
        <v>0</v>
      </c>
      <c r="AL140" s="616">
        <v>0</v>
      </c>
      <c r="AM140" s="616">
        <v>0</v>
      </c>
      <c r="AN140" s="616">
        <v>0</v>
      </c>
      <c r="AQ140" s="619">
        <v>0</v>
      </c>
      <c r="AR140" s="619">
        <v>0</v>
      </c>
      <c r="AS140" s="619">
        <v>0</v>
      </c>
      <c r="AT140" s="619">
        <v>0</v>
      </c>
      <c r="AU140" s="619">
        <v>0</v>
      </c>
      <c r="AV140" s="619">
        <v>0</v>
      </c>
      <c r="AW140" s="619">
        <v>0</v>
      </c>
      <c r="AX140" s="619">
        <v>0</v>
      </c>
    </row>
    <row r="141" spans="1:50" s="569" customFormat="1" ht="11.25" customHeight="1">
      <c r="A141" s="526"/>
      <c r="B141" s="623">
        <v>245</v>
      </c>
      <c r="C141" s="623">
        <v>46</v>
      </c>
      <c r="D141" s="614">
        <v>31</v>
      </c>
      <c r="E141" s="614">
        <v>0</v>
      </c>
      <c r="F141" s="614">
        <f t="shared" si="27"/>
        <v>1</v>
      </c>
      <c r="G141" s="526">
        <v>0</v>
      </c>
      <c r="H141" s="431" t="s">
        <v>1328</v>
      </c>
      <c r="I141" s="97" t="str">
        <f t="shared" si="19"/>
        <v>캐릭별파트(2)</v>
      </c>
      <c r="J141" s="97" t="s">
        <v>1845</v>
      </c>
      <c r="K141" s="777">
        <v>-1</v>
      </c>
      <c r="L141" s="777" t="s">
        <v>2639</v>
      </c>
      <c r="M141" s="649" t="s">
        <v>2137</v>
      </c>
      <c r="N141" s="568">
        <v>1</v>
      </c>
      <c r="O141" s="623" t="s">
        <v>1765</v>
      </c>
      <c r="P141" s="697" t="s">
        <v>2317</v>
      </c>
      <c r="Q141" s="625">
        <v>444</v>
      </c>
      <c r="R141" s="625">
        <f t="shared" si="20"/>
        <v>31</v>
      </c>
      <c r="S141" s="697">
        <f t="shared" si="25"/>
        <v>0</v>
      </c>
      <c r="T141" s="697">
        <f t="shared" si="26"/>
        <v>1.575</v>
      </c>
      <c r="U141" s="526"/>
      <c r="V141" s="526"/>
      <c r="W141" s="623">
        <v>0</v>
      </c>
      <c r="X141" s="623">
        <v>0</v>
      </c>
      <c r="Y141" s="623" t="s">
        <v>1768</v>
      </c>
      <c r="Z141" s="623">
        <v>223</v>
      </c>
      <c r="AA141" s="526"/>
      <c r="AB141" s="526"/>
      <c r="AC141" s="526"/>
      <c r="AD141" s="526"/>
      <c r="AE141" s="777">
        <f t="shared" si="28"/>
        <v>6800</v>
      </c>
      <c r="AF141" s="623">
        <v>0</v>
      </c>
      <c r="AG141" s="526">
        <v>7</v>
      </c>
      <c r="AH141" s="526" t="s">
        <v>1329</v>
      </c>
      <c r="AI141" s="569">
        <v>6</v>
      </c>
      <c r="AJ141" s="569">
        <v>2</v>
      </c>
      <c r="AK141" s="526">
        <v>0</v>
      </c>
      <c r="AL141" s="526">
        <v>0</v>
      </c>
      <c r="AM141" s="526">
        <v>0</v>
      </c>
      <c r="AN141" s="526">
        <v>1</v>
      </c>
      <c r="AQ141" s="611">
        <v>0</v>
      </c>
      <c r="AR141" s="611">
        <v>1</v>
      </c>
      <c r="AS141" s="569">
        <v>0</v>
      </c>
      <c r="AT141" s="569">
        <v>0</v>
      </c>
      <c r="AU141" s="569">
        <v>0</v>
      </c>
      <c r="AV141" s="569">
        <v>0</v>
      </c>
      <c r="AW141" s="569">
        <v>0</v>
      </c>
      <c r="AX141" s="569">
        <v>0</v>
      </c>
    </row>
    <row r="142" spans="1:50" ht="11.25" customHeight="1">
      <c r="A142" s="623"/>
      <c r="B142" s="625">
        <v>246</v>
      </c>
      <c r="C142" s="625">
        <v>47</v>
      </c>
      <c r="D142" s="614">
        <v>5</v>
      </c>
      <c r="E142" s="614">
        <v>0.5</v>
      </c>
      <c r="F142" s="614">
        <f t="shared" si="27"/>
        <v>0.5</v>
      </c>
      <c r="G142" s="625">
        <v>0</v>
      </c>
      <c r="H142" s="605" t="s">
        <v>1384</v>
      </c>
      <c r="I142" s="601" t="str">
        <f t="shared" si="19"/>
        <v>캐릭별파트(4)</v>
      </c>
      <c r="J142" s="100" t="s">
        <v>1845</v>
      </c>
      <c r="K142" s="777">
        <v>-1</v>
      </c>
      <c r="L142" s="777" t="s">
        <v>2639</v>
      </c>
      <c r="M142" s="649" t="s">
        <v>2138</v>
      </c>
      <c r="N142" s="102">
        <v>1</v>
      </c>
      <c r="O142" s="623" t="s">
        <v>1765</v>
      </c>
      <c r="P142" s="697" t="s">
        <v>2318</v>
      </c>
      <c r="Q142" s="625">
        <v>480</v>
      </c>
      <c r="R142" s="625">
        <v>1</v>
      </c>
      <c r="S142" s="697">
        <f t="shared" si="25"/>
        <v>11</v>
      </c>
      <c r="T142" s="697">
        <f t="shared" si="26"/>
        <v>0.1452</v>
      </c>
      <c r="U142" s="623"/>
      <c r="V142" s="623"/>
      <c r="W142" s="623">
        <v>0</v>
      </c>
      <c r="X142" s="623">
        <v>0</v>
      </c>
      <c r="Y142" s="625" t="s">
        <v>1771</v>
      </c>
      <c r="Z142" s="625">
        <v>246</v>
      </c>
      <c r="AA142" s="623"/>
      <c r="AB142" s="623"/>
      <c r="AC142" s="623"/>
      <c r="AD142" s="623"/>
      <c r="AE142" s="777">
        <f t="shared" si="28"/>
        <v>700</v>
      </c>
      <c r="AF142" s="623">
        <v>0</v>
      </c>
      <c r="AG142" s="623">
        <v>-1</v>
      </c>
      <c r="AH142" s="625" t="s">
        <v>1330</v>
      </c>
      <c r="AI142" s="611">
        <v>7</v>
      </c>
      <c r="AJ142" s="611">
        <v>0</v>
      </c>
      <c r="AK142" s="614">
        <v>0</v>
      </c>
      <c r="AL142" s="614">
        <v>0</v>
      </c>
      <c r="AM142" s="614">
        <v>0</v>
      </c>
      <c r="AN142" s="625">
        <v>1</v>
      </c>
      <c r="AQ142" s="611">
        <v>0</v>
      </c>
      <c r="AR142" s="611">
        <v>0</v>
      </c>
      <c r="AS142" s="611">
        <v>1</v>
      </c>
      <c r="AT142" s="611">
        <v>0</v>
      </c>
      <c r="AU142" s="611">
        <v>0</v>
      </c>
      <c r="AV142" s="611">
        <v>0</v>
      </c>
      <c r="AW142" s="611">
        <v>0</v>
      </c>
      <c r="AX142" s="611">
        <v>0</v>
      </c>
    </row>
    <row r="143" spans="1:50" ht="11.25" customHeight="1">
      <c r="A143" s="623"/>
      <c r="B143" s="623">
        <v>247</v>
      </c>
      <c r="C143" s="623">
        <v>48</v>
      </c>
      <c r="D143" s="614">
        <v>16</v>
      </c>
      <c r="E143" s="614">
        <v>0.5</v>
      </c>
      <c r="F143" s="614">
        <f t="shared" si="27"/>
        <v>0.5</v>
      </c>
      <c r="G143" s="614">
        <v>0</v>
      </c>
      <c r="H143" s="701" t="s">
        <v>2300</v>
      </c>
      <c r="I143" s="601" t="str">
        <f t="shared" si="19"/>
        <v>캐릭별파트(4)</v>
      </c>
      <c r="J143" s="601" t="s">
        <v>1845</v>
      </c>
      <c r="K143" s="777">
        <v>-1</v>
      </c>
      <c r="L143" s="777" t="s">
        <v>2639</v>
      </c>
      <c r="M143" s="649" t="s">
        <v>2139</v>
      </c>
      <c r="N143" s="624">
        <v>1</v>
      </c>
      <c r="O143" s="623" t="s">
        <v>1765</v>
      </c>
      <c r="P143" s="697" t="s">
        <v>2320</v>
      </c>
      <c r="Q143" s="625">
        <v>481</v>
      </c>
      <c r="R143" s="625">
        <f t="shared" si="20"/>
        <v>16</v>
      </c>
      <c r="S143" s="697">
        <f t="shared" si="25"/>
        <v>33</v>
      </c>
      <c r="T143" s="697">
        <f t="shared" si="26"/>
        <v>0.46460000000000001</v>
      </c>
      <c r="U143" s="623"/>
      <c r="V143" s="623"/>
      <c r="W143" s="623">
        <v>0</v>
      </c>
      <c r="X143" s="623">
        <v>0</v>
      </c>
      <c r="Y143" s="623" t="s">
        <v>1771</v>
      </c>
      <c r="Z143" s="623">
        <v>246</v>
      </c>
      <c r="AA143" s="623"/>
      <c r="AB143" s="623"/>
      <c r="AC143" s="623"/>
      <c r="AD143" s="623"/>
      <c r="AE143" s="777">
        <f t="shared" si="28"/>
        <v>2300</v>
      </c>
      <c r="AF143" s="623">
        <v>0</v>
      </c>
      <c r="AG143" s="623">
        <v>7</v>
      </c>
      <c r="AH143" s="623" t="s">
        <v>1331</v>
      </c>
      <c r="AI143" s="611">
        <v>7</v>
      </c>
      <c r="AJ143" s="611">
        <v>1</v>
      </c>
      <c r="AK143" s="614">
        <v>0</v>
      </c>
      <c r="AL143" s="614">
        <v>0</v>
      </c>
      <c r="AM143" s="614">
        <v>0</v>
      </c>
      <c r="AN143" s="614">
        <v>1</v>
      </c>
      <c r="AQ143" s="611">
        <v>0</v>
      </c>
      <c r="AR143" s="611">
        <v>0</v>
      </c>
      <c r="AS143" s="611">
        <v>1</v>
      </c>
      <c r="AT143" s="611">
        <v>0</v>
      </c>
      <c r="AU143" s="611">
        <v>0</v>
      </c>
      <c r="AV143" s="611">
        <v>0</v>
      </c>
      <c r="AW143" s="611">
        <v>0</v>
      </c>
      <c r="AX143" s="611">
        <v>0</v>
      </c>
    </row>
    <row r="144" spans="1:50" ht="11.25" customHeight="1">
      <c r="A144" s="623"/>
      <c r="B144" s="623">
        <v>248</v>
      </c>
      <c r="C144" s="623">
        <v>49</v>
      </c>
      <c r="D144" s="614">
        <v>31</v>
      </c>
      <c r="E144" s="614">
        <v>0.5</v>
      </c>
      <c r="F144" s="614">
        <f t="shared" si="27"/>
        <v>0.5</v>
      </c>
      <c r="G144" s="614">
        <v>0</v>
      </c>
      <c r="H144" s="431" t="s">
        <v>1386</v>
      </c>
      <c r="I144" s="601" t="str">
        <f t="shared" si="19"/>
        <v>캐릭별파트(4)</v>
      </c>
      <c r="J144" s="601" t="s">
        <v>1845</v>
      </c>
      <c r="K144" s="777">
        <v>-1</v>
      </c>
      <c r="L144" s="777" t="s">
        <v>2639</v>
      </c>
      <c r="M144" s="649" t="s">
        <v>2140</v>
      </c>
      <c r="N144" s="624">
        <v>1</v>
      </c>
      <c r="O144" s="623" t="s">
        <v>1765</v>
      </c>
      <c r="P144" s="697" t="s">
        <v>2317</v>
      </c>
      <c r="Q144" s="625">
        <v>482</v>
      </c>
      <c r="R144" s="625">
        <f t="shared" si="20"/>
        <v>31</v>
      </c>
      <c r="S144" s="697">
        <f t="shared" si="25"/>
        <v>63</v>
      </c>
      <c r="T144" s="697">
        <f t="shared" si="26"/>
        <v>0.9</v>
      </c>
      <c r="U144" s="623"/>
      <c r="V144" s="623"/>
      <c r="W144" s="623">
        <v>0</v>
      </c>
      <c r="X144" s="623">
        <v>0</v>
      </c>
      <c r="Y144" s="623" t="s">
        <v>1771</v>
      </c>
      <c r="Z144" s="623">
        <v>246</v>
      </c>
      <c r="AA144" s="623"/>
      <c r="AB144" s="623"/>
      <c r="AC144" s="623"/>
      <c r="AD144" s="623"/>
      <c r="AE144" s="777">
        <f t="shared" si="28"/>
        <v>7800</v>
      </c>
      <c r="AF144" s="623">
        <v>0</v>
      </c>
      <c r="AG144" s="623">
        <v>7</v>
      </c>
      <c r="AH144" s="623" t="s">
        <v>1332</v>
      </c>
      <c r="AI144" s="611">
        <v>7</v>
      </c>
      <c r="AJ144" s="611">
        <v>2</v>
      </c>
      <c r="AK144" s="614">
        <v>0</v>
      </c>
      <c r="AL144" s="614">
        <v>0</v>
      </c>
      <c r="AM144" s="614">
        <v>0</v>
      </c>
      <c r="AN144" s="614">
        <v>2</v>
      </c>
      <c r="AQ144" s="611">
        <v>0</v>
      </c>
      <c r="AR144" s="611">
        <v>0</v>
      </c>
      <c r="AS144" s="611">
        <v>1</v>
      </c>
      <c r="AT144" s="611">
        <v>0</v>
      </c>
      <c r="AU144" s="611">
        <v>0</v>
      </c>
      <c r="AV144" s="611">
        <v>0</v>
      </c>
      <c r="AW144" s="611">
        <v>0</v>
      </c>
      <c r="AX144" s="611">
        <v>0</v>
      </c>
    </row>
    <row r="145" spans="1:50" ht="11.25" customHeight="1">
      <c r="A145" s="623"/>
      <c r="B145" s="625">
        <v>249</v>
      </c>
      <c r="C145" s="625">
        <v>50</v>
      </c>
      <c r="D145" s="614">
        <v>5</v>
      </c>
      <c r="E145" s="614">
        <v>0.5</v>
      </c>
      <c r="F145" s="614">
        <f t="shared" si="27"/>
        <v>0.5</v>
      </c>
      <c r="G145" s="625">
        <v>0</v>
      </c>
      <c r="H145" s="605" t="s">
        <v>1876</v>
      </c>
      <c r="I145" s="601" t="str">
        <f t="shared" si="19"/>
        <v>캐릭별파트(8)</v>
      </c>
      <c r="J145" s="100" t="s">
        <v>1845</v>
      </c>
      <c r="K145" s="777">
        <v>-1</v>
      </c>
      <c r="L145" s="777" t="s">
        <v>2639</v>
      </c>
      <c r="M145" s="810" t="s">
        <v>2634</v>
      </c>
      <c r="N145" s="102">
        <v>1</v>
      </c>
      <c r="O145" s="623" t="s">
        <v>1765</v>
      </c>
      <c r="P145" s="697" t="s">
        <v>2318</v>
      </c>
      <c r="Q145" s="625">
        <v>490</v>
      </c>
      <c r="R145" s="625">
        <v>1</v>
      </c>
      <c r="S145" s="697">
        <f t="shared" si="25"/>
        <v>16</v>
      </c>
      <c r="T145" s="697">
        <f t="shared" si="26"/>
        <v>0.21779999999999999</v>
      </c>
      <c r="U145" s="623"/>
      <c r="V145" s="623"/>
      <c r="W145" s="623">
        <v>0</v>
      </c>
      <c r="X145" s="623">
        <v>0</v>
      </c>
      <c r="Y145" s="625" t="s">
        <v>1774</v>
      </c>
      <c r="Z145" s="625">
        <v>249</v>
      </c>
      <c r="AA145" s="623"/>
      <c r="AB145" s="623"/>
      <c r="AC145" s="623"/>
      <c r="AD145" s="623"/>
      <c r="AE145" s="777">
        <f t="shared" si="28"/>
        <v>900</v>
      </c>
      <c r="AF145" s="623">
        <v>0</v>
      </c>
      <c r="AG145" s="623">
        <v>-1</v>
      </c>
      <c r="AH145" s="625" t="s">
        <v>1333</v>
      </c>
      <c r="AI145" s="611">
        <v>8</v>
      </c>
      <c r="AJ145" s="611">
        <v>0</v>
      </c>
      <c r="AK145" s="614">
        <v>0</v>
      </c>
      <c r="AL145" s="614">
        <v>0</v>
      </c>
      <c r="AM145" s="614">
        <v>0</v>
      </c>
      <c r="AN145" s="625">
        <v>1</v>
      </c>
      <c r="AQ145" s="611">
        <v>0</v>
      </c>
      <c r="AR145" s="611">
        <v>0</v>
      </c>
      <c r="AS145" s="611">
        <v>0</v>
      </c>
      <c r="AT145" s="611">
        <v>1</v>
      </c>
      <c r="AU145" s="611">
        <v>0</v>
      </c>
      <c r="AV145" s="611">
        <v>0</v>
      </c>
      <c r="AW145" s="611">
        <v>0</v>
      </c>
      <c r="AX145" s="611">
        <v>0</v>
      </c>
    </row>
    <row r="146" spans="1:50" ht="11.25" customHeight="1">
      <c r="A146" s="623"/>
      <c r="B146" s="623">
        <v>250</v>
      </c>
      <c r="C146" s="623">
        <v>51</v>
      </c>
      <c r="D146" s="614">
        <v>16</v>
      </c>
      <c r="E146" s="614">
        <v>0.5</v>
      </c>
      <c r="F146" s="614">
        <f t="shared" si="27"/>
        <v>0.5</v>
      </c>
      <c r="G146" s="623">
        <v>0</v>
      </c>
      <c r="H146" s="431" t="s">
        <v>1382</v>
      </c>
      <c r="I146" s="601" t="str">
        <f t="shared" si="19"/>
        <v>캐릭별파트(8)</v>
      </c>
      <c r="J146" s="601" t="s">
        <v>1845</v>
      </c>
      <c r="K146" s="777">
        <v>-1</v>
      </c>
      <c r="L146" s="777" t="s">
        <v>2639</v>
      </c>
      <c r="M146" s="649" t="s">
        <v>2141</v>
      </c>
      <c r="N146" s="624">
        <v>1</v>
      </c>
      <c r="O146" s="623" t="s">
        <v>1765</v>
      </c>
      <c r="P146" s="697" t="s">
        <v>2320</v>
      </c>
      <c r="Q146" s="625">
        <v>491</v>
      </c>
      <c r="R146" s="625">
        <f t="shared" si="20"/>
        <v>16</v>
      </c>
      <c r="S146" s="697">
        <f t="shared" si="25"/>
        <v>49</v>
      </c>
      <c r="T146" s="697">
        <f t="shared" si="26"/>
        <v>0.69679999999999997</v>
      </c>
      <c r="U146" s="623"/>
      <c r="V146" s="623"/>
      <c r="W146" s="623">
        <v>0</v>
      </c>
      <c r="X146" s="623">
        <v>0</v>
      </c>
      <c r="Y146" s="623" t="s">
        <v>1774</v>
      </c>
      <c r="Z146" s="623">
        <v>249</v>
      </c>
      <c r="AA146" s="623"/>
      <c r="AB146" s="623"/>
      <c r="AC146" s="623"/>
      <c r="AD146" s="623"/>
      <c r="AE146" s="777">
        <f t="shared" si="28"/>
        <v>2800</v>
      </c>
      <c r="AF146" s="623">
        <v>0</v>
      </c>
      <c r="AG146" s="623">
        <v>7</v>
      </c>
      <c r="AH146" s="623" t="s">
        <v>1334</v>
      </c>
      <c r="AI146" s="611">
        <v>8</v>
      </c>
      <c r="AJ146" s="611">
        <v>1</v>
      </c>
      <c r="AK146" s="614">
        <v>0</v>
      </c>
      <c r="AL146" s="614">
        <v>0</v>
      </c>
      <c r="AM146" s="614">
        <v>0</v>
      </c>
      <c r="AN146" s="623">
        <v>2</v>
      </c>
      <c r="AQ146" s="611">
        <v>0</v>
      </c>
      <c r="AR146" s="611">
        <v>0</v>
      </c>
      <c r="AS146" s="611">
        <v>0</v>
      </c>
      <c r="AT146" s="611">
        <v>1</v>
      </c>
      <c r="AU146" s="611">
        <v>0</v>
      </c>
      <c r="AV146" s="611">
        <v>0</v>
      </c>
      <c r="AW146" s="611">
        <v>0</v>
      </c>
      <c r="AX146" s="611">
        <v>0</v>
      </c>
    </row>
    <row r="147" spans="1:50" ht="11.25" customHeight="1">
      <c r="A147" s="623"/>
      <c r="B147" s="623">
        <v>251</v>
      </c>
      <c r="C147" s="623">
        <v>52</v>
      </c>
      <c r="D147" s="614">
        <v>31</v>
      </c>
      <c r="E147" s="614">
        <v>0.5</v>
      </c>
      <c r="F147" s="614">
        <f t="shared" si="27"/>
        <v>0.5</v>
      </c>
      <c r="G147" s="623">
        <v>0</v>
      </c>
      <c r="H147" s="431" t="s">
        <v>1335</v>
      </c>
      <c r="I147" s="601" t="str">
        <f t="shared" si="19"/>
        <v>캐릭별파트(8)</v>
      </c>
      <c r="J147" s="601" t="s">
        <v>1845</v>
      </c>
      <c r="K147" s="777">
        <v>-1</v>
      </c>
      <c r="L147" s="777" t="s">
        <v>2639</v>
      </c>
      <c r="M147" s="649" t="s">
        <v>2142</v>
      </c>
      <c r="N147" s="624">
        <v>1</v>
      </c>
      <c r="O147" s="623" t="s">
        <v>1765</v>
      </c>
      <c r="P147" s="697" t="s">
        <v>2317</v>
      </c>
      <c r="Q147" s="625">
        <v>492</v>
      </c>
      <c r="R147" s="625">
        <f t="shared" si="20"/>
        <v>31</v>
      </c>
      <c r="S147" s="697">
        <f t="shared" si="25"/>
        <v>94</v>
      </c>
      <c r="T147" s="697">
        <f t="shared" si="26"/>
        <v>1.35</v>
      </c>
      <c r="U147" s="623"/>
      <c r="V147" s="623"/>
      <c r="W147" s="623">
        <v>0</v>
      </c>
      <c r="X147" s="623">
        <v>0</v>
      </c>
      <c r="Y147" s="623" t="s">
        <v>1774</v>
      </c>
      <c r="Z147" s="623">
        <v>249</v>
      </c>
      <c r="AA147" s="623"/>
      <c r="AB147" s="623"/>
      <c r="AC147" s="623"/>
      <c r="AD147" s="623"/>
      <c r="AE147" s="777">
        <f t="shared" si="28"/>
        <v>10600</v>
      </c>
      <c r="AF147" s="623">
        <v>0</v>
      </c>
      <c r="AG147" s="623">
        <v>7</v>
      </c>
      <c r="AH147" s="623" t="s">
        <v>1877</v>
      </c>
      <c r="AI147" s="611">
        <v>8</v>
      </c>
      <c r="AJ147" s="611">
        <v>2</v>
      </c>
      <c r="AK147" s="614">
        <v>0</v>
      </c>
      <c r="AL147" s="614">
        <v>0</v>
      </c>
      <c r="AM147" s="614">
        <v>0</v>
      </c>
      <c r="AN147" s="623">
        <v>2</v>
      </c>
      <c r="AQ147" s="611">
        <v>0</v>
      </c>
      <c r="AR147" s="611">
        <v>0</v>
      </c>
      <c r="AS147" s="611">
        <v>0</v>
      </c>
      <c r="AT147" s="611">
        <v>1</v>
      </c>
      <c r="AU147" s="611">
        <v>0</v>
      </c>
      <c r="AV147" s="611">
        <v>0</v>
      </c>
      <c r="AW147" s="611">
        <v>0</v>
      </c>
      <c r="AX147" s="611">
        <v>0</v>
      </c>
    </row>
    <row r="148" spans="1:50" ht="11.25" customHeight="1">
      <c r="A148" s="623"/>
      <c r="B148" s="625">
        <v>252</v>
      </c>
      <c r="C148" s="625">
        <v>53</v>
      </c>
      <c r="D148" s="614">
        <v>5</v>
      </c>
      <c r="E148" s="614">
        <v>0.6</v>
      </c>
      <c r="F148" s="614">
        <f t="shared" si="27"/>
        <v>0.4</v>
      </c>
      <c r="G148" s="625">
        <v>0</v>
      </c>
      <c r="H148" s="704" t="s">
        <v>2295</v>
      </c>
      <c r="I148" s="601" t="str">
        <f>"캐릭별파트(" &amp; (AQ121 + 2*AR121 + 4*AS121 + 8*AT121 + 16*AU121 + 32*AV121 + 64*AW121 + 128*AX121 )  &amp; ")"</f>
        <v>캐릭별파트(2)</v>
      </c>
      <c r="J148" s="100" t="s">
        <v>1845</v>
      </c>
      <c r="K148" s="777">
        <v>-1</v>
      </c>
      <c r="L148" s="777" t="s">
        <v>2639</v>
      </c>
      <c r="M148" s="649" t="s">
        <v>2143</v>
      </c>
      <c r="N148" s="102">
        <v>1</v>
      </c>
      <c r="O148" s="623" t="s">
        <v>1765</v>
      </c>
      <c r="P148" s="697" t="s">
        <v>2319</v>
      </c>
      <c r="Q148" s="625">
        <v>445</v>
      </c>
      <c r="R148" s="625">
        <f t="shared" si="20"/>
        <v>5</v>
      </c>
      <c r="S148" s="697">
        <f t="shared" si="25"/>
        <v>11</v>
      </c>
      <c r="T148" s="697">
        <f t="shared" si="26"/>
        <v>0.1017</v>
      </c>
      <c r="U148" s="623"/>
      <c r="V148" s="623"/>
      <c r="W148" s="623">
        <v>0</v>
      </c>
      <c r="X148" s="623">
        <v>0</v>
      </c>
      <c r="Y148" s="625" t="s">
        <v>1768</v>
      </c>
      <c r="Z148" s="625">
        <v>223</v>
      </c>
      <c r="AA148" s="623"/>
      <c r="AB148" s="623"/>
      <c r="AC148" s="623"/>
      <c r="AD148" s="623"/>
      <c r="AE148" s="777">
        <f t="shared" si="28"/>
        <v>700</v>
      </c>
      <c r="AF148" s="623">
        <v>0</v>
      </c>
      <c r="AG148" s="623">
        <v>7</v>
      </c>
      <c r="AH148" s="625" t="s">
        <v>1838</v>
      </c>
      <c r="AI148" s="611">
        <v>9</v>
      </c>
      <c r="AJ148" s="611">
        <v>1</v>
      </c>
      <c r="AK148" s="614">
        <v>0</v>
      </c>
      <c r="AL148" s="614">
        <v>0</v>
      </c>
      <c r="AM148" s="614">
        <v>0</v>
      </c>
      <c r="AN148" s="625">
        <v>2</v>
      </c>
      <c r="AQ148" s="611">
        <v>0</v>
      </c>
      <c r="AR148" s="611">
        <v>1</v>
      </c>
      <c r="AS148" s="611">
        <v>0</v>
      </c>
      <c r="AT148" s="611">
        <v>0</v>
      </c>
      <c r="AU148" s="611">
        <v>0</v>
      </c>
      <c r="AV148" s="611">
        <v>0</v>
      </c>
      <c r="AW148" s="611">
        <v>0</v>
      </c>
      <c r="AX148" s="611">
        <v>0</v>
      </c>
    </row>
    <row r="149" spans="1:50" s="902" customFormat="1" ht="11.25" customHeight="1">
      <c r="A149" s="620"/>
      <c r="B149" s="620">
        <v>253</v>
      </c>
      <c r="C149" s="620">
        <v>54</v>
      </c>
      <c r="D149" s="620">
        <v>31</v>
      </c>
      <c r="E149" s="620">
        <v>1</v>
      </c>
      <c r="F149" s="620">
        <f>1.1-E149</f>
        <v>0.10000000000000009</v>
      </c>
      <c r="G149" s="620">
        <v>0</v>
      </c>
      <c r="H149" s="897" t="s">
        <v>2665</v>
      </c>
      <c r="I149" s="898" t="str">
        <f t="shared" ref="I149:I150" si="29">"캐릭별파트(" &amp; (AQ149 + 2*AR149 + 4*AS149 + 8*AT149 + 16*AU149 + 32*AV149 + 64*AW149 + 128*AX149 )  &amp; ")"</f>
        <v>캐릭별파트(2)</v>
      </c>
      <c r="J149" s="898" t="s">
        <v>1708</v>
      </c>
      <c r="K149" s="620">
        <v>-1</v>
      </c>
      <c r="L149" s="620" t="s">
        <v>2640</v>
      </c>
      <c r="M149" s="900" t="s">
        <v>2654</v>
      </c>
      <c r="N149" s="900">
        <v>1</v>
      </c>
      <c r="O149" s="620" t="s">
        <v>1765</v>
      </c>
      <c r="P149" s="620" t="s">
        <v>2317</v>
      </c>
      <c r="Q149" s="620">
        <v>22000</v>
      </c>
      <c r="R149" s="620">
        <v>1</v>
      </c>
      <c r="S149" s="620">
        <f t="shared" si="25"/>
        <v>110</v>
      </c>
      <c r="T149" s="620">
        <f t="shared" si="26"/>
        <v>0.1575</v>
      </c>
      <c r="U149" s="620"/>
      <c r="V149" s="620"/>
      <c r="W149" s="620">
        <v>0</v>
      </c>
      <c r="X149" s="620">
        <v>0</v>
      </c>
      <c r="Y149" s="620" t="s">
        <v>1768</v>
      </c>
      <c r="Z149" s="620">
        <v>223</v>
      </c>
      <c r="AA149" s="620"/>
      <c r="AB149" s="620"/>
      <c r="AC149" s="620"/>
      <c r="AD149" s="620"/>
      <c r="AE149" s="620">
        <v>0</v>
      </c>
      <c r="AF149" s="620">
        <v>195</v>
      </c>
      <c r="AG149" s="620">
        <v>-1</v>
      </c>
      <c r="AH149" s="620" t="s">
        <v>1799</v>
      </c>
      <c r="AI149" s="902">
        <v>9</v>
      </c>
      <c r="AJ149" s="902">
        <v>1</v>
      </c>
      <c r="AK149" s="620">
        <v>0</v>
      </c>
      <c r="AL149" s="620">
        <v>0</v>
      </c>
      <c r="AM149" s="620">
        <v>0</v>
      </c>
      <c r="AN149" s="620">
        <v>2</v>
      </c>
      <c r="AQ149" s="902">
        <v>0</v>
      </c>
      <c r="AR149" s="902">
        <v>1</v>
      </c>
      <c r="AS149" s="902">
        <v>0</v>
      </c>
      <c r="AT149" s="902">
        <v>0</v>
      </c>
      <c r="AU149" s="902">
        <v>0</v>
      </c>
      <c r="AV149" s="902">
        <v>0</v>
      </c>
      <c r="AW149" s="902">
        <v>0</v>
      </c>
      <c r="AX149" s="902">
        <v>0</v>
      </c>
    </row>
    <row r="150" spans="1:50" s="902" customFormat="1" ht="11.25" customHeight="1">
      <c r="A150" s="620"/>
      <c r="B150" s="620">
        <v>254</v>
      </c>
      <c r="C150" s="620">
        <v>55</v>
      </c>
      <c r="D150" s="620">
        <v>31</v>
      </c>
      <c r="E150" s="620">
        <v>1.1000000000000001</v>
      </c>
      <c r="F150" s="620">
        <f>1.3-E150</f>
        <v>0.19999999999999996</v>
      </c>
      <c r="G150" s="620">
        <v>0</v>
      </c>
      <c r="H150" s="897" t="s">
        <v>2666</v>
      </c>
      <c r="I150" s="898" t="str">
        <f t="shared" si="29"/>
        <v>캐릭별파트(2)</v>
      </c>
      <c r="J150" s="898" t="s">
        <v>1708</v>
      </c>
      <c r="K150" s="620">
        <v>-1</v>
      </c>
      <c r="L150" s="620" t="s">
        <v>2640</v>
      </c>
      <c r="M150" s="900" t="s">
        <v>2655</v>
      </c>
      <c r="N150" s="900">
        <v>1</v>
      </c>
      <c r="O150" s="620" t="s">
        <v>1765</v>
      </c>
      <c r="P150" s="620" t="s">
        <v>2317</v>
      </c>
      <c r="Q150" s="620">
        <v>22001</v>
      </c>
      <c r="R150" s="620">
        <v>1</v>
      </c>
      <c r="S150" s="620">
        <f t="shared" si="25"/>
        <v>121</v>
      </c>
      <c r="T150" s="620">
        <f t="shared" si="26"/>
        <v>0.315</v>
      </c>
      <c r="U150" s="620"/>
      <c r="V150" s="620"/>
      <c r="W150" s="620">
        <v>0</v>
      </c>
      <c r="X150" s="620">
        <v>0</v>
      </c>
      <c r="Y150" s="620" t="s">
        <v>1768</v>
      </c>
      <c r="Z150" s="620">
        <v>223</v>
      </c>
      <c r="AA150" s="620"/>
      <c r="AB150" s="620"/>
      <c r="AC150" s="620"/>
      <c r="AD150" s="620"/>
      <c r="AE150" s="620">
        <v>0</v>
      </c>
      <c r="AF150" s="620">
        <v>250</v>
      </c>
      <c r="AG150" s="620">
        <v>-1</v>
      </c>
      <c r="AH150" s="620" t="s">
        <v>1799</v>
      </c>
      <c r="AI150" s="902">
        <v>9</v>
      </c>
      <c r="AJ150" s="902">
        <v>1</v>
      </c>
      <c r="AK150" s="620">
        <v>0</v>
      </c>
      <c r="AL150" s="620">
        <v>0</v>
      </c>
      <c r="AM150" s="620">
        <v>0</v>
      </c>
      <c r="AN150" s="620">
        <v>2</v>
      </c>
      <c r="AQ150" s="902">
        <v>0</v>
      </c>
      <c r="AR150" s="902">
        <v>1</v>
      </c>
      <c r="AS150" s="902">
        <v>0</v>
      </c>
      <c r="AT150" s="902">
        <v>0</v>
      </c>
      <c r="AU150" s="902">
        <v>0</v>
      </c>
      <c r="AV150" s="902">
        <v>0</v>
      </c>
      <c r="AW150" s="902">
        <v>0</v>
      </c>
      <c r="AX150" s="902">
        <v>0</v>
      </c>
    </row>
    <row r="151" spans="1:50" ht="11.25" customHeight="1">
      <c r="A151" s="623"/>
      <c r="B151" s="623">
        <v>255</v>
      </c>
      <c r="C151" s="623">
        <v>56</v>
      </c>
      <c r="D151" s="614">
        <v>16</v>
      </c>
      <c r="E151" s="614">
        <v>0.6</v>
      </c>
      <c r="F151" s="614">
        <f t="shared" si="27"/>
        <v>0.4</v>
      </c>
      <c r="G151" s="623">
        <v>0</v>
      </c>
      <c r="H151" s="431" t="s">
        <v>1878</v>
      </c>
      <c r="I151" s="601" t="str">
        <f>"캐릭별파트(" &amp; (AQ122 + 2*AR122 + 4*AS122 + 8*AT122 + 16*AU122 + 32*AV122 + 64*AW122 + 128*AX122 )  &amp; ")"</f>
        <v>캐릭별파트(2)</v>
      </c>
      <c r="J151" s="601" t="s">
        <v>1845</v>
      </c>
      <c r="K151" s="777">
        <v>-1</v>
      </c>
      <c r="L151" s="777" t="s">
        <v>2639</v>
      </c>
      <c r="M151" s="649" t="s">
        <v>2144</v>
      </c>
      <c r="N151" s="624">
        <v>1</v>
      </c>
      <c r="O151" s="623" t="s">
        <v>1765</v>
      </c>
      <c r="P151" s="697" t="s">
        <v>2320</v>
      </c>
      <c r="Q151" s="625">
        <v>446</v>
      </c>
      <c r="R151" s="625">
        <f t="shared" si="20"/>
        <v>16</v>
      </c>
      <c r="S151" s="697">
        <f t="shared" si="25"/>
        <v>34</v>
      </c>
      <c r="T151" s="697">
        <f t="shared" si="26"/>
        <v>0.32519999999999999</v>
      </c>
      <c r="U151" s="623"/>
      <c r="V151" s="623"/>
      <c r="W151" s="623">
        <v>0</v>
      </c>
      <c r="X151" s="623">
        <v>0</v>
      </c>
      <c r="Y151" s="623" t="s">
        <v>1768</v>
      </c>
      <c r="Z151" s="623">
        <v>223</v>
      </c>
      <c r="AA151" s="623"/>
      <c r="AB151" s="623"/>
      <c r="AC151" s="623"/>
      <c r="AD151" s="623"/>
      <c r="AE151" s="777">
        <f t="shared" si="28"/>
        <v>2000</v>
      </c>
      <c r="AF151" s="777">
        <v>0</v>
      </c>
      <c r="AG151" s="623">
        <v>7</v>
      </c>
      <c r="AH151" s="623" t="s">
        <v>1838</v>
      </c>
      <c r="AI151" s="611">
        <v>10</v>
      </c>
      <c r="AJ151" s="611">
        <v>1</v>
      </c>
      <c r="AK151" s="614">
        <v>0</v>
      </c>
      <c r="AL151" s="614">
        <v>0</v>
      </c>
      <c r="AM151" s="614">
        <v>0</v>
      </c>
      <c r="AN151" s="623">
        <v>2</v>
      </c>
      <c r="AQ151" s="611">
        <v>0</v>
      </c>
      <c r="AR151" s="611">
        <v>1</v>
      </c>
      <c r="AS151" s="611">
        <v>0</v>
      </c>
      <c r="AT151" s="611">
        <v>0</v>
      </c>
      <c r="AU151" s="611">
        <v>0</v>
      </c>
      <c r="AV151" s="611">
        <v>0</v>
      </c>
      <c r="AW151" s="611">
        <v>0</v>
      </c>
      <c r="AX151" s="611">
        <v>0</v>
      </c>
    </row>
    <row r="152" spans="1:50" s="902" customFormat="1" ht="11.25" customHeight="1">
      <c r="A152" s="620"/>
      <c r="B152" s="620">
        <v>256</v>
      </c>
      <c r="C152" s="620">
        <v>57</v>
      </c>
      <c r="D152" s="620">
        <v>31</v>
      </c>
      <c r="E152" s="620">
        <v>0.8</v>
      </c>
      <c r="F152" s="620">
        <f>1.05-E152</f>
        <v>0.25</v>
      </c>
      <c r="G152" s="620">
        <v>0</v>
      </c>
      <c r="H152" s="897" t="s">
        <v>2671</v>
      </c>
      <c r="I152" s="898" t="str">
        <f t="shared" ref="I152:I153" si="30">"캐릭별파트(" &amp; (AQ152 + 2*AR152 + 4*AS152 + 8*AT152 + 16*AU152 + 32*AV152 + 64*AW152 + 128*AX152 )  &amp; ")"</f>
        <v>캐릭별파트(2)</v>
      </c>
      <c r="J152" s="898" t="s">
        <v>1708</v>
      </c>
      <c r="K152" s="620">
        <v>-1</v>
      </c>
      <c r="L152" s="620" t="s">
        <v>2639</v>
      </c>
      <c r="M152" s="900" t="s">
        <v>2660</v>
      </c>
      <c r="N152" s="900">
        <v>1</v>
      </c>
      <c r="O152" s="620" t="s">
        <v>1765</v>
      </c>
      <c r="P152" s="620" t="s">
        <v>2317</v>
      </c>
      <c r="Q152" s="620">
        <v>22002</v>
      </c>
      <c r="R152" s="620">
        <v>1</v>
      </c>
      <c r="S152" s="620">
        <f t="shared" si="25"/>
        <v>88</v>
      </c>
      <c r="T152" s="620">
        <f t="shared" si="26"/>
        <v>0.39379999999999998</v>
      </c>
      <c r="U152" s="620"/>
      <c r="V152" s="620"/>
      <c r="W152" s="620">
        <v>0</v>
      </c>
      <c r="X152" s="620">
        <v>0</v>
      </c>
      <c r="Y152" s="620" t="s">
        <v>1768</v>
      </c>
      <c r="Z152" s="620">
        <v>223</v>
      </c>
      <c r="AA152" s="620"/>
      <c r="AB152" s="620"/>
      <c r="AC152" s="620"/>
      <c r="AD152" s="620"/>
      <c r="AE152" s="620">
        <v>0</v>
      </c>
      <c r="AF152" s="901">
        <v>100</v>
      </c>
      <c r="AG152" s="620">
        <v>-1</v>
      </c>
      <c r="AH152" s="620" t="s">
        <v>1799</v>
      </c>
      <c r="AI152" s="902">
        <v>10</v>
      </c>
      <c r="AJ152" s="902">
        <v>1</v>
      </c>
      <c r="AK152" s="620">
        <v>0</v>
      </c>
      <c r="AL152" s="620">
        <v>0</v>
      </c>
      <c r="AM152" s="620">
        <v>0</v>
      </c>
      <c r="AN152" s="620">
        <v>2</v>
      </c>
      <c r="AQ152" s="902">
        <v>0</v>
      </c>
      <c r="AR152" s="902">
        <v>1</v>
      </c>
      <c r="AS152" s="902">
        <v>0</v>
      </c>
      <c r="AT152" s="902">
        <v>0</v>
      </c>
      <c r="AU152" s="902">
        <v>0</v>
      </c>
      <c r="AV152" s="902">
        <v>0</v>
      </c>
      <c r="AW152" s="902">
        <v>0</v>
      </c>
      <c r="AX152" s="902">
        <v>0</v>
      </c>
    </row>
    <row r="153" spans="1:50" s="902" customFormat="1" ht="11.25" customHeight="1">
      <c r="A153" s="620"/>
      <c r="B153" s="620">
        <v>257</v>
      </c>
      <c r="C153" s="620">
        <v>58</v>
      </c>
      <c r="D153" s="620">
        <v>31</v>
      </c>
      <c r="E153" s="620">
        <v>0.9</v>
      </c>
      <c r="F153" s="620">
        <f>1.2-E153</f>
        <v>0.29999999999999993</v>
      </c>
      <c r="G153" s="620">
        <v>0</v>
      </c>
      <c r="H153" s="897" t="s">
        <v>2672</v>
      </c>
      <c r="I153" s="898" t="str">
        <f t="shared" si="30"/>
        <v>캐릭별파트(2)</v>
      </c>
      <c r="J153" s="898" t="s">
        <v>1708</v>
      </c>
      <c r="K153" s="620">
        <v>-1</v>
      </c>
      <c r="L153" s="620" t="s">
        <v>2639</v>
      </c>
      <c r="M153" s="900" t="s">
        <v>2661</v>
      </c>
      <c r="N153" s="900">
        <v>1</v>
      </c>
      <c r="O153" s="620" t="s">
        <v>1765</v>
      </c>
      <c r="P153" s="620" t="s">
        <v>2317</v>
      </c>
      <c r="Q153" s="620">
        <v>22003</v>
      </c>
      <c r="R153" s="620">
        <v>1</v>
      </c>
      <c r="S153" s="620">
        <f t="shared" si="25"/>
        <v>99</v>
      </c>
      <c r="T153" s="620">
        <f t="shared" si="26"/>
        <v>0.47249999999999998</v>
      </c>
      <c r="U153" s="620"/>
      <c r="V153" s="620"/>
      <c r="W153" s="620">
        <v>0</v>
      </c>
      <c r="X153" s="620">
        <v>0</v>
      </c>
      <c r="Y153" s="620" t="s">
        <v>1768</v>
      </c>
      <c r="Z153" s="620">
        <v>223</v>
      </c>
      <c r="AA153" s="620"/>
      <c r="AB153" s="620"/>
      <c r="AC153" s="620"/>
      <c r="AD153" s="620"/>
      <c r="AE153" s="620">
        <v>0</v>
      </c>
      <c r="AF153" s="901">
        <v>145</v>
      </c>
      <c r="AG153" s="620">
        <v>-1</v>
      </c>
      <c r="AH153" s="620" t="s">
        <v>1799</v>
      </c>
      <c r="AI153" s="902">
        <v>10</v>
      </c>
      <c r="AJ153" s="902">
        <v>1</v>
      </c>
      <c r="AK153" s="620">
        <v>0</v>
      </c>
      <c r="AL153" s="620">
        <v>0</v>
      </c>
      <c r="AM153" s="620">
        <v>0</v>
      </c>
      <c r="AN153" s="620">
        <v>2</v>
      </c>
      <c r="AQ153" s="902">
        <v>0</v>
      </c>
      <c r="AR153" s="902">
        <v>1</v>
      </c>
      <c r="AS153" s="902">
        <v>0</v>
      </c>
      <c r="AT153" s="902">
        <v>0</v>
      </c>
      <c r="AU153" s="902">
        <v>0</v>
      </c>
      <c r="AV153" s="902">
        <v>0</v>
      </c>
      <c r="AW153" s="902">
        <v>0</v>
      </c>
      <c r="AX153" s="902">
        <v>0</v>
      </c>
    </row>
    <row r="154" spans="1:50" ht="11.25" customHeight="1">
      <c r="A154" s="623"/>
      <c r="B154" s="623">
        <v>258</v>
      </c>
      <c r="C154" s="623">
        <v>59</v>
      </c>
      <c r="D154" s="614">
        <v>31</v>
      </c>
      <c r="E154" s="614">
        <v>0.6</v>
      </c>
      <c r="F154" s="614">
        <f t="shared" si="27"/>
        <v>0.4</v>
      </c>
      <c r="G154" s="623">
        <v>0</v>
      </c>
      <c r="H154" s="431" t="s">
        <v>1879</v>
      </c>
      <c r="I154" s="601" t="str">
        <f>"캐릭별파트(" &amp; (AQ123 + 2*AR123 + 4*AS123 + 8*AT123 + 16*AU123 + 32*AV123 + 64*AW123 + 128*AX123 )  &amp; ")"</f>
        <v>캐릭별파트(2)</v>
      </c>
      <c r="J154" s="601" t="s">
        <v>1845</v>
      </c>
      <c r="K154" s="777">
        <v>-1</v>
      </c>
      <c r="L154" s="777" t="s">
        <v>2639</v>
      </c>
      <c r="M154" s="649" t="s">
        <v>2145</v>
      </c>
      <c r="N154" s="624">
        <v>1</v>
      </c>
      <c r="O154" s="623" t="s">
        <v>1765</v>
      </c>
      <c r="P154" s="697" t="s">
        <v>2317</v>
      </c>
      <c r="Q154" s="625">
        <v>447</v>
      </c>
      <c r="R154" s="625">
        <f t="shared" si="20"/>
        <v>31</v>
      </c>
      <c r="S154" s="697">
        <f t="shared" si="25"/>
        <v>66</v>
      </c>
      <c r="T154" s="697">
        <f t="shared" si="26"/>
        <v>0.63</v>
      </c>
      <c r="U154" s="623"/>
      <c r="V154" s="623"/>
      <c r="W154" s="623">
        <v>0</v>
      </c>
      <c r="X154" s="623">
        <v>0</v>
      </c>
      <c r="Y154" s="623" t="s">
        <v>1768</v>
      </c>
      <c r="Z154" s="623">
        <v>223</v>
      </c>
      <c r="AA154" s="623"/>
      <c r="AB154" s="623"/>
      <c r="AC154" s="623"/>
      <c r="AD154" s="623"/>
      <c r="AE154" s="777">
        <f t="shared" si="28"/>
        <v>6800</v>
      </c>
      <c r="AF154" s="623">
        <f>INT(AM154*
    IF(G154=1,
           AB154*$F$13
        + (AC154/#REF!)*#REF!
        + AD154*$G$13,0
    )
)</f>
        <v>0</v>
      </c>
      <c r="AG154" s="623">
        <v>7</v>
      </c>
      <c r="AH154" s="623" t="s">
        <v>1838</v>
      </c>
      <c r="AI154" s="611">
        <v>11</v>
      </c>
      <c r="AJ154" s="611">
        <v>1</v>
      </c>
      <c r="AK154" s="614">
        <v>0</v>
      </c>
      <c r="AL154" s="614">
        <v>0</v>
      </c>
      <c r="AM154" s="614">
        <v>0</v>
      </c>
      <c r="AN154" s="623">
        <v>2</v>
      </c>
      <c r="AQ154" s="611">
        <v>0</v>
      </c>
      <c r="AR154" s="611">
        <v>1</v>
      </c>
      <c r="AS154" s="611">
        <v>0</v>
      </c>
      <c r="AT154" s="611">
        <v>0</v>
      </c>
      <c r="AU154" s="611">
        <v>0</v>
      </c>
      <c r="AV154" s="611">
        <v>0</v>
      </c>
      <c r="AW154" s="611">
        <v>0</v>
      </c>
      <c r="AX154" s="611">
        <v>0</v>
      </c>
    </row>
    <row r="155" spans="1:50" s="619" customFormat="1" ht="11.25" customHeight="1">
      <c r="A155" s="616"/>
      <c r="B155" s="616">
        <v>259</v>
      </c>
      <c r="C155" s="616">
        <v>60</v>
      </c>
      <c r="D155" s="616">
        <v>1</v>
      </c>
      <c r="E155" s="616">
        <v>0</v>
      </c>
      <c r="F155" s="616">
        <v>0</v>
      </c>
      <c r="G155" s="616">
        <v>0</v>
      </c>
      <c r="H155" s="617" t="s">
        <v>1880</v>
      </c>
      <c r="I155" s="618" t="str">
        <f t="shared" ref="I155:I162" si="31">"캐릭별파트(" &amp; (AQ155 + 2*AR155 + 4*AS155 + 8*AT155 + 16*AU155 + 32*AV155 + 64*AW155 + 128*AX155 )  &amp; ")"</f>
        <v>캐릭별파트(0)</v>
      </c>
      <c r="J155" s="618" t="s">
        <v>1845</v>
      </c>
      <c r="K155" s="777">
        <v>-1</v>
      </c>
      <c r="L155" s="896" t="s">
        <v>2640</v>
      </c>
      <c r="M155" s="649" t="s">
        <v>2145</v>
      </c>
      <c r="N155" s="624">
        <v>1</v>
      </c>
      <c r="O155" s="623" t="s">
        <v>1765</v>
      </c>
      <c r="P155" s="616" t="s">
        <v>1798</v>
      </c>
      <c r="Q155" s="616">
        <v>200</v>
      </c>
      <c r="R155" s="616">
        <v>1</v>
      </c>
      <c r="S155" s="697">
        <f t="shared" si="25"/>
        <v>0</v>
      </c>
      <c r="T155" s="697">
        <f t="shared" si="26"/>
        <v>0</v>
      </c>
      <c r="U155" s="616"/>
      <c r="V155" s="616"/>
      <c r="W155" s="623">
        <v>0</v>
      </c>
      <c r="X155" s="623">
        <v>0</v>
      </c>
      <c r="Y155" s="623" t="s">
        <v>1768</v>
      </c>
      <c r="Z155" s="623">
        <v>223</v>
      </c>
      <c r="AA155" s="616"/>
      <c r="AB155" s="616"/>
      <c r="AC155" s="616"/>
      <c r="AD155" s="616"/>
      <c r="AE155" s="777">
        <f t="shared" si="28"/>
        <v>0</v>
      </c>
      <c r="AF155" s="616">
        <v>0</v>
      </c>
      <c r="AG155" s="616">
        <v>7</v>
      </c>
      <c r="AH155" s="616" t="s">
        <v>1799</v>
      </c>
      <c r="AI155" s="619">
        <v>0</v>
      </c>
      <c r="AJ155" s="619">
        <v>0</v>
      </c>
      <c r="AK155" s="616">
        <v>0</v>
      </c>
      <c r="AL155" s="616">
        <v>0</v>
      </c>
      <c r="AM155" s="616">
        <v>0</v>
      </c>
      <c r="AN155" s="616">
        <v>0</v>
      </c>
      <c r="AQ155" s="619">
        <v>0</v>
      </c>
      <c r="AR155" s="619">
        <v>0</v>
      </c>
      <c r="AS155" s="619">
        <v>0</v>
      </c>
      <c r="AT155" s="619">
        <v>0</v>
      </c>
      <c r="AU155" s="619">
        <v>0</v>
      </c>
      <c r="AV155" s="619">
        <v>0</v>
      </c>
      <c r="AW155" s="619">
        <v>0</v>
      </c>
      <c r="AX155" s="619">
        <v>0</v>
      </c>
    </row>
    <row r="156" spans="1:50" s="619" customFormat="1" ht="11.25" customHeight="1">
      <c r="A156" s="616"/>
      <c r="B156" s="616">
        <v>260</v>
      </c>
      <c r="C156" s="616">
        <v>61</v>
      </c>
      <c r="D156" s="616">
        <v>1</v>
      </c>
      <c r="E156" s="616">
        <v>0</v>
      </c>
      <c r="F156" s="616">
        <v>0</v>
      </c>
      <c r="G156" s="616">
        <v>0</v>
      </c>
      <c r="H156" s="617" t="s">
        <v>1881</v>
      </c>
      <c r="I156" s="618" t="str">
        <f t="shared" si="31"/>
        <v>캐릭별파트(0)</v>
      </c>
      <c r="J156" s="618" t="s">
        <v>1708</v>
      </c>
      <c r="K156" s="777">
        <v>-1</v>
      </c>
      <c r="L156" s="896" t="s">
        <v>2640</v>
      </c>
      <c r="M156" s="649" t="s">
        <v>2145</v>
      </c>
      <c r="N156" s="624">
        <v>1</v>
      </c>
      <c r="O156" s="623" t="s">
        <v>1765</v>
      </c>
      <c r="P156" s="616" t="s">
        <v>1798</v>
      </c>
      <c r="Q156" s="616">
        <v>200</v>
      </c>
      <c r="R156" s="616">
        <v>1</v>
      </c>
      <c r="S156" s="697">
        <f t="shared" si="25"/>
        <v>0</v>
      </c>
      <c r="T156" s="697">
        <f t="shared" si="26"/>
        <v>0</v>
      </c>
      <c r="U156" s="616"/>
      <c r="V156" s="616"/>
      <c r="W156" s="623">
        <v>0</v>
      </c>
      <c r="X156" s="623">
        <v>0</v>
      </c>
      <c r="Y156" s="623" t="s">
        <v>1768</v>
      </c>
      <c r="Z156" s="623">
        <v>223</v>
      </c>
      <c r="AA156" s="616"/>
      <c r="AB156" s="616"/>
      <c r="AC156" s="616"/>
      <c r="AD156" s="616"/>
      <c r="AE156" s="777">
        <f t="shared" si="28"/>
        <v>0</v>
      </c>
      <c r="AF156" s="616">
        <v>0</v>
      </c>
      <c r="AG156" s="616">
        <v>7</v>
      </c>
      <c r="AH156" s="616" t="s">
        <v>1799</v>
      </c>
      <c r="AI156" s="619">
        <v>0</v>
      </c>
      <c r="AJ156" s="619">
        <v>0</v>
      </c>
      <c r="AK156" s="616">
        <v>0</v>
      </c>
      <c r="AL156" s="616">
        <v>0</v>
      </c>
      <c r="AM156" s="616">
        <v>0</v>
      </c>
      <c r="AN156" s="616">
        <v>0</v>
      </c>
      <c r="AQ156" s="619">
        <v>0</v>
      </c>
      <c r="AR156" s="619">
        <v>0</v>
      </c>
      <c r="AS156" s="619">
        <v>0</v>
      </c>
      <c r="AT156" s="619">
        <v>0</v>
      </c>
      <c r="AU156" s="619">
        <v>0</v>
      </c>
      <c r="AV156" s="619">
        <v>0</v>
      </c>
      <c r="AW156" s="619">
        <v>0</v>
      </c>
      <c r="AX156" s="619">
        <v>0</v>
      </c>
    </row>
    <row r="157" spans="1:50" s="768" customFormat="1" ht="11.25" customHeight="1">
      <c r="A157" s="114"/>
      <c r="B157" s="114">
        <v>261</v>
      </c>
      <c r="C157" s="114">
        <v>62</v>
      </c>
      <c r="D157" s="780">
        <v>5</v>
      </c>
      <c r="E157" s="780">
        <v>3.5</v>
      </c>
      <c r="F157" s="780">
        <f>5 - E157</f>
        <v>1.5</v>
      </c>
      <c r="G157" s="114">
        <v>0</v>
      </c>
      <c r="H157" s="821" t="s">
        <v>2586</v>
      </c>
      <c r="I157" s="766" t="str">
        <f t="shared" ref="I157:I158" si="32">"캐릭별파트(" &amp; (AQ157 + 2*AR157 + 4*AS157 + 8*AT157 + 16*AU157 + 32*AV157 + 64*AW157 + 128*AX157 )  &amp; ")"</f>
        <v>캐릭별파트(8)</v>
      </c>
      <c r="J157" s="766" t="s">
        <v>1845</v>
      </c>
      <c r="K157" s="780">
        <v>-1</v>
      </c>
      <c r="L157" s="780" t="s">
        <v>2639</v>
      </c>
      <c r="M157" s="767" t="s">
        <v>2478</v>
      </c>
      <c r="N157" s="767">
        <v>1</v>
      </c>
      <c r="O157" s="114" t="s">
        <v>1765</v>
      </c>
      <c r="P157" s="114" t="s">
        <v>2320</v>
      </c>
      <c r="Q157" s="114">
        <v>24001</v>
      </c>
      <c r="R157" s="114">
        <v>1</v>
      </c>
      <c r="S157" s="114">
        <f t="shared" si="25"/>
        <v>106</v>
      </c>
      <c r="T157" s="114">
        <f t="shared" si="26"/>
        <v>0.65329999999999999</v>
      </c>
      <c r="U157" s="114"/>
      <c r="V157" s="114"/>
      <c r="W157" s="114">
        <v>0</v>
      </c>
      <c r="X157" s="114">
        <v>0</v>
      </c>
      <c r="Y157" s="114" t="s">
        <v>1774</v>
      </c>
      <c r="Z157" s="114">
        <v>249</v>
      </c>
      <c r="AA157" s="114"/>
      <c r="AB157" s="114"/>
      <c r="AC157" s="114"/>
      <c r="AD157" s="114"/>
      <c r="AE157" s="777">
        <v>0</v>
      </c>
      <c r="AF157" s="780">
        <v>140</v>
      </c>
      <c r="AG157" s="114">
        <v>-1</v>
      </c>
      <c r="AH157" s="114" t="s">
        <v>2428</v>
      </c>
      <c r="AI157" s="768">
        <v>8</v>
      </c>
      <c r="AJ157" s="768">
        <v>1</v>
      </c>
      <c r="AK157" s="114">
        <v>0</v>
      </c>
      <c r="AL157" s="114">
        <v>0</v>
      </c>
      <c r="AM157" s="114">
        <v>0</v>
      </c>
      <c r="AN157" s="114">
        <v>2</v>
      </c>
      <c r="AQ157" s="768">
        <v>0</v>
      </c>
      <c r="AR157" s="768">
        <v>0</v>
      </c>
      <c r="AS157" s="768">
        <v>0</v>
      </c>
      <c r="AT157" s="768">
        <v>1</v>
      </c>
      <c r="AU157" s="768">
        <v>0</v>
      </c>
      <c r="AV157" s="768">
        <v>0</v>
      </c>
      <c r="AW157" s="768">
        <v>0</v>
      </c>
      <c r="AX157" s="768">
        <v>0</v>
      </c>
    </row>
    <row r="158" spans="1:50" s="768" customFormat="1" ht="11.25" customHeight="1">
      <c r="A158" s="114"/>
      <c r="B158" s="114">
        <v>262</v>
      </c>
      <c r="C158" s="114">
        <v>63</v>
      </c>
      <c r="D158" s="780">
        <v>16</v>
      </c>
      <c r="E158" s="780">
        <v>1.2</v>
      </c>
      <c r="F158" s="780">
        <f>1.5 - E158</f>
        <v>0.30000000000000004</v>
      </c>
      <c r="G158" s="114">
        <v>0</v>
      </c>
      <c r="H158" s="821" t="s">
        <v>2587</v>
      </c>
      <c r="I158" s="766" t="str">
        <f t="shared" si="32"/>
        <v>캐릭별파트(8)</v>
      </c>
      <c r="J158" s="766" t="s">
        <v>1845</v>
      </c>
      <c r="K158" s="780">
        <v>-1</v>
      </c>
      <c r="L158" s="780" t="s">
        <v>2639</v>
      </c>
      <c r="M158" s="767" t="s">
        <v>2479</v>
      </c>
      <c r="N158" s="767">
        <v>1</v>
      </c>
      <c r="O158" s="114" t="s">
        <v>1765</v>
      </c>
      <c r="P158" s="114" t="s">
        <v>2317</v>
      </c>
      <c r="Q158" s="114">
        <v>24002</v>
      </c>
      <c r="R158" s="114">
        <v>1</v>
      </c>
      <c r="S158" s="114">
        <f t="shared" si="25"/>
        <v>117</v>
      </c>
      <c r="T158" s="114">
        <f t="shared" si="26"/>
        <v>0.41809999999999997</v>
      </c>
      <c r="U158" s="114"/>
      <c r="V158" s="114"/>
      <c r="W158" s="114">
        <v>0</v>
      </c>
      <c r="X158" s="114">
        <v>0</v>
      </c>
      <c r="Y158" s="114" t="s">
        <v>1774</v>
      </c>
      <c r="Z158" s="114">
        <v>249</v>
      </c>
      <c r="AA158" s="114"/>
      <c r="AB158" s="114"/>
      <c r="AC158" s="114"/>
      <c r="AD158" s="114"/>
      <c r="AE158" s="777">
        <v>0</v>
      </c>
      <c r="AF158" s="780">
        <v>200</v>
      </c>
      <c r="AG158" s="114">
        <v>-1</v>
      </c>
      <c r="AH158" s="114" t="s">
        <v>2428</v>
      </c>
      <c r="AI158" s="768">
        <v>8</v>
      </c>
      <c r="AJ158" s="768">
        <v>2</v>
      </c>
      <c r="AK158" s="114">
        <v>0</v>
      </c>
      <c r="AL158" s="114">
        <v>0</v>
      </c>
      <c r="AM158" s="114">
        <v>0</v>
      </c>
      <c r="AN158" s="114">
        <v>2</v>
      </c>
      <c r="AQ158" s="768">
        <v>0</v>
      </c>
      <c r="AR158" s="768">
        <v>0</v>
      </c>
      <c r="AS158" s="768">
        <v>0</v>
      </c>
      <c r="AT158" s="824">
        <v>1</v>
      </c>
      <c r="AU158" s="768">
        <v>0</v>
      </c>
      <c r="AV158" s="768">
        <v>0</v>
      </c>
      <c r="AW158" s="768">
        <v>0</v>
      </c>
      <c r="AX158" s="768">
        <v>0</v>
      </c>
    </row>
    <row r="159" spans="1:50" s="768" customFormat="1" ht="11.25" customHeight="1">
      <c r="A159" s="114"/>
      <c r="B159" s="114">
        <v>263</v>
      </c>
      <c r="C159" s="114">
        <v>64</v>
      </c>
      <c r="D159" s="780">
        <v>25</v>
      </c>
      <c r="E159" s="780">
        <v>0.85</v>
      </c>
      <c r="F159" s="780">
        <f>1 - E159</f>
        <v>0.15000000000000002</v>
      </c>
      <c r="G159" s="114">
        <v>0</v>
      </c>
      <c r="H159" s="821" t="s">
        <v>2588</v>
      </c>
      <c r="I159" s="766" t="str">
        <f t="shared" si="31"/>
        <v>캐릭별파트(8)</v>
      </c>
      <c r="J159" s="766" t="s">
        <v>1845</v>
      </c>
      <c r="K159" s="780">
        <v>-1</v>
      </c>
      <c r="L159" s="780" t="s">
        <v>2640</v>
      </c>
      <c r="M159" s="767" t="s">
        <v>2480</v>
      </c>
      <c r="N159" s="767">
        <v>1</v>
      </c>
      <c r="O159" s="114" t="s">
        <v>1765</v>
      </c>
      <c r="P159" s="114" t="s">
        <v>2320</v>
      </c>
      <c r="Q159" s="114">
        <v>24003</v>
      </c>
      <c r="R159" s="114">
        <v>1</v>
      </c>
      <c r="S159" s="114">
        <f t="shared" ref="S159:S162" si="33">ROUNDUP($C$2*
IF(I159="캐릭별파트(1)",$C$5,IF(I159="캐릭별파트(2)",$C$6,IF(I159="캐릭별파트(4)",$C$7,IF(I159="캐릭별파트(8)",$C$8,IF(I159="캐릭별파트(255)",$C$8,1)))))
*$H$6*(IF(D159=3,5,IF(D159=11,16,IF(D159=26,31,D159)))/31)*E159*IF(J159="헤어-모자(2)",$F$5,IF(J159="상의(4)",$F$6,IF(J159="하의(5)",$F$7,IF(J159="배트(6)",$F$8,1)))),0)</f>
        <v>129</v>
      </c>
      <c r="T159" s="114">
        <f t="shared" ref="T159:T162" si="34">ROUNDUP($C$2*IF(I159="캐릭별파트(1)",$C$5,IF(I159="캐릭별파트(2)",$C$6,IF(I159="캐릭별파트(4)",$C$7,IF(I159="캐릭별파트(8)",$C$8,IF(I159="캐릭별파트(255)",$C$8,1)))))*$I$6
*(IF(D159=3,5,IF(D159=11,16,IF(D159=26,31,D159)))/31)*F159*
IF(J159="헤어-모자(2)",$F$5,IF(J159="상의(4)",$F$6,IF(J159="하의(5)",$F$7,IF(J159="배트(6)",$F$8,1)))),4)</f>
        <v>0.32669999999999999</v>
      </c>
      <c r="U159" s="114"/>
      <c r="V159" s="114"/>
      <c r="W159" s="114">
        <v>0</v>
      </c>
      <c r="X159" s="114">
        <v>0</v>
      </c>
      <c r="Y159" s="114" t="s">
        <v>1774</v>
      </c>
      <c r="Z159" s="114">
        <v>249</v>
      </c>
      <c r="AA159" s="114"/>
      <c r="AB159" s="114"/>
      <c r="AC159" s="114"/>
      <c r="AD159" s="114"/>
      <c r="AE159" s="777">
        <v>0</v>
      </c>
      <c r="AF159" s="780">
        <v>250</v>
      </c>
      <c r="AG159" s="114">
        <v>-1</v>
      </c>
      <c r="AH159" s="114" t="s">
        <v>2428</v>
      </c>
      <c r="AI159" s="768">
        <v>8</v>
      </c>
      <c r="AJ159" s="768">
        <v>1</v>
      </c>
      <c r="AK159" s="114">
        <v>0</v>
      </c>
      <c r="AL159" s="114">
        <v>0</v>
      </c>
      <c r="AM159" s="114">
        <v>0</v>
      </c>
      <c r="AN159" s="114">
        <v>2</v>
      </c>
      <c r="AQ159" s="768">
        <v>0</v>
      </c>
      <c r="AR159" s="768">
        <v>0</v>
      </c>
      <c r="AS159" s="768">
        <v>0</v>
      </c>
      <c r="AT159" s="824">
        <v>1</v>
      </c>
      <c r="AU159" s="768">
        <v>0</v>
      </c>
      <c r="AV159" s="768">
        <v>0</v>
      </c>
      <c r="AW159" s="768">
        <v>0</v>
      </c>
      <c r="AX159" s="768">
        <v>0</v>
      </c>
    </row>
    <row r="160" spans="1:50" s="768" customFormat="1" ht="11.25" customHeight="1">
      <c r="A160" s="114"/>
      <c r="B160" s="114">
        <v>264</v>
      </c>
      <c r="C160" s="114">
        <v>65</v>
      </c>
      <c r="D160" s="780">
        <v>35</v>
      </c>
      <c r="E160" s="780">
        <v>0.65</v>
      </c>
      <c r="F160" s="780">
        <f>0.85 - E160</f>
        <v>0.19999999999999996</v>
      </c>
      <c r="G160" s="114">
        <v>0</v>
      </c>
      <c r="H160" s="821" t="s">
        <v>2589</v>
      </c>
      <c r="I160" s="766" t="str">
        <f t="shared" si="31"/>
        <v>캐릭별파트(8)</v>
      </c>
      <c r="J160" s="766" t="s">
        <v>1845</v>
      </c>
      <c r="K160" s="780">
        <v>-1</v>
      </c>
      <c r="L160" s="780" t="s">
        <v>2640</v>
      </c>
      <c r="M160" s="767" t="s">
        <v>2481</v>
      </c>
      <c r="N160" s="767">
        <v>1</v>
      </c>
      <c r="O160" s="114" t="s">
        <v>1765</v>
      </c>
      <c r="P160" s="114" t="s">
        <v>2317</v>
      </c>
      <c r="Q160" s="114">
        <v>24004</v>
      </c>
      <c r="R160" s="114">
        <v>1</v>
      </c>
      <c r="S160" s="114">
        <f t="shared" si="33"/>
        <v>138</v>
      </c>
      <c r="T160" s="114">
        <f t="shared" si="34"/>
        <v>0.60970000000000002</v>
      </c>
      <c r="U160" s="114"/>
      <c r="V160" s="114"/>
      <c r="W160" s="114">
        <v>0</v>
      </c>
      <c r="X160" s="114">
        <v>0</v>
      </c>
      <c r="Y160" s="114" t="s">
        <v>1774</v>
      </c>
      <c r="Z160" s="114">
        <v>249</v>
      </c>
      <c r="AA160" s="114"/>
      <c r="AB160" s="114"/>
      <c r="AC160" s="114"/>
      <c r="AD160" s="114"/>
      <c r="AE160" s="777">
        <v>0</v>
      </c>
      <c r="AF160" s="780">
        <v>350</v>
      </c>
      <c r="AG160" s="114">
        <v>-1</v>
      </c>
      <c r="AH160" s="114" t="s">
        <v>2428</v>
      </c>
      <c r="AI160" s="768">
        <v>8</v>
      </c>
      <c r="AJ160" s="768">
        <v>2</v>
      </c>
      <c r="AK160" s="114">
        <v>0</v>
      </c>
      <c r="AL160" s="114">
        <v>0</v>
      </c>
      <c r="AM160" s="114">
        <v>0</v>
      </c>
      <c r="AN160" s="114">
        <v>2</v>
      </c>
      <c r="AQ160" s="768">
        <v>0</v>
      </c>
      <c r="AR160" s="768">
        <v>0</v>
      </c>
      <c r="AS160" s="768">
        <v>0</v>
      </c>
      <c r="AT160" s="824">
        <v>1</v>
      </c>
      <c r="AU160" s="768">
        <v>0</v>
      </c>
      <c r="AV160" s="768">
        <v>0</v>
      </c>
      <c r="AW160" s="768">
        <v>0</v>
      </c>
      <c r="AX160" s="768">
        <v>0</v>
      </c>
    </row>
    <row r="161" spans="1:50" s="809" customFormat="1" ht="11.25" customHeight="1">
      <c r="A161" s="806"/>
      <c r="B161" s="806">
        <v>265</v>
      </c>
      <c r="C161" s="806">
        <v>66</v>
      </c>
      <c r="D161" s="806">
        <v>16</v>
      </c>
      <c r="E161" s="806">
        <v>0.5</v>
      </c>
      <c r="F161" s="806">
        <f t="shared" ref="F161:F162" si="35">2 - E161</f>
        <v>1.5</v>
      </c>
      <c r="G161" s="806">
        <v>0</v>
      </c>
      <c r="H161" s="807" t="s">
        <v>2627</v>
      </c>
      <c r="I161" s="808" t="str">
        <f t="shared" si="31"/>
        <v>캐릭별파트(0)</v>
      </c>
      <c r="J161" s="808" t="s">
        <v>1845</v>
      </c>
      <c r="K161" s="806">
        <v>-1</v>
      </c>
      <c r="L161" s="896" t="s">
        <v>2640</v>
      </c>
      <c r="M161" s="875" t="s">
        <v>2635</v>
      </c>
      <c r="N161" s="875">
        <v>1</v>
      </c>
      <c r="O161" s="806" t="s">
        <v>1765</v>
      </c>
      <c r="P161" s="806" t="s">
        <v>2320</v>
      </c>
      <c r="Q161" s="806">
        <v>24001</v>
      </c>
      <c r="R161" s="806">
        <f t="shared" ref="R161:R162" si="36">D161</f>
        <v>16</v>
      </c>
      <c r="S161" s="806">
        <f t="shared" si="33"/>
        <v>41</v>
      </c>
      <c r="T161" s="806">
        <f t="shared" si="34"/>
        <v>1.742</v>
      </c>
      <c r="U161" s="806"/>
      <c r="V161" s="806"/>
      <c r="W161" s="806">
        <v>0</v>
      </c>
      <c r="X161" s="806">
        <v>0</v>
      </c>
      <c r="Y161" s="806" t="s">
        <v>1774</v>
      </c>
      <c r="Z161" s="806">
        <v>249</v>
      </c>
      <c r="AA161" s="806"/>
      <c r="AB161" s="806"/>
      <c r="AC161" s="806"/>
      <c r="AD161" s="806"/>
      <c r="AE161" s="777">
        <f t="shared" ref="AE161:AE162" si="37">ROUNDUP((((S161/$H$6)*IF(I161="캐릭별파트(1)",$O$3,IF(I161="캐릭별파트(2)",$O$4,IF(I161="캐릭별파트(4)",$O$5,IF(I161="캐릭별파트(8)",$O$6,IF(I161="캐릭별파트(255)",$O$7,1)))))/2)+
((T161/$I$6)*IF(I161="캐릭별파트(1)",$O$3,IF(I161="캐릭별파트(2)",$O$4,IF(I161="캐릭별파트(4)",$O$5,IF(I161="캐릭별파트(8)",$O$6,IF(I161="캐릭별파트(255)",$O$7,1)))))/2))*
IF(I161="캐릭별파트(1)", IF(D161=3, $P$3, IF(D161=11, $Q$3, IF(D161=24, $R$3, IF(D161=$P$2, $P$3,   IF(D161=$Q$2, $Q$3,   IF(D161=$R$2, $R$3,   75)))))),
IF(I161="캐릭별파트(2)",   IF(D161=3, $P$4, IF(D161=11, $Q$4, IF(D161=24, $R$4, IF(D161=$P$2, $P$4,   IF(D161=$Q$2, $Q$4,   IF(D161=$R$2, $R$4,   75)))))),
IF(I161="캐릭별파트(4)",   IF(D161=3, $P$5, IF(D161=11, $Q$5, IF(D161=24, $R$5, IF(D161=$P$2, $P$5,   IF(D161=$Q$2, $Q$5,   IF(D161=$R$2, $R$5,   75)))))),
IF(I161="캐릭별파트(8)",   IF(D161=3, $P$6, IF(D161=11, $Q$6, IF(D161=24, $R$6, IF(D161=$P$2, $P$6,   IF(D161=$Q$2, $Q$6,   IF(D161=$R$2, $R$6,   IF(D161=$S$2,$S$6,1))))))),
IF(I161="캐릭별파트(255)",IF(D161=3, $P$7, IF(D161=11, $Q$7, IF(D161=24, $R$7, IF(D161=$P$2, $P$7,   IF(D161=$Q$2, $Q$7,   IF(D161=$R$2, $R$7,   75)))))),1))))),-2)</f>
        <v>100</v>
      </c>
      <c r="AF161" s="806">
        <v>200</v>
      </c>
      <c r="AG161" s="806">
        <v>-1</v>
      </c>
      <c r="AH161" s="806" t="s">
        <v>1838</v>
      </c>
      <c r="AI161" s="809">
        <v>8</v>
      </c>
      <c r="AJ161" s="809">
        <v>1</v>
      </c>
      <c r="AK161" s="806">
        <v>0</v>
      </c>
      <c r="AL161" s="806">
        <v>0</v>
      </c>
      <c r="AM161" s="806">
        <v>0</v>
      </c>
      <c r="AN161" s="806">
        <v>2</v>
      </c>
      <c r="AQ161" s="809">
        <v>0</v>
      </c>
      <c r="AR161" s="809">
        <v>0</v>
      </c>
      <c r="AS161" s="809">
        <v>0</v>
      </c>
      <c r="AT161" s="809">
        <v>0</v>
      </c>
      <c r="AU161" s="809">
        <v>0</v>
      </c>
      <c r="AV161" s="809">
        <v>0</v>
      </c>
      <c r="AW161" s="809">
        <v>0</v>
      </c>
      <c r="AX161" s="809">
        <v>0</v>
      </c>
    </row>
    <row r="162" spans="1:50" s="809" customFormat="1" ht="11.25" customHeight="1">
      <c r="A162" s="806"/>
      <c r="B162" s="806">
        <v>266</v>
      </c>
      <c r="C162" s="806">
        <v>67</v>
      </c>
      <c r="D162" s="806">
        <v>31</v>
      </c>
      <c r="E162" s="806">
        <v>0.5</v>
      </c>
      <c r="F162" s="806">
        <f t="shared" si="35"/>
        <v>1.5</v>
      </c>
      <c r="G162" s="806">
        <v>0</v>
      </c>
      <c r="H162" s="807" t="s">
        <v>2628</v>
      </c>
      <c r="I162" s="808" t="str">
        <f t="shared" si="31"/>
        <v>캐릭별파트(0)</v>
      </c>
      <c r="J162" s="808" t="s">
        <v>1845</v>
      </c>
      <c r="K162" s="806">
        <v>-1</v>
      </c>
      <c r="L162" s="896" t="s">
        <v>2640</v>
      </c>
      <c r="M162" s="875" t="s">
        <v>2635</v>
      </c>
      <c r="N162" s="875">
        <v>1</v>
      </c>
      <c r="O162" s="806" t="s">
        <v>1765</v>
      </c>
      <c r="P162" s="806" t="s">
        <v>2317</v>
      </c>
      <c r="Q162" s="806">
        <v>24002</v>
      </c>
      <c r="R162" s="806">
        <f t="shared" si="36"/>
        <v>31</v>
      </c>
      <c r="S162" s="806">
        <f t="shared" si="33"/>
        <v>79</v>
      </c>
      <c r="T162" s="806">
        <f t="shared" si="34"/>
        <v>3.375</v>
      </c>
      <c r="U162" s="806"/>
      <c r="V162" s="806"/>
      <c r="W162" s="806">
        <v>0</v>
      </c>
      <c r="X162" s="806">
        <v>0</v>
      </c>
      <c r="Y162" s="806" t="s">
        <v>1774</v>
      </c>
      <c r="Z162" s="806">
        <v>249</v>
      </c>
      <c r="AA162" s="806"/>
      <c r="AB162" s="806"/>
      <c r="AC162" s="806"/>
      <c r="AD162" s="806"/>
      <c r="AE162" s="777">
        <f t="shared" si="37"/>
        <v>200</v>
      </c>
      <c r="AF162" s="806">
        <v>200</v>
      </c>
      <c r="AG162" s="806">
        <v>-1</v>
      </c>
      <c r="AH162" s="806" t="s">
        <v>1838</v>
      </c>
      <c r="AI162" s="809">
        <v>8</v>
      </c>
      <c r="AJ162" s="809">
        <v>2</v>
      </c>
      <c r="AK162" s="806">
        <v>0</v>
      </c>
      <c r="AL162" s="806">
        <v>0</v>
      </c>
      <c r="AM162" s="806">
        <v>0</v>
      </c>
      <c r="AN162" s="806">
        <v>2</v>
      </c>
      <c r="AQ162" s="809">
        <v>0</v>
      </c>
      <c r="AR162" s="809">
        <v>0</v>
      </c>
      <c r="AS162" s="809">
        <v>0</v>
      </c>
      <c r="AT162" s="809">
        <v>0</v>
      </c>
      <c r="AU162" s="809">
        <v>0</v>
      </c>
      <c r="AV162" s="809">
        <v>0</v>
      </c>
      <c r="AW162" s="809">
        <v>0</v>
      </c>
      <c r="AX162" s="809">
        <v>0</v>
      </c>
    </row>
    <row r="163" spans="1:50" ht="11.25" customHeight="1">
      <c r="A163" s="536" t="s">
        <v>1786</v>
      </c>
      <c r="B163" s="536" t="s">
        <v>160</v>
      </c>
      <c r="C163" s="570" t="s">
        <v>1776</v>
      </c>
      <c r="D163" s="598" t="s">
        <v>1787</v>
      </c>
      <c r="E163" s="598" t="s">
        <v>1788</v>
      </c>
      <c r="F163" s="570" t="s">
        <v>1788</v>
      </c>
      <c r="G163" s="570" t="s">
        <v>1790</v>
      </c>
      <c r="H163" s="430" t="s">
        <v>163</v>
      </c>
      <c r="I163" s="192" t="s">
        <v>162</v>
      </c>
      <c r="J163" s="192" t="s">
        <v>1781</v>
      </c>
      <c r="K163" s="536" t="s">
        <v>2646</v>
      </c>
      <c r="L163" s="536" t="s">
        <v>2641</v>
      </c>
      <c r="M163" s="536" t="s">
        <v>164</v>
      </c>
      <c r="N163" s="105" t="s">
        <v>1739</v>
      </c>
      <c r="O163" s="536" t="s">
        <v>1740</v>
      </c>
      <c r="P163" s="536" t="s">
        <v>1741</v>
      </c>
      <c r="Q163" s="536" t="s">
        <v>165</v>
      </c>
      <c r="R163" s="529" t="s">
        <v>1742</v>
      </c>
      <c r="S163" s="536" t="s">
        <v>1782</v>
      </c>
      <c r="T163" s="536" t="s">
        <v>1843</v>
      </c>
      <c r="U163" s="536"/>
      <c r="V163" s="536"/>
      <c r="W163" s="536" t="s">
        <v>167</v>
      </c>
      <c r="X163" s="536" t="s">
        <v>168</v>
      </c>
      <c r="Y163" s="613" t="s">
        <v>1749</v>
      </c>
      <c r="Z163" s="613" t="s">
        <v>1750</v>
      </c>
      <c r="AA163" s="536"/>
      <c r="AB163" s="570" t="s">
        <v>267</v>
      </c>
      <c r="AC163" s="570" t="s">
        <v>268</v>
      </c>
      <c r="AD163" s="570" t="s">
        <v>598</v>
      </c>
      <c r="AE163" s="536" t="s">
        <v>169</v>
      </c>
      <c r="AF163" s="536" t="s">
        <v>170</v>
      </c>
      <c r="AG163" s="536" t="s">
        <v>1753</v>
      </c>
      <c r="AH163" s="536" t="s">
        <v>171</v>
      </c>
      <c r="AI163" s="528" t="s">
        <v>1783</v>
      </c>
      <c r="AJ163" s="528" t="s">
        <v>1783</v>
      </c>
      <c r="AK163" s="528" t="s">
        <v>1791</v>
      </c>
      <c r="AL163" s="528" t="s">
        <v>1791</v>
      </c>
      <c r="AM163" s="528" t="s">
        <v>1791</v>
      </c>
      <c r="AN163" s="528" t="s">
        <v>1844</v>
      </c>
      <c r="AO163" s="528" t="s">
        <v>1754</v>
      </c>
      <c r="AP163" s="528" t="s">
        <v>1754</v>
      </c>
      <c r="AQ163" s="528" t="s">
        <v>1755</v>
      </c>
      <c r="AR163" s="528" t="s">
        <v>1756</v>
      </c>
      <c r="AS163" s="528" t="s">
        <v>1757</v>
      </c>
      <c r="AT163" s="528" t="s">
        <v>1758</v>
      </c>
      <c r="AU163" s="528" t="s">
        <v>1759</v>
      </c>
      <c r="AV163" s="528" t="s">
        <v>1760</v>
      </c>
      <c r="AW163" s="528" t="s">
        <v>1759</v>
      </c>
      <c r="AX163" s="528" t="s">
        <v>1760</v>
      </c>
    </row>
    <row r="164" spans="1:50" ht="11.25" customHeight="1">
      <c r="A164" s="623"/>
      <c r="B164" s="625">
        <v>300</v>
      </c>
      <c r="C164" s="625">
        <v>1</v>
      </c>
      <c r="D164" s="614">
        <v>1</v>
      </c>
      <c r="E164" s="614">
        <v>0</v>
      </c>
      <c r="F164" s="614">
        <v>0</v>
      </c>
      <c r="G164" s="625">
        <v>0</v>
      </c>
      <c r="H164" s="605" t="s">
        <v>1336</v>
      </c>
      <c r="I164" s="601" t="str">
        <f t="shared" ref="I164:I215" si="38">"캐릭별파트(" &amp; (AQ164 + 2*AR164 + 4*AS164 + 8*AT164 + 16*AU164 + 32*AV164 + 64*AW164 + 128*AX164 )  &amp; ")"</f>
        <v>캐릭별파트(1)</v>
      </c>
      <c r="J164" s="100" t="s">
        <v>1882</v>
      </c>
      <c r="K164" s="777">
        <v>-1</v>
      </c>
      <c r="L164" s="777" t="s">
        <v>2639</v>
      </c>
      <c r="M164" s="648" t="s">
        <v>2070</v>
      </c>
      <c r="N164" s="101">
        <v>0</v>
      </c>
      <c r="O164" s="623" t="s">
        <v>1765</v>
      </c>
      <c r="P164" s="697" t="s">
        <v>2318</v>
      </c>
      <c r="Q164" s="625">
        <v>600</v>
      </c>
      <c r="R164" s="625">
        <f t="shared" ref="R164:R222" si="39">D164</f>
        <v>1</v>
      </c>
      <c r="S164" s="697">
        <f t="shared" ref="S164" si="40">ROUNDUP($C$2*
IF(I164="캐릭별파트(1)",$C$5,IF(I164="캐릭별파트(2)",$C$6,IF(I164="캐릭별파트(4)",$C$7,IF(I164="캐릭별파트(8)",$C$8,IF(I164="캐릭별파트(255)",$C$8,1)))))
*$H$6*(IF(D164=3,5,IF(D164=11,16,IF(D164=26,31,D164)))/31)*E164*IF(J164="헤어-모자(2)",$F$5,IF(J164="상의(4)",$F$6,IF(J164="하의(5)",$F$7,IF(J164="배트(6)",$F$8,1)))),0)</f>
        <v>0</v>
      </c>
      <c r="T164" s="697">
        <f t="shared" ref="T164" si="41">ROUNDUP($C$2*IF(I164="캐릭별파트(1)",$C$5,IF(I164="캐릭별파트(2)",$C$6,IF(I164="캐릭별파트(4)",$C$7,IF(I164="캐릭별파트(8)",$C$8,IF(I164="캐릭별파트(255)",$C$8,1)))))*$I$6
*(IF(D164=3,5,IF(D164=11,16,IF(D164=26,31,D164)))/31)*F164*
IF(J164="헤어-모자(2)",$F$5,IF(J164="상의(4)",$F$6,IF(J164="하의(5)",$F$7,IF(J164="배트(6)",$F$8,1)))),4)</f>
        <v>0</v>
      </c>
      <c r="U164" s="623"/>
      <c r="V164" s="623"/>
      <c r="W164" s="623">
        <v>0</v>
      </c>
      <c r="X164" s="623">
        <v>0</v>
      </c>
      <c r="Y164" s="625" t="s">
        <v>1766</v>
      </c>
      <c r="Z164" s="625">
        <v>300</v>
      </c>
      <c r="AA164" s="623"/>
      <c r="AB164" s="623"/>
      <c r="AC164" s="623"/>
      <c r="AD164" s="623"/>
      <c r="AE164" s="777">
        <f t="shared" ref="AE164:AE195" si="42">ROUNDUP((((S164/$H$6)*IF(I164="캐릭별파트(1)",$O$3,IF(I164="캐릭별파트(2)",$O$4,IF(I164="캐릭별파트(4)",$O$5,IF(I164="캐릭별파트(8)",$O$6,IF(I164="캐릭별파트(255)",$O$7,1)))))/2)+
((T164/$I$6)*IF(I164="캐릭별파트(1)",$O$3,IF(I164="캐릭별파트(2)",$O$4,IF(I164="캐릭별파트(4)",$O$5,IF(I164="캐릭별파트(8)",$O$6,IF(I164="캐릭별파트(255)",$O$7,1)))))/2))*
IF(I164="캐릭별파트(1)", IF(D164=3, $P$3, IF(D164=11, $Q$3, IF(D164=24, $R$3, IF(D164=$P$2, $P$3,   IF(D164=$Q$2, $Q$3,   IF(D164=$R$2, $R$3,   75)))))),
IF(I164="캐릭별파트(2)",   IF(D164=3, $P$4, IF(D164=11, $Q$4, IF(D164=24, $R$4, IF(D164=$P$2, $P$4,   IF(D164=$Q$2, $Q$4,   IF(D164=$R$2, $R$4,   75)))))),
IF(I164="캐릭별파트(4)",   IF(D164=3, $P$5, IF(D164=11, $Q$5, IF(D164=24, $R$5, IF(D164=$P$2, $P$5,   IF(D164=$Q$2, $Q$5,   IF(D164=$R$2, $R$5,   75)))))),
IF(I164="캐릭별파트(8)",   IF(D164=3, $P$6, IF(D164=11, $Q$6, IF(D164=24, $R$6, IF(D164=$P$2, $P$6,   IF(D164=$Q$2, $Q$6,   IF(D164=$R$2, $R$6,   IF(D164=$S$2,$S$6,1))))))),
IF(I164="캐릭별파트(255)",IF(D164=3, $P$7, IF(D164=11, $Q$7, IF(D164=24, $R$7, IF(D164=$P$2, $P$7,   IF(D164=$Q$2, $Q$7,   IF(D164=$R$2, $R$7,   75)))))),1))))),-2)</f>
        <v>0</v>
      </c>
      <c r="AF164" s="623">
        <v>0</v>
      </c>
      <c r="AG164" s="623">
        <v>-1</v>
      </c>
      <c r="AH164" s="625" t="s">
        <v>1337</v>
      </c>
      <c r="AI164" s="611">
        <v>0</v>
      </c>
      <c r="AJ164" s="611">
        <v>0</v>
      </c>
      <c r="AK164" s="614">
        <v>0</v>
      </c>
      <c r="AL164" s="614">
        <v>0</v>
      </c>
      <c r="AM164" s="614">
        <v>0</v>
      </c>
      <c r="AN164" s="625">
        <v>0</v>
      </c>
      <c r="AQ164" s="611">
        <v>1</v>
      </c>
      <c r="AR164" s="611">
        <v>0</v>
      </c>
      <c r="AS164" s="611">
        <v>0</v>
      </c>
      <c r="AT164" s="611">
        <v>0</v>
      </c>
      <c r="AU164" s="611">
        <v>0</v>
      </c>
      <c r="AV164" s="611">
        <v>0</v>
      </c>
      <c r="AW164" s="611">
        <v>0</v>
      </c>
      <c r="AX164" s="611">
        <v>0</v>
      </c>
    </row>
    <row r="165" spans="1:50" ht="11.25" customHeight="1">
      <c r="A165" s="623"/>
      <c r="B165" s="623">
        <v>301</v>
      </c>
      <c r="C165" s="623">
        <v>2</v>
      </c>
      <c r="D165" s="614">
        <v>16</v>
      </c>
      <c r="E165" s="614">
        <v>0.5</v>
      </c>
      <c r="F165" s="614">
        <f t="shared" ref="F165:F186" si="43">1 - E165</f>
        <v>0.5</v>
      </c>
      <c r="G165" s="614">
        <v>0</v>
      </c>
      <c r="H165" s="698" t="s">
        <v>2272</v>
      </c>
      <c r="I165" s="601" t="str">
        <f t="shared" si="38"/>
        <v>캐릭별파트(1)</v>
      </c>
      <c r="J165" s="601" t="s">
        <v>1882</v>
      </c>
      <c r="K165" s="777">
        <v>-1</v>
      </c>
      <c r="L165" s="777" t="s">
        <v>2639</v>
      </c>
      <c r="M165" s="648" t="s">
        <v>2071</v>
      </c>
      <c r="N165" s="622">
        <v>1</v>
      </c>
      <c r="O165" s="623" t="s">
        <v>1765</v>
      </c>
      <c r="P165" s="697" t="s">
        <v>2320</v>
      </c>
      <c r="Q165" s="625">
        <v>601</v>
      </c>
      <c r="R165" s="625">
        <f t="shared" si="39"/>
        <v>16</v>
      </c>
      <c r="S165" s="697">
        <f t="shared" ref="S165:S226" si="44">ROUNDUP($C$2*
IF(I165="캐릭별파트(1)",$C$5,IF(I165="캐릭별파트(2)",$C$6,IF(I165="캐릭별파트(4)",$C$7,IF(I165="캐릭별파트(8)",$C$8,IF(I165="캐릭별파트(255)",$C$8,1)))))
*$H$6*(IF(D165=3,5,IF(D165=11,16,IF(D165=26,31,D165)))/31)*E165*IF(J165="헤어-모자(2)",$F$5,IF(J165="상의(4)",$F$6,IF(J165="하의(5)",$F$7,IF(J165="배트(6)",$F$8,1)))),0)</f>
        <v>25</v>
      </c>
      <c r="T165" s="697">
        <f t="shared" ref="T165:T226" si="45">ROUNDUP($C$2*IF(I165="캐릭별파트(1)",$C$5,IF(I165="캐릭별파트(2)",$C$6,IF(I165="캐릭별파트(4)",$C$7,IF(I165="캐릭별파트(8)",$C$8,IF(I165="캐릭별파트(255)",$C$8,1)))))*$I$6
*(IF(D165=3,5,IF(D165=11,16,IF(D165=26,31,D165)))/31)*F165*
IF(J165="헤어-모자(2)",$F$5,IF(J165="상의(4)",$F$6,IF(J165="하의(5)",$F$7,IF(J165="배트(6)",$F$8,1)))),4)</f>
        <v>0.34839999999999999</v>
      </c>
      <c r="U165" s="623"/>
      <c r="V165" s="623"/>
      <c r="W165" s="623">
        <v>0</v>
      </c>
      <c r="X165" s="623">
        <v>0</v>
      </c>
      <c r="Y165" s="623" t="s">
        <v>1766</v>
      </c>
      <c r="Z165" s="623">
        <v>300</v>
      </c>
      <c r="AA165" s="623"/>
      <c r="AB165" s="623"/>
      <c r="AC165" s="623"/>
      <c r="AD165" s="623"/>
      <c r="AE165" s="777">
        <f t="shared" si="42"/>
        <v>1800</v>
      </c>
      <c r="AF165" s="623">
        <v>0</v>
      </c>
      <c r="AG165" s="623">
        <v>7</v>
      </c>
      <c r="AH165" s="623" t="s">
        <v>1338</v>
      </c>
      <c r="AI165" s="611">
        <v>0</v>
      </c>
      <c r="AJ165" s="611">
        <v>1</v>
      </c>
      <c r="AK165" s="614">
        <v>0</v>
      </c>
      <c r="AL165" s="614">
        <v>0</v>
      </c>
      <c r="AM165" s="614">
        <v>0</v>
      </c>
      <c r="AN165" s="614">
        <v>1</v>
      </c>
      <c r="AQ165" s="611">
        <v>1</v>
      </c>
      <c r="AR165" s="611">
        <v>0</v>
      </c>
      <c r="AS165" s="611">
        <v>0</v>
      </c>
      <c r="AT165" s="611">
        <v>0</v>
      </c>
      <c r="AU165" s="611">
        <v>0</v>
      </c>
      <c r="AV165" s="611">
        <v>0</v>
      </c>
      <c r="AW165" s="611">
        <v>0</v>
      </c>
      <c r="AX165" s="611">
        <v>0</v>
      </c>
    </row>
    <row r="166" spans="1:50" ht="11.25" customHeight="1">
      <c r="A166" s="623"/>
      <c r="B166" s="623">
        <v>302</v>
      </c>
      <c r="C166" s="623">
        <v>3</v>
      </c>
      <c r="D166" s="614">
        <v>31</v>
      </c>
      <c r="E166" s="614">
        <v>0.5</v>
      </c>
      <c r="F166" s="614">
        <f t="shared" si="43"/>
        <v>0.5</v>
      </c>
      <c r="G166" s="614">
        <v>0</v>
      </c>
      <c r="H166" s="698" t="s">
        <v>2273</v>
      </c>
      <c r="I166" s="601" t="str">
        <f t="shared" si="38"/>
        <v>캐릭별파트(1)</v>
      </c>
      <c r="J166" s="601" t="s">
        <v>1882</v>
      </c>
      <c r="K166" s="777">
        <v>-1</v>
      </c>
      <c r="L166" s="777" t="s">
        <v>2639</v>
      </c>
      <c r="M166" s="648" t="s">
        <v>2072</v>
      </c>
      <c r="N166" s="622">
        <v>1</v>
      </c>
      <c r="O166" s="623" t="s">
        <v>1765</v>
      </c>
      <c r="P166" s="697" t="s">
        <v>2317</v>
      </c>
      <c r="Q166" s="625">
        <v>602</v>
      </c>
      <c r="R166" s="625">
        <f t="shared" si="39"/>
        <v>31</v>
      </c>
      <c r="S166" s="697">
        <f t="shared" si="44"/>
        <v>47</v>
      </c>
      <c r="T166" s="697">
        <f t="shared" si="45"/>
        <v>0.67500000000000004</v>
      </c>
      <c r="U166" s="623"/>
      <c r="V166" s="623"/>
      <c r="W166" s="623">
        <v>0</v>
      </c>
      <c r="X166" s="623">
        <v>0</v>
      </c>
      <c r="Y166" s="623" t="s">
        <v>1766</v>
      </c>
      <c r="Z166" s="623">
        <v>300</v>
      </c>
      <c r="AA166" s="623"/>
      <c r="AB166" s="623"/>
      <c r="AC166" s="623"/>
      <c r="AD166" s="623"/>
      <c r="AE166" s="777">
        <f t="shared" si="42"/>
        <v>5800</v>
      </c>
      <c r="AF166" s="623">
        <v>0</v>
      </c>
      <c r="AG166" s="623">
        <v>7</v>
      </c>
      <c r="AH166" s="623" t="s">
        <v>1339</v>
      </c>
      <c r="AI166" s="611">
        <v>0</v>
      </c>
      <c r="AJ166" s="611">
        <v>2</v>
      </c>
      <c r="AK166" s="614">
        <v>0</v>
      </c>
      <c r="AL166" s="614">
        <v>0</v>
      </c>
      <c r="AM166" s="614">
        <v>0</v>
      </c>
      <c r="AN166" s="614">
        <v>2</v>
      </c>
      <c r="AQ166" s="611">
        <v>1</v>
      </c>
      <c r="AR166" s="611">
        <v>0</v>
      </c>
      <c r="AS166" s="611">
        <v>0</v>
      </c>
      <c r="AT166" s="611">
        <v>0</v>
      </c>
      <c r="AU166" s="611">
        <v>0</v>
      </c>
      <c r="AV166" s="611">
        <v>0</v>
      </c>
      <c r="AW166" s="611">
        <v>0</v>
      </c>
      <c r="AX166" s="611">
        <v>0</v>
      </c>
    </row>
    <row r="167" spans="1:50" ht="11.25" customHeight="1">
      <c r="A167" s="623"/>
      <c r="B167" s="623">
        <v>303</v>
      </c>
      <c r="C167" s="623">
        <v>4</v>
      </c>
      <c r="D167" s="614">
        <v>3</v>
      </c>
      <c r="E167" s="614">
        <v>1</v>
      </c>
      <c r="F167" s="614">
        <f t="shared" si="43"/>
        <v>0</v>
      </c>
      <c r="G167" s="623">
        <v>0</v>
      </c>
      <c r="H167" s="429" t="s">
        <v>1340</v>
      </c>
      <c r="I167" s="601" t="str">
        <f t="shared" si="38"/>
        <v>캐릭별파트(1)</v>
      </c>
      <c r="J167" s="601" t="s">
        <v>1882</v>
      </c>
      <c r="K167" s="777">
        <v>-1</v>
      </c>
      <c r="L167" s="777" t="s">
        <v>2639</v>
      </c>
      <c r="M167" s="648" t="s">
        <v>2073</v>
      </c>
      <c r="N167" s="40">
        <v>1</v>
      </c>
      <c r="O167" s="623" t="s">
        <v>1765</v>
      </c>
      <c r="P167" s="697" t="s">
        <v>2319</v>
      </c>
      <c r="Q167" s="625">
        <v>603</v>
      </c>
      <c r="R167" s="625">
        <f t="shared" si="39"/>
        <v>3</v>
      </c>
      <c r="S167" s="697">
        <f t="shared" si="44"/>
        <v>16</v>
      </c>
      <c r="T167" s="697">
        <f t="shared" si="45"/>
        <v>0</v>
      </c>
      <c r="U167" s="623"/>
      <c r="V167" s="623"/>
      <c r="W167" s="623">
        <v>0</v>
      </c>
      <c r="X167" s="623">
        <v>0</v>
      </c>
      <c r="Y167" s="623" t="s">
        <v>1766</v>
      </c>
      <c r="Z167" s="623">
        <v>300</v>
      </c>
      <c r="AA167" s="623"/>
      <c r="AB167" s="623"/>
      <c r="AC167" s="623"/>
      <c r="AD167" s="623"/>
      <c r="AE167" s="777">
        <f t="shared" si="42"/>
        <v>500</v>
      </c>
      <c r="AF167" s="623">
        <v>0</v>
      </c>
      <c r="AG167" s="623">
        <v>7</v>
      </c>
      <c r="AH167" s="623" t="s">
        <v>1341</v>
      </c>
      <c r="AI167" s="611">
        <v>2</v>
      </c>
      <c r="AJ167" s="611">
        <v>0</v>
      </c>
      <c r="AK167" s="614">
        <v>0</v>
      </c>
      <c r="AL167" s="614">
        <v>0</v>
      </c>
      <c r="AM167" s="614">
        <v>0</v>
      </c>
      <c r="AN167" s="623">
        <v>1</v>
      </c>
      <c r="AQ167" s="611">
        <v>1</v>
      </c>
      <c r="AR167" s="611">
        <v>0</v>
      </c>
      <c r="AS167" s="611">
        <v>0</v>
      </c>
      <c r="AT167" s="611">
        <v>0</v>
      </c>
      <c r="AU167" s="611">
        <v>0</v>
      </c>
      <c r="AV167" s="611">
        <v>0</v>
      </c>
      <c r="AW167" s="611">
        <v>0</v>
      </c>
      <c r="AX167" s="611">
        <v>0</v>
      </c>
    </row>
    <row r="168" spans="1:50" ht="11.25" customHeight="1">
      <c r="A168" s="623"/>
      <c r="B168" s="623">
        <v>304</v>
      </c>
      <c r="C168" s="623">
        <v>5</v>
      </c>
      <c r="D168" s="614">
        <v>16</v>
      </c>
      <c r="E168" s="614">
        <v>1</v>
      </c>
      <c r="F168" s="614">
        <f t="shared" si="43"/>
        <v>0</v>
      </c>
      <c r="G168" s="623">
        <v>0</v>
      </c>
      <c r="H168" s="429" t="s">
        <v>1883</v>
      </c>
      <c r="I168" s="601" t="str">
        <f t="shared" si="38"/>
        <v>캐릭별파트(1)</v>
      </c>
      <c r="J168" s="601" t="s">
        <v>1882</v>
      </c>
      <c r="K168" s="777">
        <v>-1</v>
      </c>
      <c r="L168" s="777" t="s">
        <v>2639</v>
      </c>
      <c r="M168" s="648" t="s">
        <v>2074</v>
      </c>
      <c r="N168" s="622">
        <v>1</v>
      </c>
      <c r="O168" s="623" t="s">
        <v>1765</v>
      </c>
      <c r="P168" s="697" t="s">
        <v>2320</v>
      </c>
      <c r="Q168" s="625">
        <v>604</v>
      </c>
      <c r="R168" s="625">
        <f t="shared" si="39"/>
        <v>16</v>
      </c>
      <c r="S168" s="697">
        <f t="shared" si="44"/>
        <v>49</v>
      </c>
      <c r="T168" s="697">
        <f t="shared" si="45"/>
        <v>0</v>
      </c>
      <c r="U168" s="623"/>
      <c r="V168" s="623"/>
      <c r="W168" s="623">
        <v>0</v>
      </c>
      <c r="X168" s="623">
        <v>0</v>
      </c>
      <c r="Y168" s="623" t="s">
        <v>1766</v>
      </c>
      <c r="Z168" s="623">
        <v>300</v>
      </c>
      <c r="AA168" s="623"/>
      <c r="AB168" s="623"/>
      <c r="AC168" s="623"/>
      <c r="AD168" s="623"/>
      <c r="AE168" s="777">
        <f t="shared" si="42"/>
        <v>1800</v>
      </c>
      <c r="AF168" s="623">
        <v>0</v>
      </c>
      <c r="AG168" s="623">
        <v>7</v>
      </c>
      <c r="AH168" s="623" t="s">
        <v>1342</v>
      </c>
      <c r="AI168" s="611">
        <v>2</v>
      </c>
      <c r="AJ168" s="611">
        <v>1</v>
      </c>
      <c r="AK168" s="614">
        <v>0</v>
      </c>
      <c r="AL168" s="614">
        <v>0</v>
      </c>
      <c r="AM168" s="614">
        <v>0</v>
      </c>
      <c r="AN168" s="623">
        <v>2</v>
      </c>
      <c r="AQ168" s="611">
        <v>1</v>
      </c>
      <c r="AR168" s="611">
        <v>0</v>
      </c>
      <c r="AS168" s="611">
        <v>0</v>
      </c>
      <c r="AT168" s="611">
        <v>0</v>
      </c>
      <c r="AU168" s="611">
        <v>0</v>
      </c>
      <c r="AV168" s="611">
        <v>0</v>
      </c>
      <c r="AW168" s="611">
        <v>0</v>
      </c>
      <c r="AX168" s="611">
        <v>0</v>
      </c>
    </row>
    <row r="169" spans="1:50" s="619" customFormat="1" ht="11.25" customHeight="1">
      <c r="A169" s="616"/>
      <c r="B169" s="616">
        <v>305</v>
      </c>
      <c r="C169" s="616">
        <v>6</v>
      </c>
      <c r="D169" s="616">
        <v>1</v>
      </c>
      <c r="E169" s="616">
        <v>0</v>
      </c>
      <c r="F169" s="616">
        <v>0</v>
      </c>
      <c r="G169" s="616">
        <v>0</v>
      </c>
      <c r="H169" s="617" t="s">
        <v>1884</v>
      </c>
      <c r="I169" s="618" t="str">
        <f t="shared" si="38"/>
        <v>캐릭별파트(0)</v>
      </c>
      <c r="J169" s="618" t="s">
        <v>1882</v>
      </c>
      <c r="K169" s="777">
        <v>-1</v>
      </c>
      <c r="L169" s="896" t="s">
        <v>2640</v>
      </c>
      <c r="M169" s="648" t="s">
        <v>2074</v>
      </c>
      <c r="N169" s="622">
        <v>1</v>
      </c>
      <c r="O169" s="623" t="s">
        <v>1765</v>
      </c>
      <c r="P169" s="616" t="s">
        <v>1798</v>
      </c>
      <c r="Q169" s="616">
        <v>200</v>
      </c>
      <c r="R169" s="616">
        <v>1</v>
      </c>
      <c r="S169" s="697">
        <f t="shared" si="44"/>
        <v>0</v>
      </c>
      <c r="T169" s="697">
        <f t="shared" si="45"/>
        <v>0</v>
      </c>
      <c r="U169" s="616"/>
      <c r="V169" s="616"/>
      <c r="W169" s="623">
        <v>0</v>
      </c>
      <c r="X169" s="623">
        <v>0</v>
      </c>
      <c r="Y169" s="623" t="s">
        <v>1766</v>
      </c>
      <c r="Z169" s="623">
        <v>300</v>
      </c>
      <c r="AA169" s="616"/>
      <c r="AB169" s="616"/>
      <c r="AC169" s="616"/>
      <c r="AD169" s="616"/>
      <c r="AE169" s="777">
        <f t="shared" si="42"/>
        <v>0</v>
      </c>
      <c r="AF169" s="616">
        <v>0</v>
      </c>
      <c r="AG169" s="616">
        <v>7</v>
      </c>
      <c r="AH169" s="616" t="s">
        <v>1799</v>
      </c>
      <c r="AI169" s="619">
        <v>0</v>
      </c>
      <c r="AJ169" s="619">
        <v>0</v>
      </c>
      <c r="AK169" s="616">
        <v>0</v>
      </c>
      <c r="AL169" s="616">
        <v>0</v>
      </c>
      <c r="AM169" s="616">
        <v>0</v>
      </c>
      <c r="AN169" s="616">
        <v>0</v>
      </c>
      <c r="AQ169" s="619">
        <v>0</v>
      </c>
      <c r="AR169" s="619">
        <v>0</v>
      </c>
      <c r="AS169" s="619">
        <v>0</v>
      </c>
      <c r="AT169" s="619">
        <v>0</v>
      </c>
      <c r="AU169" s="619">
        <v>0</v>
      </c>
      <c r="AV169" s="619">
        <v>0</v>
      </c>
      <c r="AW169" s="619">
        <v>0</v>
      </c>
      <c r="AX169" s="619">
        <v>0</v>
      </c>
    </row>
    <row r="170" spans="1:50" s="619" customFormat="1" ht="11.25" customHeight="1">
      <c r="A170" s="616"/>
      <c r="B170" s="616">
        <v>306</v>
      </c>
      <c r="C170" s="616">
        <v>7</v>
      </c>
      <c r="D170" s="616">
        <v>1</v>
      </c>
      <c r="E170" s="616">
        <v>0</v>
      </c>
      <c r="F170" s="616">
        <v>0</v>
      </c>
      <c r="G170" s="616">
        <v>0</v>
      </c>
      <c r="H170" s="617" t="s">
        <v>1885</v>
      </c>
      <c r="I170" s="618" t="str">
        <f t="shared" si="38"/>
        <v>캐릭별파트(0)</v>
      </c>
      <c r="J170" s="618" t="s">
        <v>1882</v>
      </c>
      <c r="K170" s="777">
        <v>-1</v>
      </c>
      <c r="L170" s="896" t="s">
        <v>2640</v>
      </c>
      <c r="M170" s="648" t="s">
        <v>2074</v>
      </c>
      <c r="N170" s="622">
        <v>1</v>
      </c>
      <c r="O170" s="623" t="s">
        <v>1765</v>
      </c>
      <c r="P170" s="616" t="s">
        <v>1798</v>
      </c>
      <c r="Q170" s="616">
        <v>200</v>
      </c>
      <c r="R170" s="616">
        <v>1</v>
      </c>
      <c r="S170" s="697">
        <f t="shared" si="44"/>
        <v>0</v>
      </c>
      <c r="T170" s="697">
        <f t="shared" si="45"/>
        <v>0</v>
      </c>
      <c r="U170" s="616"/>
      <c r="V170" s="616"/>
      <c r="W170" s="623">
        <v>0</v>
      </c>
      <c r="X170" s="623">
        <v>0</v>
      </c>
      <c r="Y170" s="623" t="s">
        <v>1766</v>
      </c>
      <c r="Z170" s="623">
        <v>300</v>
      </c>
      <c r="AA170" s="616"/>
      <c r="AB170" s="616"/>
      <c r="AC170" s="616"/>
      <c r="AD170" s="616"/>
      <c r="AE170" s="777">
        <f t="shared" si="42"/>
        <v>0</v>
      </c>
      <c r="AF170" s="616">
        <v>0</v>
      </c>
      <c r="AG170" s="616">
        <v>7</v>
      </c>
      <c r="AH170" s="616" t="s">
        <v>1799</v>
      </c>
      <c r="AI170" s="619">
        <v>0</v>
      </c>
      <c r="AJ170" s="619">
        <v>0</v>
      </c>
      <c r="AK170" s="616">
        <v>0</v>
      </c>
      <c r="AL170" s="616">
        <v>0</v>
      </c>
      <c r="AM170" s="616">
        <v>0</v>
      </c>
      <c r="AN170" s="616">
        <v>0</v>
      </c>
      <c r="AQ170" s="619">
        <v>0</v>
      </c>
      <c r="AR170" s="619">
        <v>0</v>
      </c>
      <c r="AS170" s="619">
        <v>0</v>
      </c>
      <c r="AT170" s="619">
        <v>0</v>
      </c>
      <c r="AU170" s="619">
        <v>0</v>
      </c>
      <c r="AV170" s="619">
        <v>0</v>
      </c>
      <c r="AW170" s="619">
        <v>0</v>
      </c>
      <c r="AX170" s="619">
        <v>0</v>
      </c>
    </row>
    <row r="171" spans="1:50" ht="11.25" customHeight="1">
      <c r="A171" s="623"/>
      <c r="B171" s="623">
        <v>307</v>
      </c>
      <c r="C171" s="623">
        <v>8</v>
      </c>
      <c r="D171" s="614">
        <v>31</v>
      </c>
      <c r="E171" s="614">
        <v>1</v>
      </c>
      <c r="F171" s="614">
        <f t="shared" si="43"/>
        <v>0</v>
      </c>
      <c r="G171" s="623">
        <v>0</v>
      </c>
      <c r="H171" s="429" t="s">
        <v>1343</v>
      </c>
      <c r="I171" s="601" t="str">
        <f t="shared" si="38"/>
        <v>캐릭별파트(1)</v>
      </c>
      <c r="J171" s="601" t="s">
        <v>1882</v>
      </c>
      <c r="K171" s="777">
        <v>-1</v>
      </c>
      <c r="L171" s="777" t="s">
        <v>2639</v>
      </c>
      <c r="M171" s="648" t="s">
        <v>2075</v>
      </c>
      <c r="N171" s="622">
        <v>1</v>
      </c>
      <c r="O171" s="623" t="s">
        <v>1765</v>
      </c>
      <c r="P171" s="697" t="s">
        <v>2317</v>
      </c>
      <c r="Q171" s="625">
        <v>605</v>
      </c>
      <c r="R171" s="625">
        <f t="shared" si="39"/>
        <v>31</v>
      </c>
      <c r="S171" s="697">
        <f t="shared" si="44"/>
        <v>94</v>
      </c>
      <c r="T171" s="697">
        <f t="shared" si="45"/>
        <v>0</v>
      </c>
      <c r="U171" s="623"/>
      <c r="V171" s="623"/>
      <c r="W171" s="623">
        <v>0</v>
      </c>
      <c r="X171" s="623">
        <v>0</v>
      </c>
      <c r="Y171" s="623" t="s">
        <v>1766</v>
      </c>
      <c r="Z171" s="623">
        <v>300</v>
      </c>
      <c r="AA171" s="623"/>
      <c r="AB171" s="623"/>
      <c r="AC171" s="623"/>
      <c r="AD171" s="623"/>
      <c r="AE171" s="777">
        <f t="shared" si="42"/>
        <v>5800</v>
      </c>
      <c r="AF171" s="623">
        <v>0</v>
      </c>
      <c r="AG171" s="623">
        <v>7</v>
      </c>
      <c r="AH171" s="623" t="s">
        <v>1344</v>
      </c>
      <c r="AI171" s="611">
        <v>2</v>
      </c>
      <c r="AJ171" s="611">
        <v>2</v>
      </c>
      <c r="AK171" s="614">
        <v>0</v>
      </c>
      <c r="AL171" s="614">
        <v>0</v>
      </c>
      <c r="AM171" s="614">
        <v>0</v>
      </c>
      <c r="AN171" s="623">
        <v>0</v>
      </c>
      <c r="AQ171" s="611">
        <v>1</v>
      </c>
      <c r="AR171" s="611">
        <v>0</v>
      </c>
      <c r="AS171" s="611">
        <v>0</v>
      </c>
      <c r="AT171" s="611">
        <v>0</v>
      </c>
      <c r="AU171" s="611">
        <v>0</v>
      </c>
      <c r="AV171" s="611">
        <v>0</v>
      </c>
      <c r="AW171" s="611">
        <v>0</v>
      </c>
      <c r="AX171" s="611">
        <v>0</v>
      </c>
    </row>
    <row r="172" spans="1:50" ht="11.25" customHeight="1">
      <c r="A172" s="623"/>
      <c r="B172" s="623">
        <v>308</v>
      </c>
      <c r="C172" s="623">
        <v>9</v>
      </c>
      <c r="D172" s="614">
        <v>5</v>
      </c>
      <c r="E172" s="614">
        <v>0.3</v>
      </c>
      <c r="F172" s="614">
        <f t="shared" si="43"/>
        <v>0.7</v>
      </c>
      <c r="G172" s="614">
        <v>0</v>
      </c>
      <c r="H172" s="429" t="s">
        <v>1345</v>
      </c>
      <c r="I172" s="601" t="str">
        <f t="shared" si="38"/>
        <v>캐릭별파트(1)</v>
      </c>
      <c r="J172" s="601" t="s">
        <v>1882</v>
      </c>
      <c r="K172" s="777">
        <v>-1</v>
      </c>
      <c r="L172" s="777" t="s">
        <v>2639</v>
      </c>
      <c r="M172" s="648" t="s">
        <v>2076</v>
      </c>
      <c r="N172" s="622">
        <v>1</v>
      </c>
      <c r="O172" s="623" t="s">
        <v>1765</v>
      </c>
      <c r="P172" s="697" t="s">
        <v>2319</v>
      </c>
      <c r="Q172" s="625">
        <v>606</v>
      </c>
      <c r="R172" s="625">
        <f t="shared" si="39"/>
        <v>5</v>
      </c>
      <c r="S172" s="697">
        <f t="shared" si="44"/>
        <v>5</v>
      </c>
      <c r="T172" s="697">
        <f t="shared" si="45"/>
        <v>0.1525</v>
      </c>
      <c r="U172" s="623"/>
      <c r="V172" s="623"/>
      <c r="W172" s="623">
        <v>0</v>
      </c>
      <c r="X172" s="623">
        <v>0</v>
      </c>
      <c r="Y172" s="623" t="s">
        <v>1766</v>
      </c>
      <c r="Z172" s="623">
        <v>300</v>
      </c>
      <c r="AA172" s="623"/>
      <c r="AB172" s="623"/>
      <c r="AC172" s="623"/>
      <c r="AD172" s="623"/>
      <c r="AE172" s="777">
        <f t="shared" si="42"/>
        <v>500</v>
      </c>
      <c r="AF172" s="623">
        <v>0</v>
      </c>
      <c r="AG172" s="623">
        <v>7</v>
      </c>
      <c r="AH172" s="623" t="s">
        <v>1886</v>
      </c>
      <c r="AI172" s="611">
        <v>3</v>
      </c>
      <c r="AJ172" s="611">
        <v>0</v>
      </c>
      <c r="AK172" s="614">
        <v>0</v>
      </c>
      <c r="AL172" s="614">
        <v>0</v>
      </c>
      <c r="AM172" s="614">
        <v>0</v>
      </c>
      <c r="AN172" s="614">
        <v>1</v>
      </c>
      <c r="AQ172" s="611">
        <v>1</v>
      </c>
      <c r="AR172" s="611">
        <v>0</v>
      </c>
      <c r="AS172" s="611">
        <v>0</v>
      </c>
      <c r="AT172" s="611">
        <v>0</v>
      </c>
      <c r="AU172" s="611">
        <v>0</v>
      </c>
      <c r="AV172" s="611">
        <v>0</v>
      </c>
      <c r="AW172" s="611">
        <v>0</v>
      </c>
      <c r="AX172" s="611">
        <v>0</v>
      </c>
    </row>
    <row r="173" spans="1:50" ht="11.25" customHeight="1">
      <c r="A173" s="623"/>
      <c r="B173" s="623">
        <v>309</v>
      </c>
      <c r="C173" s="623">
        <v>10</v>
      </c>
      <c r="D173" s="614">
        <v>16</v>
      </c>
      <c r="E173" s="614">
        <v>0.3</v>
      </c>
      <c r="F173" s="614">
        <f t="shared" si="43"/>
        <v>0.7</v>
      </c>
      <c r="G173" s="614">
        <v>0</v>
      </c>
      <c r="H173" s="429" t="s">
        <v>1887</v>
      </c>
      <c r="I173" s="601" t="str">
        <f t="shared" si="38"/>
        <v>캐릭별파트(1)</v>
      </c>
      <c r="J173" s="601" t="s">
        <v>1882</v>
      </c>
      <c r="K173" s="777">
        <v>-1</v>
      </c>
      <c r="L173" s="777" t="s">
        <v>2639</v>
      </c>
      <c r="M173" s="648" t="s">
        <v>2077</v>
      </c>
      <c r="N173" s="622">
        <v>1</v>
      </c>
      <c r="O173" s="623" t="s">
        <v>1765</v>
      </c>
      <c r="P173" s="697" t="s">
        <v>2320</v>
      </c>
      <c r="Q173" s="625">
        <v>607</v>
      </c>
      <c r="R173" s="625">
        <f t="shared" si="39"/>
        <v>16</v>
      </c>
      <c r="S173" s="697">
        <f t="shared" si="44"/>
        <v>15</v>
      </c>
      <c r="T173" s="697">
        <f t="shared" si="45"/>
        <v>0.48780000000000001</v>
      </c>
      <c r="U173" s="623"/>
      <c r="V173" s="623"/>
      <c r="W173" s="623">
        <v>0</v>
      </c>
      <c r="X173" s="623">
        <v>0</v>
      </c>
      <c r="Y173" s="623" t="s">
        <v>1766</v>
      </c>
      <c r="Z173" s="623">
        <v>300</v>
      </c>
      <c r="AA173" s="623"/>
      <c r="AB173" s="623"/>
      <c r="AC173" s="623"/>
      <c r="AD173" s="623"/>
      <c r="AE173" s="777">
        <f t="shared" si="42"/>
        <v>1800</v>
      </c>
      <c r="AF173" s="623">
        <v>0</v>
      </c>
      <c r="AG173" s="623">
        <v>7</v>
      </c>
      <c r="AH173" s="623" t="s">
        <v>1888</v>
      </c>
      <c r="AI173" s="611">
        <v>3</v>
      </c>
      <c r="AJ173" s="611">
        <v>1</v>
      </c>
      <c r="AK173" s="614">
        <v>0</v>
      </c>
      <c r="AL173" s="614">
        <v>0</v>
      </c>
      <c r="AM173" s="614">
        <v>0</v>
      </c>
      <c r="AN173" s="614">
        <v>2</v>
      </c>
      <c r="AQ173" s="611">
        <v>1</v>
      </c>
      <c r="AR173" s="611">
        <v>0</v>
      </c>
      <c r="AS173" s="611">
        <v>0</v>
      </c>
      <c r="AT173" s="611">
        <v>0</v>
      </c>
      <c r="AU173" s="611">
        <v>0</v>
      </c>
      <c r="AV173" s="611">
        <v>0</v>
      </c>
      <c r="AW173" s="611">
        <v>0</v>
      </c>
      <c r="AX173" s="611">
        <v>0</v>
      </c>
    </row>
    <row r="174" spans="1:50" s="619" customFormat="1" ht="11.25" customHeight="1">
      <c r="A174" s="616"/>
      <c r="B174" s="616">
        <v>310</v>
      </c>
      <c r="C174" s="616">
        <v>11</v>
      </c>
      <c r="D174" s="616">
        <v>1</v>
      </c>
      <c r="E174" s="616">
        <v>0</v>
      </c>
      <c r="F174" s="616">
        <v>0</v>
      </c>
      <c r="G174" s="616">
        <v>0</v>
      </c>
      <c r="H174" s="617" t="s">
        <v>1889</v>
      </c>
      <c r="I174" s="618" t="str">
        <f t="shared" si="38"/>
        <v>캐릭별파트(0)</v>
      </c>
      <c r="J174" s="618" t="s">
        <v>1882</v>
      </c>
      <c r="K174" s="777">
        <v>-1</v>
      </c>
      <c r="L174" s="896" t="s">
        <v>2640</v>
      </c>
      <c r="M174" s="648" t="s">
        <v>2077</v>
      </c>
      <c r="N174" s="622">
        <v>1</v>
      </c>
      <c r="O174" s="623" t="s">
        <v>1765</v>
      </c>
      <c r="P174" s="616" t="s">
        <v>1798</v>
      </c>
      <c r="Q174" s="616">
        <v>200</v>
      </c>
      <c r="R174" s="616">
        <v>1</v>
      </c>
      <c r="S174" s="697">
        <f t="shared" si="44"/>
        <v>0</v>
      </c>
      <c r="T174" s="697">
        <f t="shared" si="45"/>
        <v>0</v>
      </c>
      <c r="U174" s="616"/>
      <c r="V174" s="616"/>
      <c r="W174" s="623">
        <v>0</v>
      </c>
      <c r="X174" s="623">
        <v>0</v>
      </c>
      <c r="Y174" s="623" t="s">
        <v>1766</v>
      </c>
      <c r="Z174" s="623">
        <v>300</v>
      </c>
      <c r="AA174" s="616"/>
      <c r="AB174" s="616"/>
      <c r="AC174" s="616"/>
      <c r="AD174" s="616"/>
      <c r="AE174" s="777">
        <f t="shared" si="42"/>
        <v>0</v>
      </c>
      <c r="AF174" s="616">
        <v>0</v>
      </c>
      <c r="AG174" s="616">
        <v>7</v>
      </c>
      <c r="AH174" s="616" t="s">
        <v>1799</v>
      </c>
      <c r="AI174" s="619">
        <v>0</v>
      </c>
      <c r="AJ174" s="619">
        <v>0</v>
      </c>
      <c r="AK174" s="616">
        <v>0</v>
      </c>
      <c r="AL174" s="616">
        <v>0</v>
      </c>
      <c r="AM174" s="616">
        <v>0</v>
      </c>
      <c r="AN174" s="616">
        <v>0</v>
      </c>
      <c r="AQ174" s="619">
        <v>0</v>
      </c>
      <c r="AR174" s="619">
        <v>0</v>
      </c>
      <c r="AS174" s="619">
        <v>0</v>
      </c>
      <c r="AT174" s="619">
        <v>0</v>
      </c>
      <c r="AU174" s="619">
        <v>0</v>
      </c>
      <c r="AV174" s="619">
        <v>0</v>
      </c>
      <c r="AW174" s="619">
        <v>0</v>
      </c>
      <c r="AX174" s="619">
        <v>0</v>
      </c>
    </row>
    <row r="175" spans="1:50" s="619" customFormat="1" ht="11.25" customHeight="1">
      <c r="A175" s="616"/>
      <c r="B175" s="616">
        <v>311</v>
      </c>
      <c r="C175" s="616">
        <v>12</v>
      </c>
      <c r="D175" s="616">
        <v>1</v>
      </c>
      <c r="E175" s="616">
        <v>0</v>
      </c>
      <c r="F175" s="616">
        <v>0</v>
      </c>
      <c r="G175" s="616">
        <v>0</v>
      </c>
      <c r="H175" s="617" t="s">
        <v>1890</v>
      </c>
      <c r="I175" s="618" t="str">
        <f t="shared" si="38"/>
        <v>캐릭별파트(0)</v>
      </c>
      <c r="J175" s="618" t="s">
        <v>1882</v>
      </c>
      <c r="K175" s="777">
        <v>-1</v>
      </c>
      <c r="L175" s="896" t="s">
        <v>2640</v>
      </c>
      <c r="M175" s="648" t="s">
        <v>2077</v>
      </c>
      <c r="N175" s="622">
        <v>1</v>
      </c>
      <c r="O175" s="623" t="s">
        <v>1765</v>
      </c>
      <c r="P175" s="616" t="s">
        <v>1798</v>
      </c>
      <c r="Q175" s="616">
        <v>200</v>
      </c>
      <c r="R175" s="616">
        <v>1</v>
      </c>
      <c r="S175" s="697">
        <f t="shared" si="44"/>
        <v>0</v>
      </c>
      <c r="T175" s="697">
        <f t="shared" si="45"/>
        <v>0</v>
      </c>
      <c r="U175" s="616"/>
      <c r="V175" s="616"/>
      <c r="W175" s="623">
        <v>0</v>
      </c>
      <c r="X175" s="623">
        <v>0</v>
      </c>
      <c r="Y175" s="623" t="s">
        <v>1766</v>
      </c>
      <c r="Z175" s="623">
        <v>300</v>
      </c>
      <c r="AA175" s="616"/>
      <c r="AB175" s="616"/>
      <c r="AC175" s="616"/>
      <c r="AD175" s="616"/>
      <c r="AE175" s="777">
        <f t="shared" si="42"/>
        <v>0</v>
      </c>
      <c r="AF175" s="616">
        <v>0</v>
      </c>
      <c r="AG175" s="616">
        <v>7</v>
      </c>
      <c r="AH175" s="616" t="s">
        <v>1799</v>
      </c>
      <c r="AI175" s="619">
        <v>0</v>
      </c>
      <c r="AJ175" s="619">
        <v>0</v>
      </c>
      <c r="AK175" s="616">
        <v>0</v>
      </c>
      <c r="AL175" s="616">
        <v>0</v>
      </c>
      <c r="AM175" s="616">
        <v>0</v>
      </c>
      <c r="AN175" s="616">
        <v>0</v>
      </c>
      <c r="AQ175" s="619">
        <v>0</v>
      </c>
      <c r="AR175" s="619">
        <v>0</v>
      </c>
      <c r="AS175" s="619">
        <v>0</v>
      </c>
      <c r="AT175" s="619">
        <v>0</v>
      </c>
      <c r="AU175" s="619">
        <v>0</v>
      </c>
      <c r="AV175" s="619">
        <v>0</v>
      </c>
      <c r="AW175" s="619">
        <v>0</v>
      </c>
      <c r="AX175" s="619">
        <v>0</v>
      </c>
    </row>
    <row r="176" spans="1:50" ht="11.25" customHeight="1">
      <c r="A176" s="623"/>
      <c r="B176" s="623">
        <v>312</v>
      </c>
      <c r="C176" s="623">
        <v>13</v>
      </c>
      <c r="D176" s="614">
        <v>31</v>
      </c>
      <c r="E176" s="614">
        <v>0.3</v>
      </c>
      <c r="F176" s="614">
        <f t="shared" si="43"/>
        <v>0.7</v>
      </c>
      <c r="G176" s="614">
        <v>0</v>
      </c>
      <c r="H176" s="429" t="s">
        <v>1346</v>
      </c>
      <c r="I176" s="601" t="str">
        <f t="shared" si="38"/>
        <v>캐릭별파트(1)</v>
      </c>
      <c r="J176" s="601" t="s">
        <v>1882</v>
      </c>
      <c r="K176" s="777">
        <v>-1</v>
      </c>
      <c r="L176" s="777" t="s">
        <v>2639</v>
      </c>
      <c r="M176" s="648" t="s">
        <v>2078</v>
      </c>
      <c r="N176" s="622">
        <v>1</v>
      </c>
      <c r="O176" s="623" t="s">
        <v>1765</v>
      </c>
      <c r="P176" s="697" t="s">
        <v>2317</v>
      </c>
      <c r="Q176" s="625">
        <v>608</v>
      </c>
      <c r="R176" s="625">
        <f t="shared" si="39"/>
        <v>31</v>
      </c>
      <c r="S176" s="697">
        <f t="shared" si="44"/>
        <v>29</v>
      </c>
      <c r="T176" s="697">
        <f t="shared" si="45"/>
        <v>0.94499999999999995</v>
      </c>
      <c r="U176" s="623"/>
      <c r="V176" s="623"/>
      <c r="W176" s="623">
        <v>0</v>
      </c>
      <c r="X176" s="623">
        <v>0</v>
      </c>
      <c r="Y176" s="623" t="s">
        <v>1766</v>
      </c>
      <c r="Z176" s="623">
        <v>300</v>
      </c>
      <c r="AA176" s="623"/>
      <c r="AB176" s="623"/>
      <c r="AC176" s="623"/>
      <c r="AD176" s="623"/>
      <c r="AE176" s="777">
        <f t="shared" si="42"/>
        <v>5800</v>
      </c>
      <c r="AF176" s="623">
        <v>0</v>
      </c>
      <c r="AG176" s="623">
        <v>7</v>
      </c>
      <c r="AH176" s="623" t="s">
        <v>1891</v>
      </c>
      <c r="AI176" s="611">
        <v>3</v>
      </c>
      <c r="AJ176" s="611">
        <v>2</v>
      </c>
      <c r="AK176" s="614">
        <v>0</v>
      </c>
      <c r="AL176" s="614">
        <v>0</v>
      </c>
      <c r="AM176" s="614">
        <v>0</v>
      </c>
      <c r="AN176" s="614">
        <v>0</v>
      </c>
      <c r="AQ176" s="611">
        <v>1</v>
      </c>
      <c r="AR176" s="611">
        <v>0</v>
      </c>
      <c r="AS176" s="611">
        <v>0</v>
      </c>
      <c r="AT176" s="611">
        <v>0</v>
      </c>
      <c r="AU176" s="611">
        <v>0</v>
      </c>
      <c r="AV176" s="611">
        <v>0</v>
      </c>
      <c r="AW176" s="611">
        <v>0</v>
      </c>
      <c r="AX176" s="611">
        <v>0</v>
      </c>
    </row>
    <row r="177" spans="1:50" ht="11.25" customHeight="1">
      <c r="A177" s="623"/>
      <c r="B177" s="623">
        <v>313</v>
      </c>
      <c r="C177" s="623">
        <v>14</v>
      </c>
      <c r="D177" s="614">
        <v>5</v>
      </c>
      <c r="E177" s="614">
        <v>0.7</v>
      </c>
      <c r="F177" s="614">
        <f t="shared" si="43"/>
        <v>0.30000000000000004</v>
      </c>
      <c r="G177" s="623">
        <v>0</v>
      </c>
      <c r="H177" s="429" t="s">
        <v>1347</v>
      </c>
      <c r="I177" s="601" t="str">
        <f t="shared" si="38"/>
        <v>캐릭별파트(1)</v>
      </c>
      <c r="J177" s="601" t="s">
        <v>1882</v>
      </c>
      <c r="K177" s="777">
        <v>-1</v>
      </c>
      <c r="L177" s="777" t="s">
        <v>2639</v>
      </c>
      <c r="M177" s="648" t="s">
        <v>2079</v>
      </c>
      <c r="N177" s="622">
        <v>1</v>
      </c>
      <c r="O177" s="623" t="s">
        <v>1765</v>
      </c>
      <c r="P177" s="697" t="s">
        <v>2319</v>
      </c>
      <c r="Q177" s="625">
        <v>609</v>
      </c>
      <c r="R177" s="625">
        <f t="shared" si="39"/>
        <v>5</v>
      </c>
      <c r="S177" s="697">
        <f t="shared" si="44"/>
        <v>11</v>
      </c>
      <c r="T177" s="697">
        <f t="shared" si="45"/>
        <v>6.54E-2</v>
      </c>
      <c r="U177" s="623"/>
      <c r="V177" s="623"/>
      <c r="W177" s="623">
        <v>0</v>
      </c>
      <c r="X177" s="623">
        <v>0</v>
      </c>
      <c r="Y177" s="623" t="s">
        <v>1766</v>
      </c>
      <c r="Z177" s="623">
        <v>300</v>
      </c>
      <c r="AA177" s="623"/>
      <c r="AB177" s="623"/>
      <c r="AC177" s="623"/>
      <c r="AD177" s="623"/>
      <c r="AE177" s="777">
        <f t="shared" si="42"/>
        <v>500</v>
      </c>
      <c r="AF177" s="623">
        <v>0</v>
      </c>
      <c r="AG177" s="623">
        <v>7</v>
      </c>
      <c r="AH177" s="623" t="s">
        <v>1348</v>
      </c>
      <c r="AI177" s="611">
        <v>1</v>
      </c>
      <c r="AJ177" s="611">
        <v>0</v>
      </c>
      <c r="AK177" s="614">
        <v>0</v>
      </c>
      <c r="AL177" s="614">
        <v>0</v>
      </c>
      <c r="AM177" s="614">
        <v>0</v>
      </c>
      <c r="AN177" s="623">
        <v>1</v>
      </c>
      <c r="AQ177" s="611">
        <v>1</v>
      </c>
      <c r="AR177" s="611">
        <v>0</v>
      </c>
      <c r="AS177" s="611">
        <v>0</v>
      </c>
      <c r="AT177" s="611">
        <v>0</v>
      </c>
      <c r="AU177" s="611">
        <v>0</v>
      </c>
      <c r="AV177" s="611">
        <v>0</v>
      </c>
      <c r="AW177" s="611">
        <v>0</v>
      </c>
      <c r="AX177" s="611">
        <v>0</v>
      </c>
    </row>
    <row r="178" spans="1:50" ht="11.25" customHeight="1">
      <c r="A178" s="623"/>
      <c r="B178" s="623">
        <v>314</v>
      </c>
      <c r="C178" s="623">
        <v>15</v>
      </c>
      <c r="D178" s="614">
        <v>16</v>
      </c>
      <c r="E178" s="614">
        <v>0.7</v>
      </c>
      <c r="F178" s="614">
        <f t="shared" si="43"/>
        <v>0.30000000000000004</v>
      </c>
      <c r="G178" s="623">
        <v>0</v>
      </c>
      <c r="H178" s="429" t="s">
        <v>1892</v>
      </c>
      <c r="I178" s="601" t="str">
        <f t="shared" si="38"/>
        <v>캐릭별파트(1)</v>
      </c>
      <c r="J178" s="601" t="s">
        <v>1882</v>
      </c>
      <c r="K178" s="777">
        <v>-1</v>
      </c>
      <c r="L178" s="777" t="s">
        <v>2639</v>
      </c>
      <c r="M178" s="648" t="s">
        <v>2080</v>
      </c>
      <c r="N178" s="622">
        <v>1</v>
      </c>
      <c r="O178" s="623" t="s">
        <v>1765</v>
      </c>
      <c r="P178" s="697" t="s">
        <v>2320</v>
      </c>
      <c r="Q178" s="625">
        <v>610</v>
      </c>
      <c r="R178" s="625">
        <f t="shared" si="39"/>
        <v>16</v>
      </c>
      <c r="S178" s="697">
        <f t="shared" si="44"/>
        <v>34</v>
      </c>
      <c r="T178" s="697">
        <f t="shared" si="45"/>
        <v>0.20909999999999998</v>
      </c>
      <c r="U178" s="623"/>
      <c r="V178" s="623"/>
      <c r="W178" s="623">
        <v>0</v>
      </c>
      <c r="X178" s="623">
        <v>0</v>
      </c>
      <c r="Y178" s="623" t="s">
        <v>1766</v>
      </c>
      <c r="Z178" s="623">
        <v>300</v>
      </c>
      <c r="AA178" s="623"/>
      <c r="AB178" s="623"/>
      <c r="AC178" s="623"/>
      <c r="AD178" s="623"/>
      <c r="AE178" s="777">
        <f t="shared" si="42"/>
        <v>1800</v>
      </c>
      <c r="AF178" s="623">
        <v>0</v>
      </c>
      <c r="AG178" s="623">
        <v>7</v>
      </c>
      <c r="AH178" s="623" t="s">
        <v>1893</v>
      </c>
      <c r="AI178" s="611">
        <v>1</v>
      </c>
      <c r="AJ178" s="611">
        <v>1</v>
      </c>
      <c r="AK178" s="614">
        <v>0</v>
      </c>
      <c r="AL178" s="614">
        <v>0</v>
      </c>
      <c r="AM178" s="614">
        <v>0</v>
      </c>
      <c r="AN178" s="623">
        <v>2</v>
      </c>
      <c r="AQ178" s="611">
        <v>1</v>
      </c>
      <c r="AR178" s="611">
        <v>0</v>
      </c>
      <c r="AS178" s="611">
        <v>0</v>
      </c>
      <c r="AT178" s="611">
        <v>0</v>
      </c>
      <c r="AU178" s="611">
        <v>0</v>
      </c>
      <c r="AV178" s="611">
        <v>0</v>
      </c>
      <c r="AW178" s="611">
        <v>0</v>
      </c>
      <c r="AX178" s="611">
        <v>0</v>
      </c>
    </row>
    <row r="179" spans="1:50" s="619" customFormat="1" ht="11.25" customHeight="1">
      <c r="A179" s="616"/>
      <c r="B179" s="616">
        <v>315</v>
      </c>
      <c r="C179" s="616">
        <v>16</v>
      </c>
      <c r="D179" s="616">
        <v>1</v>
      </c>
      <c r="E179" s="616">
        <v>0</v>
      </c>
      <c r="F179" s="616">
        <v>0</v>
      </c>
      <c r="G179" s="616">
        <v>0</v>
      </c>
      <c r="H179" s="617" t="s">
        <v>1894</v>
      </c>
      <c r="I179" s="618" t="str">
        <f t="shared" si="38"/>
        <v>캐릭별파트(0)</v>
      </c>
      <c r="J179" s="618" t="s">
        <v>1882</v>
      </c>
      <c r="K179" s="777">
        <v>-1</v>
      </c>
      <c r="L179" s="896" t="s">
        <v>2640</v>
      </c>
      <c r="M179" s="648" t="s">
        <v>2080</v>
      </c>
      <c r="N179" s="622">
        <v>1</v>
      </c>
      <c r="O179" s="623" t="s">
        <v>1765</v>
      </c>
      <c r="P179" s="616" t="s">
        <v>1798</v>
      </c>
      <c r="Q179" s="616">
        <v>200</v>
      </c>
      <c r="R179" s="616">
        <v>1</v>
      </c>
      <c r="S179" s="697">
        <f t="shared" si="44"/>
        <v>0</v>
      </c>
      <c r="T179" s="697">
        <f t="shared" si="45"/>
        <v>0</v>
      </c>
      <c r="U179" s="616"/>
      <c r="V179" s="616"/>
      <c r="W179" s="623">
        <v>0</v>
      </c>
      <c r="X179" s="623">
        <v>0</v>
      </c>
      <c r="Y179" s="623" t="s">
        <v>1766</v>
      </c>
      <c r="Z179" s="623">
        <v>300</v>
      </c>
      <c r="AA179" s="616"/>
      <c r="AB179" s="616"/>
      <c r="AC179" s="616"/>
      <c r="AD179" s="616"/>
      <c r="AE179" s="777">
        <f t="shared" si="42"/>
        <v>0</v>
      </c>
      <c r="AF179" s="616">
        <v>0</v>
      </c>
      <c r="AG179" s="616">
        <v>7</v>
      </c>
      <c r="AH179" s="616" t="s">
        <v>1799</v>
      </c>
      <c r="AI179" s="619">
        <v>0</v>
      </c>
      <c r="AJ179" s="619">
        <v>0</v>
      </c>
      <c r="AK179" s="616">
        <v>0</v>
      </c>
      <c r="AL179" s="616">
        <v>0</v>
      </c>
      <c r="AM179" s="616">
        <v>0</v>
      </c>
      <c r="AN179" s="616">
        <v>0</v>
      </c>
      <c r="AQ179" s="619">
        <v>0</v>
      </c>
      <c r="AR179" s="619">
        <v>0</v>
      </c>
      <c r="AS179" s="619">
        <v>0</v>
      </c>
      <c r="AT179" s="619">
        <v>0</v>
      </c>
      <c r="AU179" s="619">
        <v>0</v>
      </c>
      <c r="AV179" s="619">
        <v>0</v>
      </c>
      <c r="AW179" s="619">
        <v>0</v>
      </c>
      <c r="AX179" s="619">
        <v>0</v>
      </c>
    </row>
    <row r="180" spans="1:50" s="619" customFormat="1" ht="11.25" customHeight="1">
      <c r="A180" s="616"/>
      <c r="B180" s="616">
        <v>316</v>
      </c>
      <c r="C180" s="616">
        <v>17</v>
      </c>
      <c r="D180" s="616">
        <v>1</v>
      </c>
      <c r="E180" s="616">
        <v>0</v>
      </c>
      <c r="F180" s="616">
        <v>0</v>
      </c>
      <c r="G180" s="616">
        <v>0</v>
      </c>
      <c r="H180" s="617" t="s">
        <v>1895</v>
      </c>
      <c r="I180" s="618" t="str">
        <f t="shared" si="38"/>
        <v>캐릭별파트(0)</v>
      </c>
      <c r="J180" s="618" t="s">
        <v>1882</v>
      </c>
      <c r="K180" s="777">
        <v>-1</v>
      </c>
      <c r="L180" s="896" t="s">
        <v>2640</v>
      </c>
      <c r="M180" s="648" t="s">
        <v>2080</v>
      </c>
      <c r="N180" s="622">
        <v>1</v>
      </c>
      <c r="O180" s="623" t="s">
        <v>1765</v>
      </c>
      <c r="P180" s="616" t="s">
        <v>1798</v>
      </c>
      <c r="Q180" s="616">
        <v>200</v>
      </c>
      <c r="R180" s="616">
        <v>1</v>
      </c>
      <c r="S180" s="697">
        <f t="shared" si="44"/>
        <v>0</v>
      </c>
      <c r="T180" s="697">
        <f t="shared" si="45"/>
        <v>0</v>
      </c>
      <c r="U180" s="616"/>
      <c r="V180" s="616"/>
      <c r="W180" s="623">
        <v>0</v>
      </c>
      <c r="X180" s="623">
        <v>0</v>
      </c>
      <c r="Y180" s="623" t="s">
        <v>1766</v>
      </c>
      <c r="Z180" s="623">
        <v>300</v>
      </c>
      <c r="AA180" s="616"/>
      <c r="AB180" s="616"/>
      <c r="AC180" s="616"/>
      <c r="AD180" s="616"/>
      <c r="AE180" s="777">
        <f t="shared" si="42"/>
        <v>0</v>
      </c>
      <c r="AF180" s="616">
        <v>0</v>
      </c>
      <c r="AG180" s="616">
        <v>7</v>
      </c>
      <c r="AH180" s="616" t="s">
        <v>1799</v>
      </c>
      <c r="AI180" s="619">
        <v>0</v>
      </c>
      <c r="AJ180" s="619">
        <v>0</v>
      </c>
      <c r="AK180" s="616">
        <v>0</v>
      </c>
      <c r="AL180" s="616">
        <v>0</v>
      </c>
      <c r="AM180" s="616">
        <v>0</v>
      </c>
      <c r="AN180" s="616">
        <v>0</v>
      </c>
      <c r="AQ180" s="619">
        <v>0</v>
      </c>
      <c r="AR180" s="619">
        <v>0</v>
      </c>
      <c r="AS180" s="619">
        <v>0</v>
      </c>
      <c r="AT180" s="619">
        <v>0</v>
      </c>
      <c r="AU180" s="619">
        <v>0</v>
      </c>
      <c r="AV180" s="619">
        <v>0</v>
      </c>
      <c r="AW180" s="619">
        <v>0</v>
      </c>
      <c r="AX180" s="619">
        <v>0</v>
      </c>
    </row>
    <row r="181" spans="1:50" ht="11.25" customHeight="1">
      <c r="A181" s="623"/>
      <c r="B181" s="623">
        <v>317</v>
      </c>
      <c r="C181" s="623">
        <v>18</v>
      </c>
      <c r="D181" s="614">
        <v>31</v>
      </c>
      <c r="E181" s="614">
        <v>0.7</v>
      </c>
      <c r="F181" s="614">
        <f t="shared" si="43"/>
        <v>0.30000000000000004</v>
      </c>
      <c r="G181" s="623">
        <v>0</v>
      </c>
      <c r="H181" s="429" t="s">
        <v>1349</v>
      </c>
      <c r="I181" s="601" t="str">
        <f t="shared" si="38"/>
        <v>캐릭별파트(1)</v>
      </c>
      <c r="J181" s="601" t="s">
        <v>1882</v>
      </c>
      <c r="K181" s="777">
        <v>-1</v>
      </c>
      <c r="L181" s="777" t="s">
        <v>2639</v>
      </c>
      <c r="M181" s="648" t="s">
        <v>2081</v>
      </c>
      <c r="N181" s="622">
        <v>1</v>
      </c>
      <c r="O181" s="623" t="s">
        <v>1765</v>
      </c>
      <c r="P181" s="697" t="s">
        <v>2317</v>
      </c>
      <c r="Q181" s="625">
        <v>611</v>
      </c>
      <c r="R181" s="625">
        <f t="shared" si="39"/>
        <v>31</v>
      </c>
      <c r="S181" s="697">
        <f t="shared" si="44"/>
        <v>66</v>
      </c>
      <c r="T181" s="697">
        <f t="shared" si="45"/>
        <v>0.40500000000000003</v>
      </c>
      <c r="U181" s="623"/>
      <c r="V181" s="623"/>
      <c r="W181" s="623">
        <v>0</v>
      </c>
      <c r="X181" s="623">
        <v>0</v>
      </c>
      <c r="Y181" s="623" t="s">
        <v>1766</v>
      </c>
      <c r="Z181" s="623">
        <v>300</v>
      </c>
      <c r="AA181" s="623"/>
      <c r="AB181" s="623"/>
      <c r="AC181" s="623"/>
      <c r="AD181" s="623"/>
      <c r="AE181" s="777">
        <f t="shared" si="42"/>
        <v>5800</v>
      </c>
      <c r="AF181" s="623">
        <v>0</v>
      </c>
      <c r="AG181" s="623">
        <v>7</v>
      </c>
      <c r="AH181" s="623" t="s">
        <v>1350</v>
      </c>
      <c r="AI181" s="611">
        <v>1</v>
      </c>
      <c r="AJ181" s="611">
        <v>2</v>
      </c>
      <c r="AK181" s="614">
        <v>0</v>
      </c>
      <c r="AL181" s="614">
        <v>0</v>
      </c>
      <c r="AM181" s="614">
        <v>0</v>
      </c>
      <c r="AN181" s="623">
        <v>0</v>
      </c>
      <c r="AQ181" s="611">
        <v>1</v>
      </c>
      <c r="AR181" s="611">
        <v>0</v>
      </c>
      <c r="AS181" s="611">
        <v>0</v>
      </c>
      <c r="AT181" s="611">
        <v>0</v>
      </c>
      <c r="AU181" s="611">
        <v>0</v>
      </c>
      <c r="AV181" s="611">
        <v>0</v>
      </c>
      <c r="AW181" s="611">
        <v>0</v>
      </c>
      <c r="AX181" s="611">
        <v>0</v>
      </c>
    </row>
    <row r="182" spans="1:50" ht="11.25" customHeight="1">
      <c r="A182" s="623"/>
      <c r="B182" s="623">
        <v>318</v>
      </c>
      <c r="C182" s="623">
        <v>19</v>
      </c>
      <c r="D182" s="614">
        <v>5</v>
      </c>
      <c r="E182" s="614">
        <v>0</v>
      </c>
      <c r="F182" s="614">
        <f t="shared" si="43"/>
        <v>1</v>
      </c>
      <c r="G182" s="614">
        <v>0</v>
      </c>
      <c r="H182" s="429" t="s">
        <v>1351</v>
      </c>
      <c r="I182" s="601" t="str">
        <f t="shared" si="38"/>
        <v>캐릭별파트(1)</v>
      </c>
      <c r="J182" s="601" t="s">
        <v>1882</v>
      </c>
      <c r="K182" s="777">
        <v>-1</v>
      </c>
      <c r="L182" s="777" t="s">
        <v>2639</v>
      </c>
      <c r="M182" s="648" t="s">
        <v>2082</v>
      </c>
      <c r="N182" s="622">
        <v>1</v>
      </c>
      <c r="O182" s="623" t="s">
        <v>1765</v>
      </c>
      <c r="P182" s="697" t="s">
        <v>2319</v>
      </c>
      <c r="Q182" s="625">
        <v>612</v>
      </c>
      <c r="R182" s="625">
        <f t="shared" si="39"/>
        <v>5</v>
      </c>
      <c r="S182" s="697">
        <f t="shared" si="44"/>
        <v>0</v>
      </c>
      <c r="T182" s="697">
        <f t="shared" si="45"/>
        <v>0.21779999999999999</v>
      </c>
      <c r="U182" s="623"/>
      <c r="V182" s="623"/>
      <c r="W182" s="623">
        <v>0</v>
      </c>
      <c r="X182" s="623">
        <v>0</v>
      </c>
      <c r="Y182" s="623" t="s">
        <v>1766</v>
      </c>
      <c r="Z182" s="623">
        <v>300</v>
      </c>
      <c r="AA182" s="623"/>
      <c r="AB182" s="623"/>
      <c r="AC182" s="623"/>
      <c r="AD182" s="623"/>
      <c r="AE182" s="777">
        <f t="shared" si="42"/>
        <v>500</v>
      </c>
      <c r="AF182" s="623">
        <v>0</v>
      </c>
      <c r="AG182" s="623">
        <v>7</v>
      </c>
      <c r="AH182" s="623" t="s">
        <v>1352</v>
      </c>
      <c r="AI182" s="611">
        <v>4</v>
      </c>
      <c r="AJ182" s="611">
        <v>0</v>
      </c>
      <c r="AK182" s="614">
        <v>0</v>
      </c>
      <c r="AL182" s="614">
        <v>0</v>
      </c>
      <c r="AM182" s="614">
        <v>0</v>
      </c>
      <c r="AN182" s="614">
        <v>1</v>
      </c>
      <c r="AQ182" s="611">
        <v>1</v>
      </c>
      <c r="AR182" s="611">
        <v>0</v>
      </c>
      <c r="AS182" s="611">
        <v>0</v>
      </c>
      <c r="AT182" s="611">
        <v>0</v>
      </c>
      <c r="AU182" s="611">
        <v>0</v>
      </c>
      <c r="AV182" s="611">
        <v>0</v>
      </c>
      <c r="AW182" s="611">
        <v>0</v>
      </c>
      <c r="AX182" s="611">
        <v>0</v>
      </c>
    </row>
    <row r="183" spans="1:50" ht="11.25" customHeight="1">
      <c r="A183" s="623"/>
      <c r="B183" s="623">
        <v>319</v>
      </c>
      <c r="C183" s="623">
        <v>20</v>
      </c>
      <c r="D183" s="614">
        <v>16</v>
      </c>
      <c r="E183" s="614">
        <v>0</v>
      </c>
      <c r="F183" s="614">
        <f t="shared" si="43"/>
        <v>1</v>
      </c>
      <c r="G183" s="614">
        <v>0</v>
      </c>
      <c r="H183" s="429" t="s">
        <v>1896</v>
      </c>
      <c r="I183" s="601" t="str">
        <f t="shared" si="38"/>
        <v>캐릭별파트(1)</v>
      </c>
      <c r="J183" s="601" t="s">
        <v>1882</v>
      </c>
      <c r="K183" s="777">
        <v>-1</v>
      </c>
      <c r="L183" s="777" t="s">
        <v>2639</v>
      </c>
      <c r="M183" s="648" t="s">
        <v>2083</v>
      </c>
      <c r="N183" s="622">
        <v>1</v>
      </c>
      <c r="O183" s="623" t="s">
        <v>1765</v>
      </c>
      <c r="P183" s="697" t="s">
        <v>2320</v>
      </c>
      <c r="Q183" s="625">
        <v>613</v>
      </c>
      <c r="R183" s="625">
        <f t="shared" si="39"/>
        <v>16</v>
      </c>
      <c r="S183" s="697">
        <f t="shared" si="44"/>
        <v>0</v>
      </c>
      <c r="T183" s="697">
        <f t="shared" si="45"/>
        <v>0.69679999999999997</v>
      </c>
      <c r="U183" s="623"/>
      <c r="V183" s="623"/>
      <c r="W183" s="623">
        <v>0</v>
      </c>
      <c r="X183" s="623">
        <v>0</v>
      </c>
      <c r="Y183" s="623" t="s">
        <v>1766</v>
      </c>
      <c r="Z183" s="623">
        <v>300</v>
      </c>
      <c r="AA183" s="623"/>
      <c r="AB183" s="623"/>
      <c r="AC183" s="623"/>
      <c r="AD183" s="623"/>
      <c r="AE183" s="777">
        <f t="shared" si="42"/>
        <v>1800</v>
      </c>
      <c r="AF183" s="623">
        <v>0</v>
      </c>
      <c r="AG183" s="623">
        <v>7</v>
      </c>
      <c r="AH183" s="623" t="s">
        <v>1897</v>
      </c>
      <c r="AI183" s="611">
        <v>4</v>
      </c>
      <c r="AJ183" s="611">
        <v>1</v>
      </c>
      <c r="AK183" s="614">
        <v>0</v>
      </c>
      <c r="AL183" s="614">
        <v>0</v>
      </c>
      <c r="AM183" s="614">
        <v>0</v>
      </c>
      <c r="AN183" s="614">
        <v>2</v>
      </c>
      <c r="AQ183" s="611">
        <v>1</v>
      </c>
      <c r="AR183" s="611">
        <v>0</v>
      </c>
      <c r="AS183" s="611">
        <v>0</v>
      </c>
      <c r="AT183" s="611">
        <v>0</v>
      </c>
      <c r="AU183" s="611">
        <v>0</v>
      </c>
      <c r="AV183" s="611">
        <v>0</v>
      </c>
      <c r="AW183" s="611">
        <v>0</v>
      </c>
      <c r="AX183" s="611">
        <v>0</v>
      </c>
    </row>
    <row r="184" spans="1:50" s="619" customFormat="1" ht="11.25" customHeight="1">
      <c r="A184" s="616"/>
      <c r="B184" s="616">
        <v>320</v>
      </c>
      <c r="C184" s="616">
        <v>21</v>
      </c>
      <c r="D184" s="616">
        <v>1</v>
      </c>
      <c r="E184" s="616">
        <v>0</v>
      </c>
      <c r="F184" s="616">
        <v>0</v>
      </c>
      <c r="G184" s="616">
        <v>0</v>
      </c>
      <c r="H184" s="617" t="s">
        <v>1898</v>
      </c>
      <c r="I184" s="618" t="str">
        <f t="shared" si="38"/>
        <v>캐릭별파트(0)</v>
      </c>
      <c r="J184" s="618" t="s">
        <v>1882</v>
      </c>
      <c r="K184" s="777">
        <v>-1</v>
      </c>
      <c r="L184" s="896" t="s">
        <v>2640</v>
      </c>
      <c r="M184" s="648" t="s">
        <v>2083</v>
      </c>
      <c r="N184" s="622">
        <v>1</v>
      </c>
      <c r="O184" s="623" t="s">
        <v>1765</v>
      </c>
      <c r="P184" s="616" t="s">
        <v>1798</v>
      </c>
      <c r="Q184" s="616">
        <v>200</v>
      </c>
      <c r="R184" s="616">
        <v>1</v>
      </c>
      <c r="S184" s="697">
        <f t="shared" si="44"/>
        <v>0</v>
      </c>
      <c r="T184" s="697">
        <f t="shared" si="45"/>
        <v>0</v>
      </c>
      <c r="U184" s="616"/>
      <c r="V184" s="616"/>
      <c r="W184" s="623">
        <v>0</v>
      </c>
      <c r="X184" s="623">
        <v>0</v>
      </c>
      <c r="Y184" s="623" t="s">
        <v>1766</v>
      </c>
      <c r="Z184" s="623">
        <v>300</v>
      </c>
      <c r="AA184" s="616"/>
      <c r="AB184" s="616"/>
      <c r="AC184" s="616"/>
      <c r="AD184" s="616"/>
      <c r="AE184" s="777">
        <f t="shared" si="42"/>
        <v>0</v>
      </c>
      <c r="AF184" s="616">
        <v>0</v>
      </c>
      <c r="AG184" s="616">
        <v>7</v>
      </c>
      <c r="AH184" s="616" t="s">
        <v>1799</v>
      </c>
      <c r="AI184" s="619">
        <v>0</v>
      </c>
      <c r="AJ184" s="619">
        <v>0</v>
      </c>
      <c r="AK184" s="616">
        <v>0</v>
      </c>
      <c r="AL184" s="616">
        <v>0</v>
      </c>
      <c r="AM184" s="616">
        <v>0</v>
      </c>
      <c r="AN184" s="616">
        <v>0</v>
      </c>
      <c r="AQ184" s="619">
        <v>0</v>
      </c>
      <c r="AR184" s="619">
        <v>0</v>
      </c>
      <c r="AS184" s="619">
        <v>0</v>
      </c>
      <c r="AT184" s="619">
        <v>0</v>
      </c>
      <c r="AU184" s="619">
        <v>0</v>
      </c>
      <c r="AV184" s="619">
        <v>0</v>
      </c>
      <c r="AW184" s="619">
        <v>0</v>
      </c>
      <c r="AX184" s="619">
        <v>0</v>
      </c>
    </row>
    <row r="185" spans="1:50" s="619" customFormat="1" ht="11.25" customHeight="1">
      <c r="A185" s="616"/>
      <c r="B185" s="616">
        <v>321</v>
      </c>
      <c r="C185" s="616">
        <v>22</v>
      </c>
      <c r="D185" s="616">
        <v>1</v>
      </c>
      <c r="E185" s="616">
        <v>0</v>
      </c>
      <c r="F185" s="616">
        <v>0</v>
      </c>
      <c r="G185" s="616">
        <v>0</v>
      </c>
      <c r="H185" s="617" t="s">
        <v>1899</v>
      </c>
      <c r="I185" s="618" t="str">
        <f t="shared" si="38"/>
        <v>캐릭별파트(0)</v>
      </c>
      <c r="J185" s="618" t="s">
        <v>1882</v>
      </c>
      <c r="K185" s="777">
        <v>-1</v>
      </c>
      <c r="L185" s="896" t="s">
        <v>2640</v>
      </c>
      <c r="M185" s="648" t="s">
        <v>2083</v>
      </c>
      <c r="N185" s="622">
        <v>1</v>
      </c>
      <c r="O185" s="623" t="s">
        <v>1765</v>
      </c>
      <c r="P185" s="616" t="s">
        <v>1798</v>
      </c>
      <c r="Q185" s="616">
        <v>200</v>
      </c>
      <c r="R185" s="616">
        <v>1</v>
      </c>
      <c r="S185" s="697">
        <f t="shared" si="44"/>
        <v>0</v>
      </c>
      <c r="T185" s="697">
        <f t="shared" si="45"/>
        <v>0</v>
      </c>
      <c r="U185" s="616"/>
      <c r="V185" s="616"/>
      <c r="W185" s="623">
        <v>0</v>
      </c>
      <c r="X185" s="623">
        <v>0</v>
      </c>
      <c r="Y185" s="623" t="s">
        <v>1766</v>
      </c>
      <c r="Z185" s="623">
        <v>300</v>
      </c>
      <c r="AA185" s="616"/>
      <c r="AB185" s="616"/>
      <c r="AC185" s="616"/>
      <c r="AD185" s="616"/>
      <c r="AE185" s="777">
        <f t="shared" si="42"/>
        <v>0</v>
      </c>
      <c r="AF185" s="616">
        <v>0</v>
      </c>
      <c r="AG185" s="616">
        <v>7</v>
      </c>
      <c r="AH185" s="616" t="s">
        <v>1799</v>
      </c>
      <c r="AI185" s="619">
        <v>0</v>
      </c>
      <c r="AJ185" s="619">
        <v>0</v>
      </c>
      <c r="AK185" s="616">
        <v>0</v>
      </c>
      <c r="AL185" s="616">
        <v>0</v>
      </c>
      <c r="AM185" s="616">
        <v>0</v>
      </c>
      <c r="AN185" s="616">
        <v>0</v>
      </c>
      <c r="AQ185" s="619">
        <v>0</v>
      </c>
      <c r="AR185" s="619">
        <v>0</v>
      </c>
      <c r="AS185" s="619">
        <v>0</v>
      </c>
      <c r="AT185" s="619">
        <v>0</v>
      </c>
      <c r="AU185" s="619">
        <v>0</v>
      </c>
      <c r="AV185" s="619">
        <v>0</v>
      </c>
      <c r="AW185" s="619">
        <v>0</v>
      </c>
      <c r="AX185" s="619">
        <v>0</v>
      </c>
    </row>
    <row r="186" spans="1:50" ht="11.25" customHeight="1">
      <c r="A186" s="623"/>
      <c r="B186" s="623">
        <v>322</v>
      </c>
      <c r="C186" s="623">
        <v>23</v>
      </c>
      <c r="D186" s="614">
        <v>31</v>
      </c>
      <c r="E186" s="614">
        <v>0</v>
      </c>
      <c r="F186" s="614">
        <f t="shared" si="43"/>
        <v>1</v>
      </c>
      <c r="G186" s="614">
        <v>0</v>
      </c>
      <c r="H186" s="429" t="s">
        <v>1353</v>
      </c>
      <c r="I186" s="601" t="str">
        <f t="shared" si="38"/>
        <v>캐릭별파트(1)</v>
      </c>
      <c r="J186" s="601" t="s">
        <v>1882</v>
      </c>
      <c r="K186" s="777">
        <v>-1</v>
      </c>
      <c r="L186" s="777" t="s">
        <v>2639</v>
      </c>
      <c r="M186" s="648" t="s">
        <v>2084</v>
      </c>
      <c r="N186" s="622">
        <v>1</v>
      </c>
      <c r="O186" s="623" t="s">
        <v>1765</v>
      </c>
      <c r="P186" s="697" t="s">
        <v>2317</v>
      </c>
      <c r="Q186" s="625">
        <v>614</v>
      </c>
      <c r="R186" s="625">
        <f t="shared" si="39"/>
        <v>31</v>
      </c>
      <c r="S186" s="697">
        <f t="shared" si="44"/>
        <v>0</v>
      </c>
      <c r="T186" s="697">
        <f t="shared" si="45"/>
        <v>1.35</v>
      </c>
      <c r="U186" s="623"/>
      <c r="V186" s="623"/>
      <c r="W186" s="623">
        <v>0</v>
      </c>
      <c r="X186" s="623">
        <v>0</v>
      </c>
      <c r="Y186" s="623" t="s">
        <v>1766</v>
      </c>
      <c r="Z186" s="623">
        <v>300</v>
      </c>
      <c r="AA186" s="623"/>
      <c r="AB186" s="623"/>
      <c r="AC186" s="623"/>
      <c r="AD186" s="623"/>
      <c r="AE186" s="777">
        <f t="shared" si="42"/>
        <v>5800</v>
      </c>
      <c r="AF186" s="623">
        <v>0</v>
      </c>
      <c r="AG186" s="623">
        <v>7</v>
      </c>
      <c r="AH186" s="623" t="s">
        <v>1900</v>
      </c>
      <c r="AI186" s="611">
        <v>4</v>
      </c>
      <c r="AJ186" s="611">
        <v>2</v>
      </c>
      <c r="AK186" s="614">
        <v>0</v>
      </c>
      <c r="AL186" s="614">
        <v>0</v>
      </c>
      <c r="AM186" s="614">
        <v>0</v>
      </c>
      <c r="AN186" s="614">
        <v>0</v>
      </c>
      <c r="AQ186" s="611">
        <v>1</v>
      </c>
      <c r="AR186" s="611">
        <v>0</v>
      </c>
      <c r="AS186" s="611">
        <v>0</v>
      </c>
      <c r="AT186" s="611">
        <v>0</v>
      </c>
      <c r="AU186" s="611">
        <v>0</v>
      </c>
      <c r="AV186" s="611">
        <v>0</v>
      </c>
      <c r="AW186" s="611">
        <v>0</v>
      </c>
      <c r="AX186" s="611">
        <v>0</v>
      </c>
    </row>
    <row r="187" spans="1:50" ht="11.25" customHeight="1">
      <c r="A187" s="623"/>
      <c r="B187" s="625">
        <v>323</v>
      </c>
      <c r="C187" s="625">
        <v>24</v>
      </c>
      <c r="D187" s="614">
        <v>1</v>
      </c>
      <c r="E187" s="614">
        <v>0</v>
      </c>
      <c r="F187" s="614">
        <v>0</v>
      </c>
      <c r="G187" s="625">
        <v>0</v>
      </c>
      <c r="H187" s="605" t="s">
        <v>1354</v>
      </c>
      <c r="I187" s="601" t="str">
        <f t="shared" si="38"/>
        <v>캐릭별파트(2)</v>
      </c>
      <c r="J187" s="100" t="s">
        <v>1882</v>
      </c>
      <c r="K187" s="777">
        <v>-1</v>
      </c>
      <c r="L187" s="777" t="s">
        <v>2639</v>
      </c>
      <c r="M187" s="648" t="s">
        <v>2085</v>
      </c>
      <c r="N187" s="101">
        <v>1</v>
      </c>
      <c r="O187" s="623" t="s">
        <v>1765</v>
      </c>
      <c r="P187" s="697" t="s">
        <v>432</v>
      </c>
      <c r="Q187" s="625">
        <v>630</v>
      </c>
      <c r="R187" s="625">
        <f t="shared" si="39"/>
        <v>1</v>
      </c>
      <c r="S187" s="697">
        <f t="shared" si="44"/>
        <v>0</v>
      </c>
      <c r="T187" s="697">
        <f t="shared" si="45"/>
        <v>0</v>
      </c>
      <c r="U187" s="623"/>
      <c r="V187" s="623"/>
      <c r="W187" s="623">
        <v>0</v>
      </c>
      <c r="X187" s="623">
        <v>0</v>
      </c>
      <c r="Y187" s="625" t="s">
        <v>1768</v>
      </c>
      <c r="Z187" s="625">
        <v>323</v>
      </c>
      <c r="AA187" s="623"/>
      <c r="AB187" s="623"/>
      <c r="AC187" s="623"/>
      <c r="AD187" s="623"/>
      <c r="AE187" s="777">
        <f t="shared" si="42"/>
        <v>0</v>
      </c>
      <c r="AF187" s="623">
        <v>0</v>
      </c>
      <c r="AG187" s="623">
        <v>-1</v>
      </c>
      <c r="AH187" s="625" t="s">
        <v>1355</v>
      </c>
      <c r="AI187" s="611">
        <v>0</v>
      </c>
      <c r="AJ187" s="611">
        <v>0</v>
      </c>
      <c r="AK187" s="614">
        <v>0</v>
      </c>
      <c r="AL187" s="614">
        <v>0</v>
      </c>
      <c r="AM187" s="614">
        <v>0</v>
      </c>
      <c r="AN187" s="625">
        <v>1</v>
      </c>
      <c r="AQ187" s="611">
        <v>0</v>
      </c>
      <c r="AR187" s="611">
        <v>1</v>
      </c>
      <c r="AS187" s="611">
        <v>0</v>
      </c>
      <c r="AT187" s="611">
        <v>0</v>
      </c>
      <c r="AU187" s="611">
        <v>0</v>
      </c>
      <c r="AV187" s="611">
        <v>0</v>
      </c>
      <c r="AW187" s="611">
        <v>0</v>
      </c>
      <c r="AX187" s="611">
        <v>0</v>
      </c>
    </row>
    <row r="188" spans="1:50" ht="11.25" customHeight="1">
      <c r="A188" s="623"/>
      <c r="B188" s="623">
        <v>324</v>
      </c>
      <c r="C188" s="623">
        <v>25</v>
      </c>
      <c r="D188" s="614">
        <v>16</v>
      </c>
      <c r="E188" s="614">
        <v>0.5</v>
      </c>
      <c r="F188" s="614">
        <f>1 - E188</f>
        <v>0.5</v>
      </c>
      <c r="G188" s="623">
        <v>0</v>
      </c>
      <c r="H188" s="429" t="s">
        <v>1356</v>
      </c>
      <c r="I188" s="601" t="str">
        <f t="shared" si="38"/>
        <v>캐릭별파트(2)</v>
      </c>
      <c r="J188" s="601" t="s">
        <v>1882</v>
      </c>
      <c r="K188" s="777">
        <v>-1</v>
      </c>
      <c r="L188" s="777" t="s">
        <v>2639</v>
      </c>
      <c r="M188" s="810" t="s">
        <v>2086</v>
      </c>
      <c r="N188" s="622">
        <v>1</v>
      </c>
      <c r="O188" s="623" t="s">
        <v>1765</v>
      </c>
      <c r="P188" s="697" t="s">
        <v>2320</v>
      </c>
      <c r="Q188" s="625">
        <v>631</v>
      </c>
      <c r="R188" s="625">
        <f t="shared" si="39"/>
        <v>16</v>
      </c>
      <c r="S188" s="697">
        <f t="shared" si="44"/>
        <v>29</v>
      </c>
      <c r="T188" s="697">
        <f t="shared" si="45"/>
        <v>0.40649999999999997</v>
      </c>
      <c r="U188" s="623"/>
      <c r="V188" s="623"/>
      <c r="W188" s="623">
        <v>0</v>
      </c>
      <c r="X188" s="623">
        <v>0</v>
      </c>
      <c r="Y188" s="623" t="s">
        <v>1768</v>
      </c>
      <c r="Z188" s="623">
        <v>323</v>
      </c>
      <c r="AA188" s="623"/>
      <c r="AB188" s="623"/>
      <c r="AC188" s="623"/>
      <c r="AD188" s="623"/>
      <c r="AE188" s="777">
        <f t="shared" si="42"/>
        <v>2000</v>
      </c>
      <c r="AF188" s="623">
        <v>0</v>
      </c>
      <c r="AG188" s="623">
        <v>7</v>
      </c>
      <c r="AH188" s="623" t="s">
        <v>1338</v>
      </c>
      <c r="AI188" s="611">
        <v>0</v>
      </c>
      <c r="AJ188" s="611">
        <v>1</v>
      </c>
      <c r="AK188" s="614">
        <v>0</v>
      </c>
      <c r="AL188" s="614">
        <v>0</v>
      </c>
      <c r="AM188" s="614">
        <v>0</v>
      </c>
      <c r="AN188" s="623">
        <v>2</v>
      </c>
      <c r="AQ188" s="611">
        <v>0</v>
      </c>
      <c r="AR188" s="611">
        <v>1</v>
      </c>
      <c r="AS188" s="611">
        <v>0</v>
      </c>
      <c r="AT188" s="611">
        <v>0</v>
      </c>
      <c r="AU188" s="611">
        <v>0</v>
      </c>
      <c r="AV188" s="611">
        <v>0</v>
      </c>
      <c r="AW188" s="611">
        <v>0</v>
      </c>
      <c r="AX188" s="611">
        <v>0</v>
      </c>
    </row>
    <row r="189" spans="1:50" ht="11.25" customHeight="1">
      <c r="A189" s="623"/>
      <c r="B189" s="623">
        <v>325</v>
      </c>
      <c r="C189" s="623">
        <v>26</v>
      </c>
      <c r="D189" s="614">
        <v>31</v>
      </c>
      <c r="E189" s="614">
        <v>0.5</v>
      </c>
      <c r="F189" s="614">
        <v>0.5</v>
      </c>
      <c r="G189" s="623">
        <v>0</v>
      </c>
      <c r="H189" s="698" t="s">
        <v>2274</v>
      </c>
      <c r="I189" s="601" t="str">
        <f t="shared" si="38"/>
        <v>캐릭별파트(2)</v>
      </c>
      <c r="J189" s="601" t="s">
        <v>1882</v>
      </c>
      <c r="K189" s="777">
        <v>-1</v>
      </c>
      <c r="L189" s="777" t="s">
        <v>2639</v>
      </c>
      <c r="M189" s="648" t="s">
        <v>2087</v>
      </c>
      <c r="N189" s="622">
        <v>1</v>
      </c>
      <c r="O189" s="623" t="s">
        <v>1765</v>
      </c>
      <c r="P189" s="697" t="s">
        <v>2317</v>
      </c>
      <c r="Q189" s="625">
        <v>632</v>
      </c>
      <c r="R189" s="625">
        <f t="shared" si="39"/>
        <v>31</v>
      </c>
      <c r="S189" s="697">
        <f t="shared" si="44"/>
        <v>55</v>
      </c>
      <c r="T189" s="697">
        <f t="shared" si="45"/>
        <v>0.78749999999999998</v>
      </c>
      <c r="U189" s="623"/>
      <c r="V189" s="623"/>
      <c r="W189" s="623">
        <v>0</v>
      </c>
      <c r="X189" s="623">
        <v>0</v>
      </c>
      <c r="Y189" s="623" t="s">
        <v>1768</v>
      </c>
      <c r="Z189" s="623">
        <v>323</v>
      </c>
      <c r="AA189" s="623"/>
      <c r="AB189" s="623"/>
      <c r="AC189" s="623"/>
      <c r="AD189" s="623"/>
      <c r="AE189" s="777">
        <f t="shared" si="42"/>
        <v>6800</v>
      </c>
      <c r="AF189" s="623">
        <v>0</v>
      </c>
      <c r="AG189" s="623">
        <v>7</v>
      </c>
      <c r="AH189" s="623" t="s">
        <v>1339</v>
      </c>
      <c r="AI189" s="611">
        <v>0</v>
      </c>
      <c r="AJ189" s="611">
        <v>2</v>
      </c>
      <c r="AK189" s="614">
        <v>0</v>
      </c>
      <c r="AL189" s="614">
        <v>0</v>
      </c>
      <c r="AM189" s="614">
        <v>0</v>
      </c>
      <c r="AN189" s="623">
        <v>1</v>
      </c>
      <c r="AQ189" s="611">
        <v>0</v>
      </c>
      <c r="AR189" s="611">
        <v>1</v>
      </c>
      <c r="AS189" s="611">
        <v>0</v>
      </c>
      <c r="AT189" s="611">
        <v>0</v>
      </c>
      <c r="AU189" s="611">
        <v>0</v>
      </c>
      <c r="AV189" s="611">
        <v>0</v>
      </c>
      <c r="AW189" s="611">
        <v>0</v>
      </c>
      <c r="AX189" s="611">
        <v>0</v>
      </c>
    </row>
    <row r="190" spans="1:50" ht="11.25" customHeight="1">
      <c r="A190" s="623"/>
      <c r="B190" s="623">
        <v>326</v>
      </c>
      <c r="C190" s="623">
        <v>27</v>
      </c>
      <c r="D190" s="614">
        <v>5</v>
      </c>
      <c r="E190" s="614">
        <v>1</v>
      </c>
      <c r="F190" s="614">
        <f t="shared" ref="F190:F222" si="46">1 - E190</f>
        <v>0</v>
      </c>
      <c r="G190" s="614">
        <v>0</v>
      </c>
      <c r="H190" s="429" t="s">
        <v>1357</v>
      </c>
      <c r="I190" s="601" t="str">
        <f t="shared" si="38"/>
        <v>캐릭별파트(2)</v>
      </c>
      <c r="J190" s="601" t="s">
        <v>1882</v>
      </c>
      <c r="K190" s="777">
        <v>-1</v>
      </c>
      <c r="L190" s="777" t="s">
        <v>2639</v>
      </c>
      <c r="M190" s="648" t="s">
        <v>2088</v>
      </c>
      <c r="N190" s="40">
        <v>1</v>
      </c>
      <c r="O190" s="623" t="s">
        <v>1765</v>
      </c>
      <c r="P190" s="697" t="s">
        <v>2319</v>
      </c>
      <c r="Q190" s="625">
        <v>633</v>
      </c>
      <c r="R190" s="625">
        <f t="shared" si="39"/>
        <v>5</v>
      </c>
      <c r="S190" s="697">
        <f t="shared" si="44"/>
        <v>18</v>
      </c>
      <c r="T190" s="697">
        <f t="shared" si="45"/>
        <v>0</v>
      </c>
      <c r="U190" s="623"/>
      <c r="V190" s="623"/>
      <c r="W190" s="623">
        <v>0</v>
      </c>
      <c r="X190" s="623">
        <v>0</v>
      </c>
      <c r="Y190" s="623" t="s">
        <v>1768</v>
      </c>
      <c r="Z190" s="623">
        <v>323</v>
      </c>
      <c r="AA190" s="623"/>
      <c r="AB190" s="623"/>
      <c r="AC190" s="623"/>
      <c r="AD190" s="623"/>
      <c r="AE190" s="777">
        <f t="shared" si="42"/>
        <v>700</v>
      </c>
      <c r="AF190" s="623">
        <v>0</v>
      </c>
      <c r="AG190" s="623">
        <v>7</v>
      </c>
      <c r="AH190" s="623" t="s">
        <v>1358</v>
      </c>
      <c r="AI190" s="611">
        <v>4</v>
      </c>
      <c r="AJ190" s="611">
        <v>0</v>
      </c>
      <c r="AK190" s="614">
        <v>0</v>
      </c>
      <c r="AL190" s="614">
        <v>0</v>
      </c>
      <c r="AM190" s="614">
        <v>0</v>
      </c>
      <c r="AN190" s="614">
        <v>1</v>
      </c>
      <c r="AQ190" s="611">
        <v>0</v>
      </c>
      <c r="AR190" s="611">
        <v>1</v>
      </c>
      <c r="AS190" s="611">
        <v>0</v>
      </c>
      <c r="AT190" s="611">
        <v>0</v>
      </c>
      <c r="AU190" s="611">
        <v>0</v>
      </c>
      <c r="AV190" s="611">
        <v>0</v>
      </c>
      <c r="AW190" s="611">
        <v>0</v>
      </c>
      <c r="AX190" s="611">
        <v>0</v>
      </c>
    </row>
    <row r="191" spans="1:50" ht="11.25" customHeight="1">
      <c r="A191" s="623"/>
      <c r="B191" s="623">
        <v>327</v>
      </c>
      <c r="C191" s="623">
        <v>28</v>
      </c>
      <c r="D191" s="614">
        <v>16</v>
      </c>
      <c r="E191" s="614">
        <v>1</v>
      </c>
      <c r="F191" s="614">
        <f t="shared" si="46"/>
        <v>0</v>
      </c>
      <c r="G191" s="614">
        <v>0</v>
      </c>
      <c r="H191" s="429" t="s">
        <v>1901</v>
      </c>
      <c r="I191" s="601" t="str">
        <f t="shared" si="38"/>
        <v>캐릭별파트(2)</v>
      </c>
      <c r="J191" s="601" t="s">
        <v>1882</v>
      </c>
      <c r="K191" s="777">
        <v>-1</v>
      </c>
      <c r="L191" s="777" t="s">
        <v>2639</v>
      </c>
      <c r="M191" s="648" t="s">
        <v>2089</v>
      </c>
      <c r="N191" s="622">
        <v>1</v>
      </c>
      <c r="O191" s="623" t="s">
        <v>1765</v>
      </c>
      <c r="P191" s="697" t="s">
        <v>2320</v>
      </c>
      <c r="Q191" s="625">
        <v>634</v>
      </c>
      <c r="R191" s="625">
        <f t="shared" si="39"/>
        <v>16</v>
      </c>
      <c r="S191" s="697">
        <f t="shared" si="44"/>
        <v>57</v>
      </c>
      <c r="T191" s="697">
        <f t="shared" si="45"/>
        <v>0</v>
      </c>
      <c r="U191" s="623"/>
      <c r="V191" s="623"/>
      <c r="W191" s="623">
        <v>0</v>
      </c>
      <c r="X191" s="623">
        <v>0</v>
      </c>
      <c r="Y191" s="623" t="s">
        <v>1768</v>
      </c>
      <c r="Z191" s="623">
        <v>323</v>
      </c>
      <c r="AA191" s="623"/>
      <c r="AB191" s="623"/>
      <c r="AC191" s="623"/>
      <c r="AD191" s="623"/>
      <c r="AE191" s="777">
        <f t="shared" si="42"/>
        <v>2000</v>
      </c>
      <c r="AF191" s="623">
        <v>0</v>
      </c>
      <c r="AG191" s="623">
        <v>7</v>
      </c>
      <c r="AH191" s="623" t="s">
        <v>1359</v>
      </c>
      <c r="AI191" s="611">
        <v>4</v>
      </c>
      <c r="AJ191" s="611">
        <v>1</v>
      </c>
      <c r="AK191" s="614">
        <v>0</v>
      </c>
      <c r="AL191" s="614">
        <v>0</v>
      </c>
      <c r="AM191" s="614">
        <v>0</v>
      </c>
      <c r="AN191" s="614">
        <v>2</v>
      </c>
      <c r="AQ191" s="611">
        <v>0</v>
      </c>
      <c r="AR191" s="611">
        <v>1</v>
      </c>
      <c r="AS191" s="611">
        <v>0</v>
      </c>
      <c r="AT191" s="611">
        <v>0</v>
      </c>
      <c r="AU191" s="611">
        <v>0</v>
      </c>
      <c r="AV191" s="611">
        <v>0</v>
      </c>
      <c r="AW191" s="611">
        <v>0</v>
      </c>
      <c r="AX191" s="611">
        <v>0</v>
      </c>
    </row>
    <row r="192" spans="1:50" s="619" customFormat="1" ht="11.25" customHeight="1">
      <c r="A192" s="616"/>
      <c r="B192" s="616">
        <v>328</v>
      </c>
      <c r="C192" s="616">
        <v>29</v>
      </c>
      <c r="D192" s="616">
        <v>1</v>
      </c>
      <c r="E192" s="616">
        <v>0</v>
      </c>
      <c r="F192" s="616">
        <v>0</v>
      </c>
      <c r="G192" s="616">
        <v>0</v>
      </c>
      <c r="H192" s="617" t="s">
        <v>1902</v>
      </c>
      <c r="I192" s="618" t="str">
        <f t="shared" si="38"/>
        <v>캐릭별파트(0)</v>
      </c>
      <c r="J192" s="618" t="s">
        <v>1882</v>
      </c>
      <c r="K192" s="777">
        <v>-1</v>
      </c>
      <c r="L192" s="896" t="s">
        <v>2640</v>
      </c>
      <c r="M192" s="648" t="s">
        <v>2089</v>
      </c>
      <c r="N192" s="622">
        <v>1</v>
      </c>
      <c r="O192" s="623" t="s">
        <v>1765</v>
      </c>
      <c r="P192" s="616" t="s">
        <v>1798</v>
      </c>
      <c r="Q192" s="616">
        <v>200</v>
      </c>
      <c r="R192" s="616">
        <v>1</v>
      </c>
      <c r="S192" s="697">
        <f t="shared" si="44"/>
        <v>0</v>
      </c>
      <c r="T192" s="697">
        <f t="shared" si="45"/>
        <v>0</v>
      </c>
      <c r="U192" s="616"/>
      <c r="V192" s="616"/>
      <c r="W192" s="623">
        <v>0</v>
      </c>
      <c r="X192" s="623">
        <v>0</v>
      </c>
      <c r="Y192" s="623" t="s">
        <v>1768</v>
      </c>
      <c r="Z192" s="623">
        <v>323</v>
      </c>
      <c r="AA192" s="616"/>
      <c r="AB192" s="616"/>
      <c r="AC192" s="616"/>
      <c r="AD192" s="616"/>
      <c r="AE192" s="777">
        <f t="shared" si="42"/>
        <v>0</v>
      </c>
      <c r="AF192" s="616">
        <v>0</v>
      </c>
      <c r="AG192" s="616">
        <v>7</v>
      </c>
      <c r="AH192" s="616" t="s">
        <v>1799</v>
      </c>
      <c r="AI192" s="619">
        <v>0</v>
      </c>
      <c r="AJ192" s="619">
        <v>0</v>
      </c>
      <c r="AK192" s="616">
        <v>0</v>
      </c>
      <c r="AL192" s="616">
        <v>0</v>
      </c>
      <c r="AM192" s="616">
        <v>0</v>
      </c>
      <c r="AN192" s="616">
        <v>0</v>
      </c>
      <c r="AQ192" s="619">
        <v>0</v>
      </c>
      <c r="AR192" s="619">
        <v>0</v>
      </c>
      <c r="AS192" s="619">
        <v>0</v>
      </c>
      <c r="AT192" s="619">
        <v>0</v>
      </c>
      <c r="AU192" s="619">
        <v>0</v>
      </c>
      <c r="AV192" s="619">
        <v>0</v>
      </c>
      <c r="AW192" s="619">
        <v>0</v>
      </c>
      <c r="AX192" s="619">
        <v>0</v>
      </c>
    </row>
    <row r="193" spans="1:50" s="619" customFormat="1" ht="11.25" customHeight="1">
      <c r="A193" s="616"/>
      <c r="B193" s="616">
        <v>329</v>
      </c>
      <c r="C193" s="616">
        <v>30</v>
      </c>
      <c r="D193" s="616">
        <v>1</v>
      </c>
      <c r="E193" s="616">
        <v>0</v>
      </c>
      <c r="F193" s="616">
        <v>0</v>
      </c>
      <c r="G193" s="616">
        <v>0</v>
      </c>
      <c r="H193" s="617" t="s">
        <v>1903</v>
      </c>
      <c r="I193" s="618" t="str">
        <f t="shared" si="38"/>
        <v>캐릭별파트(0)</v>
      </c>
      <c r="J193" s="618" t="s">
        <v>1882</v>
      </c>
      <c r="K193" s="777">
        <v>-1</v>
      </c>
      <c r="L193" s="896" t="s">
        <v>2640</v>
      </c>
      <c r="M193" s="648" t="s">
        <v>2089</v>
      </c>
      <c r="N193" s="622">
        <v>1</v>
      </c>
      <c r="O193" s="623" t="s">
        <v>1765</v>
      </c>
      <c r="P193" s="616" t="s">
        <v>1798</v>
      </c>
      <c r="Q193" s="616">
        <v>200</v>
      </c>
      <c r="R193" s="616">
        <v>1</v>
      </c>
      <c r="S193" s="697">
        <f t="shared" si="44"/>
        <v>0</v>
      </c>
      <c r="T193" s="697">
        <f t="shared" si="45"/>
        <v>0</v>
      </c>
      <c r="U193" s="616"/>
      <c r="V193" s="616"/>
      <c r="W193" s="623">
        <v>0</v>
      </c>
      <c r="X193" s="623">
        <v>0</v>
      </c>
      <c r="Y193" s="623" t="s">
        <v>1768</v>
      </c>
      <c r="Z193" s="623">
        <v>323</v>
      </c>
      <c r="AA193" s="616"/>
      <c r="AB193" s="616"/>
      <c r="AC193" s="616"/>
      <c r="AD193" s="616"/>
      <c r="AE193" s="777">
        <f t="shared" si="42"/>
        <v>0</v>
      </c>
      <c r="AF193" s="616">
        <v>0</v>
      </c>
      <c r="AG193" s="616">
        <v>7</v>
      </c>
      <c r="AH193" s="616" t="s">
        <v>1799</v>
      </c>
      <c r="AI193" s="619">
        <v>0</v>
      </c>
      <c r="AJ193" s="619">
        <v>0</v>
      </c>
      <c r="AK193" s="616">
        <v>0</v>
      </c>
      <c r="AL193" s="616">
        <v>0</v>
      </c>
      <c r="AM193" s="616">
        <v>0</v>
      </c>
      <c r="AN193" s="616">
        <v>0</v>
      </c>
      <c r="AQ193" s="619">
        <v>0</v>
      </c>
      <c r="AR193" s="619">
        <v>0</v>
      </c>
      <c r="AS193" s="619">
        <v>0</v>
      </c>
      <c r="AT193" s="619">
        <v>0</v>
      </c>
      <c r="AU193" s="619">
        <v>0</v>
      </c>
      <c r="AV193" s="619">
        <v>0</v>
      </c>
      <c r="AW193" s="619">
        <v>0</v>
      </c>
      <c r="AX193" s="619">
        <v>0</v>
      </c>
    </row>
    <row r="194" spans="1:50" ht="11.25" customHeight="1">
      <c r="A194" s="623"/>
      <c r="B194" s="623">
        <v>330</v>
      </c>
      <c r="C194" s="623">
        <v>31</v>
      </c>
      <c r="D194" s="614">
        <v>31</v>
      </c>
      <c r="E194" s="614">
        <v>1</v>
      </c>
      <c r="F194" s="614">
        <f t="shared" si="46"/>
        <v>0</v>
      </c>
      <c r="G194" s="614">
        <v>0</v>
      </c>
      <c r="H194" s="429" t="s">
        <v>1360</v>
      </c>
      <c r="I194" s="601" t="str">
        <f t="shared" si="38"/>
        <v>캐릭별파트(2)</v>
      </c>
      <c r="J194" s="601" t="s">
        <v>1882</v>
      </c>
      <c r="K194" s="777">
        <v>-1</v>
      </c>
      <c r="L194" s="777" t="s">
        <v>2675</v>
      </c>
      <c r="M194" s="648" t="s">
        <v>2090</v>
      </c>
      <c r="N194" s="622">
        <v>1</v>
      </c>
      <c r="O194" s="623" t="s">
        <v>1765</v>
      </c>
      <c r="P194" s="697" t="s">
        <v>2317</v>
      </c>
      <c r="Q194" s="625">
        <v>635</v>
      </c>
      <c r="R194" s="625">
        <f t="shared" si="39"/>
        <v>31</v>
      </c>
      <c r="S194" s="697">
        <f t="shared" si="44"/>
        <v>110</v>
      </c>
      <c r="T194" s="697">
        <f t="shared" si="45"/>
        <v>0</v>
      </c>
      <c r="U194" s="623"/>
      <c r="V194" s="623"/>
      <c r="W194" s="623">
        <v>0</v>
      </c>
      <c r="X194" s="623">
        <v>0</v>
      </c>
      <c r="Y194" s="623" t="s">
        <v>1768</v>
      </c>
      <c r="Z194" s="623">
        <v>323</v>
      </c>
      <c r="AA194" s="623"/>
      <c r="AB194" s="623"/>
      <c r="AC194" s="623"/>
      <c r="AD194" s="623"/>
      <c r="AE194" s="777">
        <f t="shared" si="42"/>
        <v>6800</v>
      </c>
      <c r="AF194" s="623">
        <v>0</v>
      </c>
      <c r="AG194" s="623">
        <v>7</v>
      </c>
      <c r="AH194" s="623" t="s">
        <v>1361</v>
      </c>
      <c r="AI194" s="611">
        <v>4</v>
      </c>
      <c r="AJ194" s="611">
        <v>2</v>
      </c>
      <c r="AK194" s="614">
        <v>0</v>
      </c>
      <c r="AL194" s="614">
        <v>0</v>
      </c>
      <c r="AM194" s="614">
        <v>0</v>
      </c>
      <c r="AN194" s="614">
        <v>0</v>
      </c>
      <c r="AQ194" s="611">
        <v>0</v>
      </c>
      <c r="AR194" s="611">
        <v>1</v>
      </c>
      <c r="AS194" s="611">
        <v>0</v>
      </c>
      <c r="AT194" s="611">
        <v>0</v>
      </c>
      <c r="AU194" s="611">
        <v>0</v>
      </c>
      <c r="AV194" s="611">
        <v>0</v>
      </c>
      <c r="AW194" s="611">
        <v>0</v>
      </c>
      <c r="AX194" s="611">
        <v>0</v>
      </c>
    </row>
    <row r="195" spans="1:50" ht="11.25" customHeight="1">
      <c r="A195" s="623"/>
      <c r="B195" s="623">
        <v>331</v>
      </c>
      <c r="C195" s="623">
        <v>32</v>
      </c>
      <c r="D195" s="614">
        <v>5</v>
      </c>
      <c r="E195" s="614">
        <v>0.3</v>
      </c>
      <c r="F195" s="614">
        <f t="shared" si="46"/>
        <v>0.7</v>
      </c>
      <c r="G195" s="623">
        <v>0</v>
      </c>
      <c r="H195" s="429" t="s">
        <v>1362</v>
      </c>
      <c r="I195" s="601" t="str">
        <f t="shared" si="38"/>
        <v>캐릭별파트(2)</v>
      </c>
      <c r="J195" s="601" t="s">
        <v>1882</v>
      </c>
      <c r="K195" s="777">
        <v>-1</v>
      </c>
      <c r="L195" s="777" t="s">
        <v>2639</v>
      </c>
      <c r="M195" s="648" t="s">
        <v>2091</v>
      </c>
      <c r="N195" s="622">
        <v>1</v>
      </c>
      <c r="O195" s="623" t="s">
        <v>1765</v>
      </c>
      <c r="P195" s="697" t="s">
        <v>2319</v>
      </c>
      <c r="Q195" s="625">
        <v>636</v>
      </c>
      <c r="R195" s="625">
        <f t="shared" si="39"/>
        <v>5</v>
      </c>
      <c r="S195" s="697">
        <f t="shared" si="44"/>
        <v>6</v>
      </c>
      <c r="T195" s="697">
        <f t="shared" si="45"/>
        <v>0.1779</v>
      </c>
      <c r="U195" s="623"/>
      <c r="V195" s="623"/>
      <c r="W195" s="623">
        <v>0</v>
      </c>
      <c r="X195" s="623">
        <v>0</v>
      </c>
      <c r="Y195" s="623" t="s">
        <v>1768</v>
      </c>
      <c r="Z195" s="623">
        <v>323</v>
      </c>
      <c r="AA195" s="623"/>
      <c r="AB195" s="623"/>
      <c r="AC195" s="623"/>
      <c r="AD195" s="623"/>
      <c r="AE195" s="777">
        <f t="shared" si="42"/>
        <v>700</v>
      </c>
      <c r="AF195" s="623">
        <v>0</v>
      </c>
      <c r="AG195" s="623">
        <v>7</v>
      </c>
      <c r="AH195" s="623" t="s">
        <v>1363</v>
      </c>
      <c r="AI195" s="611">
        <v>3</v>
      </c>
      <c r="AJ195" s="611">
        <v>0</v>
      </c>
      <c r="AK195" s="614">
        <v>0</v>
      </c>
      <c r="AL195" s="614">
        <v>0</v>
      </c>
      <c r="AM195" s="614">
        <v>0</v>
      </c>
      <c r="AN195" s="623">
        <v>1</v>
      </c>
      <c r="AQ195" s="611">
        <v>0</v>
      </c>
      <c r="AR195" s="611">
        <v>1</v>
      </c>
      <c r="AS195" s="611">
        <v>0</v>
      </c>
      <c r="AT195" s="611">
        <v>0</v>
      </c>
      <c r="AU195" s="611">
        <v>0</v>
      </c>
      <c r="AV195" s="611">
        <v>0</v>
      </c>
      <c r="AW195" s="611">
        <v>0</v>
      </c>
      <c r="AX195" s="611">
        <v>0</v>
      </c>
    </row>
    <row r="196" spans="1:50" ht="11.25" customHeight="1">
      <c r="A196" s="623"/>
      <c r="B196" s="623">
        <v>332</v>
      </c>
      <c r="C196" s="623">
        <v>33</v>
      </c>
      <c r="D196" s="614">
        <v>16</v>
      </c>
      <c r="E196" s="614">
        <v>0.3</v>
      </c>
      <c r="F196" s="614">
        <f t="shared" si="46"/>
        <v>0.7</v>
      </c>
      <c r="G196" s="623">
        <v>0</v>
      </c>
      <c r="H196" s="429" t="s">
        <v>1904</v>
      </c>
      <c r="I196" s="601" t="str">
        <f t="shared" si="38"/>
        <v>캐릭별파트(2)</v>
      </c>
      <c r="J196" s="601" t="s">
        <v>1882</v>
      </c>
      <c r="K196" s="777">
        <v>-1</v>
      </c>
      <c r="L196" s="777" t="s">
        <v>2639</v>
      </c>
      <c r="M196" s="648" t="s">
        <v>2092</v>
      </c>
      <c r="N196" s="622">
        <v>1</v>
      </c>
      <c r="O196" s="623" t="s">
        <v>1765</v>
      </c>
      <c r="P196" s="697" t="s">
        <v>2320</v>
      </c>
      <c r="Q196" s="625">
        <v>637</v>
      </c>
      <c r="R196" s="625">
        <f t="shared" si="39"/>
        <v>16</v>
      </c>
      <c r="S196" s="697">
        <f t="shared" si="44"/>
        <v>17</v>
      </c>
      <c r="T196" s="697">
        <f t="shared" si="45"/>
        <v>0.56909999999999994</v>
      </c>
      <c r="U196" s="623"/>
      <c r="V196" s="623"/>
      <c r="W196" s="623">
        <v>0</v>
      </c>
      <c r="X196" s="623">
        <v>0</v>
      </c>
      <c r="Y196" s="623" t="s">
        <v>1768</v>
      </c>
      <c r="Z196" s="623">
        <v>323</v>
      </c>
      <c r="AA196" s="623"/>
      <c r="AB196" s="623"/>
      <c r="AC196" s="623"/>
      <c r="AD196" s="623"/>
      <c r="AE196" s="777">
        <f t="shared" ref="AE196:AE224" si="47">ROUNDUP((((S196/$H$6)*IF(I196="캐릭별파트(1)",$O$3,IF(I196="캐릭별파트(2)",$O$4,IF(I196="캐릭별파트(4)",$O$5,IF(I196="캐릭별파트(8)",$O$6,IF(I196="캐릭별파트(255)",$O$7,1)))))/2)+
((T196/$I$6)*IF(I196="캐릭별파트(1)",$O$3,IF(I196="캐릭별파트(2)",$O$4,IF(I196="캐릭별파트(4)",$O$5,IF(I196="캐릭별파트(8)",$O$6,IF(I196="캐릭별파트(255)",$O$7,1)))))/2))*
IF(I196="캐릭별파트(1)", IF(D196=3, $P$3, IF(D196=11, $Q$3, IF(D196=24, $R$3, IF(D196=$P$2, $P$3,   IF(D196=$Q$2, $Q$3,   IF(D196=$R$2, $R$3,   75)))))),
IF(I196="캐릭별파트(2)",   IF(D196=3, $P$4, IF(D196=11, $Q$4, IF(D196=24, $R$4, IF(D196=$P$2, $P$4,   IF(D196=$Q$2, $Q$4,   IF(D196=$R$2, $R$4,   75)))))),
IF(I196="캐릭별파트(4)",   IF(D196=3, $P$5, IF(D196=11, $Q$5, IF(D196=24, $R$5, IF(D196=$P$2, $P$5,   IF(D196=$Q$2, $Q$5,   IF(D196=$R$2, $R$5,   75)))))),
IF(I196="캐릭별파트(8)",   IF(D196=3, $P$6, IF(D196=11, $Q$6, IF(D196=24, $R$6, IF(D196=$P$2, $P$6,   IF(D196=$Q$2, $Q$6,   IF(D196=$R$2, $R$6,   IF(D196=$S$2,$S$6,1))))))),
IF(I196="캐릭별파트(255)",IF(D196=3, $P$7, IF(D196=11, $Q$7, IF(D196=24, $R$7, IF(D196=$P$2, $P$7,   IF(D196=$Q$2, $Q$7,   IF(D196=$R$2, $R$7,   75)))))),1))))),-2)</f>
        <v>2000</v>
      </c>
      <c r="AF196" s="623">
        <v>0</v>
      </c>
      <c r="AG196" s="623">
        <v>7</v>
      </c>
      <c r="AH196" s="623" t="s">
        <v>1364</v>
      </c>
      <c r="AI196" s="611">
        <v>3</v>
      </c>
      <c r="AJ196" s="611">
        <v>1</v>
      </c>
      <c r="AK196" s="614">
        <v>0</v>
      </c>
      <c r="AL196" s="614">
        <v>0</v>
      </c>
      <c r="AM196" s="614">
        <v>0</v>
      </c>
      <c r="AN196" s="623">
        <v>2</v>
      </c>
      <c r="AQ196" s="611">
        <v>0</v>
      </c>
      <c r="AR196" s="611">
        <v>1</v>
      </c>
      <c r="AS196" s="611">
        <v>0</v>
      </c>
      <c r="AT196" s="611">
        <v>0</v>
      </c>
      <c r="AU196" s="611">
        <v>0</v>
      </c>
      <c r="AV196" s="611">
        <v>0</v>
      </c>
      <c r="AW196" s="611">
        <v>0</v>
      </c>
      <c r="AX196" s="611">
        <v>0</v>
      </c>
    </row>
    <row r="197" spans="1:50" s="619" customFormat="1" ht="11.25" customHeight="1">
      <c r="A197" s="616"/>
      <c r="B197" s="616">
        <v>333</v>
      </c>
      <c r="C197" s="616">
        <v>34</v>
      </c>
      <c r="D197" s="616">
        <v>1</v>
      </c>
      <c r="E197" s="616">
        <v>0</v>
      </c>
      <c r="F197" s="616">
        <v>0</v>
      </c>
      <c r="G197" s="616">
        <v>0</v>
      </c>
      <c r="H197" s="617" t="s">
        <v>1905</v>
      </c>
      <c r="I197" s="618" t="str">
        <f t="shared" si="38"/>
        <v>캐릭별파트(0)</v>
      </c>
      <c r="J197" s="618" t="s">
        <v>1882</v>
      </c>
      <c r="K197" s="777">
        <v>-1</v>
      </c>
      <c r="L197" s="896" t="s">
        <v>2640</v>
      </c>
      <c r="M197" s="648" t="s">
        <v>2092</v>
      </c>
      <c r="N197" s="622">
        <v>1</v>
      </c>
      <c r="O197" s="623" t="s">
        <v>1765</v>
      </c>
      <c r="P197" s="616" t="s">
        <v>1798</v>
      </c>
      <c r="Q197" s="616">
        <v>200</v>
      </c>
      <c r="R197" s="616">
        <v>1</v>
      </c>
      <c r="S197" s="697">
        <f t="shared" si="44"/>
        <v>0</v>
      </c>
      <c r="T197" s="697">
        <f t="shared" si="45"/>
        <v>0</v>
      </c>
      <c r="U197" s="616"/>
      <c r="V197" s="616"/>
      <c r="W197" s="623">
        <v>0</v>
      </c>
      <c r="X197" s="623">
        <v>0</v>
      </c>
      <c r="Y197" s="623" t="s">
        <v>1768</v>
      </c>
      <c r="Z197" s="623">
        <v>323</v>
      </c>
      <c r="AA197" s="616"/>
      <c r="AB197" s="616"/>
      <c r="AC197" s="616"/>
      <c r="AD197" s="616"/>
      <c r="AE197" s="777">
        <f t="shared" si="47"/>
        <v>0</v>
      </c>
      <c r="AF197" s="616">
        <v>0</v>
      </c>
      <c r="AG197" s="616">
        <v>7</v>
      </c>
      <c r="AH197" s="616" t="s">
        <v>1799</v>
      </c>
      <c r="AI197" s="619">
        <v>0</v>
      </c>
      <c r="AJ197" s="619">
        <v>0</v>
      </c>
      <c r="AK197" s="616">
        <v>0</v>
      </c>
      <c r="AL197" s="616">
        <v>0</v>
      </c>
      <c r="AM197" s="616">
        <v>0</v>
      </c>
      <c r="AN197" s="616">
        <v>0</v>
      </c>
      <c r="AQ197" s="619">
        <v>0</v>
      </c>
      <c r="AR197" s="619">
        <v>0</v>
      </c>
      <c r="AS197" s="619">
        <v>0</v>
      </c>
      <c r="AT197" s="619">
        <v>0</v>
      </c>
      <c r="AU197" s="619">
        <v>0</v>
      </c>
      <c r="AV197" s="619">
        <v>0</v>
      </c>
      <c r="AW197" s="619">
        <v>0</v>
      </c>
      <c r="AX197" s="619">
        <v>0</v>
      </c>
    </row>
    <row r="198" spans="1:50" s="619" customFormat="1" ht="11.25" customHeight="1">
      <c r="A198" s="616"/>
      <c r="B198" s="616">
        <v>334</v>
      </c>
      <c r="C198" s="616">
        <v>35</v>
      </c>
      <c r="D198" s="616">
        <v>1</v>
      </c>
      <c r="E198" s="616">
        <v>0</v>
      </c>
      <c r="F198" s="616">
        <v>0</v>
      </c>
      <c r="G198" s="616">
        <v>0</v>
      </c>
      <c r="H198" s="617" t="s">
        <v>1906</v>
      </c>
      <c r="I198" s="618" t="str">
        <f t="shared" si="38"/>
        <v>캐릭별파트(0)</v>
      </c>
      <c r="J198" s="618" t="s">
        <v>1882</v>
      </c>
      <c r="K198" s="777">
        <v>-1</v>
      </c>
      <c r="L198" s="896" t="s">
        <v>2640</v>
      </c>
      <c r="M198" s="648" t="s">
        <v>2092</v>
      </c>
      <c r="N198" s="622">
        <v>1</v>
      </c>
      <c r="O198" s="623" t="s">
        <v>1765</v>
      </c>
      <c r="P198" s="616" t="s">
        <v>1798</v>
      </c>
      <c r="Q198" s="616">
        <v>200</v>
      </c>
      <c r="R198" s="616">
        <v>1</v>
      </c>
      <c r="S198" s="697">
        <f t="shared" si="44"/>
        <v>0</v>
      </c>
      <c r="T198" s="697">
        <f t="shared" si="45"/>
        <v>0</v>
      </c>
      <c r="U198" s="616"/>
      <c r="V198" s="616"/>
      <c r="W198" s="623">
        <v>0</v>
      </c>
      <c r="X198" s="623">
        <v>0</v>
      </c>
      <c r="Y198" s="623" t="s">
        <v>1768</v>
      </c>
      <c r="Z198" s="623">
        <v>323</v>
      </c>
      <c r="AA198" s="616"/>
      <c r="AB198" s="616"/>
      <c r="AC198" s="616"/>
      <c r="AD198" s="616"/>
      <c r="AE198" s="777">
        <f t="shared" si="47"/>
        <v>0</v>
      </c>
      <c r="AF198" s="616">
        <v>0</v>
      </c>
      <c r="AG198" s="616">
        <v>7</v>
      </c>
      <c r="AH198" s="616" t="s">
        <v>1799</v>
      </c>
      <c r="AI198" s="619">
        <v>0</v>
      </c>
      <c r="AJ198" s="619">
        <v>0</v>
      </c>
      <c r="AK198" s="616">
        <v>0</v>
      </c>
      <c r="AL198" s="616">
        <v>0</v>
      </c>
      <c r="AM198" s="616">
        <v>0</v>
      </c>
      <c r="AN198" s="616">
        <v>0</v>
      </c>
      <c r="AQ198" s="619">
        <v>0</v>
      </c>
      <c r="AR198" s="619">
        <v>0</v>
      </c>
      <c r="AS198" s="619">
        <v>0</v>
      </c>
      <c r="AT198" s="619">
        <v>0</v>
      </c>
      <c r="AU198" s="619">
        <v>0</v>
      </c>
      <c r="AV198" s="619">
        <v>0</v>
      </c>
      <c r="AW198" s="619">
        <v>0</v>
      </c>
      <c r="AX198" s="619">
        <v>0</v>
      </c>
    </row>
    <row r="199" spans="1:50" ht="11.25" customHeight="1">
      <c r="A199" s="623"/>
      <c r="B199" s="623">
        <v>335</v>
      </c>
      <c r="C199" s="623">
        <v>36</v>
      </c>
      <c r="D199" s="614">
        <v>31</v>
      </c>
      <c r="E199" s="614">
        <v>0.3</v>
      </c>
      <c r="F199" s="614">
        <f t="shared" si="46"/>
        <v>0.7</v>
      </c>
      <c r="G199" s="623">
        <v>0</v>
      </c>
      <c r="H199" s="429" t="s">
        <v>1365</v>
      </c>
      <c r="I199" s="601" t="str">
        <f t="shared" si="38"/>
        <v>캐릭별파트(2)</v>
      </c>
      <c r="J199" s="601" t="s">
        <v>1882</v>
      </c>
      <c r="K199" s="777">
        <v>-1</v>
      </c>
      <c r="L199" s="777" t="s">
        <v>2639</v>
      </c>
      <c r="M199" s="648" t="s">
        <v>2093</v>
      </c>
      <c r="N199" s="622">
        <v>1</v>
      </c>
      <c r="O199" s="623" t="s">
        <v>1765</v>
      </c>
      <c r="P199" s="697" t="s">
        <v>2317</v>
      </c>
      <c r="Q199" s="625">
        <v>638</v>
      </c>
      <c r="R199" s="625">
        <f t="shared" si="39"/>
        <v>31</v>
      </c>
      <c r="S199" s="697">
        <f t="shared" si="44"/>
        <v>33</v>
      </c>
      <c r="T199" s="697">
        <f t="shared" si="45"/>
        <v>1.1025</v>
      </c>
      <c r="U199" s="623"/>
      <c r="V199" s="623"/>
      <c r="W199" s="623">
        <v>0</v>
      </c>
      <c r="X199" s="623">
        <v>0</v>
      </c>
      <c r="Y199" s="623" t="s">
        <v>1768</v>
      </c>
      <c r="Z199" s="623">
        <v>323</v>
      </c>
      <c r="AA199" s="623"/>
      <c r="AB199" s="623"/>
      <c r="AC199" s="623"/>
      <c r="AD199" s="623"/>
      <c r="AE199" s="777">
        <f t="shared" si="47"/>
        <v>6800</v>
      </c>
      <c r="AF199" s="623">
        <v>0</v>
      </c>
      <c r="AG199" s="623">
        <v>7</v>
      </c>
      <c r="AH199" s="623" t="s">
        <v>1366</v>
      </c>
      <c r="AI199" s="611">
        <v>3</v>
      </c>
      <c r="AJ199" s="611">
        <v>2</v>
      </c>
      <c r="AK199" s="614">
        <v>0</v>
      </c>
      <c r="AL199" s="614">
        <v>0</v>
      </c>
      <c r="AM199" s="614">
        <v>0</v>
      </c>
      <c r="AN199" s="623">
        <v>0</v>
      </c>
      <c r="AQ199" s="611">
        <v>0</v>
      </c>
      <c r="AR199" s="611">
        <v>1</v>
      </c>
      <c r="AS199" s="611">
        <v>0</v>
      </c>
      <c r="AT199" s="611">
        <v>0</v>
      </c>
      <c r="AU199" s="611">
        <v>0</v>
      </c>
      <c r="AV199" s="611">
        <v>0</v>
      </c>
      <c r="AW199" s="611">
        <v>0</v>
      </c>
      <c r="AX199" s="611">
        <v>0</v>
      </c>
    </row>
    <row r="200" spans="1:50" ht="11.25" customHeight="1">
      <c r="A200" s="623"/>
      <c r="B200" s="623">
        <v>336</v>
      </c>
      <c r="C200" s="623">
        <v>37</v>
      </c>
      <c r="D200" s="614">
        <v>5</v>
      </c>
      <c r="E200" s="614">
        <v>0.7</v>
      </c>
      <c r="F200" s="614">
        <f t="shared" si="46"/>
        <v>0.30000000000000004</v>
      </c>
      <c r="G200" s="614">
        <v>0</v>
      </c>
      <c r="H200" s="429" t="s">
        <v>1367</v>
      </c>
      <c r="I200" s="601" t="str">
        <f t="shared" si="38"/>
        <v>캐릭별파트(2)</v>
      </c>
      <c r="J200" s="601" t="s">
        <v>1882</v>
      </c>
      <c r="K200" s="777">
        <v>-1</v>
      </c>
      <c r="L200" s="777" t="s">
        <v>2639</v>
      </c>
      <c r="M200" s="648" t="s">
        <v>2094</v>
      </c>
      <c r="N200" s="622">
        <v>1</v>
      </c>
      <c r="O200" s="623" t="s">
        <v>1765</v>
      </c>
      <c r="P200" s="697" t="s">
        <v>2319</v>
      </c>
      <c r="Q200" s="625">
        <v>639</v>
      </c>
      <c r="R200" s="625">
        <f t="shared" si="39"/>
        <v>5</v>
      </c>
      <c r="S200" s="697">
        <f t="shared" si="44"/>
        <v>13</v>
      </c>
      <c r="T200" s="697">
        <f t="shared" si="45"/>
        <v>7.6300000000000007E-2</v>
      </c>
      <c r="U200" s="623"/>
      <c r="V200" s="623"/>
      <c r="W200" s="623">
        <v>0</v>
      </c>
      <c r="X200" s="623">
        <v>0</v>
      </c>
      <c r="Y200" s="623" t="s">
        <v>1768</v>
      </c>
      <c r="Z200" s="623">
        <v>323</v>
      </c>
      <c r="AA200" s="623"/>
      <c r="AB200" s="623"/>
      <c r="AC200" s="623"/>
      <c r="AD200" s="623"/>
      <c r="AE200" s="777">
        <f t="shared" si="47"/>
        <v>700</v>
      </c>
      <c r="AF200" s="623">
        <v>0</v>
      </c>
      <c r="AG200" s="623">
        <v>7</v>
      </c>
      <c r="AH200" s="623" t="s">
        <v>1907</v>
      </c>
      <c r="AI200" s="611">
        <v>5</v>
      </c>
      <c r="AJ200" s="611">
        <v>0</v>
      </c>
      <c r="AK200" s="614">
        <v>0</v>
      </c>
      <c r="AL200" s="614">
        <v>0</v>
      </c>
      <c r="AM200" s="614">
        <v>0</v>
      </c>
      <c r="AN200" s="614">
        <v>1</v>
      </c>
      <c r="AQ200" s="611">
        <v>0</v>
      </c>
      <c r="AR200" s="611">
        <v>1</v>
      </c>
      <c r="AS200" s="611">
        <v>0</v>
      </c>
      <c r="AT200" s="611">
        <v>0</v>
      </c>
      <c r="AU200" s="611">
        <v>0</v>
      </c>
      <c r="AV200" s="611">
        <v>0</v>
      </c>
      <c r="AW200" s="611">
        <v>0</v>
      </c>
      <c r="AX200" s="611">
        <v>0</v>
      </c>
    </row>
    <row r="201" spans="1:50" ht="11.25" customHeight="1">
      <c r="A201" s="623"/>
      <c r="B201" s="623">
        <v>337</v>
      </c>
      <c r="C201" s="623">
        <v>38</v>
      </c>
      <c r="D201" s="614">
        <v>16</v>
      </c>
      <c r="E201" s="614">
        <v>0.7</v>
      </c>
      <c r="F201" s="614">
        <f t="shared" si="46"/>
        <v>0.30000000000000004</v>
      </c>
      <c r="G201" s="614">
        <v>0</v>
      </c>
      <c r="H201" s="429" t="s">
        <v>1908</v>
      </c>
      <c r="I201" s="601" t="str">
        <f t="shared" si="38"/>
        <v>캐릭별파트(2)</v>
      </c>
      <c r="J201" s="601" t="s">
        <v>1882</v>
      </c>
      <c r="K201" s="777">
        <v>-1</v>
      </c>
      <c r="L201" s="777" t="s">
        <v>2639</v>
      </c>
      <c r="M201" s="648" t="s">
        <v>2095</v>
      </c>
      <c r="N201" s="622">
        <v>1</v>
      </c>
      <c r="O201" s="623" t="s">
        <v>1765</v>
      </c>
      <c r="P201" s="697" t="s">
        <v>2320</v>
      </c>
      <c r="Q201" s="625">
        <v>640</v>
      </c>
      <c r="R201" s="625">
        <f t="shared" si="39"/>
        <v>16</v>
      </c>
      <c r="S201" s="697">
        <f t="shared" si="44"/>
        <v>40</v>
      </c>
      <c r="T201" s="697">
        <f t="shared" si="45"/>
        <v>0.24389999999999998</v>
      </c>
      <c r="U201" s="623"/>
      <c r="V201" s="623"/>
      <c r="W201" s="623">
        <v>0</v>
      </c>
      <c r="X201" s="623">
        <v>0</v>
      </c>
      <c r="Y201" s="623" t="s">
        <v>1768</v>
      </c>
      <c r="Z201" s="623">
        <v>323</v>
      </c>
      <c r="AA201" s="623"/>
      <c r="AB201" s="623"/>
      <c r="AC201" s="623"/>
      <c r="AD201" s="623"/>
      <c r="AE201" s="777">
        <f t="shared" si="47"/>
        <v>2000</v>
      </c>
      <c r="AF201" s="623">
        <v>0</v>
      </c>
      <c r="AG201" s="623">
        <v>7</v>
      </c>
      <c r="AH201" s="623" t="s">
        <v>1909</v>
      </c>
      <c r="AI201" s="611">
        <v>5</v>
      </c>
      <c r="AJ201" s="611">
        <v>1</v>
      </c>
      <c r="AK201" s="614">
        <v>0</v>
      </c>
      <c r="AL201" s="614">
        <v>0</v>
      </c>
      <c r="AM201" s="614">
        <v>0</v>
      </c>
      <c r="AN201" s="614">
        <v>2</v>
      </c>
      <c r="AQ201" s="611">
        <v>0</v>
      </c>
      <c r="AR201" s="611">
        <v>1</v>
      </c>
      <c r="AS201" s="611">
        <v>0</v>
      </c>
      <c r="AT201" s="611">
        <v>0</v>
      </c>
      <c r="AU201" s="611">
        <v>0</v>
      </c>
      <c r="AV201" s="611">
        <v>0</v>
      </c>
      <c r="AW201" s="611">
        <v>0</v>
      </c>
      <c r="AX201" s="611">
        <v>0</v>
      </c>
    </row>
    <row r="202" spans="1:50" s="619" customFormat="1" ht="11.25" customHeight="1">
      <c r="A202" s="616"/>
      <c r="B202" s="616">
        <v>338</v>
      </c>
      <c r="C202" s="616">
        <v>39</v>
      </c>
      <c r="D202" s="616">
        <v>1</v>
      </c>
      <c r="E202" s="616">
        <v>0</v>
      </c>
      <c r="F202" s="616">
        <v>0</v>
      </c>
      <c r="G202" s="616">
        <v>0</v>
      </c>
      <c r="H202" s="617" t="s">
        <v>1910</v>
      </c>
      <c r="I202" s="618" t="str">
        <f t="shared" si="38"/>
        <v>캐릭별파트(0)</v>
      </c>
      <c r="J202" s="618" t="s">
        <v>1882</v>
      </c>
      <c r="K202" s="777">
        <v>-1</v>
      </c>
      <c r="L202" s="896" t="s">
        <v>2640</v>
      </c>
      <c r="M202" s="648" t="s">
        <v>2095</v>
      </c>
      <c r="N202" s="622">
        <v>1</v>
      </c>
      <c r="O202" s="623" t="s">
        <v>1765</v>
      </c>
      <c r="P202" s="616" t="s">
        <v>1798</v>
      </c>
      <c r="Q202" s="616">
        <v>200</v>
      </c>
      <c r="R202" s="616">
        <v>1</v>
      </c>
      <c r="S202" s="697">
        <f t="shared" si="44"/>
        <v>0</v>
      </c>
      <c r="T202" s="697">
        <f t="shared" si="45"/>
        <v>0</v>
      </c>
      <c r="U202" s="616"/>
      <c r="V202" s="616"/>
      <c r="W202" s="623">
        <v>0</v>
      </c>
      <c r="X202" s="623">
        <v>0</v>
      </c>
      <c r="Y202" s="623" t="s">
        <v>1768</v>
      </c>
      <c r="Z202" s="623">
        <v>323</v>
      </c>
      <c r="AA202" s="616"/>
      <c r="AB202" s="616"/>
      <c r="AC202" s="616"/>
      <c r="AD202" s="616"/>
      <c r="AE202" s="777">
        <f t="shared" si="47"/>
        <v>0</v>
      </c>
      <c r="AF202" s="616">
        <v>0</v>
      </c>
      <c r="AG202" s="616">
        <v>7</v>
      </c>
      <c r="AH202" s="616" t="s">
        <v>1799</v>
      </c>
      <c r="AI202" s="619">
        <v>0</v>
      </c>
      <c r="AJ202" s="619">
        <v>0</v>
      </c>
      <c r="AK202" s="616">
        <v>0</v>
      </c>
      <c r="AL202" s="616">
        <v>0</v>
      </c>
      <c r="AM202" s="616">
        <v>0</v>
      </c>
      <c r="AN202" s="616">
        <v>0</v>
      </c>
      <c r="AQ202" s="619">
        <v>0</v>
      </c>
      <c r="AR202" s="619">
        <v>0</v>
      </c>
      <c r="AS202" s="619">
        <v>0</v>
      </c>
      <c r="AT202" s="619">
        <v>0</v>
      </c>
      <c r="AU202" s="619">
        <v>0</v>
      </c>
      <c r="AV202" s="619">
        <v>0</v>
      </c>
      <c r="AW202" s="619">
        <v>0</v>
      </c>
      <c r="AX202" s="619">
        <v>0</v>
      </c>
    </row>
    <row r="203" spans="1:50" s="619" customFormat="1" ht="11.25" customHeight="1">
      <c r="A203" s="616"/>
      <c r="B203" s="616">
        <v>339</v>
      </c>
      <c r="C203" s="616">
        <v>40</v>
      </c>
      <c r="D203" s="616">
        <v>1</v>
      </c>
      <c r="E203" s="616">
        <v>0</v>
      </c>
      <c r="F203" s="616">
        <v>0</v>
      </c>
      <c r="G203" s="616">
        <v>0</v>
      </c>
      <c r="H203" s="617" t="s">
        <v>1911</v>
      </c>
      <c r="I203" s="618" t="str">
        <f t="shared" si="38"/>
        <v>캐릭별파트(0)</v>
      </c>
      <c r="J203" s="618" t="s">
        <v>1882</v>
      </c>
      <c r="K203" s="777">
        <v>-1</v>
      </c>
      <c r="L203" s="896" t="s">
        <v>2640</v>
      </c>
      <c r="M203" s="648" t="s">
        <v>2095</v>
      </c>
      <c r="N203" s="622">
        <v>1</v>
      </c>
      <c r="O203" s="623" t="s">
        <v>1765</v>
      </c>
      <c r="P203" s="616" t="s">
        <v>1798</v>
      </c>
      <c r="Q203" s="616">
        <v>200</v>
      </c>
      <c r="R203" s="616">
        <v>1</v>
      </c>
      <c r="S203" s="697">
        <f t="shared" si="44"/>
        <v>0</v>
      </c>
      <c r="T203" s="697">
        <f t="shared" si="45"/>
        <v>0</v>
      </c>
      <c r="U203" s="616"/>
      <c r="V203" s="616"/>
      <c r="W203" s="623">
        <v>0</v>
      </c>
      <c r="X203" s="623">
        <v>0</v>
      </c>
      <c r="Y203" s="623" t="s">
        <v>1768</v>
      </c>
      <c r="Z203" s="623">
        <v>323</v>
      </c>
      <c r="AA203" s="616"/>
      <c r="AB203" s="616"/>
      <c r="AC203" s="616"/>
      <c r="AD203" s="616"/>
      <c r="AE203" s="777">
        <f t="shared" si="47"/>
        <v>0</v>
      </c>
      <c r="AF203" s="616">
        <v>0</v>
      </c>
      <c r="AG203" s="616">
        <v>7</v>
      </c>
      <c r="AH203" s="616" t="s">
        <v>1799</v>
      </c>
      <c r="AI203" s="619">
        <v>0</v>
      </c>
      <c r="AJ203" s="619">
        <v>0</v>
      </c>
      <c r="AK203" s="616">
        <v>0</v>
      </c>
      <c r="AL203" s="616">
        <v>0</v>
      </c>
      <c r="AM203" s="616">
        <v>0</v>
      </c>
      <c r="AN203" s="616">
        <v>0</v>
      </c>
      <c r="AQ203" s="619">
        <v>0</v>
      </c>
      <c r="AR203" s="619">
        <v>0</v>
      </c>
      <c r="AS203" s="619">
        <v>0</v>
      </c>
      <c r="AT203" s="619">
        <v>0</v>
      </c>
      <c r="AU203" s="619">
        <v>0</v>
      </c>
      <c r="AV203" s="619">
        <v>0</v>
      </c>
      <c r="AW203" s="619">
        <v>0</v>
      </c>
      <c r="AX203" s="619">
        <v>0</v>
      </c>
    </row>
    <row r="204" spans="1:50" ht="11.25" customHeight="1">
      <c r="A204" s="623"/>
      <c r="B204" s="623">
        <v>340</v>
      </c>
      <c r="C204" s="623">
        <v>41</v>
      </c>
      <c r="D204" s="614">
        <v>31</v>
      </c>
      <c r="E204" s="614">
        <v>0.7</v>
      </c>
      <c r="F204" s="614">
        <f t="shared" si="46"/>
        <v>0.30000000000000004</v>
      </c>
      <c r="G204" s="614">
        <v>0</v>
      </c>
      <c r="H204" s="429" t="s">
        <v>1368</v>
      </c>
      <c r="I204" s="601" t="str">
        <f t="shared" si="38"/>
        <v>캐릭별파트(2)</v>
      </c>
      <c r="J204" s="601" t="s">
        <v>1882</v>
      </c>
      <c r="K204" s="777">
        <v>-1</v>
      </c>
      <c r="L204" s="777" t="s">
        <v>2639</v>
      </c>
      <c r="M204" s="648" t="s">
        <v>2096</v>
      </c>
      <c r="N204" s="622">
        <v>1</v>
      </c>
      <c r="O204" s="623" t="s">
        <v>1765</v>
      </c>
      <c r="P204" s="697" t="s">
        <v>2317</v>
      </c>
      <c r="Q204" s="625">
        <v>641</v>
      </c>
      <c r="R204" s="625">
        <f t="shared" si="39"/>
        <v>31</v>
      </c>
      <c r="S204" s="697">
        <f t="shared" si="44"/>
        <v>77</v>
      </c>
      <c r="T204" s="697">
        <f t="shared" si="45"/>
        <v>0.47249999999999998</v>
      </c>
      <c r="U204" s="623"/>
      <c r="V204" s="623"/>
      <c r="W204" s="623">
        <v>0</v>
      </c>
      <c r="X204" s="623">
        <v>0</v>
      </c>
      <c r="Y204" s="623" t="s">
        <v>1768</v>
      </c>
      <c r="Z204" s="623">
        <v>323</v>
      </c>
      <c r="AA204" s="623"/>
      <c r="AB204" s="623"/>
      <c r="AC204" s="623"/>
      <c r="AD204" s="623"/>
      <c r="AE204" s="777">
        <f t="shared" si="47"/>
        <v>6800</v>
      </c>
      <c r="AF204" s="623">
        <v>0</v>
      </c>
      <c r="AG204" s="623">
        <v>7</v>
      </c>
      <c r="AH204" s="623" t="s">
        <v>1324</v>
      </c>
      <c r="AI204" s="611">
        <v>5</v>
      </c>
      <c r="AJ204" s="611">
        <v>2</v>
      </c>
      <c r="AK204" s="614">
        <v>0</v>
      </c>
      <c r="AL204" s="614">
        <v>0</v>
      </c>
      <c r="AM204" s="614">
        <v>0</v>
      </c>
      <c r="AN204" s="614">
        <v>1</v>
      </c>
      <c r="AQ204" s="611">
        <v>0</v>
      </c>
      <c r="AR204" s="611">
        <v>1</v>
      </c>
      <c r="AS204" s="611">
        <v>0</v>
      </c>
      <c r="AT204" s="611">
        <v>0</v>
      </c>
      <c r="AU204" s="611">
        <v>0</v>
      </c>
      <c r="AV204" s="611">
        <v>0</v>
      </c>
      <c r="AW204" s="611">
        <v>0</v>
      </c>
      <c r="AX204" s="611">
        <v>0</v>
      </c>
    </row>
    <row r="205" spans="1:50" ht="11.25" customHeight="1">
      <c r="A205" s="623"/>
      <c r="B205" s="623">
        <v>341</v>
      </c>
      <c r="C205" s="623">
        <v>42</v>
      </c>
      <c r="D205" s="614">
        <v>5</v>
      </c>
      <c r="E205" s="614">
        <v>0</v>
      </c>
      <c r="F205" s="614">
        <f t="shared" si="46"/>
        <v>1</v>
      </c>
      <c r="G205" s="623">
        <v>0</v>
      </c>
      <c r="H205" s="429" t="s">
        <v>1369</v>
      </c>
      <c r="I205" s="601" t="str">
        <f t="shared" si="38"/>
        <v>캐릭별파트(2)</v>
      </c>
      <c r="J205" s="601" t="s">
        <v>1882</v>
      </c>
      <c r="K205" s="777">
        <v>-1</v>
      </c>
      <c r="L205" s="777" t="s">
        <v>2639</v>
      </c>
      <c r="M205" s="648" t="s">
        <v>2097</v>
      </c>
      <c r="N205" s="622">
        <v>1</v>
      </c>
      <c r="O205" s="623" t="s">
        <v>1765</v>
      </c>
      <c r="P205" s="697" t="s">
        <v>2319</v>
      </c>
      <c r="Q205" s="625">
        <v>642</v>
      </c>
      <c r="R205" s="625">
        <f t="shared" si="39"/>
        <v>5</v>
      </c>
      <c r="S205" s="697">
        <f t="shared" si="44"/>
        <v>0</v>
      </c>
      <c r="T205" s="697">
        <f t="shared" si="45"/>
        <v>0.25409999999999999</v>
      </c>
      <c r="U205" s="623"/>
      <c r="V205" s="623"/>
      <c r="W205" s="623">
        <v>0</v>
      </c>
      <c r="X205" s="623">
        <v>0</v>
      </c>
      <c r="Y205" s="623" t="s">
        <v>1768</v>
      </c>
      <c r="Z205" s="623">
        <v>323</v>
      </c>
      <c r="AA205" s="623"/>
      <c r="AB205" s="623"/>
      <c r="AC205" s="623"/>
      <c r="AD205" s="623"/>
      <c r="AE205" s="777">
        <f t="shared" si="47"/>
        <v>700</v>
      </c>
      <c r="AF205" s="623">
        <v>0</v>
      </c>
      <c r="AG205" s="623">
        <v>7</v>
      </c>
      <c r="AH205" s="623" t="s">
        <v>1370</v>
      </c>
      <c r="AI205" s="611">
        <v>6</v>
      </c>
      <c r="AJ205" s="611">
        <v>0</v>
      </c>
      <c r="AK205" s="614">
        <v>0</v>
      </c>
      <c r="AL205" s="614">
        <v>0</v>
      </c>
      <c r="AM205" s="614">
        <v>0</v>
      </c>
      <c r="AN205" s="623">
        <v>1</v>
      </c>
      <c r="AQ205" s="611">
        <v>0</v>
      </c>
      <c r="AR205" s="611">
        <v>1</v>
      </c>
      <c r="AS205" s="611">
        <v>0</v>
      </c>
      <c r="AT205" s="611">
        <v>0</v>
      </c>
      <c r="AU205" s="611">
        <v>0</v>
      </c>
      <c r="AV205" s="611">
        <v>0</v>
      </c>
      <c r="AW205" s="611">
        <v>0</v>
      </c>
      <c r="AX205" s="611">
        <v>0</v>
      </c>
    </row>
    <row r="206" spans="1:50" ht="11.25" customHeight="1">
      <c r="A206" s="623"/>
      <c r="B206" s="623">
        <v>342</v>
      </c>
      <c r="C206" s="623">
        <v>43</v>
      </c>
      <c r="D206" s="614">
        <v>16</v>
      </c>
      <c r="E206" s="614">
        <v>0</v>
      </c>
      <c r="F206" s="614">
        <f t="shared" si="46"/>
        <v>1</v>
      </c>
      <c r="G206" s="623">
        <v>0</v>
      </c>
      <c r="H206" s="429" t="s">
        <v>1912</v>
      </c>
      <c r="I206" s="601" t="str">
        <f t="shared" si="38"/>
        <v>캐릭별파트(2)</v>
      </c>
      <c r="J206" s="601" t="s">
        <v>1882</v>
      </c>
      <c r="K206" s="777">
        <v>-1</v>
      </c>
      <c r="L206" s="777" t="s">
        <v>2639</v>
      </c>
      <c r="M206" s="648" t="s">
        <v>2098</v>
      </c>
      <c r="N206" s="622">
        <v>1</v>
      </c>
      <c r="O206" s="623" t="s">
        <v>1765</v>
      </c>
      <c r="P206" s="697" t="s">
        <v>2320</v>
      </c>
      <c r="Q206" s="625">
        <v>643</v>
      </c>
      <c r="R206" s="625">
        <f t="shared" si="39"/>
        <v>16</v>
      </c>
      <c r="S206" s="697">
        <f t="shared" si="44"/>
        <v>0</v>
      </c>
      <c r="T206" s="697">
        <f t="shared" si="45"/>
        <v>0.81299999999999994</v>
      </c>
      <c r="U206" s="623"/>
      <c r="V206" s="623"/>
      <c r="W206" s="623">
        <v>0</v>
      </c>
      <c r="X206" s="623">
        <v>0</v>
      </c>
      <c r="Y206" s="623" t="s">
        <v>1768</v>
      </c>
      <c r="Z206" s="623">
        <v>323</v>
      </c>
      <c r="AA206" s="623"/>
      <c r="AB206" s="623"/>
      <c r="AC206" s="623"/>
      <c r="AD206" s="623"/>
      <c r="AE206" s="777">
        <f t="shared" si="47"/>
        <v>2000</v>
      </c>
      <c r="AF206" s="623">
        <v>0</v>
      </c>
      <c r="AG206" s="623">
        <v>7</v>
      </c>
      <c r="AH206" s="623" t="s">
        <v>1371</v>
      </c>
      <c r="AI206" s="611">
        <v>6</v>
      </c>
      <c r="AJ206" s="611">
        <v>1</v>
      </c>
      <c r="AK206" s="614">
        <v>0</v>
      </c>
      <c r="AL206" s="614">
        <v>0</v>
      </c>
      <c r="AM206" s="614">
        <v>0</v>
      </c>
      <c r="AN206" s="623">
        <v>2</v>
      </c>
      <c r="AQ206" s="611">
        <v>0</v>
      </c>
      <c r="AR206" s="611">
        <v>1</v>
      </c>
      <c r="AS206" s="611">
        <v>0</v>
      </c>
      <c r="AT206" s="611">
        <v>0</v>
      </c>
      <c r="AU206" s="611">
        <v>0</v>
      </c>
      <c r="AV206" s="611">
        <v>0</v>
      </c>
      <c r="AW206" s="611">
        <v>0</v>
      </c>
      <c r="AX206" s="611">
        <v>0</v>
      </c>
    </row>
    <row r="207" spans="1:50" s="619" customFormat="1" ht="11.25" customHeight="1">
      <c r="A207" s="616"/>
      <c r="B207" s="616">
        <v>343</v>
      </c>
      <c r="C207" s="616">
        <v>44</v>
      </c>
      <c r="D207" s="616">
        <v>1</v>
      </c>
      <c r="E207" s="616">
        <v>0</v>
      </c>
      <c r="F207" s="616">
        <v>0</v>
      </c>
      <c r="G207" s="616">
        <v>0</v>
      </c>
      <c r="H207" s="617" t="s">
        <v>1913</v>
      </c>
      <c r="I207" s="618" t="str">
        <f t="shared" si="38"/>
        <v>캐릭별파트(0)</v>
      </c>
      <c r="J207" s="618" t="s">
        <v>1882</v>
      </c>
      <c r="K207" s="777">
        <v>-1</v>
      </c>
      <c r="L207" s="896" t="s">
        <v>2640</v>
      </c>
      <c r="M207" s="648" t="s">
        <v>2098</v>
      </c>
      <c r="N207" s="622">
        <v>1</v>
      </c>
      <c r="O207" s="623" t="s">
        <v>1765</v>
      </c>
      <c r="P207" s="616" t="s">
        <v>1798</v>
      </c>
      <c r="Q207" s="616">
        <v>200</v>
      </c>
      <c r="R207" s="616">
        <v>1</v>
      </c>
      <c r="S207" s="697">
        <f t="shared" si="44"/>
        <v>0</v>
      </c>
      <c r="T207" s="697">
        <f t="shared" si="45"/>
        <v>0</v>
      </c>
      <c r="U207" s="616"/>
      <c r="V207" s="616"/>
      <c r="W207" s="623">
        <v>0</v>
      </c>
      <c r="X207" s="623">
        <v>0</v>
      </c>
      <c r="Y207" s="623" t="s">
        <v>1768</v>
      </c>
      <c r="Z207" s="623">
        <v>323</v>
      </c>
      <c r="AA207" s="616"/>
      <c r="AB207" s="616"/>
      <c r="AC207" s="616"/>
      <c r="AD207" s="616"/>
      <c r="AE207" s="777">
        <f t="shared" si="47"/>
        <v>0</v>
      </c>
      <c r="AF207" s="616">
        <v>0</v>
      </c>
      <c r="AG207" s="616">
        <v>7</v>
      </c>
      <c r="AH207" s="616" t="s">
        <v>1799</v>
      </c>
      <c r="AI207" s="619">
        <v>0</v>
      </c>
      <c r="AJ207" s="619">
        <v>0</v>
      </c>
      <c r="AK207" s="616">
        <v>0</v>
      </c>
      <c r="AL207" s="616">
        <v>0</v>
      </c>
      <c r="AM207" s="616">
        <v>0</v>
      </c>
      <c r="AN207" s="616">
        <v>0</v>
      </c>
      <c r="AQ207" s="619">
        <v>0</v>
      </c>
      <c r="AR207" s="619">
        <v>0</v>
      </c>
      <c r="AS207" s="619">
        <v>0</v>
      </c>
      <c r="AT207" s="619">
        <v>0</v>
      </c>
      <c r="AU207" s="619">
        <v>0</v>
      </c>
      <c r="AV207" s="619">
        <v>0</v>
      </c>
      <c r="AW207" s="619">
        <v>0</v>
      </c>
      <c r="AX207" s="619">
        <v>0</v>
      </c>
    </row>
    <row r="208" spans="1:50" s="619" customFormat="1" ht="11.25" customHeight="1">
      <c r="A208" s="616"/>
      <c r="B208" s="616">
        <v>344</v>
      </c>
      <c r="C208" s="616">
        <v>45</v>
      </c>
      <c r="D208" s="616">
        <v>1</v>
      </c>
      <c r="E208" s="616">
        <v>0</v>
      </c>
      <c r="F208" s="616">
        <v>0</v>
      </c>
      <c r="G208" s="616">
        <v>0</v>
      </c>
      <c r="H208" s="617" t="s">
        <v>1914</v>
      </c>
      <c r="I208" s="618" t="str">
        <f t="shared" si="38"/>
        <v>캐릭별파트(0)</v>
      </c>
      <c r="J208" s="618" t="s">
        <v>1882</v>
      </c>
      <c r="K208" s="777">
        <v>-1</v>
      </c>
      <c r="L208" s="896" t="s">
        <v>2640</v>
      </c>
      <c r="M208" s="648" t="s">
        <v>2098</v>
      </c>
      <c r="N208" s="622">
        <v>1</v>
      </c>
      <c r="O208" s="623" t="s">
        <v>1765</v>
      </c>
      <c r="P208" s="616" t="s">
        <v>1798</v>
      </c>
      <c r="Q208" s="616">
        <v>200</v>
      </c>
      <c r="R208" s="616">
        <v>1</v>
      </c>
      <c r="S208" s="697">
        <f t="shared" si="44"/>
        <v>0</v>
      </c>
      <c r="T208" s="697">
        <f t="shared" si="45"/>
        <v>0</v>
      </c>
      <c r="U208" s="616"/>
      <c r="V208" s="616"/>
      <c r="W208" s="623">
        <v>0</v>
      </c>
      <c r="X208" s="623">
        <v>0</v>
      </c>
      <c r="Y208" s="623" t="s">
        <v>1768</v>
      </c>
      <c r="Z208" s="623">
        <v>323</v>
      </c>
      <c r="AA208" s="616"/>
      <c r="AB208" s="616"/>
      <c r="AC208" s="616"/>
      <c r="AD208" s="616"/>
      <c r="AE208" s="777">
        <f t="shared" si="47"/>
        <v>0</v>
      </c>
      <c r="AF208" s="616">
        <v>0</v>
      </c>
      <c r="AG208" s="616">
        <v>7</v>
      </c>
      <c r="AH208" s="616" t="s">
        <v>1799</v>
      </c>
      <c r="AI208" s="619">
        <v>0</v>
      </c>
      <c r="AJ208" s="619">
        <v>0</v>
      </c>
      <c r="AK208" s="616">
        <v>0</v>
      </c>
      <c r="AL208" s="616">
        <v>0</v>
      </c>
      <c r="AM208" s="616">
        <v>0</v>
      </c>
      <c r="AN208" s="616">
        <v>0</v>
      </c>
      <c r="AQ208" s="619">
        <v>0</v>
      </c>
      <c r="AR208" s="619">
        <v>0</v>
      </c>
      <c r="AS208" s="619">
        <v>0</v>
      </c>
      <c r="AT208" s="619">
        <v>0</v>
      </c>
      <c r="AU208" s="619">
        <v>0</v>
      </c>
      <c r="AV208" s="619">
        <v>0</v>
      </c>
      <c r="AW208" s="619">
        <v>0</v>
      </c>
      <c r="AX208" s="619">
        <v>0</v>
      </c>
    </row>
    <row r="209" spans="1:50" ht="11.25" customHeight="1">
      <c r="A209" s="623"/>
      <c r="B209" s="623">
        <v>345</v>
      </c>
      <c r="C209" s="623">
        <v>46</v>
      </c>
      <c r="D209" s="614">
        <v>31</v>
      </c>
      <c r="E209" s="614">
        <v>0</v>
      </c>
      <c r="F209" s="614">
        <f t="shared" si="46"/>
        <v>1</v>
      </c>
      <c r="G209" s="623">
        <v>0</v>
      </c>
      <c r="H209" s="429" t="s">
        <v>1372</v>
      </c>
      <c r="I209" s="601" t="str">
        <f t="shared" si="38"/>
        <v>캐릭별파트(2)</v>
      </c>
      <c r="J209" s="601" t="s">
        <v>1882</v>
      </c>
      <c r="K209" s="777">
        <v>-1</v>
      </c>
      <c r="L209" s="777" t="s">
        <v>2639</v>
      </c>
      <c r="M209" s="648" t="s">
        <v>2099</v>
      </c>
      <c r="N209" s="622">
        <v>1</v>
      </c>
      <c r="O209" s="623" t="s">
        <v>1765</v>
      </c>
      <c r="P209" s="697" t="s">
        <v>2317</v>
      </c>
      <c r="Q209" s="625">
        <v>644</v>
      </c>
      <c r="R209" s="625">
        <f t="shared" si="39"/>
        <v>31</v>
      </c>
      <c r="S209" s="697">
        <f t="shared" si="44"/>
        <v>0</v>
      </c>
      <c r="T209" s="697">
        <f t="shared" si="45"/>
        <v>1.575</v>
      </c>
      <c r="U209" s="623"/>
      <c r="V209" s="623"/>
      <c r="W209" s="623">
        <v>0</v>
      </c>
      <c r="X209" s="623">
        <v>0</v>
      </c>
      <c r="Y209" s="623" t="s">
        <v>1768</v>
      </c>
      <c r="Z209" s="623">
        <v>323</v>
      </c>
      <c r="AA209" s="623"/>
      <c r="AB209" s="623"/>
      <c r="AC209" s="623"/>
      <c r="AD209" s="623"/>
      <c r="AE209" s="777">
        <f t="shared" si="47"/>
        <v>6800</v>
      </c>
      <c r="AF209" s="623">
        <v>0</v>
      </c>
      <c r="AG209" s="623">
        <v>7</v>
      </c>
      <c r="AH209" s="623" t="s">
        <v>1373</v>
      </c>
      <c r="AI209" s="611">
        <v>6</v>
      </c>
      <c r="AJ209" s="611">
        <v>2</v>
      </c>
      <c r="AK209" s="614">
        <v>0</v>
      </c>
      <c r="AL209" s="614">
        <v>0</v>
      </c>
      <c r="AM209" s="614">
        <v>0</v>
      </c>
      <c r="AN209" s="623">
        <v>1</v>
      </c>
      <c r="AQ209" s="611">
        <v>0</v>
      </c>
      <c r="AR209" s="611">
        <v>1</v>
      </c>
      <c r="AS209" s="611">
        <v>0</v>
      </c>
      <c r="AT209" s="611">
        <v>0</v>
      </c>
      <c r="AU209" s="611">
        <v>0</v>
      </c>
      <c r="AV209" s="611">
        <v>0</v>
      </c>
      <c r="AW209" s="611">
        <v>0</v>
      </c>
      <c r="AX209" s="611">
        <v>0</v>
      </c>
    </row>
    <row r="210" spans="1:50" ht="11.25" customHeight="1">
      <c r="A210" s="623"/>
      <c r="B210" s="623">
        <v>346</v>
      </c>
      <c r="C210" s="625">
        <v>47</v>
      </c>
      <c r="D210" s="614">
        <v>5</v>
      </c>
      <c r="E210" s="614">
        <v>0.5</v>
      </c>
      <c r="F210" s="614">
        <f t="shared" si="46"/>
        <v>0.5</v>
      </c>
      <c r="G210" s="625">
        <v>0</v>
      </c>
      <c r="H210" s="605" t="s">
        <v>1385</v>
      </c>
      <c r="I210" s="601" t="str">
        <f t="shared" si="38"/>
        <v>캐릭별파트(4)</v>
      </c>
      <c r="J210" s="100" t="s">
        <v>1882</v>
      </c>
      <c r="K210" s="777">
        <v>-1</v>
      </c>
      <c r="L210" s="777" t="s">
        <v>2639</v>
      </c>
      <c r="M210" s="648" t="s">
        <v>2100</v>
      </c>
      <c r="N210" s="102">
        <v>1</v>
      </c>
      <c r="O210" s="623" t="s">
        <v>1765</v>
      </c>
      <c r="P210" s="697" t="s">
        <v>2318</v>
      </c>
      <c r="Q210" s="625">
        <v>680</v>
      </c>
      <c r="R210" s="625">
        <v>1</v>
      </c>
      <c r="S210" s="697">
        <f t="shared" si="44"/>
        <v>11</v>
      </c>
      <c r="T210" s="697">
        <f t="shared" si="45"/>
        <v>0.1452</v>
      </c>
      <c r="U210" s="623"/>
      <c r="V210" s="623"/>
      <c r="W210" s="623">
        <v>0</v>
      </c>
      <c r="X210" s="623">
        <v>0</v>
      </c>
      <c r="Y210" s="625" t="s">
        <v>1771</v>
      </c>
      <c r="Z210" s="625">
        <v>346</v>
      </c>
      <c r="AA210" s="623"/>
      <c r="AB210" s="623"/>
      <c r="AC210" s="623"/>
      <c r="AD210" s="623"/>
      <c r="AE210" s="777">
        <f t="shared" si="47"/>
        <v>700</v>
      </c>
      <c r="AF210" s="623">
        <v>0</v>
      </c>
      <c r="AG210" s="623">
        <v>-1</v>
      </c>
      <c r="AH210" s="625" t="s">
        <v>1374</v>
      </c>
      <c r="AI210" s="611">
        <v>7</v>
      </c>
      <c r="AJ210" s="611">
        <v>0</v>
      </c>
      <c r="AK210" s="614">
        <v>0</v>
      </c>
      <c r="AL210" s="614">
        <v>0</v>
      </c>
      <c r="AM210" s="614">
        <v>0</v>
      </c>
      <c r="AN210" s="625">
        <v>1</v>
      </c>
      <c r="AQ210" s="611">
        <v>0</v>
      </c>
      <c r="AR210" s="611">
        <v>0</v>
      </c>
      <c r="AS210" s="611">
        <v>1</v>
      </c>
      <c r="AT210" s="611">
        <v>0</v>
      </c>
      <c r="AU210" s="611">
        <v>0</v>
      </c>
      <c r="AV210" s="611">
        <v>0</v>
      </c>
      <c r="AW210" s="611">
        <v>0</v>
      </c>
      <c r="AX210" s="611">
        <v>0</v>
      </c>
    </row>
    <row r="211" spans="1:50" ht="11.25" customHeight="1">
      <c r="A211" s="623"/>
      <c r="B211" s="623">
        <v>347</v>
      </c>
      <c r="C211" s="623">
        <v>48</v>
      </c>
      <c r="D211" s="614">
        <v>16</v>
      </c>
      <c r="E211" s="614">
        <v>0.5</v>
      </c>
      <c r="F211" s="614">
        <f t="shared" si="46"/>
        <v>0.5</v>
      </c>
      <c r="G211" s="614">
        <v>0</v>
      </c>
      <c r="H211" s="701" t="s">
        <v>2299</v>
      </c>
      <c r="I211" s="601" t="str">
        <f t="shared" si="38"/>
        <v>캐릭별파트(4)</v>
      </c>
      <c r="J211" s="601" t="s">
        <v>1882</v>
      </c>
      <c r="K211" s="777">
        <v>-1</v>
      </c>
      <c r="L211" s="777" t="s">
        <v>2639</v>
      </c>
      <c r="M211" s="648" t="s">
        <v>2101</v>
      </c>
      <c r="N211" s="624">
        <v>1</v>
      </c>
      <c r="O211" s="623" t="s">
        <v>1765</v>
      </c>
      <c r="P211" s="697" t="s">
        <v>2320</v>
      </c>
      <c r="Q211" s="625">
        <v>681</v>
      </c>
      <c r="R211" s="625">
        <f t="shared" si="39"/>
        <v>16</v>
      </c>
      <c r="S211" s="697">
        <f t="shared" si="44"/>
        <v>33</v>
      </c>
      <c r="T211" s="697">
        <f t="shared" si="45"/>
        <v>0.46460000000000001</v>
      </c>
      <c r="U211" s="623"/>
      <c r="V211" s="623"/>
      <c r="W211" s="623">
        <v>0</v>
      </c>
      <c r="X211" s="623">
        <v>0</v>
      </c>
      <c r="Y211" s="623" t="s">
        <v>1771</v>
      </c>
      <c r="Z211" s="623">
        <v>346</v>
      </c>
      <c r="AA211" s="623"/>
      <c r="AB211" s="623"/>
      <c r="AC211" s="623"/>
      <c r="AD211" s="623"/>
      <c r="AE211" s="777">
        <f t="shared" si="47"/>
        <v>2300</v>
      </c>
      <c r="AF211" s="623">
        <v>0</v>
      </c>
      <c r="AG211" s="623">
        <v>7</v>
      </c>
      <c r="AH211" s="623" t="s">
        <v>1375</v>
      </c>
      <c r="AI211" s="611">
        <v>7</v>
      </c>
      <c r="AJ211" s="611">
        <v>1</v>
      </c>
      <c r="AK211" s="614">
        <v>0</v>
      </c>
      <c r="AL211" s="614">
        <v>0</v>
      </c>
      <c r="AM211" s="614">
        <v>0</v>
      </c>
      <c r="AN211" s="614">
        <v>1</v>
      </c>
      <c r="AQ211" s="611">
        <v>0</v>
      </c>
      <c r="AR211" s="611">
        <v>0</v>
      </c>
      <c r="AS211" s="611">
        <v>1</v>
      </c>
      <c r="AT211" s="611">
        <v>0</v>
      </c>
      <c r="AU211" s="611">
        <v>0</v>
      </c>
      <c r="AV211" s="611">
        <v>0</v>
      </c>
      <c r="AW211" s="611">
        <v>0</v>
      </c>
      <c r="AX211" s="611">
        <v>0</v>
      </c>
    </row>
    <row r="212" spans="1:50" ht="11.25" customHeight="1">
      <c r="A212" s="623"/>
      <c r="B212" s="623">
        <v>348</v>
      </c>
      <c r="C212" s="623">
        <v>49</v>
      </c>
      <c r="D212" s="614">
        <v>31</v>
      </c>
      <c r="E212" s="614">
        <v>0.5</v>
      </c>
      <c r="F212" s="614">
        <f t="shared" si="46"/>
        <v>0.5</v>
      </c>
      <c r="G212" s="614">
        <v>0</v>
      </c>
      <c r="H212" s="701" t="s">
        <v>2298</v>
      </c>
      <c r="I212" s="601" t="str">
        <f t="shared" si="38"/>
        <v>캐릭별파트(4)</v>
      </c>
      <c r="J212" s="601" t="s">
        <v>1882</v>
      </c>
      <c r="K212" s="777">
        <v>-1</v>
      </c>
      <c r="L212" s="777" t="s">
        <v>2639</v>
      </c>
      <c r="M212" s="648" t="s">
        <v>2102</v>
      </c>
      <c r="N212" s="624">
        <v>1</v>
      </c>
      <c r="O212" s="623" t="s">
        <v>1765</v>
      </c>
      <c r="P212" s="697" t="s">
        <v>2317</v>
      </c>
      <c r="Q212" s="625">
        <v>682</v>
      </c>
      <c r="R212" s="625">
        <f t="shared" si="39"/>
        <v>31</v>
      </c>
      <c r="S212" s="697">
        <f t="shared" si="44"/>
        <v>63</v>
      </c>
      <c r="T212" s="697">
        <f t="shared" si="45"/>
        <v>0.9</v>
      </c>
      <c r="U212" s="623"/>
      <c r="V212" s="623"/>
      <c r="W212" s="623">
        <v>0</v>
      </c>
      <c r="X212" s="623">
        <v>0</v>
      </c>
      <c r="Y212" s="623" t="s">
        <v>1771</v>
      </c>
      <c r="Z212" s="623">
        <v>346</v>
      </c>
      <c r="AA212" s="623"/>
      <c r="AB212" s="623"/>
      <c r="AC212" s="623"/>
      <c r="AD212" s="623"/>
      <c r="AE212" s="777">
        <f t="shared" si="47"/>
        <v>7800</v>
      </c>
      <c r="AF212" s="623">
        <v>0</v>
      </c>
      <c r="AG212" s="623">
        <v>7</v>
      </c>
      <c r="AH212" s="623" t="s">
        <v>1376</v>
      </c>
      <c r="AI212" s="611">
        <v>7</v>
      </c>
      <c r="AJ212" s="611">
        <v>2</v>
      </c>
      <c r="AK212" s="614">
        <v>0</v>
      </c>
      <c r="AL212" s="614">
        <v>0</v>
      </c>
      <c r="AM212" s="614">
        <v>0</v>
      </c>
      <c r="AN212" s="614">
        <v>2</v>
      </c>
      <c r="AQ212" s="611">
        <v>0</v>
      </c>
      <c r="AR212" s="611">
        <v>0</v>
      </c>
      <c r="AS212" s="611">
        <v>1</v>
      </c>
      <c r="AT212" s="611">
        <v>0</v>
      </c>
      <c r="AU212" s="611">
        <v>0</v>
      </c>
      <c r="AV212" s="611">
        <v>0</v>
      </c>
      <c r="AW212" s="611">
        <v>0</v>
      </c>
      <c r="AX212" s="611">
        <v>0</v>
      </c>
    </row>
    <row r="213" spans="1:50" ht="11.25" customHeight="1">
      <c r="A213" s="623"/>
      <c r="B213" s="623">
        <v>349</v>
      </c>
      <c r="C213" s="625">
        <v>50</v>
      </c>
      <c r="D213" s="614">
        <v>5</v>
      </c>
      <c r="E213" s="614">
        <v>0.5</v>
      </c>
      <c r="F213" s="614">
        <f t="shared" si="46"/>
        <v>0.5</v>
      </c>
      <c r="G213" s="625">
        <v>0</v>
      </c>
      <c r="H213" s="605" t="s">
        <v>1915</v>
      </c>
      <c r="I213" s="601" t="str">
        <f t="shared" si="38"/>
        <v>캐릭별파트(8)</v>
      </c>
      <c r="J213" s="100" t="s">
        <v>1882</v>
      </c>
      <c r="K213" s="777">
        <v>-1</v>
      </c>
      <c r="L213" s="777" t="s">
        <v>2639</v>
      </c>
      <c r="M213" s="810" t="s">
        <v>2636</v>
      </c>
      <c r="N213" s="102">
        <v>1</v>
      </c>
      <c r="O213" s="623" t="s">
        <v>1765</v>
      </c>
      <c r="P213" s="697" t="s">
        <v>2318</v>
      </c>
      <c r="Q213" s="625">
        <v>690</v>
      </c>
      <c r="R213" s="625">
        <v>1</v>
      </c>
      <c r="S213" s="697">
        <f t="shared" si="44"/>
        <v>16</v>
      </c>
      <c r="T213" s="697">
        <f t="shared" si="45"/>
        <v>0.21779999999999999</v>
      </c>
      <c r="U213" s="623"/>
      <c r="V213" s="623"/>
      <c r="W213" s="623">
        <v>0</v>
      </c>
      <c r="X213" s="623">
        <v>0</v>
      </c>
      <c r="Y213" s="625" t="s">
        <v>1774</v>
      </c>
      <c r="Z213" s="625">
        <v>349</v>
      </c>
      <c r="AA213" s="623"/>
      <c r="AB213" s="623"/>
      <c r="AC213" s="623"/>
      <c r="AD213" s="623"/>
      <c r="AE213" s="777">
        <f t="shared" si="47"/>
        <v>900</v>
      </c>
      <c r="AF213" s="623">
        <v>0</v>
      </c>
      <c r="AG213" s="623">
        <v>-1</v>
      </c>
      <c r="AH213" s="625" t="s">
        <v>1377</v>
      </c>
      <c r="AI213" s="611">
        <v>8</v>
      </c>
      <c r="AJ213" s="611">
        <v>0</v>
      </c>
      <c r="AK213" s="614">
        <v>0</v>
      </c>
      <c r="AL213" s="614">
        <v>0</v>
      </c>
      <c r="AM213" s="614">
        <v>0</v>
      </c>
      <c r="AN213" s="625">
        <v>1</v>
      </c>
      <c r="AQ213" s="611">
        <v>0</v>
      </c>
      <c r="AR213" s="611">
        <v>0</v>
      </c>
      <c r="AS213" s="611">
        <v>0</v>
      </c>
      <c r="AT213" s="611">
        <v>1</v>
      </c>
      <c r="AU213" s="611">
        <v>0</v>
      </c>
      <c r="AV213" s="611">
        <v>0</v>
      </c>
      <c r="AW213" s="611">
        <v>0</v>
      </c>
      <c r="AX213" s="611">
        <v>0</v>
      </c>
    </row>
    <row r="214" spans="1:50" ht="11.25" customHeight="1">
      <c r="A214" s="623"/>
      <c r="B214" s="623">
        <v>350</v>
      </c>
      <c r="C214" s="623">
        <v>51</v>
      </c>
      <c r="D214" s="614">
        <v>16</v>
      </c>
      <c r="E214" s="614">
        <v>0.5</v>
      </c>
      <c r="F214" s="614">
        <f t="shared" si="46"/>
        <v>0.5</v>
      </c>
      <c r="G214" s="623">
        <v>0</v>
      </c>
      <c r="H214" s="431" t="s">
        <v>1383</v>
      </c>
      <c r="I214" s="601" t="str">
        <f t="shared" si="38"/>
        <v>캐릭별파트(8)</v>
      </c>
      <c r="J214" s="601" t="s">
        <v>1882</v>
      </c>
      <c r="K214" s="777">
        <v>-1</v>
      </c>
      <c r="L214" s="777" t="s">
        <v>2639</v>
      </c>
      <c r="M214" s="648" t="s">
        <v>2103</v>
      </c>
      <c r="N214" s="624">
        <v>1</v>
      </c>
      <c r="O214" s="623" t="s">
        <v>1765</v>
      </c>
      <c r="P214" s="697" t="s">
        <v>2320</v>
      </c>
      <c r="Q214" s="625">
        <v>691</v>
      </c>
      <c r="R214" s="625">
        <f t="shared" si="39"/>
        <v>16</v>
      </c>
      <c r="S214" s="697">
        <f t="shared" si="44"/>
        <v>49</v>
      </c>
      <c r="T214" s="697">
        <f t="shared" si="45"/>
        <v>0.69679999999999997</v>
      </c>
      <c r="U214" s="623"/>
      <c r="V214" s="623"/>
      <c r="W214" s="623">
        <v>0</v>
      </c>
      <c r="X214" s="623">
        <v>0</v>
      </c>
      <c r="Y214" s="623" t="s">
        <v>1774</v>
      </c>
      <c r="Z214" s="623">
        <v>349</v>
      </c>
      <c r="AA214" s="623"/>
      <c r="AB214" s="623"/>
      <c r="AC214" s="623"/>
      <c r="AD214" s="623"/>
      <c r="AE214" s="777">
        <f t="shared" si="47"/>
        <v>2800</v>
      </c>
      <c r="AF214" s="623">
        <v>0</v>
      </c>
      <c r="AG214" s="623">
        <v>7</v>
      </c>
      <c r="AH214" s="623" t="s">
        <v>1378</v>
      </c>
      <c r="AI214" s="611">
        <v>8</v>
      </c>
      <c r="AJ214" s="611">
        <v>1</v>
      </c>
      <c r="AK214" s="614">
        <v>0</v>
      </c>
      <c r="AL214" s="614">
        <v>0</v>
      </c>
      <c r="AM214" s="614">
        <v>0</v>
      </c>
      <c r="AN214" s="623">
        <v>2</v>
      </c>
      <c r="AQ214" s="611">
        <v>0</v>
      </c>
      <c r="AR214" s="611">
        <v>0</v>
      </c>
      <c r="AS214" s="611">
        <v>0</v>
      </c>
      <c r="AT214" s="611">
        <v>1</v>
      </c>
      <c r="AU214" s="611">
        <v>0</v>
      </c>
      <c r="AV214" s="611">
        <v>0</v>
      </c>
      <c r="AW214" s="611">
        <v>0</v>
      </c>
      <c r="AX214" s="611">
        <v>0</v>
      </c>
    </row>
    <row r="215" spans="1:50" ht="11.25" customHeight="1">
      <c r="A215" s="623"/>
      <c r="B215" s="623">
        <v>351</v>
      </c>
      <c r="C215" s="623">
        <v>52</v>
      </c>
      <c r="D215" s="614">
        <v>31</v>
      </c>
      <c r="E215" s="614">
        <v>0.5</v>
      </c>
      <c r="F215" s="614">
        <f t="shared" si="46"/>
        <v>0.5</v>
      </c>
      <c r="G215" s="623">
        <v>0</v>
      </c>
      <c r="H215" s="431" t="s">
        <v>1379</v>
      </c>
      <c r="I215" s="601" t="str">
        <f t="shared" si="38"/>
        <v>캐릭별파트(8)</v>
      </c>
      <c r="J215" s="601" t="s">
        <v>1882</v>
      </c>
      <c r="K215" s="777">
        <v>-1</v>
      </c>
      <c r="L215" s="777" t="s">
        <v>2639</v>
      </c>
      <c r="M215" s="648" t="s">
        <v>2104</v>
      </c>
      <c r="N215" s="624">
        <v>1</v>
      </c>
      <c r="O215" s="623" t="s">
        <v>1765</v>
      </c>
      <c r="P215" s="697" t="s">
        <v>2317</v>
      </c>
      <c r="Q215" s="625">
        <v>692</v>
      </c>
      <c r="R215" s="625">
        <f t="shared" si="39"/>
        <v>31</v>
      </c>
      <c r="S215" s="697">
        <f t="shared" si="44"/>
        <v>94</v>
      </c>
      <c r="T215" s="697">
        <f t="shared" si="45"/>
        <v>1.35</v>
      </c>
      <c r="U215" s="623"/>
      <c r="V215" s="623"/>
      <c r="W215" s="623">
        <v>0</v>
      </c>
      <c r="X215" s="623">
        <v>0</v>
      </c>
      <c r="Y215" s="623" t="s">
        <v>1774</v>
      </c>
      <c r="Z215" s="623">
        <v>349</v>
      </c>
      <c r="AA215" s="623"/>
      <c r="AB215" s="623"/>
      <c r="AC215" s="623"/>
      <c r="AD215" s="623"/>
      <c r="AE215" s="777">
        <f t="shared" si="47"/>
        <v>10600</v>
      </c>
      <c r="AF215" s="623">
        <v>0</v>
      </c>
      <c r="AG215" s="623">
        <v>7</v>
      </c>
      <c r="AH215" s="623" t="s">
        <v>1380</v>
      </c>
      <c r="AI215" s="611">
        <v>8</v>
      </c>
      <c r="AJ215" s="611">
        <v>2</v>
      </c>
      <c r="AK215" s="614">
        <v>0</v>
      </c>
      <c r="AL215" s="614">
        <v>0</v>
      </c>
      <c r="AM215" s="614">
        <v>0</v>
      </c>
      <c r="AN215" s="623">
        <v>2</v>
      </c>
      <c r="AQ215" s="611">
        <v>0</v>
      </c>
      <c r="AR215" s="611">
        <v>0</v>
      </c>
      <c r="AS215" s="611">
        <v>0</v>
      </c>
      <c r="AT215" s="611">
        <v>1</v>
      </c>
      <c r="AU215" s="611">
        <v>0</v>
      </c>
      <c r="AV215" s="611">
        <v>0</v>
      </c>
      <c r="AW215" s="611">
        <v>0</v>
      </c>
      <c r="AX215" s="611">
        <v>0</v>
      </c>
    </row>
    <row r="216" spans="1:50" ht="11.25" customHeight="1">
      <c r="A216" s="623"/>
      <c r="B216" s="625">
        <v>352</v>
      </c>
      <c r="C216" s="625">
        <v>53</v>
      </c>
      <c r="D216" s="614">
        <v>5</v>
      </c>
      <c r="E216" s="614">
        <v>0.6</v>
      </c>
      <c r="F216" s="614">
        <f t="shared" si="46"/>
        <v>0.4</v>
      </c>
      <c r="G216" s="625">
        <v>0</v>
      </c>
      <c r="H216" s="704" t="s">
        <v>2294</v>
      </c>
      <c r="I216" s="601" t="str">
        <f>"캐릭별파트(" &amp; (AQ189 + 2*AR189 + 4*AS189 + 8*AT189 + 16*AU189 + 32*AV189 + 64*AW189 + 128*AX189 )  &amp; ")"</f>
        <v>캐릭별파트(2)</v>
      </c>
      <c r="J216" s="100" t="s">
        <v>1882</v>
      </c>
      <c r="K216" s="777">
        <v>-1</v>
      </c>
      <c r="L216" s="777" t="s">
        <v>2639</v>
      </c>
      <c r="M216" s="648" t="s">
        <v>2105</v>
      </c>
      <c r="N216" s="102">
        <v>1</v>
      </c>
      <c r="O216" s="623" t="s">
        <v>1765</v>
      </c>
      <c r="P216" s="697" t="s">
        <v>2319</v>
      </c>
      <c r="Q216" s="625">
        <v>645</v>
      </c>
      <c r="R216" s="625">
        <f t="shared" si="39"/>
        <v>5</v>
      </c>
      <c r="S216" s="697">
        <f t="shared" si="44"/>
        <v>11</v>
      </c>
      <c r="T216" s="697">
        <f t="shared" si="45"/>
        <v>0.1017</v>
      </c>
      <c r="U216" s="623"/>
      <c r="V216" s="623"/>
      <c r="W216" s="623">
        <v>0</v>
      </c>
      <c r="X216" s="623">
        <v>0</v>
      </c>
      <c r="Y216" s="625" t="s">
        <v>1768</v>
      </c>
      <c r="Z216" s="625">
        <v>323</v>
      </c>
      <c r="AA216" s="623"/>
      <c r="AB216" s="623"/>
      <c r="AC216" s="623"/>
      <c r="AD216" s="623"/>
      <c r="AE216" s="777">
        <f t="shared" si="47"/>
        <v>700</v>
      </c>
      <c r="AF216" s="623">
        <v>0</v>
      </c>
      <c r="AG216" s="623">
        <v>7</v>
      </c>
      <c r="AH216" s="625" t="s">
        <v>1838</v>
      </c>
      <c r="AI216" s="611">
        <v>9</v>
      </c>
      <c r="AJ216" s="611">
        <v>1</v>
      </c>
      <c r="AK216" s="614">
        <v>0</v>
      </c>
      <c r="AL216" s="614">
        <v>0</v>
      </c>
      <c r="AM216" s="614">
        <v>0</v>
      </c>
      <c r="AN216" s="625">
        <v>2</v>
      </c>
      <c r="AQ216" s="611">
        <v>0</v>
      </c>
      <c r="AR216" s="611">
        <v>1</v>
      </c>
      <c r="AS216" s="611">
        <v>0</v>
      </c>
      <c r="AT216" s="611">
        <v>0</v>
      </c>
      <c r="AU216" s="611">
        <v>0</v>
      </c>
      <c r="AV216" s="611">
        <v>0</v>
      </c>
      <c r="AW216" s="611">
        <v>0</v>
      </c>
      <c r="AX216" s="611">
        <v>0</v>
      </c>
    </row>
    <row r="217" spans="1:50" s="902" customFormat="1" ht="11.25" customHeight="1">
      <c r="A217" s="620"/>
      <c r="B217" s="620">
        <v>353</v>
      </c>
      <c r="C217" s="620">
        <v>54</v>
      </c>
      <c r="D217" s="620">
        <v>31</v>
      </c>
      <c r="E217" s="620">
        <v>1</v>
      </c>
      <c r="F217" s="620">
        <f>1.1-E217</f>
        <v>0.10000000000000009</v>
      </c>
      <c r="G217" s="620">
        <v>0</v>
      </c>
      <c r="H217" s="897" t="s">
        <v>2664</v>
      </c>
      <c r="I217" s="898" t="str">
        <f t="shared" ref="I217:I218" si="48">"캐릭별파트(" &amp; (AQ217 + 2*AR217 + 4*AS217 + 8*AT217 + 16*AU217 + 32*AV217 + 64*AW217 + 128*AX217 )  &amp; ")"</f>
        <v>캐릭별파트(2)</v>
      </c>
      <c r="J217" s="898" t="s">
        <v>1882</v>
      </c>
      <c r="K217" s="620">
        <v>-1</v>
      </c>
      <c r="L217" s="620" t="s">
        <v>2640</v>
      </c>
      <c r="M217" s="900" t="s">
        <v>2656</v>
      </c>
      <c r="N217" s="900">
        <v>1</v>
      </c>
      <c r="O217" s="620" t="s">
        <v>1765</v>
      </c>
      <c r="P217" s="620" t="s">
        <v>2317</v>
      </c>
      <c r="Q217" s="620">
        <v>32000</v>
      </c>
      <c r="R217" s="620">
        <v>1</v>
      </c>
      <c r="S217" s="620">
        <f t="shared" si="44"/>
        <v>110</v>
      </c>
      <c r="T217" s="620">
        <f t="shared" si="45"/>
        <v>0.1575</v>
      </c>
      <c r="U217" s="620"/>
      <c r="V217" s="620"/>
      <c r="W217" s="620">
        <v>0</v>
      </c>
      <c r="X217" s="620">
        <v>0</v>
      </c>
      <c r="Y217" s="620" t="s">
        <v>1768</v>
      </c>
      <c r="Z217" s="620">
        <v>323</v>
      </c>
      <c r="AA217" s="620"/>
      <c r="AB217" s="620"/>
      <c r="AC217" s="620"/>
      <c r="AD217" s="620"/>
      <c r="AE217" s="620">
        <v>0</v>
      </c>
      <c r="AF217" s="620">
        <v>195</v>
      </c>
      <c r="AG217" s="620">
        <v>-1</v>
      </c>
      <c r="AH217" s="620" t="s">
        <v>1838</v>
      </c>
      <c r="AI217" s="902">
        <v>9</v>
      </c>
      <c r="AJ217" s="902">
        <v>1</v>
      </c>
      <c r="AK217" s="620">
        <v>0</v>
      </c>
      <c r="AL217" s="620">
        <v>0</v>
      </c>
      <c r="AM217" s="620">
        <v>0</v>
      </c>
      <c r="AN217" s="620">
        <v>2</v>
      </c>
      <c r="AQ217" s="902">
        <v>0</v>
      </c>
      <c r="AR217" s="902">
        <v>1</v>
      </c>
      <c r="AS217" s="902">
        <v>0</v>
      </c>
      <c r="AT217" s="902">
        <v>0</v>
      </c>
      <c r="AU217" s="902">
        <v>0</v>
      </c>
      <c r="AV217" s="902">
        <v>0</v>
      </c>
      <c r="AW217" s="902">
        <v>0</v>
      </c>
      <c r="AX217" s="902">
        <v>0</v>
      </c>
    </row>
    <row r="218" spans="1:50" s="902" customFormat="1" ht="11.25" customHeight="1">
      <c r="A218" s="620"/>
      <c r="B218" s="620">
        <v>354</v>
      </c>
      <c r="C218" s="620">
        <v>55</v>
      </c>
      <c r="D218" s="620">
        <v>31</v>
      </c>
      <c r="E218" s="620">
        <v>1.1000000000000001</v>
      </c>
      <c r="F218" s="620">
        <f>1.3-E218</f>
        <v>0.19999999999999996</v>
      </c>
      <c r="G218" s="620">
        <v>0</v>
      </c>
      <c r="H218" s="897" t="s">
        <v>2663</v>
      </c>
      <c r="I218" s="898" t="str">
        <f t="shared" si="48"/>
        <v>캐릭별파트(2)</v>
      </c>
      <c r="J218" s="898" t="s">
        <v>1882</v>
      </c>
      <c r="K218" s="620">
        <v>-1</v>
      </c>
      <c r="L218" s="620" t="s">
        <v>2640</v>
      </c>
      <c r="M218" s="900" t="s">
        <v>2657</v>
      </c>
      <c r="N218" s="900">
        <v>1</v>
      </c>
      <c r="O218" s="620" t="s">
        <v>1765</v>
      </c>
      <c r="P218" s="620" t="s">
        <v>2317</v>
      </c>
      <c r="Q218" s="620">
        <v>32001</v>
      </c>
      <c r="R218" s="620">
        <v>1</v>
      </c>
      <c r="S218" s="620">
        <f t="shared" si="44"/>
        <v>121</v>
      </c>
      <c r="T218" s="620">
        <f t="shared" si="45"/>
        <v>0.315</v>
      </c>
      <c r="U218" s="620"/>
      <c r="V218" s="620"/>
      <c r="W218" s="620">
        <v>0</v>
      </c>
      <c r="X218" s="620">
        <v>0</v>
      </c>
      <c r="Y218" s="620" t="s">
        <v>1768</v>
      </c>
      <c r="Z218" s="620">
        <v>323</v>
      </c>
      <c r="AA218" s="620"/>
      <c r="AB218" s="620"/>
      <c r="AC218" s="620"/>
      <c r="AD218" s="620"/>
      <c r="AE218" s="620">
        <v>0</v>
      </c>
      <c r="AF218" s="620">
        <v>250</v>
      </c>
      <c r="AG218" s="620">
        <v>-1</v>
      </c>
      <c r="AH218" s="620" t="s">
        <v>1838</v>
      </c>
      <c r="AI218" s="902">
        <v>9</v>
      </c>
      <c r="AJ218" s="902">
        <v>1</v>
      </c>
      <c r="AK218" s="620">
        <v>0</v>
      </c>
      <c r="AL218" s="620">
        <v>0</v>
      </c>
      <c r="AM218" s="620">
        <v>0</v>
      </c>
      <c r="AN218" s="620">
        <v>2</v>
      </c>
      <c r="AQ218" s="902">
        <v>0</v>
      </c>
      <c r="AR218" s="902">
        <v>1</v>
      </c>
      <c r="AS218" s="902">
        <v>0</v>
      </c>
      <c r="AT218" s="902">
        <v>0</v>
      </c>
      <c r="AU218" s="902">
        <v>0</v>
      </c>
      <c r="AV218" s="902">
        <v>0</v>
      </c>
      <c r="AW218" s="902">
        <v>0</v>
      </c>
      <c r="AX218" s="902">
        <v>0</v>
      </c>
    </row>
    <row r="219" spans="1:50" ht="11.25" customHeight="1">
      <c r="A219" s="623"/>
      <c r="B219" s="623">
        <v>355</v>
      </c>
      <c r="C219" s="623">
        <v>56</v>
      </c>
      <c r="D219" s="614">
        <v>16</v>
      </c>
      <c r="E219" s="614">
        <v>0.6</v>
      </c>
      <c r="F219" s="614">
        <f t="shared" si="46"/>
        <v>0.4</v>
      </c>
      <c r="G219" s="623">
        <v>0</v>
      </c>
      <c r="H219" s="701" t="s">
        <v>2292</v>
      </c>
      <c r="I219" s="601" t="str">
        <f>"캐릭별파트(" &amp; (AQ190 + 2*AR190 + 4*AS190 + 8*AT190 + 16*AU190 + 32*AV190 + 64*AW190 + 128*AX190 )  &amp; ")"</f>
        <v>캐릭별파트(2)</v>
      </c>
      <c r="J219" s="601" t="s">
        <v>1882</v>
      </c>
      <c r="K219" s="777">
        <v>-1</v>
      </c>
      <c r="L219" s="777" t="s">
        <v>2639</v>
      </c>
      <c r="M219" s="648" t="s">
        <v>2106</v>
      </c>
      <c r="N219" s="624">
        <v>1</v>
      </c>
      <c r="O219" s="623" t="s">
        <v>1765</v>
      </c>
      <c r="P219" s="697" t="s">
        <v>2320</v>
      </c>
      <c r="Q219" s="625">
        <v>646</v>
      </c>
      <c r="R219" s="625">
        <f t="shared" si="39"/>
        <v>16</v>
      </c>
      <c r="S219" s="697">
        <f t="shared" si="44"/>
        <v>34</v>
      </c>
      <c r="T219" s="697">
        <f t="shared" si="45"/>
        <v>0.32519999999999999</v>
      </c>
      <c r="U219" s="623"/>
      <c r="V219" s="623"/>
      <c r="W219" s="623">
        <v>0</v>
      </c>
      <c r="X219" s="623">
        <v>0</v>
      </c>
      <c r="Y219" s="623" t="s">
        <v>1768</v>
      </c>
      <c r="Z219" s="623">
        <v>323</v>
      </c>
      <c r="AA219" s="623"/>
      <c r="AB219" s="623"/>
      <c r="AC219" s="623"/>
      <c r="AD219" s="623"/>
      <c r="AE219" s="777">
        <f t="shared" si="47"/>
        <v>2000</v>
      </c>
      <c r="AF219" s="777">
        <v>0</v>
      </c>
      <c r="AG219" s="623">
        <v>7</v>
      </c>
      <c r="AH219" s="623" t="s">
        <v>1838</v>
      </c>
      <c r="AI219" s="611">
        <v>10</v>
      </c>
      <c r="AJ219" s="611">
        <v>1</v>
      </c>
      <c r="AK219" s="614">
        <v>0</v>
      </c>
      <c r="AL219" s="614">
        <v>0</v>
      </c>
      <c r="AM219" s="614">
        <v>0</v>
      </c>
      <c r="AN219" s="623">
        <v>2</v>
      </c>
      <c r="AQ219" s="611">
        <v>0</v>
      </c>
      <c r="AR219" s="611">
        <v>1</v>
      </c>
      <c r="AS219" s="611">
        <v>0</v>
      </c>
      <c r="AT219" s="611">
        <v>0</v>
      </c>
      <c r="AU219" s="611">
        <v>0</v>
      </c>
      <c r="AV219" s="611">
        <v>0</v>
      </c>
      <c r="AW219" s="611">
        <v>0</v>
      </c>
      <c r="AX219" s="611">
        <v>0</v>
      </c>
    </row>
    <row r="220" spans="1:50" s="902" customFormat="1" ht="11.25" customHeight="1">
      <c r="A220" s="620"/>
      <c r="B220" s="620">
        <v>356</v>
      </c>
      <c r="C220" s="620">
        <v>57</v>
      </c>
      <c r="D220" s="620">
        <v>31</v>
      </c>
      <c r="E220" s="620">
        <v>0.8</v>
      </c>
      <c r="F220" s="620">
        <f>1.05-E220</f>
        <v>0.25</v>
      </c>
      <c r="G220" s="620">
        <v>0</v>
      </c>
      <c r="H220" s="897" t="s">
        <v>2673</v>
      </c>
      <c r="I220" s="898" t="str">
        <f t="shared" ref="I220:I221" si="49">"캐릭별파트(" &amp; (AQ220 + 2*AR220 + 4*AS220 + 8*AT220 + 16*AU220 + 32*AV220 + 64*AW220 + 128*AX220 )  &amp; ")"</f>
        <v>캐릭별파트(2)</v>
      </c>
      <c r="J220" s="898" t="s">
        <v>1882</v>
      </c>
      <c r="K220" s="620">
        <v>-1</v>
      </c>
      <c r="L220" s="620" t="s">
        <v>2639</v>
      </c>
      <c r="M220" s="900" t="s">
        <v>2659</v>
      </c>
      <c r="N220" s="900">
        <v>1</v>
      </c>
      <c r="O220" s="620" t="s">
        <v>1765</v>
      </c>
      <c r="P220" s="620" t="s">
        <v>2317</v>
      </c>
      <c r="Q220" s="620">
        <v>32002</v>
      </c>
      <c r="R220" s="620">
        <v>1</v>
      </c>
      <c r="S220" s="620">
        <f t="shared" si="44"/>
        <v>88</v>
      </c>
      <c r="T220" s="620">
        <f t="shared" si="45"/>
        <v>0.39379999999999998</v>
      </c>
      <c r="U220" s="620"/>
      <c r="V220" s="620"/>
      <c r="W220" s="620">
        <v>0</v>
      </c>
      <c r="X220" s="620">
        <v>0</v>
      </c>
      <c r="Y220" s="620" t="s">
        <v>1768</v>
      </c>
      <c r="Z220" s="620">
        <v>323</v>
      </c>
      <c r="AA220" s="620"/>
      <c r="AB220" s="620"/>
      <c r="AC220" s="620"/>
      <c r="AD220" s="620"/>
      <c r="AE220" s="620">
        <v>0</v>
      </c>
      <c r="AF220" s="901">
        <v>100</v>
      </c>
      <c r="AG220" s="620">
        <v>-1</v>
      </c>
      <c r="AH220" s="620" t="s">
        <v>1838</v>
      </c>
      <c r="AI220" s="902">
        <v>10</v>
      </c>
      <c r="AJ220" s="902">
        <v>1</v>
      </c>
      <c r="AK220" s="620">
        <v>0</v>
      </c>
      <c r="AL220" s="620">
        <v>0</v>
      </c>
      <c r="AM220" s="620">
        <v>0</v>
      </c>
      <c r="AN220" s="620">
        <v>2</v>
      </c>
      <c r="AQ220" s="902">
        <v>0</v>
      </c>
      <c r="AR220" s="902">
        <v>1</v>
      </c>
      <c r="AS220" s="902">
        <v>0</v>
      </c>
      <c r="AT220" s="902">
        <v>0</v>
      </c>
      <c r="AU220" s="902">
        <v>0</v>
      </c>
      <c r="AV220" s="902">
        <v>0</v>
      </c>
      <c r="AW220" s="902">
        <v>0</v>
      </c>
      <c r="AX220" s="902">
        <v>0</v>
      </c>
    </row>
    <row r="221" spans="1:50" s="902" customFormat="1" ht="11.25" customHeight="1">
      <c r="A221" s="620"/>
      <c r="B221" s="620">
        <v>357</v>
      </c>
      <c r="C221" s="620">
        <v>58</v>
      </c>
      <c r="D221" s="620">
        <v>31</v>
      </c>
      <c r="E221" s="620">
        <v>0.9</v>
      </c>
      <c r="F221" s="620">
        <f>1.2-E221</f>
        <v>0.29999999999999993</v>
      </c>
      <c r="G221" s="620">
        <v>0</v>
      </c>
      <c r="H221" s="897" t="s">
        <v>2674</v>
      </c>
      <c r="I221" s="898" t="str">
        <f t="shared" si="49"/>
        <v>캐릭별파트(2)</v>
      </c>
      <c r="J221" s="898" t="s">
        <v>1882</v>
      </c>
      <c r="K221" s="620">
        <v>-1</v>
      </c>
      <c r="L221" s="620" t="s">
        <v>2639</v>
      </c>
      <c r="M221" s="900" t="s">
        <v>2658</v>
      </c>
      <c r="N221" s="900">
        <v>1</v>
      </c>
      <c r="O221" s="620" t="s">
        <v>1765</v>
      </c>
      <c r="P221" s="620" t="s">
        <v>2317</v>
      </c>
      <c r="Q221" s="620">
        <v>32003</v>
      </c>
      <c r="R221" s="620">
        <v>1</v>
      </c>
      <c r="S221" s="620">
        <f t="shared" si="44"/>
        <v>99</v>
      </c>
      <c r="T221" s="620">
        <f t="shared" si="45"/>
        <v>0.47249999999999998</v>
      </c>
      <c r="U221" s="620"/>
      <c r="V221" s="620"/>
      <c r="W221" s="620">
        <v>0</v>
      </c>
      <c r="X221" s="620">
        <v>0</v>
      </c>
      <c r="Y221" s="620" t="s">
        <v>1768</v>
      </c>
      <c r="Z221" s="620">
        <v>323</v>
      </c>
      <c r="AA221" s="620"/>
      <c r="AB221" s="620"/>
      <c r="AC221" s="620"/>
      <c r="AD221" s="620"/>
      <c r="AE221" s="620">
        <v>0</v>
      </c>
      <c r="AF221" s="901">
        <v>145</v>
      </c>
      <c r="AG221" s="620">
        <v>-1</v>
      </c>
      <c r="AH221" s="620" t="s">
        <v>1838</v>
      </c>
      <c r="AI221" s="902">
        <v>10</v>
      </c>
      <c r="AJ221" s="902">
        <v>1</v>
      </c>
      <c r="AK221" s="620">
        <v>0</v>
      </c>
      <c r="AL221" s="620">
        <v>0</v>
      </c>
      <c r="AM221" s="620">
        <v>0</v>
      </c>
      <c r="AN221" s="620">
        <v>2</v>
      </c>
      <c r="AQ221" s="902">
        <v>0</v>
      </c>
      <c r="AR221" s="902">
        <v>1</v>
      </c>
      <c r="AS221" s="902">
        <v>0</v>
      </c>
      <c r="AT221" s="902">
        <v>0</v>
      </c>
      <c r="AU221" s="902">
        <v>0</v>
      </c>
      <c r="AV221" s="902">
        <v>0</v>
      </c>
      <c r="AW221" s="902">
        <v>0</v>
      </c>
      <c r="AX221" s="902">
        <v>0</v>
      </c>
    </row>
    <row r="222" spans="1:50" ht="11.25" customHeight="1">
      <c r="A222" s="623"/>
      <c r="B222" s="623">
        <v>358</v>
      </c>
      <c r="C222" s="623">
        <v>59</v>
      </c>
      <c r="D222" s="614">
        <v>31</v>
      </c>
      <c r="E222" s="614">
        <v>0.6</v>
      </c>
      <c r="F222" s="614">
        <f t="shared" si="46"/>
        <v>0.4</v>
      </c>
      <c r="G222" s="623">
        <v>0</v>
      </c>
      <c r="H222" s="701" t="s">
        <v>2293</v>
      </c>
      <c r="I222" s="601" t="str">
        <f>"캐릭별파트(" &amp; (AQ191 + 2*AR191 + 4*AS191 + 8*AT191 + 16*AU191 + 32*AV191 + 64*AW191 + 128*AX191 )  &amp; ")"</f>
        <v>캐릭별파트(2)</v>
      </c>
      <c r="J222" s="601" t="s">
        <v>1882</v>
      </c>
      <c r="K222" s="777">
        <v>-1</v>
      </c>
      <c r="L222" s="777" t="s">
        <v>2639</v>
      </c>
      <c r="M222" s="648" t="s">
        <v>2107</v>
      </c>
      <c r="N222" s="624">
        <v>1</v>
      </c>
      <c r="O222" s="623" t="s">
        <v>1765</v>
      </c>
      <c r="P222" s="697" t="s">
        <v>2317</v>
      </c>
      <c r="Q222" s="625">
        <v>647</v>
      </c>
      <c r="R222" s="625">
        <f t="shared" si="39"/>
        <v>31</v>
      </c>
      <c r="S222" s="697">
        <f t="shared" si="44"/>
        <v>66</v>
      </c>
      <c r="T222" s="697">
        <f t="shared" si="45"/>
        <v>0.63</v>
      </c>
      <c r="U222" s="623"/>
      <c r="V222" s="623"/>
      <c r="W222" s="623">
        <v>0</v>
      </c>
      <c r="X222" s="623">
        <v>0</v>
      </c>
      <c r="Y222" s="623" t="s">
        <v>1768</v>
      </c>
      <c r="Z222" s="623">
        <v>323</v>
      </c>
      <c r="AA222" s="623"/>
      <c r="AB222" s="623"/>
      <c r="AC222" s="623"/>
      <c r="AD222" s="623"/>
      <c r="AE222" s="777">
        <f t="shared" si="47"/>
        <v>6800</v>
      </c>
      <c r="AF222" s="623">
        <v>0</v>
      </c>
      <c r="AG222" s="623">
        <v>7</v>
      </c>
      <c r="AH222" s="623" t="s">
        <v>1838</v>
      </c>
      <c r="AI222" s="611">
        <v>11</v>
      </c>
      <c r="AJ222" s="611">
        <v>1</v>
      </c>
      <c r="AK222" s="614">
        <v>0</v>
      </c>
      <c r="AL222" s="614">
        <v>0</v>
      </c>
      <c r="AM222" s="614">
        <v>0</v>
      </c>
      <c r="AN222" s="623">
        <v>2</v>
      </c>
      <c r="AQ222" s="611">
        <v>0</v>
      </c>
      <c r="AR222" s="611">
        <v>1</v>
      </c>
      <c r="AS222" s="611">
        <v>0</v>
      </c>
      <c r="AT222" s="611">
        <v>0</v>
      </c>
      <c r="AU222" s="611">
        <v>0</v>
      </c>
      <c r="AV222" s="611">
        <v>0</v>
      </c>
      <c r="AW222" s="611">
        <v>0</v>
      </c>
      <c r="AX222" s="611">
        <v>0</v>
      </c>
    </row>
    <row r="223" spans="1:50" s="619" customFormat="1" ht="11.25" customHeight="1">
      <c r="A223" s="616"/>
      <c r="B223" s="616">
        <v>359</v>
      </c>
      <c r="C223" s="616">
        <v>60</v>
      </c>
      <c r="D223" s="616">
        <v>1</v>
      </c>
      <c r="E223" s="616">
        <v>0</v>
      </c>
      <c r="F223" s="616">
        <v>0</v>
      </c>
      <c r="G223" s="616">
        <v>0</v>
      </c>
      <c r="H223" s="617" t="s">
        <v>1916</v>
      </c>
      <c r="I223" s="618" t="str">
        <f t="shared" ref="I223:I228" si="50">"캐릭별파트(" &amp; (AQ223 + 2*AR223 + 4*AS223 + 8*AT223 + 16*AU223 + 32*AV223 + 64*AW223 + 128*AX223 )  &amp; ")"</f>
        <v>캐릭별파트(0)</v>
      </c>
      <c r="J223" s="618" t="s">
        <v>1882</v>
      </c>
      <c r="K223" s="777">
        <v>-1</v>
      </c>
      <c r="L223" s="896" t="s">
        <v>2640</v>
      </c>
      <c r="M223" s="648" t="s">
        <v>2107</v>
      </c>
      <c r="N223" s="624">
        <v>1</v>
      </c>
      <c r="O223" s="623" t="s">
        <v>1765</v>
      </c>
      <c r="P223" s="616" t="s">
        <v>1798</v>
      </c>
      <c r="Q223" s="616">
        <v>200</v>
      </c>
      <c r="R223" s="616">
        <v>1</v>
      </c>
      <c r="S223" s="697">
        <f t="shared" si="44"/>
        <v>0</v>
      </c>
      <c r="T223" s="697">
        <f t="shared" si="45"/>
        <v>0</v>
      </c>
      <c r="U223" s="616"/>
      <c r="V223" s="616"/>
      <c r="W223" s="623">
        <v>0</v>
      </c>
      <c r="X223" s="623">
        <v>0</v>
      </c>
      <c r="Y223" s="623" t="s">
        <v>1768</v>
      </c>
      <c r="Z223" s="623">
        <v>323</v>
      </c>
      <c r="AA223" s="616"/>
      <c r="AB223" s="616"/>
      <c r="AC223" s="616"/>
      <c r="AD223" s="616"/>
      <c r="AE223" s="777">
        <f t="shared" si="47"/>
        <v>0</v>
      </c>
      <c r="AF223" s="616">
        <v>0</v>
      </c>
      <c r="AG223" s="616">
        <v>7</v>
      </c>
      <c r="AH223" s="616" t="s">
        <v>1799</v>
      </c>
      <c r="AI223" s="619">
        <v>0</v>
      </c>
      <c r="AJ223" s="619">
        <v>0</v>
      </c>
      <c r="AK223" s="616">
        <v>0</v>
      </c>
      <c r="AL223" s="616">
        <v>0</v>
      </c>
      <c r="AM223" s="616">
        <v>0</v>
      </c>
      <c r="AN223" s="616">
        <v>0</v>
      </c>
      <c r="AQ223" s="619">
        <v>0</v>
      </c>
      <c r="AR223" s="619">
        <v>0</v>
      </c>
      <c r="AS223" s="619">
        <v>0</v>
      </c>
      <c r="AT223" s="619">
        <v>0</v>
      </c>
      <c r="AU223" s="619">
        <v>0</v>
      </c>
      <c r="AV223" s="619">
        <v>0</v>
      </c>
      <c r="AW223" s="619">
        <v>0</v>
      </c>
      <c r="AX223" s="619">
        <v>0</v>
      </c>
    </row>
    <row r="224" spans="1:50" s="619" customFormat="1" ht="11.25" customHeight="1">
      <c r="A224" s="616"/>
      <c r="B224" s="616">
        <v>360</v>
      </c>
      <c r="C224" s="616">
        <v>61</v>
      </c>
      <c r="D224" s="616">
        <v>1</v>
      </c>
      <c r="E224" s="616">
        <v>0</v>
      </c>
      <c r="F224" s="616">
        <v>0</v>
      </c>
      <c r="G224" s="616">
        <v>0</v>
      </c>
      <c r="H224" s="617" t="s">
        <v>1917</v>
      </c>
      <c r="I224" s="618" t="str">
        <f t="shared" si="50"/>
        <v>캐릭별파트(0)</v>
      </c>
      <c r="J224" s="618" t="s">
        <v>1882</v>
      </c>
      <c r="K224" s="777">
        <v>-1</v>
      </c>
      <c r="L224" s="896" t="s">
        <v>2640</v>
      </c>
      <c r="M224" s="648" t="s">
        <v>2107</v>
      </c>
      <c r="N224" s="624">
        <v>1</v>
      </c>
      <c r="O224" s="623" t="s">
        <v>1765</v>
      </c>
      <c r="P224" s="616" t="s">
        <v>1798</v>
      </c>
      <c r="Q224" s="616">
        <v>200</v>
      </c>
      <c r="R224" s="616">
        <v>1</v>
      </c>
      <c r="S224" s="697">
        <f t="shared" si="44"/>
        <v>0</v>
      </c>
      <c r="T224" s="697">
        <f t="shared" si="45"/>
        <v>0</v>
      </c>
      <c r="U224" s="616"/>
      <c r="V224" s="616"/>
      <c r="W224" s="623">
        <v>0</v>
      </c>
      <c r="X224" s="623">
        <v>0</v>
      </c>
      <c r="Y224" s="623" t="s">
        <v>1768</v>
      </c>
      <c r="Z224" s="623">
        <v>323</v>
      </c>
      <c r="AA224" s="616"/>
      <c r="AB224" s="616"/>
      <c r="AC224" s="616"/>
      <c r="AD224" s="616"/>
      <c r="AE224" s="777">
        <f t="shared" si="47"/>
        <v>0</v>
      </c>
      <c r="AF224" s="616">
        <v>0</v>
      </c>
      <c r="AG224" s="616">
        <v>7</v>
      </c>
      <c r="AH224" s="616" t="s">
        <v>1799</v>
      </c>
      <c r="AI224" s="619">
        <v>0</v>
      </c>
      <c r="AJ224" s="619">
        <v>0</v>
      </c>
      <c r="AK224" s="616">
        <v>0</v>
      </c>
      <c r="AL224" s="616">
        <v>0</v>
      </c>
      <c r="AM224" s="616">
        <v>0</v>
      </c>
      <c r="AN224" s="616">
        <v>0</v>
      </c>
      <c r="AQ224" s="619">
        <v>0</v>
      </c>
      <c r="AR224" s="619">
        <v>0</v>
      </c>
      <c r="AS224" s="619">
        <v>0</v>
      </c>
      <c r="AT224" s="619">
        <v>0</v>
      </c>
      <c r="AU224" s="619">
        <v>0</v>
      </c>
      <c r="AV224" s="619">
        <v>0</v>
      </c>
      <c r="AW224" s="619">
        <v>0</v>
      </c>
      <c r="AX224" s="619">
        <v>0</v>
      </c>
    </row>
    <row r="225" spans="1:50" s="768" customFormat="1" ht="11.25" customHeight="1">
      <c r="A225" s="114"/>
      <c r="B225" s="114">
        <v>361</v>
      </c>
      <c r="C225" s="114">
        <v>62</v>
      </c>
      <c r="D225" s="780">
        <v>5</v>
      </c>
      <c r="E225" s="780">
        <v>3.5</v>
      </c>
      <c r="F225" s="780">
        <f>5 - E225</f>
        <v>1.5</v>
      </c>
      <c r="G225" s="114">
        <v>0</v>
      </c>
      <c r="H225" s="821" t="s">
        <v>2583</v>
      </c>
      <c r="I225" s="766" t="str">
        <f t="shared" ref="I225:I226" si="51">"캐릭별파트(" &amp; (AQ225 + 2*AR225 + 4*AS225 + 8*AT225 + 16*AU225 + 32*AV225 + 64*AW225 + 128*AX225 )  &amp; ")"</f>
        <v>캐릭별파트(8)</v>
      </c>
      <c r="J225" s="766" t="s">
        <v>1882</v>
      </c>
      <c r="K225" s="780">
        <v>-1</v>
      </c>
      <c r="L225" s="780" t="s">
        <v>2639</v>
      </c>
      <c r="M225" s="767" t="s">
        <v>2483</v>
      </c>
      <c r="N225" s="767">
        <v>1</v>
      </c>
      <c r="O225" s="114" t="s">
        <v>1765</v>
      </c>
      <c r="P225" s="114" t="s">
        <v>2317</v>
      </c>
      <c r="Q225" s="114">
        <v>34001</v>
      </c>
      <c r="R225" s="780">
        <v>1</v>
      </c>
      <c r="S225" s="114">
        <f t="shared" si="44"/>
        <v>106</v>
      </c>
      <c r="T225" s="114">
        <f t="shared" si="45"/>
        <v>0.65329999999999999</v>
      </c>
      <c r="U225" s="114"/>
      <c r="V225" s="114"/>
      <c r="W225" s="114">
        <v>0</v>
      </c>
      <c r="X225" s="114">
        <v>0</v>
      </c>
      <c r="Y225" s="114" t="s">
        <v>1774</v>
      </c>
      <c r="Z225" s="114">
        <v>349</v>
      </c>
      <c r="AA225" s="114"/>
      <c r="AB225" s="114"/>
      <c r="AC225" s="114"/>
      <c r="AD225" s="114"/>
      <c r="AE225" s="777">
        <v>0</v>
      </c>
      <c r="AF225" s="780">
        <v>140</v>
      </c>
      <c r="AG225" s="114">
        <v>-1</v>
      </c>
      <c r="AH225" s="114" t="s">
        <v>2428</v>
      </c>
      <c r="AI225" s="768">
        <v>8</v>
      </c>
      <c r="AJ225" s="768">
        <v>1</v>
      </c>
      <c r="AK225" s="114">
        <v>0</v>
      </c>
      <c r="AL225" s="114">
        <v>0</v>
      </c>
      <c r="AM225" s="114">
        <v>0</v>
      </c>
      <c r="AN225" s="114">
        <v>2</v>
      </c>
      <c r="AQ225" s="768">
        <v>0</v>
      </c>
      <c r="AR225" s="768">
        <v>0</v>
      </c>
      <c r="AS225" s="768">
        <v>0</v>
      </c>
      <c r="AT225" s="768">
        <v>1</v>
      </c>
      <c r="AU225" s="768">
        <v>0</v>
      </c>
      <c r="AV225" s="768">
        <v>0</v>
      </c>
      <c r="AW225" s="768">
        <v>0</v>
      </c>
      <c r="AX225" s="768">
        <v>0</v>
      </c>
    </row>
    <row r="226" spans="1:50" s="768" customFormat="1" ht="11.25" customHeight="1">
      <c r="A226" s="114"/>
      <c r="B226" s="114">
        <v>362</v>
      </c>
      <c r="C226" s="780">
        <v>63</v>
      </c>
      <c r="D226" s="780">
        <v>16</v>
      </c>
      <c r="E226" s="780">
        <v>1.2</v>
      </c>
      <c r="F226" s="780">
        <f>1.5 - E226</f>
        <v>0.30000000000000004</v>
      </c>
      <c r="G226" s="114">
        <v>0</v>
      </c>
      <c r="H226" s="821" t="s">
        <v>2496</v>
      </c>
      <c r="I226" s="766" t="str">
        <f t="shared" si="51"/>
        <v>캐릭별파트(8)</v>
      </c>
      <c r="J226" s="766" t="s">
        <v>1882</v>
      </c>
      <c r="K226" s="780">
        <v>-1</v>
      </c>
      <c r="L226" s="780" t="s">
        <v>2639</v>
      </c>
      <c r="M226" s="767" t="s">
        <v>2482</v>
      </c>
      <c r="N226" s="767">
        <v>1</v>
      </c>
      <c r="O226" s="114" t="s">
        <v>1765</v>
      </c>
      <c r="P226" s="114" t="s">
        <v>2317</v>
      </c>
      <c r="Q226" s="114">
        <v>34002</v>
      </c>
      <c r="R226" s="780">
        <v>1</v>
      </c>
      <c r="S226" s="114">
        <f t="shared" si="44"/>
        <v>117</v>
      </c>
      <c r="T226" s="114">
        <f t="shared" si="45"/>
        <v>0.41809999999999997</v>
      </c>
      <c r="U226" s="114"/>
      <c r="V226" s="114"/>
      <c r="W226" s="114">
        <v>0</v>
      </c>
      <c r="X226" s="114">
        <v>0</v>
      </c>
      <c r="Y226" s="114" t="s">
        <v>1774</v>
      </c>
      <c r="Z226" s="114">
        <v>349</v>
      </c>
      <c r="AA226" s="114"/>
      <c r="AB226" s="114"/>
      <c r="AC226" s="114"/>
      <c r="AD226" s="114"/>
      <c r="AE226" s="777">
        <v>0</v>
      </c>
      <c r="AF226" s="780">
        <v>200</v>
      </c>
      <c r="AG226" s="114">
        <v>-1</v>
      </c>
      <c r="AH226" s="114" t="s">
        <v>2428</v>
      </c>
      <c r="AI226" s="768">
        <v>8</v>
      </c>
      <c r="AJ226" s="768">
        <v>2</v>
      </c>
      <c r="AK226" s="114">
        <v>0</v>
      </c>
      <c r="AL226" s="114">
        <v>0</v>
      </c>
      <c r="AM226" s="114">
        <v>0</v>
      </c>
      <c r="AN226" s="114">
        <v>2</v>
      </c>
      <c r="AQ226" s="768">
        <v>0</v>
      </c>
      <c r="AR226" s="768">
        <v>0</v>
      </c>
      <c r="AS226" s="768">
        <v>0</v>
      </c>
      <c r="AT226" s="824">
        <v>1</v>
      </c>
      <c r="AU226" s="768">
        <v>0</v>
      </c>
      <c r="AV226" s="768">
        <v>0</v>
      </c>
      <c r="AW226" s="768">
        <v>0</v>
      </c>
      <c r="AX226" s="768">
        <v>0</v>
      </c>
    </row>
    <row r="227" spans="1:50" s="768" customFormat="1" ht="11.25" customHeight="1">
      <c r="A227" s="114"/>
      <c r="B227" s="114">
        <v>363</v>
      </c>
      <c r="C227" s="780">
        <v>64</v>
      </c>
      <c r="D227" s="780">
        <v>25</v>
      </c>
      <c r="E227" s="780">
        <v>0.85</v>
      </c>
      <c r="F227" s="780">
        <f>1 - E227</f>
        <v>0.15000000000000002</v>
      </c>
      <c r="G227" s="114">
        <v>0</v>
      </c>
      <c r="H227" s="821" t="s">
        <v>2584</v>
      </c>
      <c r="I227" s="766" t="str">
        <f t="shared" si="50"/>
        <v>캐릭별파트(8)</v>
      </c>
      <c r="J227" s="766" t="s">
        <v>1882</v>
      </c>
      <c r="K227" s="780">
        <v>-1</v>
      </c>
      <c r="L227" s="780" t="s">
        <v>2640</v>
      </c>
      <c r="M227" s="767" t="s">
        <v>2484</v>
      </c>
      <c r="N227" s="767">
        <v>1</v>
      </c>
      <c r="O227" s="114" t="s">
        <v>1765</v>
      </c>
      <c r="P227" s="114" t="s">
        <v>2317</v>
      </c>
      <c r="Q227" s="114">
        <v>34003</v>
      </c>
      <c r="R227" s="780">
        <v>1</v>
      </c>
      <c r="S227" s="114">
        <f t="shared" ref="S227:S228" si="52">ROUNDUP($C$2*
IF(I227="캐릭별파트(1)",$C$5,IF(I227="캐릭별파트(2)",$C$6,IF(I227="캐릭별파트(4)",$C$7,IF(I227="캐릭별파트(8)",$C$8,IF(I227="캐릭별파트(255)",$C$8,1)))))
*$H$6*(IF(D227=3,5,IF(D227=11,16,IF(D227=26,31,D227)))/31)*E227*IF(J227="헤어-모자(2)",$F$5,IF(J227="상의(4)",$F$6,IF(J227="하의(5)",$F$7,IF(J227="배트(6)",$F$8,1)))),0)</f>
        <v>129</v>
      </c>
      <c r="T227" s="114">
        <f t="shared" ref="T227:T228" si="53">ROUNDUP($C$2*IF(I227="캐릭별파트(1)",$C$5,IF(I227="캐릭별파트(2)",$C$6,IF(I227="캐릭별파트(4)",$C$7,IF(I227="캐릭별파트(8)",$C$8,IF(I227="캐릭별파트(255)",$C$8,1)))))*$I$6
*(IF(D227=3,5,IF(D227=11,16,IF(D227=26,31,D227)))/31)*F227*
IF(J227="헤어-모자(2)",$F$5,IF(J227="상의(4)",$F$6,IF(J227="하의(5)",$F$7,IF(J227="배트(6)",$F$8,1)))),4)</f>
        <v>0.32669999999999999</v>
      </c>
      <c r="U227" s="114"/>
      <c r="V227" s="114"/>
      <c r="W227" s="114">
        <v>0</v>
      </c>
      <c r="X227" s="114">
        <v>0</v>
      </c>
      <c r="Y227" s="114" t="s">
        <v>1774</v>
      </c>
      <c r="Z227" s="114">
        <v>349</v>
      </c>
      <c r="AA227" s="114"/>
      <c r="AB227" s="114"/>
      <c r="AC227" s="114"/>
      <c r="AD227" s="114"/>
      <c r="AE227" s="777">
        <v>0</v>
      </c>
      <c r="AF227" s="780">
        <v>250</v>
      </c>
      <c r="AG227" s="114">
        <v>-1</v>
      </c>
      <c r="AH227" s="114" t="s">
        <v>2428</v>
      </c>
      <c r="AI227" s="768">
        <v>8</v>
      </c>
      <c r="AJ227" s="768">
        <v>1</v>
      </c>
      <c r="AK227" s="114">
        <v>0</v>
      </c>
      <c r="AL227" s="114">
        <v>0</v>
      </c>
      <c r="AM227" s="114">
        <v>0</v>
      </c>
      <c r="AN227" s="114">
        <v>2</v>
      </c>
      <c r="AQ227" s="768">
        <v>0</v>
      </c>
      <c r="AR227" s="768">
        <v>0</v>
      </c>
      <c r="AS227" s="768">
        <v>0</v>
      </c>
      <c r="AT227" s="824">
        <v>1</v>
      </c>
      <c r="AU227" s="768">
        <v>0</v>
      </c>
      <c r="AV227" s="768">
        <v>0</v>
      </c>
      <c r="AW227" s="768">
        <v>0</v>
      </c>
      <c r="AX227" s="768">
        <v>0</v>
      </c>
    </row>
    <row r="228" spans="1:50" s="768" customFormat="1" ht="11.25" customHeight="1">
      <c r="A228" s="114"/>
      <c r="B228" s="114">
        <v>364</v>
      </c>
      <c r="C228" s="780">
        <v>65</v>
      </c>
      <c r="D228" s="780">
        <v>35</v>
      </c>
      <c r="E228" s="780">
        <v>0.65</v>
      </c>
      <c r="F228" s="780">
        <f>0.85 - E228</f>
        <v>0.19999999999999996</v>
      </c>
      <c r="G228" s="114">
        <v>0</v>
      </c>
      <c r="H228" s="821" t="s">
        <v>2585</v>
      </c>
      <c r="I228" s="766" t="str">
        <f t="shared" si="50"/>
        <v>캐릭별파트(8)</v>
      </c>
      <c r="J228" s="766" t="s">
        <v>1882</v>
      </c>
      <c r="K228" s="780">
        <v>-1</v>
      </c>
      <c r="L228" s="780" t="s">
        <v>2640</v>
      </c>
      <c r="M228" s="767" t="s">
        <v>2485</v>
      </c>
      <c r="N228" s="767">
        <v>1</v>
      </c>
      <c r="O228" s="114" t="s">
        <v>1765</v>
      </c>
      <c r="P228" s="114" t="s">
        <v>2317</v>
      </c>
      <c r="Q228" s="114">
        <v>34004</v>
      </c>
      <c r="R228" s="780">
        <v>1</v>
      </c>
      <c r="S228" s="114">
        <f t="shared" si="52"/>
        <v>138</v>
      </c>
      <c r="T228" s="114">
        <f t="shared" si="53"/>
        <v>0.60970000000000002</v>
      </c>
      <c r="U228" s="114"/>
      <c r="V228" s="114"/>
      <c r="W228" s="114">
        <v>0</v>
      </c>
      <c r="X228" s="114">
        <v>0</v>
      </c>
      <c r="Y228" s="114" t="s">
        <v>1774</v>
      </c>
      <c r="Z228" s="114">
        <v>349</v>
      </c>
      <c r="AA228" s="114"/>
      <c r="AB228" s="114"/>
      <c r="AC228" s="114"/>
      <c r="AD228" s="114"/>
      <c r="AE228" s="777">
        <v>0</v>
      </c>
      <c r="AF228" s="780">
        <v>350</v>
      </c>
      <c r="AG228" s="114">
        <v>-1</v>
      </c>
      <c r="AH228" s="114" t="s">
        <v>2428</v>
      </c>
      <c r="AI228" s="768">
        <v>8</v>
      </c>
      <c r="AJ228" s="768">
        <v>2</v>
      </c>
      <c r="AK228" s="114">
        <v>0</v>
      </c>
      <c r="AL228" s="114">
        <v>0</v>
      </c>
      <c r="AM228" s="114">
        <v>0</v>
      </c>
      <c r="AN228" s="114">
        <v>2</v>
      </c>
      <c r="AQ228" s="768">
        <v>0</v>
      </c>
      <c r="AR228" s="768">
        <v>0</v>
      </c>
      <c r="AS228" s="768">
        <v>0</v>
      </c>
      <c r="AT228" s="824">
        <v>1</v>
      </c>
      <c r="AU228" s="768">
        <v>0</v>
      </c>
      <c r="AV228" s="768">
        <v>0</v>
      </c>
      <c r="AW228" s="768">
        <v>0</v>
      </c>
      <c r="AX228" s="768">
        <v>0</v>
      </c>
    </row>
    <row r="229" spans="1:50" s="809" customFormat="1" ht="11.25" customHeight="1">
      <c r="A229" s="806"/>
      <c r="B229" s="806">
        <v>365</v>
      </c>
      <c r="C229" s="806">
        <v>66</v>
      </c>
      <c r="D229" s="806">
        <v>16</v>
      </c>
      <c r="E229" s="806">
        <v>0.5</v>
      </c>
      <c r="F229" s="806">
        <f t="shared" ref="F229:F230" si="54">2 - E229</f>
        <v>1.5</v>
      </c>
      <c r="G229" s="806">
        <v>0</v>
      </c>
      <c r="H229" s="807" t="s">
        <v>2629</v>
      </c>
      <c r="I229" s="808" t="str">
        <f t="shared" ref="I229:I230" si="55">"캐릭별파트(" &amp; (AQ229 + 2*AR229 + 4*AS229 + 8*AT229 + 16*AU229 + 32*AV229 + 64*AW229 + 128*AX229 )  &amp; ")"</f>
        <v>캐릭별파트(0)</v>
      </c>
      <c r="J229" s="808" t="s">
        <v>1882</v>
      </c>
      <c r="K229" s="806">
        <v>-1</v>
      </c>
      <c r="L229" s="896" t="s">
        <v>2640</v>
      </c>
      <c r="M229" s="875" t="s">
        <v>2637</v>
      </c>
      <c r="N229" s="875">
        <v>1</v>
      </c>
      <c r="O229" s="806" t="s">
        <v>1765</v>
      </c>
      <c r="P229" s="806" t="s">
        <v>2317</v>
      </c>
      <c r="Q229" s="806">
        <v>34003</v>
      </c>
      <c r="R229" s="806">
        <f t="shared" ref="R229:R230" si="56">D229</f>
        <v>16</v>
      </c>
      <c r="S229" s="806">
        <f t="shared" ref="S229:S230" si="57">ROUNDUP($C$2*
IF(I229="캐릭별파트(1)",$C$5,IF(I229="캐릭별파트(2)",$C$6,IF(I229="캐릭별파트(4)",$C$7,IF(I229="캐릭별파트(8)",$C$8,IF(I229="캐릭별파트(255)",$C$8,1)))))
*$H$6*(IF(D229=3,5,IF(D229=11,16,IF(D229=26,31,D229)))/31)*E229*IF(J229="헤어-모자(2)",$F$5,IF(J229="상의(4)",$F$6,IF(J229="하의(5)",$F$7,IF(J229="배트(6)",$F$8,1)))),0)</f>
        <v>41</v>
      </c>
      <c r="T229" s="806">
        <f t="shared" ref="T229:T230" si="58">ROUNDUP($C$2*IF(I229="캐릭별파트(1)",$C$5,IF(I229="캐릭별파트(2)",$C$6,IF(I229="캐릭별파트(4)",$C$7,IF(I229="캐릭별파트(8)",$C$8,IF(I229="캐릭별파트(255)",$C$8,1)))))*$I$6
*(IF(D229=3,5,IF(D229=11,16,IF(D229=26,31,D229)))/31)*F229*
IF(J229="헤어-모자(2)",$F$5,IF(J229="상의(4)",$F$6,IF(J229="하의(5)",$F$7,IF(J229="배트(6)",$F$8,1)))),4)</f>
        <v>1.742</v>
      </c>
      <c r="U229" s="806"/>
      <c r="V229" s="806"/>
      <c r="W229" s="806">
        <v>0</v>
      </c>
      <c r="X229" s="806">
        <v>0</v>
      </c>
      <c r="Y229" s="806" t="s">
        <v>1774</v>
      </c>
      <c r="Z229" s="806">
        <v>349</v>
      </c>
      <c r="AA229" s="806"/>
      <c r="AB229" s="806"/>
      <c r="AC229" s="806"/>
      <c r="AD229" s="806"/>
      <c r="AE229" s="777">
        <f>ROUNDUP((((S229/$H$6)*IF(I229="캐릭별파트(1)",$O$3,IF(I229="캐릭별파트(2)",$O$4,IF(I229="캐릭별파트(4)",$O$5,IF(I229="캐릭별파트(8)",$O$6,IF(I229="캐릭별파트(255)",$O$7,1)))))/2)+
((T229/$I$6)*IF(I229="캐릭별파트(1)",$O$3,IF(I229="캐릭별파트(2)",$O$4,IF(I229="캐릭별파트(4)",$O$5,IF(I229="캐릭별파트(8)",$O$6,IF(I229="캐릭별파트(255)",$O$7,1)))))/2))*
IF(I229="캐릭별파트(1)", IF(D229=3, $P$3, IF(D229=11, $Q$3, IF(D229=24, $R$3, IF(D229=$P$2, $P$3,   IF(D229=$Q$2, $Q$3,   IF(D229=$R$2, $R$3,   75)))))),
IF(I229="캐릭별파트(2)",   IF(D229=3, $P$4, IF(D229=11, $Q$4, IF(D229=24, $R$4, IF(D229=$P$2, $P$4,   IF(D229=$Q$2, $Q$4,   IF(D229=$R$2, $R$4,   75)))))),
IF(I229="캐릭별파트(4)",   IF(D229=3, $P$5, IF(D229=11, $Q$5, IF(D229=24, $R$5, IF(D229=$P$2, $P$5,   IF(D229=$Q$2, $Q$5,   IF(D229=$R$2, $R$5,   75)))))),
IF(I229="캐릭별파트(8)",   IF(D229=3, $P$6, IF(D229=11, $Q$6, IF(D229=24, $R$6, IF(D229=$P$2, $P$6,   IF(D229=$Q$2, $Q$6,   IF(D229=$R$2, $R$6,   IF(D229=$S$2,$S$6,1))))))),
IF(I229="캐릭별파트(255)",IF(D229=3, $P$7, IF(D229=11, $Q$7, IF(D229=24, $R$7, IF(D229=$P$2, $P$7,   IF(D229=$Q$2, $Q$7,   IF(D229=$R$2, $R$7,   75)))))),1))))),-2)</f>
        <v>100</v>
      </c>
      <c r="AF229" s="806">
        <v>200</v>
      </c>
      <c r="AG229" s="806">
        <v>-1</v>
      </c>
      <c r="AH229" s="806" t="s">
        <v>1838</v>
      </c>
      <c r="AI229" s="809">
        <v>8</v>
      </c>
      <c r="AJ229" s="809">
        <v>1</v>
      </c>
      <c r="AK229" s="806">
        <v>0</v>
      </c>
      <c r="AL229" s="806">
        <v>0</v>
      </c>
      <c r="AM229" s="806">
        <v>0</v>
      </c>
      <c r="AN229" s="806">
        <v>2</v>
      </c>
      <c r="AQ229" s="809">
        <v>0</v>
      </c>
      <c r="AR229" s="809">
        <v>0</v>
      </c>
      <c r="AS229" s="809">
        <v>0</v>
      </c>
      <c r="AT229" s="809">
        <v>0</v>
      </c>
      <c r="AU229" s="809">
        <v>0</v>
      </c>
      <c r="AV229" s="809">
        <v>0</v>
      </c>
      <c r="AW229" s="809">
        <v>0</v>
      </c>
      <c r="AX229" s="809">
        <v>0</v>
      </c>
    </row>
    <row r="230" spans="1:50" s="809" customFormat="1" ht="11.25" customHeight="1">
      <c r="A230" s="806"/>
      <c r="B230" s="806">
        <v>366</v>
      </c>
      <c r="C230" s="806">
        <v>67</v>
      </c>
      <c r="D230" s="806">
        <v>31</v>
      </c>
      <c r="E230" s="806">
        <v>0.5</v>
      </c>
      <c r="F230" s="806">
        <f t="shared" si="54"/>
        <v>1.5</v>
      </c>
      <c r="G230" s="806">
        <v>0</v>
      </c>
      <c r="H230" s="807" t="s">
        <v>2630</v>
      </c>
      <c r="I230" s="808" t="str">
        <f t="shared" si="55"/>
        <v>캐릭별파트(0)</v>
      </c>
      <c r="J230" s="808" t="s">
        <v>1882</v>
      </c>
      <c r="K230" s="806">
        <v>-1</v>
      </c>
      <c r="L230" s="896" t="s">
        <v>2640</v>
      </c>
      <c r="M230" s="875" t="s">
        <v>2637</v>
      </c>
      <c r="N230" s="875">
        <v>1</v>
      </c>
      <c r="O230" s="806" t="s">
        <v>1765</v>
      </c>
      <c r="P230" s="806" t="s">
        <v>2317</v>
      </c>
      <c r="Q230" s="806">
        <v>34004</v>
      </c>
      <c r="R230" s="806">
        <f t="shared" si="56"/>
        <v>31</v>
      </c>
      <c r="S230" s="806">
        <f t="shared" si="57"/>
        <v>79</v>
      </c>
      <c r="T230" s="806">
        <f t="shared" si="58"/>
        <v>3.375</v>
      </c>
      <c r="U230" s="806"/>
      <c r="V230" s="806"/>
      <c r="W230" s="806">
        <v>0</v>
      </c>
      <c r="X230" s="806">
        <v>0</v>
      </c>
      <c r="Y230" s="806" t="s">
        <v>1774</v>
      </c>
      <c r="Z230" s="806">
        <v>349</v>
      </c>
      <c r="AA230" s="806"/>
      <c r="AB230" s="806"/>
      <c r="AC230" s="806"/>
      <c r="AD230" s="806"/>
      <c r="AE230" s="777">
        <f>ROUNDUP((((S230/$H$6)*IF(I230="캐릭별파트(1)",$O$3,IF(I230="캐릭별파트(2)",$O$4,IF(I230="캐릭별파트(4)",$O$5,IF(I230="캐릭별파트(8)",$O$6,IF(I230="캐릭별파트(255)",$O$7,1)))))/2)+
((T230/$I$6)*IF(I230="캐릭별파트(1)",$O$3,IF(I230="캐릭별파트(2)",$O$4,IF(I230="캐릭별파트(4)",$O$5,IF(I230="캐릭별파트(8)",$O$6,IF(I230="캐릭별파트(255)",$O$7,1)))))/2))*
IF(I230="캐릭별파트(1)", IF(D230=3, $P$3, IF(D230=11, $Q$3, IF(D230=24, $R$3, IF(D230=$P$2, $P$3,   IF(D230=$Q$2, $Q$3,   IF(D230=$R$2, $R$3,   75)))))),
IF(I230="캐릭별파트(2)",   IF(D230=3, $P$4, IF(D230=11, $Q$4, IF(D230=24, $R$4, IF(D230=$P$2, $P$4,   IF(D230=$Q$2, $Q$4,   IF(D230=$R$2, $R$4,   75)))))),
IF(I230="캐릭별파트(4)",   IF(D230=3, $P$5, IF(D230=11, $Q$5, IF(D230=24, $R$5, IF(D230=$P$2, $P$5,   IF(D230=$Q$2, $Q$5,   IF(D230=$R$2, $R$5,   75)))))),
IF(I230="캐릭별파트(8)",   IF(D230=3, $P$6, IF(D230=11, $Q$6, IF(D230=24, $R$6, IF(D230=$P$2, $P$6,   IF(D230=$Q$2, $Q$6,   IF(D230=$R$2, $R$6,   IF(D230=$S$2,$S$6,1))))))),
IF(I230="캐릭별파트(255)",IF(D230=3, $P$7, IF(D230=11, $Q$7, IF(D230=24, $R$7, IF(D230=$P$2, $P$7,   IF(D230=$Q$2, $Q$7,   IF(D230=$R$2, $R$7,   75)))))),1))))),-2)</f>
        <v>200</v>
      </c>
      <c r="AF230" s="806">
        <v>200</v>
      </c>
      <c r="AG230" s="806">
        <v>-1</v>
      </c>
      <c r="AH230" s="806" t="s">
        <v>1838</v>
      </c>
      <c r="AI230" s="809">
        <v>8</v>
      </c>
      <c r="AJ230" s="809">
        <v>2</v>
      </c>
      <c r="AK230" s="806">
        <v>0</v>
      </c>
      <c r="AL230" s="806">
        <v>0</v>
      </c>
      <c r="AM230" s="806">
        <v>0</v>
      </c>
      <c r="AN230" s="806">
        <v>2</v>
      </c>
      <c r="AQ230" s="809">
        <v>0</v>
      </c>
      <c r="AR230" s="809">
        <v>0</v>
      </c>
      <c r="AS230" s="809">
        <v>0</v>
      </c>
      <c r="AT230" s="809">
        <v>0</v>
      </c>
      <c r="AU230" s="809">
        <v>0</v>
      </c>
      <c r="AV230" s="809">
        <v>0</v>
      </c>
      <c r="AW230" s="809">
        <v>0</v>
      </c>
      <c r="AX230" s="809">
        <v>0</v>
      </c>
    </row>
    <row r="231" spans="1:50" ht="11.25" customHeight="1">
      <c r="A231" s="536" t="s">
        <v>237</v>
      </c>
      <c r="B231" s="536" t="s">
        <v>160</v>
      </c>
      <c r="C231" s="570" t="s">
        <v>1776</v>
      </c>
      <c r="D231" s="598" t="s">
        <v>1787</v>
      </c>
      <c r="E231" s="598" t="s">
        <v>1788</v>
      </c>
      <c r="F231" s="570" t="s">
        <v>1788</v>
      </c>
      <c r="G231" s="570" t="s">
        <v>1790</v>
      </c>
      <c r="H231" s="430" t="s">
        <v>1780</v>
      </c>
      <c r="I231" s="192" t="s">
        <v>162</v>
      </c>
      <c r="J231" s="192" t="s">
        <v>1781</v>
      </c>
      <c r="K231" s="536" t="s">
        <v>2646</v>
      </c>
      <c r="L231" s="536" t="s">
        <v>2641</v>
      </c>
      <c r="M231" s="536" t="s">
        <v>164</v>
      </c>
      <c r="N231" s="193" t="s">
        <v>1517</v>
      </c>
      <c r="O231" s="536" t="s">
        <v>1740</v>
      </c>
      <c r="P231" s="536" t="s">
        <v>1741</v>
      </c>
      <c r="Q231" s="536" t="s">
        <v>165</v>
      </c>
      <c r="R231" s="529" t="s">
        <v>1742</v>
      </c>
      <c r="S231" s="536" t="s">
        <v>1782</v>
      </c>
      <c r="T231" s="536" t="s">
        <v>1843</v>
      </c>
      <c r="U231" s="536" t="s">
        <v>1918</v>
      </c>
      <c r="V231" s="536"/>
      <c r="W231" s="536" t="s">
        <v>2183</v>
      </c>
      <c r="X231" s="536"/>
      <c r="Y231" s="613" t="s">
        <v>1749</v>
      </c>
      <c r="Z231" s="613" t="s">
        <v>1750</v>
      </c>
      <c r="AA231" s="536"/>
      <c r="AB231" s="570" t="s">
        <v>1919</v>
      </c>
      <c r="AC231" s="570" t="s">
        <v>1920</v>
      </c>
      <c r="AD231" s="570" t="s">
        <v>598</v>
      </c>
      <c r="AE231" s="536" t="s">
        <v>169</v>
      </c>
      <c r="AF231" s="536" t="s">
        <v>170</v>
      </c>
      <c r="AG231" s="536" t="s">
        <v>1753</v>
      </c>
      <c r="AH231" s="197" t="s">
        <v>171</v>
      </c>
      <c r="AI231" s="528" t="s">
        <v>1921</v>
      </c>
      <c r="AJ231" s="528" t="s">
        <v>1921</v>
      </c>
      <c r="AK231" s="528" t="s">
        <v>1791</v>
      </c>
      <c r="AL231" s="528" t="s">
        <v>1791</v>
      </c>
      <c r="AM231" s="528" t="s">
        <v>1791</v>
      </c>
      <c r="AN231" s="528" t="s">
        <v>1792</v>
      </c>
      <c r="AO231" s="528" t="s">
        <v>1754</v>
      </c>
      <c r="AP231" s="528" t="s">
        <v>1754</v>
      </c>
      <c r="AQ231" s="528" t="s">
        <v>1755</v>
      </c>
      <c r="AR231" s="528" t="s">
        <v>1756</v>
      </c>
      <c r="AS231" s="528" t="s">
        <v>1757</v>
      </c>
      <c r="AT231" s="528" t="s">
        <v>1758</v>
      </c>
      <c r="AU231" s="528" t="s">
        <v>1759</v>
      </c>
      <c r="AV231" s="528" t="s">
        <v>1760</v>
      </c>
      <c r="AW231" s="528" t="s">
        <v>1759</v>
      </c>
      <c r="AX231" s="528" t="s">
        <v>1760</v>
      </c>
    </row>
    <row r="232" spans="1:50" ht="11.25" customHeight="1">
      <c r="A232" s="623"/>
      <c r="B232" s="623">
        <v>400</v>
      </c>
      <c r="C232" s="623">
        <v>1</v>
      </c>
      <c r="D232" s="612">
        <v>1</v>
      </c>
      <c r="E232" s="614">
        <v>0</v>
      </c>
      <c r="F232" s="614">
        <v>0</v>
      </c>
      <c r="G232" s="623">
        <v>0</v>
      </c>
      <c r="H232" s="602" t="s">
        <v>1644</v>
      </c>
      <c r="I232" s="601" t="str">
        <f t="shared" ref="I232:I259" si="59">"캐릭별파트(" &amp; (AQ232 + 2*AR232 + 4*AS232 + 8*AT232 + 16*AU232 + 32*AV232 + 64*AW232 + 128*AX232 )  &amp; ")"</f>
        <v>캐릭별파트(255)</v>
      </c>
      <c r="J232" s="601" t="s">
        <v>1922</v>
      </c>
      <c r="K232" s="777">
        <v>-1</v>
      </c>
      <c r="L232" s="777" t="s">
        <v>2639</v>
      </c>
      <c r="M232" s="647" t="s">
        <v>1674</v>
      </c>
      <c r="N232" s="624">
        <v>0</v>
      </c>
      <c r="O232" s="623" t="s">
        <v>1765</v>
      </c>
      <c r="P232" s="697" t="s">
        <v>2318</v>
      </c>
      <c r="Q232" s="623">
        <v>100</v>
      </c>
      <c r="R232" s="625">
        <f t="shared" ref="R232:R259" si="60">D232</f>
        <v>1</v>
      </c>
      <c r="S232" s="697">
        <f t="shared" ref="S232" si="61">ROUNDUP($C$2*
IF(I232="캐릭별파트(1)",$C$5,IF(I232="캐릭별파트(2)",$C$6,IF(I232="캐릭별파트(4)",$C$7,IF(I232="캐릭별파트(8)",$C$8,IF(I232="캐릭별파트(255)",$C$8,1)))))
*$H$6*(IF(D232=3,5,IF(D232=11,16,IF(D232=26,31,D232)))/31)*E232*IF(J232="헤어-모자(2)",$F$5,IF(J232="상의(4)",$F$6,IF(J232="하의(5)",$F$7,IF(J232="배트(6)",$F$8,1)))),0)</f>
        <v>0</v>
      </c>
      <c r="T232" s="697">
        <f t="shared" ref="T232" si="62">ROUNDUP($C$2*IF(I232="캐릭별파트(1)",$C$5,IF(I232="캐릭별파트(2)",$C$6,IF(I232="캐릭별파트(4)",$C$7,IF(I232="캐릭별파트(8)",$C$8,IF(I232="캐릭별파트(255)",$C$8,1)))))*$I$6
*(IF(D232=3,5,IF(D232=11,16,IF(D232=26,31,D232)))/31)*F232*
IF(J232="헤어-모자(2)",$F$5,IF(J232="상의(4)",$F$6,IF(J232="하의(5)",$F$7,IF(J232="배트(6)",$F$8,1)))),4)</f>
        <v>0</v>
      </c>
      <c r="U232" s="623">
        <v>0</v>
      </c>
      <c r="V232" s="623"/>
      <c r="W232" s="647" t="s">
        <v>2184</v>
      </c>
      <c r="X232" s="623"/>
      <c r="Y232" s="623" t="s">
        <v>1923</v>
      </c>
      <c r="Z232" s="623">
        <f t="shared" ref="Z232:Z282" si="63">IF(AG232=-1, -1, 400)</f>
        <v>-1</v>
      </c>
      <c r="AA232" s="623"/>
      <c r="AB232" s="623"/>
      <c r="AC232" s="623"/>
      <c r="AD232" s="623"/>
      <c r="AE232" s="697">
        <f t="shared" ref="AE232:AE263" si="64">ROUNDUP((((S232/$H$6)*IF(I232="캐릭별파트(1)",$O$3,IF(I232="캐릭별파트(2)",$O$4,IF(I232="캐릭별파트(4)",$O$5,IF(I232="캐릭별파트(8)",$O$6,IF(I232="캐릭별파트(255)",$O$7,1)))))/2)+
((T232/$I$6)*IF(I232="캐릭별파트(1)",$O$3,IF(I232="캐릭별파트(2)",$O$4,IF(I232="캐릭별파트(4)",$O$5,IF(I232="캐릭별파트(8)",$O$6,IF(I232="캐릭별파트(255)",$O$7,1)))))/2))*
IF(I232="캐릭별파트(1)", IF(D232=3, $P$3, IF(D232=11, $Q$3, IF(D232=24, $R$3, IF(D232=$P$2, $P$3,   IF(D232=$Q$2, $Q$3,   IF(D232=$R$2, $R$3,   75)))))),
IF(I232="캐릭별파트(2)",   IF(D232=3, $P$4, IF(D232=11, $Q$4, IF(D232=24, $R$4, IF(D232=$P$2, $P$4,   IF(D232=$Q$2, $Q$4,   IF(D232=$R$2, $R$4,   75)))))),
IF(I232="캐릭별파트(4)",   IF(D232=3, $P$5, IF(D232=11, $Q$5, IF(D232=24, $R$5, IF(D232=$P$2, $P$5,   IF(D232=$Q$2, $Q$5,   IF(D232=$R$2, $R$5,   75)))))),
IF(I232="캐릭별파트(8)",   IF(D232=3, $P$6, IF(D232=11, $Q$6, IF(D232=24, $R$6, IF(D232=$P$2, $P$6,   IF(D232=$Q$2, $Q$6,   IF(D232=$R$2, $R$6,   75)))))),
IF(I232="캐릭별파트(255)",IF(D232=3, $P$7, IF(D232=11, $Q$7, IF(D232=24, $R$7, IF(D232=$P$2, $P$7,   IF(D232=$Q$2, $Q$7,   IF(D232=$R$2, $R$7,   75)))))),1))))),-2)</f>
        <v>0</v>
      </c>
      <c r="AF232" s="623">
        <v>0</v>
      </c>
      <c r="AG232" s="623">
        <v>-1</v>
      </c>
      <c r="AH232" s="600" t="s">
        <v>250</v>
      </c>
      <c r="AI232" s="611">
        <v>0</v>
      </c>
      <c r="AJ232" s="611">
        <v>0</v>
      </c>
      <c r="AK232" s="611">
        <v>0</v>
      </c>
      <c r="AL232" s="611">
        <v>0</v>
      </c>
      <c r="AM232" s="611">
        <v>0</v>
      </c>
      <c r="AN232" s="623">
        <v>0</v>
      </c>
      <c r="AQ232" s="611">
        <v>1</v>
      </c>
      <c r="AR232" s="611">
        <v>1</v>
      </c>
      <c r="AS232" s="611">
        <v>1</v>
      </c>
      <c r="AT232" s="611">
        <v>1</v>
      </c>
      <c r="AU232" s="611">
        <v>1</v>
      </c>
      <c r="AV232" s="611">
        <v>1</v>
      </c>
      <c r="AW232" s="611">
        <v>1</v>
      </c>
      <c r="AX232" s="611">
        <v>1</v>
      </c>
    </row>
    <row r="233" spans="1:50" ht="11.25" customHeight="1">
      <c r="A233" s="623"/>
      <c r="B233" s="623">
        <v>401</v>
      </c>
      <c r="C233" s="623">
        <v>2</v>
      </c>
      <c r="D233" s="620">
        <v>3</v>
      </c>
      <c r="E233" s="611">
        <v>1</v>
      </c>
      <c r="F233" s="614">
        <f t="shared" ref="F233:F259" si="65">1 - E233</f>
        <v>0</v>
      </c>
      <c r="G233" s="623">
        <v>0</v>
      </c>
      <c r="H233" s="606" t="s">
        <v>1645</v>
      </c>
      <c r="I233" s="601" t="str">
        <f t="shared" si="59"/>
        <v>캐릭별파트(255)</v>
      </c>
      <c r="J233" s="601" t="s">
        <v>1922</v>
      </c>
      <c r="K233" s="777">
        <v>-1</v>
      </c>
      <c r="L233" s="777" t="s">
        <v>2639</v>
      </c>
      <c r="M233" s="647" t="s">
        <v>1675</v>
      </c>
      <c r="N233" s="624">
        <v>1</v>
      </c>
      <c r="O233" s="623" t="s">
        <v>1765</v>
      </c>
      <c r="P233" s="697" t="s">
        <v>2319</v>
      </c>
      <c r="Q233" s="623">
        <v>101</v>
      </c>
      <c r="R233" s="625">
        <f t="shared" si="60"/>
        <v>3</v>
      </c>
      <c r="S233" s="697">
        <f t="shared" ref="S233:S284" si="66">ROUNDUP($C$2*
IF(I233="캐릭별파트(1)",$C$5,IF(I233="캐릭별파트(2)",$C$6,IF(I233="캐릭별파트(4)",$C$7,IF(I233="캐릭별파트(8)",$C$8,IF(I233="캐릭별파트(255)",$C$8,1)))))
*$H$6*(IF(D233=3,5,IF(D233=11,16,IF(D233=26,31,D233)))/31)*E233*IF(J233="헤어-모자(2)",$F$5,IF(J233="상의(4)",$F$6,IF(J233="하의(5)",$F$7,IF(J233="배트(6)",$F$8,1)))),0)</f>
        <v>25</v>
      </c>
      <c r="T233" s="697">
        <f t="shared" ref="T233:T284" si="67">ROUNDUP($C$2*IF(I233="캐릭별파트(1)",$C$5,IF(I233="캐릭별파트(2)",$C$6,IF(I233="캐릭별파트(4)",$C$7,IF(I233="캐릭별파트(8)",$C$8,IF(I233="캐릭별파트(255)",$C$8,1)))))*$I$6
*(IF(D233=3,5,IF(D233=11,16,IF(D233=26,31,D233)))/31)*F233*
IF(J233="헤어-모자(2)",$F$5,IF(J233="상의(4)",$F$6,IF(J233="하의(5)",$F$7,IF(J233="배트(6)",$F$8,1)))),4)</f>
        <v>0</v>
      </c>
      <c r="U233" s="623">
        <v>1</v>
      </c>
      <c r="V233" s="623"/>
      <c r="W233" s="647" t="s">
        <v>2185</v>
      </c>
      <c r="X233" s="623"/>
      <c r="Y233" s="623" t="s">
        <v>1923</v>
      </c>
      <c r="Z233" s="623">
        <f t="shared" si="63"/>
        <v>400</v>
      </c>
      <c r="AA233" s="623"/>
      <c r="AB233" s="623"/>
      <c r="AC233" s="623"/>
      <c r="AD233" s="623"/>
      <c r="AE233" s="697">
        <f t="shared" si="64"/>
        <v>800</v>
      </c>
      <c r="AF233" s="623">
        <v>0</v>
      </c>
      <c r="AG233" s="623">
        <v>7</v>
      </c>
      <c r="AH233" s="600" t="s">
        <v>251</v>
      </c>
      <c r="AI233" s="611">
        <v>0</v>
      </c>
      <c r="AJ233" s="611">
        <v>0</v>
      </c>
      <c r="AK233" s="611">
        <v>0</v>
      </c>
      <c r="AL233" s="611">
        <v>0</v>
      </c>
      <c r="AM233" s="611">
        <v>0</v>
      </c>
      <c r="AN233" s="623">
        <v>0</v>
      </c>
      <c r="AQ233" s="611">
        <v>1</v>
      </c>
      <c r="AR233" s="611">
        <v>1</v>
      </c>
      <c r="AS233" s="611">
        <v>1</v>
      </c>
      <c r="AT233" s="611">
        <v>1</v>
      </c>
      <c r="AU233" s="611">
        <v>1</v>
      </c>
      <c r="AV233" s="611">
        <v>1</v>
      </c>
      <c r="AW233" s="611">
        <v>1</v>
      </c>
      <c r="AX233" s="611">
        <v>1</v>
      </c>
    </row>
    <row r="234" spans="1:50" s="619" customFormat="1" ht="11.25" customHeight="1">
      <c r="A234" s="616"/>
      <c r="B234" s="616">
        <v>402</v>
      </c>
      <c r="C234" s="616">
        <v>3</v>
      </c>
      <c r="D234" s="616">
        <v>1</v>
      </c>
      <c r="E234" s="616">
        <v>1</v>
      </c>
      <c r="F234" s="616">
        <v>1</v>
      </c>
      <c r="G234" s="616">
        <v>0</v>
      </c>
      <c r="H234" s="617" t="s">
        <v>1924</v>
      </c>
      <c r="I234" s="618" t="str">
        <f t="shared" si="59"/>
        <v>캐릭별파트(0)</v>
      </c>
      <c r="J234" s="618" t="s">
        <v>1922</v>
      </c>
      <c r="K234" s="777">
        <v>-1</v>
      </c>
      <c r="L234" s="896" t="s">
        <v>2640</v>
      </c>
      <c r="M234" s="647" t="s">
        <v>1676</v>
      </c>
      <c r="N234" s="624">
        <v>1</v>
      </c>
      <c r="O234" s="623" t="s">
        <v>1765</v>
      </c>
      <c r="P234" s="616" t="s">
        <v>1798</v>
      </c>
      <c r="Q234" s="616">
        <v>100</v>
      </c>
      <c r="R234" s="616">
        <v>1</v>
      </c>
      <c r="S234" s="697">
        <f t="shared" si="66"/>
        <v>5</v>
      </c>
      <c r="T234" s="697">
        <f t="shared" si="67"/>
        <v>5.8100000000000006E-2</v>
      </c>
      <c r="U234" s="616">
        <v>0</v>
      </c>
      <c r="V234" s="616"/>
      <c r="W234" s="616" t="s">
        <v>2198</v>
      </c>
      <c r="X234" s="616"/>
      <c r="Y234" s="647" t="s">
        <v>2197</v>
      </c>
      <c r="Z234" s="616">
        <v>400</v>
      </c>
      <c r="AA234" s="616"/>
      <c r="AB234" s="616"/>
      <c r="AC234" s="616"/>
      <c r="AD234" s="616"/>
      <c r="AE234" s="697">
        <f t="shared" si="64"/>
        <v>100</v>
      </c>
      <c r="AF234" s="616">
        <v>0</v>
      </c>
      <c r="AG234" s="616">
        <v>7</v>
      </c>
      <c r="AH234" s="616" t="s">
        <v>1799</v>
      </c>
      <c r="AI234" s="619">
        <v>0</v>
      </c>
      <c r="AJ234" s="619">
        <v>0</v>
      </c>
      <c r="AK234" s="616">
        <v>0</v>
      </c>
      <c r="AL234" s="616">
        <v>0</v>
      </c>
      <c r="AM234" s="616">
        <v>0</v>
      </c>
      <c r="AN234" s="616">
        <v>0</v>
      </c>
      <c r="AQ234" s="619">
        <v>0</v>
      </c>
      <c r="AR234" s="619">
        <v>0</v>
      </c>
      <c r="AS234" s="619">
        <v>0</v>
      </c>
      <c r="AT234" s="619">
        <v>0</v>
      </c>
      <c r="AU234" s="619">
        <v>0</v>
      </c>
      <c r="AV234" s="619">
        <v>0</v>
      </c>
      <c r="AW234" s="619">
        <v>0</v>
      </c>
      <c r="AX234" s="619">
        <v>0</v>
      </c>
    </row>
    <row r="235" spans="1:50" ht="11.25" customHeight="1">
      <c r="A235" s="623"/>
      <c r="B235" s="623">
        <v>403</v>
      </c>
      <c r="C235" s="623">
        <v>4</v>
      </c>
      <c r="D235" s="620">
        <v>5</v>
      </c>
      <c r="E235" s="611">
        <v>0.9</v>
      </c>
      <c r="F235" s="614">
        <f t="shared" si="65"/>
        <v>9.9999999999999978E-2</v>
      </c>
      <c r="G235" s="623">
        <v>0</v>
      </c>
      <c r="H235" s="606" t="s">
        <v>1646</v>
      </c>
      <c r="I235" s="601" t="str">
        <f t="shared" si="59"/>
        <v>캐릭별파트(255)</v>
      </c>
      <c r="J235" s="601" t="s">
        <v>1922</v>
      </c>
      <c r="K235" s="777">
        <v>-1</v>
      </c>
      <c r="L235" s="777" t="s">
        <v>2639</v>
      </c>
      <c r="M235" s="647" t="s">
        <v>1677</v>
      </c>
      <c r="N235" s="624">
        <v>1</v>
      </c>
      <c r="O235" s="623" t="s">
        <v>1765</v>
      </c>
      <c r="P235" s="697" t="s">
        <v>2319</v>
      </c>
      <c r="Q235" s="623">
        <v>103</v>
      </c>
      <c r="R235" s="625">
        <f t="shared" si="60"/>
        <v>5</v>
      </c>
      <c r="S235" s="697">
        <f t="shared" si="66"/>
        <v>22</v>
      </c>
      <c r="T235" s="697">
        <f t="shared" si="67"/>
        <v>3.49E-2</v>
      </c>
      <c r="U235" s="623">
        <v>1</v>
      </c>
      <c r="V235" s="623"/>
      <c r="W235" s="647" t="s">
        <v>2184</v>
      </c>
      <c r="X235" s="623"/>
      <c r="Y235" s="623" t="s">
        <v>1923</v>
      </c>
      <c r="Z235" s="623">
        <f t="shared" si="63"/>
        <v>400</v>
      </c>
      <c r="AA235" s="623"/>
      <c r="AB235" s="623"/>
      <c r="AC235" s="623"/>
      <c r="AD235" s="623"/>
      <c r="AE235" s="697">
        <f t="shared" si="64"/>
        <v>800</v>
      </c>
      <c r="AF235" s="623">
        <v>0</v>
      </c>
      <c r="AG235" s="623">
        <v>7</v>
      </c>
      <c r="AH235" s="600" t="s">
        <v>252</v>
      </c>
      <c r="AI235" s="611">
        <v>0</v>
      </c>
      <c r="AJ235" s="611">
        <v>0</v>
      </c>
      <c r="AK235" s="611">
        <v>0</v>
      </c>
      <c r="AL235" s="611">
        <v>0</v>
      </c>
      <c r="AM235" s="611">
        <v>0</v>
      </c>
      <c r="AN235" s="623">
        <v>0</v>
      </c>
      <c r="AQ235" s="611">
        <v>1</v>
      </c>
      <c r="AR235" s="611">
        <v>1</v>
      </c>
      <c r="AS235" s="611">
        <v>1</v>
      </c>
      <c r="AT235" s="611">
        <v>1</v>
      </c>
      <c r="AU235" s="611">
        <v>1</v>
      </c>
      <c r="AV235" s="611">
        <v>1</v>
      </c>
      <c r="AW235" s="611">
        <v>1</v>
      </c>
      <c r="AX235" s="611">
        <v>1</v>
      </c>
    </row>
    <row r="236" spans="1:50" ht="11.25" customHeight="1">
      <c r="A236" s="623"/>
      <c r="B236" s="623">
        <v>404</v>
      </c>
      <c r="C236" s="623">
        <v>5</v>
      </c>
      <c r="D236" s="613">
        <v>16</v>
      </c>
      <c r="E236" s="611">
        <v>1</v>
      </c>
      <c r="F236" s="614">
        <f t="shared" si="65"/>
        <v>0</v>
      </c>
      <c r="G236" s="623">
        <v>0</v>
      </c>
      <c r="H236" s="703" t="s">
        <v>2279</v>
      </c>
      <c r="I236" s="601" t="str">
        <f t="shared" si="59"/>
        <v>캐릭별파트(255)</v>
      </c>
      <c r="J236" s="601" t="s">
        <v>1922</v>
      </c>
      <c r="K236" s="777">
        <v>-1</v>
      </c>
      <c r="L236" s="777" t="s">
        <v>2639</v>
      </c>
      <c r="M236" s="647" t="s">
        <v>1678</v>
      </c>
      <c r="N236" s="624">
        <v>1</v>
      </c>
      <c r="O236" s="623" t="s">
        <v>1765</v>
      </c>
      <c r="P236" s="697" t="s">
        <v>2320</v>
      </c>
      <c r="Q236" s="623">
        <v>104</v>
      </c>
      <c r="R236" s="625">
        <f t="shared" si="60"/>
        <v>16</v>
      </c>
      <c r="S236" s="697">
        <f t="shared" si="66"/>
        <v>78</v>
      </c>
      <c r="T236" s="697">
        <f t="shared" si="67"/>
        <v>0</v>
      </c>
      <c r="U236" s="623">
        <v>1</v>
      </c>
      <c r="V236" s="623"/>
      <c r="W236" s="647" t="s">
        <v>2185</v>
      </c>
      <c r="X236" s="623"/>
      <c r="Y236" s="623" t="s">
        <v>1923</v>
      </c>
      <c r="Z236" s="623">
        <f t="shared" si="63"/>
        <v>400</v>
      </c>
      <c r="AA236" s="623"/>
      <c r="AB236" s="623"/>
      <c r="AC236" s="623"/>
      <c r="AD236" s="623"/>
      <c r="AE236" s="697">
        <f t="shared" si="64"/>
        <v>3000</v>
      </c>
      <c r="AF236" s="623">
        <v>0</v>
      </c>
      <c r="AG236" s="623">
        <v>7</v>
      </c>
      <c r="AH236" s="600" t="s">
        <v>253</v>
      </c>
      <c r="AI236" s="611">
        <v>0</v>
      </c>
      <c r="AJ236" s="611">
        <v>0</v>
      </c>
      <c r="AK236" s="611">
        <v>0</v>
      </c>
      <c r="AL236" s="611">
        <v>0</v>
      </c>
      <c r="AM236" s="611">
        <v>0</v>
      </c>
      <c r="AN236" s="623">
        <v>0</v>
      </c>
      <c r="AQ236" s="611">
        <v>1</v>
      </c>
      <c r="AR236" s="611">
        <v>1</v>
      </c>
      <c r="AS236" s="611">
        <v>1</v>
      </c>
      <c r="AT236" s="611">
        <v>1</v>
      </c>
      <c r="AU236" s="611">
        <v>1</v>
      </c>
      <c r="AV236" s="611">
        <v>1</v>
      </c>
      <c r="AW236" s="611">
        <v>1</v>
      </c>
      <c r="AX236" s="611">
        <v>1</v>
      </c>
    </row>
    <row r="237" spans="1:50" ht="11.25" customHeight="1">
      <c r="A237" s="623"/>
      <c r="B237" s="623">
        <v>405</v>
      </c>
      <c r="C237" s="623">
        <v>6</v>
      </c>
      <c r="D237" s="613">
        <v>16</v>
      </c>
      <c r="E237" s="611">
        <v>0.9</v>
      </c>
      <c r="F237" s="614">
        <f t="shared" si="65"/>
        <v>9.9999999999999978E-2</v>
      </c>
      <c r="G237" s="623">
        <v>0</v>
      </c>
      <c r="H237" s="703" t="s">
        <v>2285</v>
      </c>
      <c r="I237" s="601" t="str">
        <f t="shared" si="59"/>
        <v>캐릭별파트(255)</v>
      </c>
      <c r="J237" s="601" t="s">
        <v>1922</v>
      </c>
      <c r="K237" s="777">
        <v>-1</v>
      </c>
      <c r="L237" s="777" t="s">
        <v>2639</v>
      </c>
      <c r="M237" s="647" t="s">
        <v>1679</v>
      </c>
      <c r="N237" s="624">
        <v>1</v>
      </c>
      <c r="O237" s="623" t="s">
        <v>1765</v>
      </c>
      <c r="P237" s="697" t="s">
        <v>2320</v>
      </c>
      <c r="Q237" s="623">
        <v>105</v>
      </c>
      <c r="R237" s="625">
        <f t="shared" si="60"/>
        <v>16</v>
      </c>
      <c r="S237" s="697">
        <f t="shared" si="66"/>
        <v>70</v>
      </c>
      <c r="T237" s="697">
        <f t="shared" si="67"/>
        <v>0.1115</v>
      </c>
      <c r="U237" s="623">
        <v>1</v>
      </c>
      <c r="V237" s="623"/>
      <c r="W237" s="647" t="s">
        <v>2184</v>
      </c>
      <c r="X237" s="623"/>
      <c r="Y237" s="623" t="s">
        <v>1923</v>
      </c>
      <c r="Z237" s="623">
        <f t="shared" si="63"/>
        <v>400</v>
      </c>
      <c r="AA237" s="623"/>
      <c r="AB237" s="623"/>
      <c r="AC237" s="623"/>
      <c r="AD237" s="623"/>
      <c r="AE237" s="697">
        <f t="shared" si="64"/>
        <v>3000</v>
      </c>
      <c r="AF237" s="623">
        <v>0</v>
      </c>
      <c r="AG237" s="623">
        <v>7</v>
      </c>
      <c r="AH237" s="600" t="s">
        <v>254</v>
      </c>
      <c r="AI237" s="611">
        <v>0</v>
      </c>
      <c r="AJ237" s="611">
        <v>0</v>
      </c>
      <c r="AK237" s="611">
        <v>0</v>
      </c>
      <c r="AL237" s="611">
        <v>0</v>
      </c>
      <c r="AM237" s="611">
        <v>0</v>
      </c>
      <c r="AN237" s="623">
        <v>2</v>
      </c>
      <c r="AQ237" s="611">
        <v>1</v>
      </c>
      <c r="AR237" s="611">
        <v>1</v>
      </c>
      <c r="AS237" s="611">
        <v>1</v>
      </c>
      <c r="AT237" s="611">
        <v>1</v>
      </c>
      <c r="AU237" s="611">
        <v>1</v>
      </c>
      <c r="AV237" s="611">
        <v>1</v>
      </c>
      <c r="AW237" s="611">
        <v>1</v>
      </c>
      <c r="AX237" s="611">
        <v>1</v>
      </c>
    </row>
    <row r="238" spans="1:50" s="619" customFormat="1" ht="11.25" customHeight="1">
      <c r="A238" s="616"/>
      <c r="B238" s="616">
        <v>406</v>
      </c>
      <c r="C238" s="616">
        <v>7</v>
      </c>
      <c r="D238" s="616">
        <v>1</v>
      </c>
      <c r="E238" s="616">
        <v>1</v>
      </c>
      <c r="F238" s="616">
        <v>1</v>
      </c>
      <c r="G238" s="616">
        <v>0</v>
      </c>
      <c r="H238" s="617" t="s">
        <v>1925</v>
      </c>
      <c r="I238" s="618" t="str">
        <f t="shared" si="59"/>
        <v>캐릭별파트(0)</v>
      </c>
      <c r="J238" s="618" t="s">
        <v>1922</v>
      </c>
      <c r="K238" s="777">
        <v>-1</v>
      </c>
      <c r="L238" s="896" t="s">
        <v>2640</v>
      </c>
      <c r="M238" s="647" t="s">
        <v>1680</v>
      </c>
      <c r="N238" s="624">
        <v>1</v>
      </c>
      <c r="O238" s="623" t="s">
        <v>1765</v>
      </c>
      <c r="P238" s="616" t="s">
        <v>1798</v>
      </c>
      <c r="Q238" s="616">
        <v>100</v>
      </c>
      <c r="R238" s="616">
        <v>1</v>
      </c>
      <c r="S238" s="697">
        <f t="shared" si="66"/>
        <v>5</v>
      </c>
      <c r="T238" s="697">
        <f t="shared" si="67"/>
        <v>5.8100000000000006E-2</v>
      </c>
      <c r="U238" s="616">
        <v>0</v>
      </c>
      <c r="V238" s="616"/>
      <c r="W238" s="616" t="s">
        <v>2198</v>
      </c>
      <c r="X238" s="616"/>
      <c r="Y238" s="623" t="s">
        <v>1923</v>
      </c>
      <c r="Z238" s="623">
        <f t="shared" si="63"/>
        <v>400</v>
      </c>
      <c r="AA238" s="616"/>
      <c r="AB238" s="616"/>
      <c r="AC238" s="616"/>
      <c r="AD238" s="616"/>
      <c r="AE238" s="697">
        <f t="shared" si="64"/>
        <v>100</v>
      </c>
      <c r="AF238" s="616">
        <v>0</v>
      </c>
      <c r="AG238" s="616">
        <v>7</v>
      </c>
      <c r="AH238" s="616" t="s">
        <v>1799</v>
      </c>
      <c r="AI238" s="619">
        <v>0</v>
      </c>
      <c r="AJ238" s="619">
        <v>0</v>
      </c>
      <c r="AK238" s="616">
        <v>0</v>
      </c>
      <c r="AL238" s="616">
        <v>0</v>
      </c>
      <c r="AM238" s="616">
        <v>0</v>
      </c>
      <c r="AN238" s="616">
        <v>0</v>
      </c>
      <c r="AQ238" s="619">
        <v>0</v>
      </c>
      <c r="AR238" s="619">
        <v>0</v>
      </c>
      <c r="AS238" s="619">
        <v>0</v>
      </c>
      <c r="AT238" s="619">
        <v>0</v>
      </c>
      <c r="AU238" s="619">
        <v>0</v>
      </c>
      <c r="AV238" s="619">
        <v>0</v>
      </c>
      <c r="AW238" s="619">
        <v>0</v>
      </c>
      <c r="AX238" s="619">
        <v>0</v>
      </c>
    </row>
    <row r="239" spans="1:50" s="619" customFormat="1" ht="11.25" customHeight="1">
      <c r="A239" s="616"/>
      <c r="B239" s="616">
        <v>407</v>
      </c>
      <c r="C239" s="616">
        <v>8</v>
      </c>
      <c r="D239" s="616">
        <v>1</v>
      </c>
      <c r="E239" s="616">
        <v>1</v>
      </c>
      <c r="F239" s="616">
        <v>1</v>
      </c>
      <c r="G239" s="616">
        <v>0</v>
      </c>
      <c r="H239" s="617" t="s">
        <v>1671</v>
      </c>
      <c r="I239" s="618" t="str">
        <f t="shared" si="59"/>
        <v>캐릭별파트(0)</v>
      </c>
      <c r="J239" s="618" t="s">
        <v>1922</v>
      </c>
      <c r="K239" s="777">
        <v>-1</v>
      </c>
      <c r="L239" s="896" t="s">
        <v>2640</v>
      </c>
      <c r="M239" s="647" t="s">
        <v>1681</v>
      </c>
      <c r="N239" s="624">
        <v>1</v>
      </c>
      <c r="O239" s="623" t="s">
        <v>1765</v>
      </c>
      <c r="P239" s="616" t="s">
        <v>1798</v>
      </c>
      <c r="Q239" s="616">
        <v>100</v>
      </c>
      <c r="R239" s="616">
        <v>1</v>
      </c>
      <c r="S239" s="697">
        <f t="shared" si="66"/>
        <v>5</v>
      </c>
      <c r="T239" s="697">
        <f t="shared" si="67"/>
        <v>5.8100000000000006E-2</v>
      </c>
      <c r="U239" s="616">
        <v>0</v>
      </c>
      <c r="V239" s="616"/>
      <c r="W239" s="616" t="s">
        <v>2198</v>
      </c>
      <c r="X239" s="616"/>
      <c r="Y239" s="623" t="s">
        <v>1923</v>
      </c>
      <c r="Z239" s="623">
        <f t="shared" si="63"/>
        <v>400</v>
      </c>
      <c r="AA239" s="616"/>
      <c r="AB239" s="616"/>
      <c r="AC239" s="616"/>
      <c r="AD239" s="616"/>
      <c r="AE239" s="697">
        <f t="shared" si="64"/>
        <v>100</v>
      </c>
      <c r="AF239" s="616">
        <v>0</v>
      </c>
      <c r="AG239" s="616">
        <v>7</v>
      </c>
      <c r="AH239" s="616" t="s">
        <v>1799</v>
      </c>
      <c r="AI239" s="619">
        <v>0</v>
      </c>
      <c r="AJ239" s="619">
        <v>0</v>
      </c>
      <c r="AK239" s="616">
        <v>0</v>
      </c>
      <c r="AL239" s="616">
        <v>0</v>
      </c>
      <c r="AM239" s="616">
        <v>0</v>
      </c>
      <c r="AN239" s="616">
        <v>0</v>
      </c>
      <c r="AQ239" s="619">
        <v>0</v>
      </c>
      <c r="AR239" s="619">
        <v>0</v>
      </c>
      <c r="AS239" s="619">
        <v>0</v>
      </c>
      <c r="AT239" s="619">
        <v>0</v>
      </c>
      <c r="AU239" s="619">
        <v>0</v>
      </c>
      <c r="AV239" s="619">
        <v>0</v>
      </c>
      <c r="AW239" s="619">
        <v>0</v>
      </c>
      <c r="AX239" s="619">
        <v>0</v>
      </c>
    </row>
    <row r="240" spans="1:50" s="619" customFormat="1" ht="11.25" customHeight="1">
      <c r="A240" s="616"/>
      <c r="B240" s="616">
        <v>408</v>
      </c>
      <c r="C240" s="616">
        <v>9</v>
      </c>
      <c r="D240" s="616">
        <v>1</v>
      </c>
      <c r="E240" s="616">
        <v>1</v>
      </c>
      <c r="F240" s="616">
        <v>1</v>
      </c>
      <c r="G240" s="616">
        <v>0</v>
      </c>
      <c r="H240" s="617" t="s">
        <v>1672</v>
      </c>
      <c r="I240" s="618" t="str">
        <f t="shared" si="59"/>
        <v>캐릭별파트(0)</v>
      </c>
      <c r="J240" s="618" t="s">
        <v>1922</v>
      </c>
      <c r="K240" s="777">
        <v>-1</v>
      </c>
      <c r="L240" s="896" t="s">
        <v>2640</v>
      </c>
      <c r="M240" s="647" t="s">
        <v>1682</v>
      </c>
      <c r="N240" s="624">
        <v>1</v>
      </c>
      <c r="O240" s="623" t="s">
        <v>1765</v>
      </c>
      <c r="P240" s="616" t="s">
        <v>1798</v>
      </c>
      <c r="Q240" s="616">
        <v>100</v>
      </c>
      <c r="R240" s="616">
        <v>1</v>
      </c>
      <c r="S240" s="697">
        <f t="shared" si="66"/>
        <v>5</v>
      </c>
      <c r="T240" s="697">
        <f t="shared" si="67"/>
        <v>5.8100000000000006E-2</v>
      </c>
      <c r="U240" s="616">
        <v>0</v>
      </c>
      <c r="V240" s="616"/>
      <c r="W240" s="616" t="s">
        <v>2198</v>
      </c>
      <c r="X240" s="616"/>
      <c r="Y240" s="623" t="s">
        <v>1923</v>
      </c>
      <c r="Z240" s="623">
        <f t="shared" si="63"/>
        <v>400</v>
      </c>
      <c r="AA240" s="616"/>
      <c r="AB240" s="616"/>
      <c r="AC240" s="616"/>
      <c r="AD240" s="616"/>
      <c r="AE240" s="697">
        <f t="shared" si="64"/>
        <v>100</v>
      </c>
      <c r="AF240" s="616">
        <v>0</v>
      </c>
      <c r="AG240" s="616">
        <v>7</v>
      </c>
      <c r="AH240" s="616" t="s">
        <v>1799</v>
      </c>
      <c r="AI240" s="619">
        <v>0</v>
      </c>
      <c r="AJ240" s="619">
        <v>0</v>
      </c>
      <c r="AK240" s="616">
        <v>0</v>
      </c>
      <c r="AL240" s="616">
        <v>0</v>
      </c>
      <c r="AM240" s="616">
        <v>0</v>
      </c>
      <c r="AN240" s="616">
        <v>0</v>
      </c>
      <c r="AQ240" s="619">
        <v>0</v>
      </c>
      <c r="AR240" s="619">
        <v>0</v>
      </c>
      <c r="AS240" s="619">
        <v>0</v>
      </c>
      <c r="AT240" s="619">
        <v>0</v>
      </c>
      <c r="AU240" s="619">
        <v>0</v>
      </c>
      <c r="AV240" s="619">
        <v>0</v>
      </c>
      <c r="AW240" s="619">
        <v>0</v>
      </c>
      <c r="AX240" s="619">
        <v>0</v>
      </c>
    </row>
    <row r="241" spans="1:51" s="619" customFormat="1" ht="11.25" customHeight="1">
      <c r="A241" s="616"/>
      <c r="B241" s="616">
        <v>409</v>
      </c>
      <c r="C241" s="616">
        <v>10</v>
      </c>
      <c r="D241" s="616">
        <v>1</v>
      </c>
      <c r="E241" s="616">
        <v>1</v>
      </c>
      <c r="F241" s="616">
        <v>1</v>
      </c>
      <c r="G241" s="616">
        <v>0</v>
      </c>
      <c r="H241" s="617" t="s">
        <v>1673</v>
      </c>
      <c r="I241" s="618" t="str">
        <f t="shared" si="59"/>
        <v>캐릭별파트(0)</v>
      </c>
      <c r="J241" s="618" t="s">
        <v>1922</v>
      </c>
      <c r="K241" s="777">
        <v>-1</v>
      </c>
      <c r="L241" s="896" t="s">
        <v>2640</v>
      </c>
      <c r="M241" s="647" t="s">
        <v>1683</v>
      </c>
      <c r="N241" s="624">
        <v>1</v>
      </c>
      <c r="O241" s="623" t="s">
        <v>1765</v>
      </c>
      <c r="P241" s="616" t="s">
        <v>1798</v>
      </c>
      <c r="Q241" s="616">
        <v>100</v>
      </c>
      <c r="R241" s="616">
        <v>1</v>
      </c>
      <c r="S241" s="697">
        <f t="shared" si="66"/>
        <v>5</v>
      </c>
      <c r="T241" s="697">
        <f t="shared" si="67"/>
        <v>5.8100000000000006E-2</v>
      </c>
      <c r="U241" s="616">
        <v>0</v>
      </c>
      <c r="V241" s="616"/>
      <c r="W241" s="616" t="s">
        <v>2198</v>
      </c>
      <c r="X241" s="616"/>
      <c r="Y241" s="623" t="s">
        <v>1923</v>
      </c>
      <c r="Z241" s="623">
        <f t="shared" si="63"/>
        <v>400</v>
      </c>
      <c r="AA241" s="616"/>
      <c r="AB241" s="616"/>
      <c r="AC241" s="616"/>
      <c r="AD241" s="616"/>
      <c r="AE241" s="697">
        <f t="shared" si="64"/>
        <v>100</v>
      </c>
      <c r="AF241" s="616">
        <v>0</v>
      </c>
      <c r="AG241" s="616">
        <v>7</v>
      </c>
      <c r="AH241" s="616" t="s">
        <v>1799</v>
      </c>
      <c r="AI241" s="619">
        <v>0</v>
      </c>
      <c r="AJ241" s="619">
        <v>0</v>
      </c>
      <c r="AK241" s="616">
        <v>0</v>
      </c>
      <c r="AL241" s="616">
        <v>0</v>
      </c>
      <c r="AM241" s="616">
        <v>0</v>
      </c>
      <c r="AN241" s="616">
        <v>0</v>
      </c>
      <c r="AQ241" s="619">
        <v>0</v>
      </c>
      <c r="AR241" s="619">
        <v>0</v>
      </c>
      <c r="AS241" s="619">
        <v>0</v>
      </c>
      <c r="AT241" s="619">
        <v>0</v>
      </c>
      <c r="AU241" s="619">
        <v>0</v>
      </c>
      <c r="AV241" s="619">
        <v>0</v>
      </c>
      <c r="AW241" s="619">
        <v>0</v>
      </c>
      <c r="AX241" s="619">
        <v>0</v>
      </c>
    </row>
    <row r="242" spans="1:51" ht="11.25" customHeight="1">
      <c r="A242" s="623"/>
      <c r="B242" s="623">
        <v>410</v>
      </c>
      <c r="C242" s="623">
        <v>11</v>
      </c>
      <c r="D242" s="620">
        <v>5</v>
      </c>
      <c r="E242" s="611">
        <v>0.3</v>
      </c>
      <c r="F242" s="614">
        <f t="shared" si="65"/>
        <v>0.7</v>
      </c>
      <c r="G242" s="623">
        <v>0</v>
      </c>
      <c r="H242" s="605" t="s">
        <v>1647</v>
      </c>
      <c r="I242" s="601" t="str">
        <f t="shared" si="59"/>
        <v>캐릭별파트(255)</v>
      </c>
      <c r="J242" s="601" t="s">
        <v>1922</v>
      </c>
      <c r="K242" s="777">
        <v>-1</v>
      </c>
      <c r="L242" s="777" t="s">
        <v>2639</v>
      </c>
      <c r="M242" s="647" t="s">
        <v>1684</v>
      </c>
      <c r="N242" s="624">
        <v>1</v>
      </c>
      <c r="O242" s="623" t="s">
        <v>1765</v>
      </c>
      <c r="P242" s="697" t="s">
        <v>2319</v>
      </c>
      <c r="Q242" s="623">
        <v>110</v>
      </c>
      <c r="R242" s="625">
        <f t="shared" si="60"/>
        <v>5</v>
      </c>
      <c r="S242" s="697">
        <f t="shared" si="66"/>
        <v>8</v>
      </c>
      <c r="T242" s="697">
        <f t="shared" si="67"/>
        <v>0.24389999999999998</v>
      </c>
      <c r="U242" s="623">
        <v>0</v>
      </c>
      <c r="V242" s="623"/>
      <c r="W242" s="647" t="s">
        <v>2184</v>
      </c>
      <c r="X242" s="623"/>
      <c r="Y242" s="623" t="s">
        <v>1923</v>
      </c>
      <c r="Z242" s="623">
        <f t="shared" si="63"/>
        <v>400</v>
      </c>
      <c r="AA242" s="623"/>
      <c r="AB242" s="623"/>
      <c r="AC242" s="623"/>
      <c r="AD242" s="623"/>
      <c r="AE242" s="697">
        <f t="shared" si="64"/>
        <v>800</v>
      </c>
      <c r="AF242" s="623">
        <v>0</v>
      </c>
      <c r="AG242" s="623">
        <v>7</v>
      </c>
      <c r="AH242" s="600" t="s">
        <v>255</v>
      </c>
      <c r="AI242" s="611">
        <v>0</v>
      </c>
      <c r="AJ242" s="611">
        <v>0</v>
      </c>
      <c r="AK242" s="611">
        <v>0</v>
      </c>
      <c r="AL242" s="611">
        <v>0</v>
      </c>
      <c r="AM242" s="611">
        <v>0</v>
      </c>
      <c r="AN242" s="623">
        <v>0</v>
      </c>
      <c r="AQ242" s="611">
        <v>1</v>
      </c>
      <c r="AR242" s="611">
        <v>1</v>
      </c>
      <c r="AS242" s="611">
        <v>1</v>
      </c>
      <c r="AT242" s="611">
        <v>1</v>
      </c>
      <c r="AU242" s="611">
        <v>1</v>
      </c>
      <c r="AV242" s="611">
        <v>1</v>
      </c>
      <c r="AW242" s="611">
        <v>1</v>
      </c>
      <c r="AX242" s="611">
        <v>1</v>
      </c>
    </row>
    <row r="243" spans="1:51" s="619" customFormat="1" ht="11.25" customHeight="1">
      <c r="A243" s="616"/>
      <c r="B243" s="616">
        <v>411</v>
      </c>
      <c r="C243" s="616">
        <v>12</v>
      </c>
      <c r="D243" s="616">
        <v>1</v>
      </c>
      <c r="E243" s="616">
        <v>1</v>
      </c>
      <c r="F243" s="616">
        <v>1</v>
      </c>
      <c r="G243" s="616">
        <v>0</v>
      </c>
      <c r="H243" s="617" t="s">
        <v>1926</v>
      </c>
      <c r="I243" s="618" t="str">
        <f t="shared" si="59"/>
        <v>캐릭별파트(0)</v>
      </c>
      <c r="J243" s="618" t="s">
        <v>1922</v>
      </c>
      <c r="K243" s="777">
        <v>-1</v>
      </c>
      <c r="L243" s="896" t="s">
        <v>2640</v>
      </c>
      <c r="M243" s="647" t="s">
        <v>1685</v>
      </c>
      <c r="N243" s="624">
        <v>1</v>
      </c>
      <c r="O243" s="623" t="s">
        <v>1765</v>
      </c>
      <c r="P243" s="616" t="s">
        <v>1798</v>
      </c>
      <c r="Q243" s="616">
        <v>100</v>
      </c>
      <c r="R243" s="616">
        <v>1</v>
      </c>
      <c r="S243" s="697">
        <f t="shared" si="66"/>
        <v>5</v>
      </c>
      <c r="T243" s="697">
        <f t="shared" si="67"/>
        <v>5.8100000000000006E-2</v>
      </c>
      <c r="U243" s="616">
        <v>0</v>
      </c>
      <c r="V243" s="616"/>
      <c r="W243" s="616" t="s">
        <v>2198</v>
      </c>
      <c r="X243" s="616"/>
      <c r="Y243" s="623" t="s">
        <v>1923</v>
      </c>
      <c r="Z243" s="623">
        <f t="shared" si="63"/>
        <v>400</v>
      </c>
      <c r="AA243" s="616"/>
      <c r="AB243" s="616"/>
      <c r="AC243" s="616"/>
      <c r="AD243" s="616"/>
      <c r="AE243" s="697">
        <f t="shared" si="64"/>
        <v>100</v>
      </c>
      <c r="AF243" s="616">
        <v>0</v>
      </c>
      <c r="AG243" s="616">
        <v>7</v>
      </c>
      <c r="AH243" s="616" t="s">
        <v>1799</v>
      </c>
      <c r="AI243" s="619">
        <v>0</v>
      </c>
      <c r="AJ243" s="619">
        <v>0</v>
      </c>
      <c r="AK243" s="616">
        <v>0</v>
      </c>
      <c r="AL243" s="616">
        <v>0</v>
      </c>
      <c r="AM243" s="616">
        <v>0</v>
      </c>
      <c r="AN243" s="616">
        <v>0</v>
      </c>
      <c r="AQ243" s="619">
        <v>0</v>
      </c>
      <c r="AR243" s="619">
        <v>0</v>
      </c>
      <c r="AS243" s="619">
        <v>0</v>
      </c>
      <c r="AT243" s="619">
        <v>0</v>
      </c>
      <c r="AU243" s="619">
        <v>0</v>
      </c>
      <c r="AV243" s="619">
        <v>0</v>
      </c>
      <c r="AW243" s="619">
        <v>0</v>
      </c>
      <c r="AX243" s="619">
        <v>0</v>
      </c>
    </row>
    <row r="244" spans="1:51" ht="11.25" customHeight="1">
      <c r="A244" s="623"/>
      <c r="B244" s="623">
        <v>412</v>
      </c>
      <c r="C244" s="623">
        <v>13</v>
      </c>
      <c r="D244" s="620">
        <v>5</v>
      </c>
      <c r="E244" s="611">
        <v>0</v>
      </c>
      <c r="F244" s="614">
        <f t="shared" si="65"/>
        <v>1</v>
      </c>
      <c r="G244" s="623">
        <v>0</v>
      </c>
      <c r="H244" s="605" t="s">
        <v>1648</v>
      </c>
      <c r="I244" s="601" t="str">
        <f t="shared" si="59"/>
        <v>캐릭별파트(255)</v>
      </c>
      <c r="J244" s="601" t="s">
        <v>1922</v>
      </c>
      <c r="K244" s="777">
        <v>-1</v>
      </c>
      <c r="L244" s="777" t="s">
        <v>2639</v>
      </c>
      <c r="M244" s="647" t="s">
        <v>1686</v>
      </c>
      <c r="N244" s="624">
        <v>1</v>
      </c>
      <c r="O244" s="623" t="s">
        <v>1765</v>
      </c>
      <c r="P244" s="697" t="s">
        <v>2319</v>
      </c>
      <c r="Q244" s="623">
        <v>112</v>
      </c>
      <c r="R244" s="625">
        <f t="shared" si="60"/>
        <v>5</v>
      </c>
      <c r="S244" s="697">
        <f t="shared" si="66"/>
        <v>0</v>
      </c>
      <c r="T244" s="697">
        <f t="shared" si="67"/>
        <v>0.34839999999999999</v>
      </c>
      <c r="U244" s="623">
        <v>0</v>
      </c>
      <c r="V244" s="623"/>
      <c r="W244" s="647" t="s">
        <v>2185</v>
      </c>
      <c r="X244" s="623"/>
      <c r="Y244" s="623" t="s">
        <v>1923</v>
      </c>
      <c r="Z244" s="623">
        <f t="shared" si="63"/>
        <v>400</v>
      </c>
      <c r="AA244" s="623"/>
      <c r="AB244" s="623"/>
      <c r="AC244" s="623"/>
      <c r="AD244" s="623"/>
      <c r="AE244" s="697">
        <f t="shared" si="64"/>
        <v>800</v>
      </c>
      <c r="AF244" s="623">
        <v>0</v>
      </c>
      <c r="AG244" s="623">
        <v>7</v>
      </c>
      <c r="AH244" s="600" t="s">
        <v>256</v>
      </c>
      <c r="AI244" s="611">
        <v>0</v>
      </c>
      <c r="AJ244" s="611">
        <v>0</v>
      </c>
      <c r="AK244" s="611">
        <v>0</v>
      </c>
      <c r="AL244" s="611">
        <v>0</v>
      </c>
      <c r="AM244" s="611">
        <v>0</v>
      </c>
      <c r="AN244" s="623">
        <v>1</v>
      </c>
      <c r="AQ244" s="611">
        <v>1</v>
      </c>
      <c r="AR244" s="611">
        <v>1</v>
      </c>
      <c r="AS244" s="611">
        <v>1</v>
      </c>
      <c r="AT244" s="611">
        <v>1</v>
      </c>
      <c r="AU244" s="611">
        <v>1</v>
      </c>
      <c r="AV244" s="611">
        <v>1</v>
      </c>
      <c r="AW244" s="611">
        <v>1</v>
      </c>
      <c r="AX244" s="611">
        <v>1</v>
      </c>
    </row>
    <row r="245" spans="1:51" ht="11.25" customHeight="1">
      <c r="A245" s="623"/>
      <c r="B245" s="623">
        <v>413</v>
      </c>
      <c r="C245" s="623">
        <v>14</v>
      </c>
      <c r="D245" s="613">
        <v>16</v>
      </c>
      <c r="E245" s="611">
        <v>-0.5</v>
      </c>
      <c r="F245" s="614">
        <f t="shared" si="65"/>
        <v>1.5</v>
      </c>
      <c r="G245" s="623">
        <v>0</v>
      </c>
      <c r="H245" s="608" t="s">
        <v>1649</v>
      </c>
      <c r="I245" s="601" t="str">
        <f t="shared" si="59"/>
        <v>캐릭별파트(255)</v>
      </c>
      <c r="J245" s="601" t="s">
        <v>1922</v>
      </c>
      <c r="K245" s="777">
        <v>-1</v>
      </c>
      <c r="L245" s="777" t="s">
        <v>2639</v>
      </c>
      <c r="M245" s="647" t="s">
        <v>1687</v>
      </c>
      <c r="N245" s="624">
        <v>1</v>
      </c>
      <c r="O245" s="623" t="s">
        <v>1765</v>
      </c>
      <c r="P245" s="697" t="s">
        <v>2320</v>
      </c>
      <c r="Q245" s="623">
        <v>113</v>
      </c>
      <c r="R245" s="625">
        <f t="shared" si="60"/>
        <v>16</v>
      </c>
      <c r="S245" s="697">
        <f t="shared" si="66"/>
        <v>-39</v>
      </c>
      <c r="T245" s="697">
        <f t="shared" si="67"/>
        <v>1.6722999999999999</v>
      </c>
      <c r="U245" s="623">
        <v>0</v>
      </c>
      <c r="V245" s="623"/>
      <c r="W245" s="647" t="s">
        <v>2184</v>
      </c>
      <c r="X245" s="623"/>
      <c r="Y245" s="623" t="s">
        <v>1923</v>
      </c>
      <c r="Z245" s="623">
        <f t="shared" si="63"/>
        <v>400</v>
      </c>
      <c r="AA245" s="623"/>
      <c r="AB245" s="623"/>
      <c r="AC245" s="623"/>
      <c r="AD245" s="623"/>
      <c r="AE245" s="697">
        <f t="shared" si="64"/>
        <v>3000</v>
      </c>
      <c r="AF245" s="623">
        <v>0</v>
      </c>
      <c r="AG245" s="623">
        <v>7</v>
      </c>
      <c r="AH245" s="600" t="s">
        <v>257</v>
      </c>
      <c r="AI245" s="611">
        <v>0</v>
      </c>
      <c r="AJ245" s="611">
        <v>0</v>
      </c>
      <c r="AK245" s="611">
        <v>0</v>
      </c>
      <c r="AL245" s="611">
        <v>0</v>
      </c>
      <c r="AM245" s="611">
        <v>0</v>
      </c>
      <c r="AN245" s="623">
        <v>1</v>
      </c>
      <c r="AQ245" s="611">
        <v>1</v>
      </c>
      <c r="AR245" s="611">
        <v>1</v>
      </c>
      <c r="AS245" s="611">
        <v>1</v>
      </c>
      <c r="AT245" s="611">
        <v>1</v>
      </c>
      <c r="AU245" s="611">
        <v>1</v>
      </c>
      <c r="AV245" s="611">
        <v>1</v>
      </c>
      <c r="AW245" s="611">
        <v>1</v>
      </c>
      <c r="AX245" s="611">
        <v>1</v>
      </c>
    </row>
    <row r="246" spans="1:51" s="619" customFormat="1" ht="11.25" customHeight="1">
      <c r="A246" s="616"/>
      <c r="B246" s="616">
        <v>414</v>
      </c>
      <c r="C246" s="616">
        <v>15</v>
      </c>
      <c r="D246" s="616">
        <v>1</v>
      </c>
      <c r="E246" s="616">
        <v>1</v>
      </c>
      <c r="F246" s="616">
        <v>1</v>
      </c>
      <c r="G246" s="616">
        <v>0</v>
      </c>
      <c r="H246" s="621" t="s">
        <v>1927</v>
      </c>
      <c r="I246" s="618" t="str">
        <f t="shared" si="59"/>
        <v>캐릭별파트(0)</v>
      </c>
      <c r="J246" s="618" t="s">
        <v>1922</v>
      </c>
      <c r="K246" s="777">
        <v>-1</v>
      </c>
      <c r="L246" s="896" t="s">
        <v>2640</v>
      </c>
      <c r="M246" s="647" t="s">
        <v>1688</v>
      </c>
      <c r="N246" s="624">
        <v>1</v>
      </c>
      <c r="O246" s="623" t="s">
        <v>1765</v>
      </c>
      <c r="P246" s="616" t="s">
        <v>1798</v>
      </c>
      <c r="Q246" s="616">
        <v>100</v>
      </c>
      <c r="R246" s="616">
        <v>1</v>
      </c>
      <c r="S246" s="697">
        <f t="shared" si="66"/>
        <v>5</v>
      </c>
      <c r="T246" s="697">
        <f t="shared" si="67"/>
        <v>5.8100000000000006E-2</v>
      </c>
      <c r="U246" s="616">
        <v>0</v>
      </c>
      <c r="V246" s="616"/>
      <c r="W246" s="616" t="s">
        <v>2198</v>
      </c>
      <c r="X246" s="616"/>
      <c r="Y246" s="623" t="s">
        <v>1923</v>
      </c>
      <c r="Z246" s="623">
        <f t="shared" si="63"/>
        <v>400</v>
      </c>
      <c r="AA246" s="616"/>
      <c r="AB246" s="616"/>
      <c r="AC246" s="616"/>
      <c r="AD246" s="616"/>
      <c r="AE246" s="697">
        <f t="shared" si="64"/>
        <v>100</v>
      </c>
      <c r="AF246" s="616">
        <v>0</v>
      </c>
      <c r="AG246" s="616">
        <v>7</v>
      </c>
      <c r="AH246" s="616" t="s">
        <v>1799</v>
      </c>
      <c r="AI246" s="619">
        <v>0</v>
      </c>
      <c r="AJ246" s="619">
        <v>0</v>
      </c>
      <c r="AK246" s="616">
        <v>0</v>
      </c>
      <c r="AL246" s="616">
        <v>0</v>
      </c>
      <c r="AM246" s="616">
        <v>0</v>
      </c>
      <c r="AN246" s="616">
        <v>0</v>
      </c>
      <c r="AQ246" s="619">
        <v>0</v>
      </c>
      <c r="AR246" s="619">
        <v>0</v>
      </c>
      <c r="AS246" s="619">
        <v>0</v>
      </c>
      <c r="AT246" s="619">
        <v>0</v>
      </c>
      <c r="AU246" s="619">
        <v>0</v>
      </c>
      <c r="AV246" s="619">
        <v>0</v>
      </c>
      <c r="AW246" s="619">
        <v>0</v>
      </c>
      <c r="AX246" s="619">
        <v>0</v>
      </c>
    </row>
    <row r="247" spans="1:51" s="619" customFormat="1" ht="11.25" customHeight="1">
      <c r="A247" s="616"/>
      <c r="B247" s="616">
        <v>415</v>
      </c>
      <c r="C247" s="616">
        <v>16</v>
      </c>
      <c r="D247" s="616">
        <v>1</v>
      </c>
      <c r="E247" s="616">
        <v>1</v>
      </c>
      <c r="F247" s="616">
        <v>1</v>
      </c>
      <c r="G247" s="616">
        <v>0</v>
      </c>
      <c r="H247" s="621" t="s">
        <v>1928</v>
      </c>
      <c r="I247" s="618" t="str">
        <f t="shared" si="59"/>
        <v>캐릭별파트(0)</v>
      </c>
      <c r="J247" s="618" t="s">
        <v>1922</v>
      </c>
      <c r="K247" s="777">
        <v>-1</v>
      </c>
      <c r="L247" s="896" t="s">
        <v>2640</v>
      </c>
      <c r="M247" s="647" t="s">
        <v>1689</v>
      </c>
      <c r="N247" s="624">
        <v>1</v>
      </c>
      <c r="O247" s="623" t="s">
        <v>1765</v>
      </c>
      <c r="P247" s="616" t="s">
        <v>1798</v>
      </c>
      <c r="Q247" s="616">
        <v>100</v>
      </c>
      <c r="R247" s="616">
        <v>1</v>
      </c>
      <c r="S247" s="697">
        <f t="shared" si="66"/>
        <v>5</v>
      </c>
      <c r="T247" s="697">
        <f t="shared" si="67"/>
        <v>5.8100000000000006E-2</v>
      </c>
      <c r="U247" s="616">
        <v>0</v>
      </c>
      <c r="V247" s="616"/>
      <c r="W247" s="616" t="s">
        <v>2198</v>
      </c>
      <c r="X247" s="616"/>
      <c r="Y247" s="623" t="s">
        <v>1923</v>
      </c>
      <c r="Z247" s="623">
        <f t="shared" si="63"/>
        <v>400</v>
      </c>
      <c r="AA247" s="616"/>
      <c r="AB247" s="616"/>
      <c r="AC247" s="616"/>
      <c r="AD247" s="616"/>
      <c r="AE247" s="697">
        <f t="shared" si="64"/>
        <v>100</v>
      </c>
      <c r="AF247" s="616">
        <v>0</v>
      </c>
      <c r="AG247" s="616">
        <v>7</v>
      </c>
      <c r="AH247" s="616" t="s">
        <v>1799</v>
      </c>
      <c r="AI247" s="619">
        <v>0</v>
      </c>
      <c r="AJ247" s="619">
        <v>0</v>
      </c>
      <c r="AK247" s="616">
        <v>0</v>
      </c>
      <c r="AL247" s="616">
        <v>0</v>
      </c>
      <c r="AM247" s="616">
        <v>0</v>
      </c>
      <c r="AN247" s="616">
        <v>0</v>
      </c>
      <c r="AQ247" s="619">
        <v>0</v>
      </c>
      <c r="AR247" s="619">
        <v>0</v>
      </c>
      <c r="AS247" s="619">
        <v>0</v>
      </c>
      <c r="AT247" s="619">
        <v>0</v>
      </c>
      <c r="AU247" s="619">
        <v>0</v>
      </c>
      <c r="AV247" s="619">
        <v>0</v>
      </c>
      <c r="AW247" s="619">
        <v>0</v>
      </c>
      <c r="AX247" s="619">
        <v>0</v>
      </c>
    </row>
    <row r="248" spans="1:51" ht="11.25" customHeight="1">
      <c r="A248" s="623"/>
      <c r="B248" s="623">
        <v>416</v>
      </c>
      <c r="C248" s="623">
        <v>17</v>
      </c>
      <c r="D248" s="613">
        <v>11</v>
      </c>
      <c r="E248" s="611">
        <v>0.7</v>
      </c>
      <c r="F248" s="614">
        <f t="shared" si="65"/>
        <v>0.30000000000000004</v>
      </c>
      <c r="G248" s="623">
        <v>0</v>
      </c>
      <c r="H248" s="706" t="s">
        <v>2281</v>
      </c>
      <c r="I248" s="601" t="str">
        <f t="shared" si="59"/>
        <v>캐릭별파트(255)</v>
      </c>
      <c r="J248" s="601" t="s">
        <v>1922</v>
      </c>
      <c r="K248" s="777">
        <v>-1</v>
      </c>
      <c r="L248" s="777" t="s">
        <v>2639</v>
      </c>
      <c r="M248" s="647" t="s">
        <v>1690</v>
      </c>
      <c r="N248" s="624">
        <v>1</v>
      </c>
      <c r="O248" s="623" t="s">
        <v>1765</v>
      </c>
      <c r="P248" s="697" t="s">
        <v>2320</v>
      </c>
      <c r="Q248" s="623">
        <v>116</v>
      </c>
      <c r="R248" s="625">
        <f t="shared" si="60"/>
        <v>11</v>
      </c>
      <c r="S248" s="697">
        <f t="shared" si="66"/>
        <v>55</v>
      </c>
      <c r="T248" s="697">
        <f t="shared" si="67"/>
        <v>0.33449999999999996</v>
      </c>
      <c r="U248" s="623">
        <v>0</v>
      </c>
      <c r="V248" s="623"/>
      <c r="W248" s="647" t="s">
        <v>2185</v>
      </c>
      <c r="X248" s="623"/>
      <c r="Y248" s="623" t="s">
        <v>1923</v>
      </c>
      <c r="Z248" s="623">
        <f t="shared" si="63"/>
        <v>400</v>
      </c>
      <c r="AA248" s="623"/>
      <c r="AB248" s="623"/>
      <c r="AC248" s="623"/>
      <c r="AD248" s="623"/>
      <c r="AE248" s="697">
        <f t="shared" si="64"/>
        <v>3000</v>
      </c>
      <c r="AF248" s="623">
        <v>0</v>
      </c>
      <c r="AG248" s="623">
        <v>7</v>
      </c>
      <c r="AH248" s="600" t="s">
        <v>1929</v>
      </c>
      <c r="AI248" s="611">
        <v>0</v>
      </c>
      <c r="AJ248" s="611">
        <v>0</v>
      </c>
      <c r="AK248" s="611">
        <v>0</v>
      </c>
      <c r="AL248" s="611">
        <v>0</v>
      </c>
      <c r="AM248" s="611">
        <v>0</v>
      </c>
      <c r="AN248" s="623">
        <v>1</v>
      </c>
      <c r="AQ248" s="611">
        <v>1</v>
      </c>
      <c r="AR248" s="611">
        <v>1</v>
      </c>
      <c r="AS248" s="611">
        <v>1</v>
      </c>
      <c r="AT248" s="611">
        <v>1</v>
      </c>
      <c r="AU248" s="611">
        <v>1</v>
      </c>
      <c r="AV248" s="611">
        <v>1</v>
      </c>
      <c r="AW248" s="611">
        <v>1</v>
      </c>
      <c r="AX248" s="611">
        <v>1</v>
      </c>
    </row>
    <row r="249" spans="1:51" s="569" customFormat="1" ht="11.25" customHeight="1">
      <c r="A249" s="526"/>
      <c r="B249" s="623">
        <v>417</v>
      </c>
      <c r="C249" s="623">
        <v>18</v>
      </c>
      <c r="D249" s="613">
        <v>16</v>
      </c>
      <c r="E249" s="611">
        <v>0.3</v>
      </c>
      <c r="F249" s="526">
        <f t="shared" si="65"/>
        <v>0.7</v>
      </c>
      <c r="G249" s="526">
        <v>0</v>
      </c>
      <c r="H249" s="706" t="s">
        <v>2280</v>
      </c>
      <c r="I249" s="97" t="str">
        <f t="shared" si="59"/>
        <v>캐릭별파트(255)</v>
      </c>
      <c r="J249" s="97" t="s">
        <v>1922</v>
      </c>
      <c r="K249" s="777">
        <v>-1</v>
      </c>
      <c r="L249" s="777" t="s">
        <v>2639</v>
      </c>
      <c r="M249" s="647" t="s">
        <v>1691</v>
      </c>
      <c r="N249" s="624">
        <v>1</v>
      </c>
      <c r="O249" s="623" t="s">
        <v>1765</v>
      </c>
      <c r="P249" s="697" t="s">
        <v>2320</v>
      </c>
      <c r="Q249" s="526">
        <v>117</v>
      </c>
      <c r="R249" s="526">
        <f t="shared" si="60"/>
        <v>16</v>
      </c>
      <c r="S249" s="697">
        <f t="shared" si="66"/>
        <v>24</v>
      </c>
      <c r="T249" s="697">
        <f t="shared" si="67"/>
        <v>0.78039999999999998</v>
      </c>
      <c r="U249" s="526">
        <v>0</v>
      </c>
      <c r="V249" s="526"/>
      <c r="W249" s="647" t="s">
        <v>2185</v>
      </c>
      <c r="X249" s="526"/>
      <c r="Y249" s="623" t="s">
        <v>1923</v>
      </c>
      <c r="Z249" s="623">
        <f t="shared" si="63"/>
        <v>400</v>
      </c>
      <c r="AA249" s="526"/>
      <c r="AB249" s="526"/>
      <c r="AC249" s="526"/>
      <c r="AD249" s="526"/>
      <c r="AE249" s="697">
        <f t="shared" si="64"/>
        <v>3000</v>
      </c>
      <c r="AF249" s="526">
        <v>0</v>
      </c>
      <c r="AG249" s="526">
        <v>7</v>
      </c>
      <c r="AH249" s="599" t="s">
        <v>258</v>
      </c>
      <c r="AI249" s="569">
        <v>0</v>
      </c>
      <c r="AJ249" s="569">
        <v>0</v>
      </c>
      <c r="AK249" s="569">
        <v>0</v>
      </c>
      <c r="AL249" s="569">
        <v>0</v>
      </c>
      <c r="AM249" s="569">
        <v>0</v>
      </c>
      <c r="AN249" s="526">
        <v>1</v>
      </c>
      <c r="AQ249" s="569">
        <v>1</v>
      </c>
      <c r="AR249" s="569">
        <v>1</v>
      </c>
      <c r="AS249" s="569">
        <v>1</v>
      </c>
      <c r="AT249" s="569">
        <v>1</v>
      </c>
      <c r="AU249" s="569">
        <v>1</v>
      </c>
      <c r="AV249" s="569">
        <v>1</v>
      </c>
      <c r="AW249" s="569">
        <v>1</v>
      </c>
      <c r="AX249" s="569">
        <v>1</v>
      </c>
      <c r="AY249" s="611"/>
    </row>
    <row r="250" spans="1:51" ht="11.25" customHeight="1">
      <c r="A250" s="623"/>
      <c r="B250" s="623">
        <v>418</v>
      </c>
      <c r="C250" s="623">
        <v>19</v>
      </c>
      <c r="D250" s="615">
        <v>31</v>
      </c>
      <c r="E250" s="611">
        <v>1</v>
      </c>
      <c r="F250" s="614">
        <f t="shared" si="65"/>
        <v>0</v>
      </c>
      <c r="G250" s="623">
        <v>0</v>
      </c>
      <c r="H250" s="610" t="s">
        <v>1650</v>
      </c>
      <c r="I250" s="601" t="str">
        <f t="shared" si="59"/>
        <v>캐릭별파트(255)</v>
      </c>
      <c r="J250" s="601" t="s">
        <v>1922</v>
      </c>
      <c r="K250" s="777">
        <v>-1</v>
      </c>
      <c r="L250" s="777" t="s">
        <v>2639</v>
      </c>
      <c r="M250" s="647" t="s">
        <v>1692</v>
      </c>
      <c r="N250" s="624">
        <v>1</v>
      </c>
      <c r="O250" s="623" t="s">
        <v>1765</v>
      </c>
      <c r="P250" s="697" t="s">
        <v>2317</v>
      </c>
      <c r="Q250" s="623">
        <v>118</v>
      </c>
      <c r="R250" s="625">
        <f t="shared" si="60"/>
        <v>31</v>
      </c>
      <c r="S250" s="697">
        <f t="shared" si="66"/>
        <v>150</v>
      </c>
      <c r="T250" s="697">
        <f t="shared" si="67"/>
        <v>0</v>
      </c>
      <c r="U250" s="623">
        <v>0</v>
      </c>
      <c r="V250" s="623"/>
      <c r="W250" s="647" t="s">
        <v>2184</v>
      </c>
      <c r="X250" s="623"/>
      <c r="Y250" s="623" t="s">
        <v>1923</v>
      </c>
      <c r="Z250" s="623">
        <f t="shared" si="63"/>
        <v>400</v>
      </c>
      <c r="AA250" s="623"/>
      <c r="AB250" s="623"/>
      <c r="AC250" s="623"/>
      <c r="AD250" s="623"/>
      <c r="AE250" s="697">
        <f t="shared" si="64"/>
        <v>9300</v>
      </c>
      <c r="AF250" s="623">
        <v>0</v>
      </c>
      <c r="AG250" s="623">
        <v>7</v>
      </c>
      <c r="AH250" s="600" t="s">
        <v>259</v>
      </c>
      <c r="AI250" s="611">
        <v>0</v>
      </c>
      <c r="AJ250" s="611">
        <v>0</v>
      </c>
      <c r="AK250" s="611">
        <v>0</v>
      </c>
      <c r="AL250" s="611">
        <v>0</v>
      </c>
      <c r="AM250" s="611">
        <v>0</v>
      </c>
      <c r="AN250" s="623">
        <v>1</v>
      </c>
      <c r="AQ250" s="611">
        <v>1</v>
      </c>
      <c r="AR250" s="611">
        <v>1</v>
      </c>
      <c r="AS250" s="611">
        <v>1</v>
      </c>
      <c r="AT250" s="611">
        <v>1</v>
      </c>
      <c r="AU250" s="611">
        <v>1</v>
      </c>
      <c r="AV250" s="611">
        <v>1</v>
      </c>
      <c r="AW250" s="611">
        <v>1</v>
      </c>
      <c r="AX250" s="611">
        <v>1</v>
      </c>
    </row>
    <row r="251" spans="1:51" s="619" customFormat="1" ht="11.25" customHeight="1">
      <c r="A251" s="616"/>
      <c r="B251" s="616">
        <v>419</v>
      </c>
      <c r="C251" s="616">
        <v>20</v>
      </c>
      <c r="D251" s="616">
        <v>1</v>
      </c>
      <c r="E251" s="616">
        <v>1</v>
      </c>
      <c r="F251" s="616">
        <v>1</v>
      </c>
      <c r="G251" s="616">
        <v>0</v>
      </c>
      <c r="H251" s="617" t="s">
        <v>1930</v>
      </c>
      <c r="I251" s="618" t="str">
        <f t="shared" si="59"/>
        <v>캐릭별파트(0)</v>
      </c>
      <c r="J251" s="618" t="s">
        <v>1922</v>
      </c>
      <c r="K251" s="777">
        <v>-1</v>
      </c>
      <c r="L251" s="896" t="s">
        <v>2640</v>
      </c>
      <c r="M251" s="647" t="s">
        <v>1693</v>
      </c>
      <c r="N251" s="624">
        <v>1</v>
      </c>
      <c r="O251" s="623" t="s">
        <v>1765</v>
      </c>
      <c r="P251" s="616" t="s">
        <v>1798</v>
      </c>
      <c r="Q251" s="616">
        <v>100</v>
      </c>
      <c r="R251" s="616">
        <v>1</v>
      </c>
      <c r="S251" s="697">
        <f t="shared" si="66"/>
        <v>5</v>
      </c>
      <c r="T251" s="697">
        <f t="shared" si="67"/>
        <v>5.8100000000000006E-2</v>
      </c>
      <c r="U251" s="616">
        <v>0</v>
      </c>
      <c r="V251" s="616"/>
      <c r="W251" s="616" t="s">
        <v>2198</v>
      </c>
      <c r="X251" s="616"/>
      <c r="Y251" s="623" t="s">
        <v>1923</v>
      </c>
      <c r="Z251" s="623">
        <f t="shared" si="63"/>
        <v>400</v>
      </c>
      <c r="AA251" s="616"/>
      <c r="AB251" s="616"/>
      <c r="AC251" s="616"/>
      <c r="AD251" s="616"/>
      <c r="AE251" s="697">
        <f t="shared" si="64"/>
        <v>100</v>
      </c>
      <c r="AF251" s="616">
        <v>0</v>
      </c>
      <c r="AG251" s="616">
        <v>7</v>
      </c>
      <c r="AH251" s="616" t="s">
        <v>1799</v>
      </c>
      <c r="AI251" s="619">
        <v>0</v>
      </c>
      <c r="AJ251" s="619">
        <v>0</v>
      </c>
      <c r="AK251" s="616">
        <v>0</v>
      </c>
      <c r="AL251" s="616">
        <v>0</v>
      </c>
      <c r="AM251" s="616">
        <v>0</v>
      </c>
      <c r="AN251" s="616">
        <v>0</v>
      </c>
      <c r="AQ251" s="619">
        <v>0</v>
      </c>
      <c r="AR251" s="619">
        <v>0</v>
      </c>
      <c r="AS251" s="619">
        <v>0</v>
      </c>
      <c r="AT251" s="619">
        <v>0</v>
      </c>
      <c r="AU251" s="619">
        <v>0</v>
      </c>
      <c r="AV251" s="619">
        <v>0</v>
      </c>
      <c r="AW251" s="619">
        <v>0</v>
      </c>
      <c r="AX251" s="619">
        <v>0</v>
      </c>
    </row>
    <row r="252" spans="1:51" ht="11.25" customHeight="1">
      <c r="A252" s="623"/>
      <c r="B252" s="623">
        <v>420</v>
      </c>
      <c r="C252" s="623">
        <v>21</v>
      </c>
      <c r="D252" s="620">
        <v>5</v>
      </c>
      <c r="E252" s="611">
        <v>0.1</v>
      </c>
      <c r="F252" s="614">
        <f t="shared" si="65"/>
        <v>0.9</v>
      </c>
      <c r="G252" s="623">
        <v>0</v>
      </c>
      <c r="H252" s="605" t="s">
        <v>1651</v>
      </c>
      <c r="I252" s="601" t="str">
        <f t="shared" si="59"/>
        <v>캐릭별파트(255)</v>
      </c>
      <c r="J252" s="601" t="s">
        <v>1931</v>
      </c>
      <c r="K252" s="777">
        <v>-1</v>
      </c>
      <c r="L252" s="777" t="s">
        <v>2639</v>
      </c>
      <c r="M252" s="647" t="s">
        <v>1694</v>
      </c>
      <c r="N252" s="624">
        <v>1</v>
      </c>
      <c r="O252" s="623" t="s">
        <v>1932</v>
      </c>
      <c r="P252" s="697" t="s">
        <v>2319</v>
      </c>
      <c r="Q252" s="623">
        <v>120</v>
      </c>
      <c r="R252" s="625">
        <f t="shared" si="60"/>
        <v>5</v>
      </c>
      <c r="S252" s="697">
        <f t="shared" si="66"/>
        <v>3</v>
      </c>
      <c r="T252" s="697">
        <f t="shared" si="67"/>
        <v>0.31359999999999999</v>
      </c>
      <c r="U252" s="623">
        <v>1</v>
      </c>
      <c r="V252" s="623"/>
      <c r="W252" s="647" t="s">
        <v>2184</v>
      </c>
      <c r="X252" s="623"/>
      <c r="Y252" s="623" t="s">
        <v>1933</v>
      </c>
      <c r="Z252" s="623">
        <f t="shared" si="63"/>
        <v>400</v>
      </c>
      <c r="AA252" s="623"/>
      <c r="AB252" s="623"/>
      <c r="AC252" s="623"/>
      <c r="AD252" s="623"/>
      <c r="AE252" s="697">
        <f t="shared" si="64"/>
        <v>800</v>
      </c>
      <c r="AF252" s="623">
        <v>0</v>
      </c>
      <c r="AG252" s="623">
        <v>7</v>
      </c>
      <c r="AH252" s="600" t="s">
        <v>260</v>
      </c>
      <c r="AI252" s="611">
        <v>0</v>
      </c>
      <c r="AJ252" s="611">
        <v>0</v>
      </c>
      <c r="AK252" s="611">
        <v>0</v>
      </c>
      <c r="AL252" s="611">
        <v>0</v>
      </c>
      <c r="AM252" s="611">
        <v>0</v>
      </c>
      <c r="AN252" s="623">
        <v>2</v>
      </c>
      <c r="AQ252" s="611">
        <v>1</v>
      </c>
      <c r="AR252" s="611">
        <v>1</v>
      </c>
      <c r="AS252" s="611">
        <v>1</v>
      </c>
      <c r="AT252" s="611">
        <v>1</v>
      </c>
      <c r="AU252" s="611">
        <v>1</v>
      </c>
      <c r="AV252" s="611">
        <v>1</v>
      </c>
      <c r="AW252" s="611">
        <v>1</v>
      </c>
      <c r="AX252" s="611">
        <v>1</v>
      </c>
    </row>
    <row r="253" spans="1:51" ht="11.25" customHeight="1">
      <c r="A253" s="623"/>
      <c r="B253" s="623">
        <v>421</v>
      </c>
      <c r="C253" s="623">
        <v>22</v>
      </c>
      <c r="D253" s="620">
        <v>5</v>
      </c>
      <c r="E253" s="611">
        <v>0.6</v>
      </c>
      <c r="F253" s="614">
        <f t="shared" si="65"/>
        <v>0.4</v>
      </c>
      <c r="G253" s="623">
        <v>0</v>
      </c>
      <c r="H253" s="609" t="s">
        <v>1652</v>
      </c>
      <c r="I253" s="601" t="str">
        <f t="shared" si="59"/>
        <v>캐릭별파트(255)</v>
      </c>
      <c r="J253" s="601" t="s">
        <v>1931</v>
      </c>
      <c r="K253" s="777">
        <v>-1</v>
      </c>
      <c r="L253" s="777" t="s">
        <v>2639</v>
      </c>
      <c r="M253" s="647" t="s">
        <v>1695</v>
      </c>
      <c r="N253" s="624">
        <v>1</v>
      </c>
      <c r="O253" s="623" t="s">
        <v>1932</v>
      </c>
      <c r="P253" s="697" t="s">
        <v>2319</v>
      </c>
      <c r="Q253" s="623">
        <v>121</v>
      </c>
      <c r="R253" s="625">
        <f t="shared" si="60"/>
        <v>5</v>
      </c>
      <c r="S253" s="697">
        <f t="shared" si="66"/>
        <v>15</v>
      </c>
      <c r="T253" s="697">
        <f t="shared" si="67"/>
        <v>0.1394</v>
      </c>
      <c r="U253" s="623">
        <v>1</v>
      </c>
      <c r="V253" s="623"/>
      <c r="W253" s="647" t="s">
        <v>2184</v>
      </c>
      <c r="X253" s="623"/>
      <c r="Y253" s="623" t="s">
        <v>1933</v>
      </c>
      <c r="Z253" s="623">
        <f t="shared" si="63"/>
        <v>400</v>
      </c>
      <c r="AA253" s="623"/>
      <c r="AB253" s="623"/>
      <c r="AC253" s="623"/>
      <c r="AD253" s="623"/>
      <c r="AE253" s="697">
        <f t="shared" si="64"/>
        <v>800</v>
      </c>
      <c r="AF253" s="623">
        <v>0</v>
      </c>
      <c r="AG253" s="623">
        <v>7</v>
      </c>
      <c r="AH253" s="600" t="s">
        <v>261</v>
      </c>
      <c r="AI253" s="611">
        <v>0</v>
      </c>
      <c r="AJ253" s="611">
        <v>0</v>
      </c>
      <c r="AK253" s="611">
        <v>0</v>
      </c>
      <c r="AL253" s="611">
        <v>0</v>
      </c>
      <c r="AM253" s="611">
        <v>0</v>
      </c>
      <c r="AN253" s="623">
        <v>0</v>
      </c>
      <c r="AQ253" s="611">
        <v>1</v>
      </c>
      <c r="AR253" s="611">
        <v>1</v>
      </c>
      <c r="AS253" s="611">
        <v>1</v>
      </c>
      <c r="AT253" s="611">
        <v>1</v>
      </c>
      <c r="AU253" s="611">
        <v>1</v>
      </c>
      <c r="AV253" s="611">
        <v>1</v>
      </c>
      <c r="AW253" s="611">
        <v>1</v>
      </c>
      <c r="AX253" s="611">
        <v>1</v>
      </c>
    </row>
    <row r="254" spans="1:51" ht="11.25" customHeight="1">
      <c r="A254" s="623"/>
      <c r="B254" s="623">
        <v>422</v>
      </c>
      <c r="C254" s="623">
        <v>23</v>
      </c>
      <c r="D254" s="613">
        <v>16</v>
      </c>
      <c r="E254" s="611">
        <v>0.6</v>
      </c>
      <c r="F254" s="614">
        <f t="shared" si="65"/>
        <v>0.4</v>
      </c>
      <c r="G254" s="623">
        <v>0</v>
      </c>
      <c r="H254" s="607" t="s">
        <v>1653</v>
      </c>
      <c r="I254" s="601" t="str">
        <f t="shared" si="59"/>
        <v>캐릭별파트(255)</v>
      </c>
      <c r="J254" s="601" t="s">
        <v>1931</v>
      </c>
      <c r="K254" s="777">
        <v>-1</v>
      </c>
      <c r="L254" s="777" t="s">
        <v>2639</v>
      </c>
      <c r="M254" s="647" t="s">
        <v>1696</v>
      </c>
      <c r="N254" s="624">
        <v>1</v>
      </c>
      <c r="O254" s="623" t="s">
        <v>1932</v>
      </c>
      <c r="P254" s="697" t="s">
        <v>2320</v>
      </c>
      <c r="Q254" s="623">
        <v>122</v>
      </c>
      <c r="R254" s="625">
        <f t="shared" si="60"/>
        <v>16</v>
      </c>
      <c r="S254" s="697">
        <f t="shared" si="66"/>
        <v>47</v>
      </c>
      <c r="T254" s="697">
        <f t="shared" si="67"/>
        <v>0.44600000000000001</v>
      </c>
      <c r="U254" s="623">
        <v>1</v>
      </c>
      <c r="V254" s="623"/>
      <c r="W254" s="647" t="s">
        <v>2184</v>
      </c>
      <c r="X254" s="623"/>
      <c r="Y254" s="623" t="s">
        <v>1933</v>
      </c>
      <c r="Z254" s="623">
        <f t="shared" si="63"/>
        <v>400</v>
      </c>
      <c r="AA254" s="623"/>
      <c r="AB254" s="623"/>
      <c r="AC254" s="623"/>
      <c r="AD254" s="623"/>
      <c r="AE254" s="697">
        <f t="shared" si="64"/>
        <v>3000</v>
      </c>
      <c r="AF254" s="623">
        <v>0</v>
      </c>
      <c r="AG254" s="623">
        <v>7</v>
      </c>
      <c r="AH254" s="600" t="s">
        <v>262</v>
      </c>
      <c r="AI254" s="611">
        <v>0</v>
      </c>
      <c r="AJ254" s="611">
        <v>0</v>
      </c>
      <c r="AK254" s="611">
        <v>0</v>
      </c>
      <c r="AL254" s="611">
        <v>0</v>
      </c>
      <c r="AM254" s="611">
        <v>0</v>
      </c>
      <c r="AN254" s="623">
        <v>1</v>
      </c>
      <c r="AQ254" s="611">
        <v>1</v>
      </c>
      <c r="AR254" s="611">
        <v>1</v>
      </c>
      <c r="AS254" s="611">
        <v>1</v>
      </c>
      <c r="AT254" s="611">
        <v>1</v>
      </c>
      <c r="AU254" s="611">
        <v>1</v>
      </c>
      <c r="AV254" s="611">
        <v>1</v>
      </c>
      <c r="AW254" s="611">
        <v>1</v>
      </c>
      <c r="AX254" s="611">
        <v>1</v>
      </c>
    </row>
    <row r="255" spans="1:51" ht="11.25" customHeight="1">
      <c r="A255" s="623"/>
      <c r="B255" s="623">
        <v>423</v>
      </c>
      <c r="C255" s="623">
        <v>24</v>
      </c>
      <c r="D255" s="615">
        <v>31</v>
      </c>
      <c r="E255" s="611">
        <v>0.6</v>
      </c>
      <c r="F255" s="614">
        <f t="shared" si="65"/>
        <v>0.4</v>
      </c>
      <c r="G255" s="623">
        <v>0</v>
      </c>
      <c r="H255" s="610" t="s">
        <v>1654</v>
      </c>
      <c r="I255" s="601" t="str">
        <f t="shared" si="59"/>
        <v>캐릭별파트(255)</v>
      </c>
      <c r="J255" s="601" t="s">
        <v>1931</v>
      </c>
      <c r="K255" s="777">
        <v>-1</v>
      </c>
      <c r="L255" s="777" t="s">
        <v>2639</v>
      </c>
      <c r="M255" s="647" t="s">
        <v>1697</v>
      </c>
      <c r="N255" s="624">
        <v>1</v>
      </c>
      <c r="O255" s="623" t="s">
        <v>1932</v>
      </c>
      <c r="P255" s="697" t="s">
        <v>2317</v>
      </c>
      <c r="Q255" s="623">
        <v>123</v>
      </c>
      <c r="R255" s="625">
        <f t="shared" si="60"/>
        <v>31</v>
      </c>
      <c r="S255" s="697">
        <f t="shared" si="66"/>
        <v>90</v>
      </c>
      <c r="T255" s="697">
        <f t="shared" si="67"/>
        <v>0.86399999999999999</v>
      </c>
      <c r="U255" s="623">
        <v>1</v>
      </c>
      <c r="V255" s="623"/>
      <c r="W255" s="647" t="s">
        <v>2184</v>
      </c>
      <c r="X255" s="623"/>
      <c r="Y255" s="623" t="s">
        <v>1933</v>
      </c>
      <c r="Z255" s="623">
        <f t="shared" si="63"/>
        <v>400</v>
      </c>
      <c r="AA255" s="623"/>
      <c r="AB255" s="623"/>
      <c r="AC255" s="623"/>
      <c r="AD255" s="623"/>
      <c r="AE255" s="697">
        <f t="shared" si="64"/>
        <v>9300</v>
      </c>
      <c r="AF255" s="623">
        <v>0</v>
      </c>
      <c r="AG255" s="623">
        <v>7</v>
      </c>
      <c r="AH255" s="600" t="s">
        <v>263</v>
      </c>
      <c r="AI255" s="611">
        <v>0</v>
      </c>
      <c r="AJ255" s="611">
        <v>0</v>
      </c>
      <c r="AK255" s="611">
        <v>0</v>
      </c>
      <c r="AL255" s="611">
        <v>0</v>
      </c>
      <c r="AM255" s="611">
        <v>0</v>
      </c>
      <c r="AN255" s="623">
        <v>1</v>
      </c>
      <c r="AQ255" s="611">
        <v>1</v>
      </c>
      <c r="AR255" s="611">
        <v>1</v>
      </c>
      <c r="AS255" s="611">
        <v>1</v>
      </c>
      <c r="AT255" s="611">
        <v>1</v>
      </c>
      <c r="AU255" s="611">
        <v>1</v>
      </c>
      <c r="AV255" s="611">
        <v>1</v>
      </c>
      <c r="AW255" s="611">
        <v>1</v>
      </c>
      <c r="AX255" s="611">
        <v>1</v>
      </c>
    </row>
    <row r="256" spans="1:51" s="569" customFormat="1" ht="11.25" customHeight="1">
      <c r="A256" s="526"/>
      <c r="B256" s="623">
        <v>424</v>
      </c>
      <c r="C256" s="623">
        <v>25</v>
      </c>
      <c r="D256" s="615">
        <v>31</v>
      </c>
      <c r="E256" s="611">
        <v>0.3</v>
      </c>
      <c r="F256" s="526">
        <f t="shared" si="65"/>
        <v>0.7</v>
      </c>
      <c r="G256" s="526">
        <v>0</v>
      </c>
      <c r="H256" s="610" t="s">
        <v>1655</v>
      </c>
      <c r="I256" s="97" t="str">
        <f t="shared" si="59"/>
        <v>캐릭별파트(255)</v>
      </c>
      <c r="J256" s="97" t="s">
        <v>1931</v>
      </c>
      <c r="K256" s="777">
        <v>-1</v>
      </c>
      <c r="L256" s="777" t="s">
        <v>2639</v>
      </c>
      <c r="M256" s="647" t="s">
        <v>1698</v>
      </c>
      <c r="N256" s="567">
        <v>1</v>
      </c>
      <c r="O256" s="623" t="s">
        <v>1932</v>
      </c>
      <c r="P256" s="697" t="s">
        <v>2317</v>
      </c>
      <c r="Q256" s="526">
        <v>124</v>
      </c>
      <c r="R256" s="526">
        <f t="shared" si="60"/>
        <v>31</v>
      </c>
      <c r="S256" s="697">
        <f t="shared" si="66"/>
        <v>45</v>
      </c>
      <c r="T256" s="697">
        <f t="shared" si="67"/>
        <v>1.512</v>
      </c>
      <c r="U256" s="526">
        <v>1</v>
      </c>
      <c r="V256" s="526"/>
      <c r="W256" s="647" t="s">
        <v>2184</v>
      </c>
      <c r="X256" s="526"/>
      <c r="Y256" s="623" t="s">
        <v>1933</v>
      </c>
      <c r="Z256" s="623">
        <f t="shared" si="63"/>
        <v>400</v>
      </c>
      <c r="AA256" s="526"/>
      <c r="AB256" s="526"/>
      <c r="AC256" s="526"/>
      <c r="AD256" s="526"/>
      <c r="AE256" s="697">
        <f t="shared" si="64"/>
        <v>9300</v>
      </c>
      <c r="AF256" s="526">
        <v>0</v>
      </c>
      <c r="AG256" s="526">
        <v>7</v>
      </c>
      <c r="AH256" s="599" t="s">
        <v>264</v>
      </c>
      <c r="AI256" s="569">
        <v>0</v>
      </c>
      <c r="AJ256" s="569">
        <v>0</v>
      </c>
      <c r="AK256" s="569">
        <v>0</v>
      </c>
      <c r="AL256" s="569">
        <v>0</v>
      </c>
      <c r="AM256" s="569">
        <v>0</v>
      </c>
      <c r="AN256" s="526">
        <v>1</v>
      </c>
      <c r="AQ256" s="611">
        <v>1</v>
      </c>
      <c r="AR256" s="611">
        <v>1</v>
      </c>
      <c r="AS256" s="611">
        <v>1</v>
      </c>
      <c r="AT256" s="611">
        <v>1</v>
      </c>
      <c r="AU256" s="611">
        <v>1</v>
      </c>
      <c r="AV256" s="611">
        <v>1</v>
      </c>
      <c r="AW256" s="611">
        <v>1</v>
      </c>
      <c r="AX256" s="611">
        <v>1</v>
      </c>
      <c r="AY256" s="611"/>
    </row>
    <row r="257" spans="1:50" ht="11.25" customHeight="1">
      <c r="A257" s="623"/>
      <c r="B257" s="623">
        <v>425</v>
      </c>
      <c r="C257" s="623">
        <v>26</v>
      </c>
      <c r="D257" s="613">
        <v>16</v>
      </c>
      <c r="E257" s="611">
        <v>0</v>
      </c>
      <c r="F257" s="614">
        <f t="shared" si="65"/>
        <v>1</v>
      </c>
      <c r="G257" s="623">
        <v>0</v>
      </c>
      <c r="H257" s="706" t="s">
        <v>2291</v>
      </c>
      <c r="I257" s="601" t="str">
        <f t="shared" si="59"/>
        <v>캐릭별파트(255)</v>
      </c>
      <c r="J257" s="601" t="s">
        <v>1931</v>
      </c>
      <c r="K257" s="777">
        <v>-1</v>
      </c>
      <c r="L257" s="777" t="s">
        <v>2639</v>
      </c>
      <c r="M257" s="647" t="s">
        <v>1699</v>
      </c>
      <c r="N257" s="624">
        <v>1</v>
      </c>
      <c r="O257" s="623" t="s">
        <v>1932</v>
      </c>
      <c r="P257" s="697" t="s">
        <v>2320</v>
      </c>
      <c r="Q257" s="623">
        <v>125</v>
      </c>
      <c r="R257" s="625">
        <f t="shared" si="60"/>
        <v>16</v>
      </c>
      <c r="S257" s="697">
        <f t="shared" si="66"/>
        <v>0</v>
      </c>
      <c r="T257" s="697">
        <f t="shared" si="67"/>
        <v>1.1149</v>
      </c>
      <c r="U257" s="623">
        <v>1</v>
      </c>
      <c r="V257" s="623"/>
      <c r="W257" s="647" t="s">
        <v>2184</v>
      </c>
      <c r="X257" s="623"/>
      <c r="Y257" s="623" t="s">
        <v>1933</v>
      </c>
      <c r="Z257" s="623">
        <f t="shared" si="63"/>
        <v>400</v>
      </c>
      <c r="AA257" s="623"/>
      <c r="AB257" s="623"/>
      <c r="AC257" s="623"/>
      <c r="AD257" s="623"/>
      <c r="AE257" s="697">
        <f t="shared" si="64"/>
        <v>3000</v>
      </c>
      <c r="AF257" s="623">
        <v>0</v>
      </c>
      <c r="AG257" s="623">
        <v>7</v>
      </c>
      <c r="AH257" s="600" t="s">
        <v>265</v>
      </c>
      <c r="AI257" s="611">
        <v>0</v>
      </c>
      <c r="AJ257" s="611">
        <v>0</v>
      </c>
      <c r="AK257" s="611">
        <v>0</v>
      </c>
      <c r="AL257" s="611">
        <v>0</v>
      </c>
      <c r="AM257" s="611">
        <v>0</v>
      </c>
      <c r="AN257" s="623">
        <v>2</v>
      </c>
      <c r="AQ257" s="611">
        <v>1</v>
      </c>
      <c r="AR257" s="611">
        <v>1</v>
      </c>
      <c r="AS257" s="611">
        <v>1</v>
      </c>
      <c r="AT257" s="611">
        <v>1</v>
      </c>
      <c r="AU257" s="611">
        <v>1</v>
      </c>
      <c r="AV257" s="611">
        <v>1</v>
      </c>
      <c r="AW257" s="611">
        <v>1</v>
      </c>
      <c r="AX257" s="611">
        <v>1</v>
      </c>
    </row>
    <row r="258" spans="1:50" ht="11.25" customHeight="1">
      <c r="A258" s="623"/>
      <c r="B258" s="623">
        <v>426</v>
      </c>
      <c r="C258" s="623">
        <v>27</v>
      </c>
      <c r="D258" s="615">
        <v>31</v>
      </c>
      <c r="E258" s="611">
        <v>1.5</v>
      </c>
      <c r="F258" s="614">
        <f t="shared" si="65"/>
        <v>-0.5</v>
      </c>
      <c r="G258" s="623">
        <v>0</v>
      </c>
      <c r="H258" s="707" t="s">
        <v>2288</v>
      </c>
      <c r="I258" s="601" t="str">
        <f t="shared" si="59"/>
        <v>캐릭별파트(255)</v>
      </c>
      <c r="J258" s="601" t="s">
        <v>1931</v>
      </c>
      <c r="K258" s="777">
        <v>-1</v>
      </c>
      <c r="L258" s="777" t="s">
        <v>2675</v>
      </c>
      <c r="M258" s="647" t="s">
        <v>1700</v>
      </c>
      <c r="N258" s="624">
        <v>1</v>
      </c>
      <c r="O258" s="623" t="s">
        <v>1932</v>
      </c>
      <c r="P258" s="697" t="s">
        <v>2317</v>
      </c>
      <c r="Q258" s="623">
        <v>126</v>
      </c>
      <c r="R258" s="625">
        <f t="shared" si="60"/>
        <v>31</v>
      </c>
      <c r="S258" s="697">
        <f t="shared" si="66"/>
        <v>225</v>
      </c>
      <c r="T258" s="697">
        <f t="shared" si="67"/>
        <v>-1.08</v>
      </c>
      <c r="U258" s="623">
        <v>1</v>
      </c>
      <c r="V258" s="623"/>
      <c r="W258" s="647" t="s">
        <v>2184</v>
      </c>
      <c r="X258" s="623"/>
      <c r="Y258" s="623" t="s">
        <v>1933</v>
      </c>
      <c r="Z258" s="623">
        <f t="shared" si="63"/>
        <v>400</v>
      </c>
      <c r="AA258" s="623"/>
      <c r="AB258" s="623"/>
      <c r="AC258" s="623"/>
      <c r="AD258" s="623"/>
      <c r="AE258" s="697">
        <f t="shared" si="64"/>
        <v>9300</v>
      </c>
      <c r="AF258" s="623">
        <v>0</v>
      </c>
      <c r="AG258" s="623">
        <v>7</v>
      </c>
      <c r="AH258" s="600" t="s">
        <v>266</v>
      </c>
      <c r="AI258" s="611">
        <v>0</v>
      </c>
      <c r="AJ258" s="611">
        <v>0</v>
      </c>
      <c r="AK258" s="611">
        <v>0</v>
      </c>
      <c r="AL258" s="611">
        <v>0</v>
      </c>
      <c r="AM258" s="611">
        <v>0</v>
      </c>
      <c r="AN258" s="623">
        <v>1</v>
      </c>
      <c r="AQ258" s="611">
        <v>1</v>
      </c>
      <c r="AR258" s="611">
        <v>1</v>
      </c>
      <c r="AS258" s="611">
        <v>1</v>
      </c>
      <c r="AT258" s="611">
        <v>1</v>
      </c>
      <c r="AU258" s="611">
        <v>1</v>
      </c>
      <c r="AV258" s="611">
        <v>1</v>
      </c>
      <c r="AW258" s="611">
        <v>1</v>
      </c>
      <c r="AX258" s="611">
        <v>1</v>
      </c>
    </row>
    <row r="259" spans="1:50" ht="11.25" customHeight="1">
      <c r="A259" s="623"/>
      <c r="B259" s="623">
        <v>427</v>
      </c>
      <c r="C259" s="623">
        <v>29</v>
      </c>
      <c r="D259" s="615">
        <v>31</v>
      </c>
      <c r="E259" s="611">
        <v>-0.5</v>
      </c>
      <c r="F259" s="614">
        <f t="shared" si="65"/>
        <v>1.5</v>
      </c>
      <c r="G259" s="623">
        <v>0</v>
      </c>
      <c r="H259" s="707" t="s">
        <v>2286</v>
      </c>
      <c r="I259" s="601" t="str">
        <f t="shared" si="59"/>
        <v>캐릭별파트(255)</v>
      </c>
      <c r="J259" s="601" t="s">
        <v>1931</v>
      </c>
      <c r="K259" s="777">
        <v>-1</v>
      </c>
      <c r="L259" s="777" t="s">
        <v>2639</v>
      </c>
      <c r="M259" s="647" t="s">
        <v>1701</v>
      </c>
      <c r="N259" s="624">
        <v>1</v>
      </c>
      <c r="O259" s="623" t="s">
        <v>1932</v>
      </c>
      <c r="P259" s="697" t="s">
        <v>2317</v>
      </c>
      <c r="Q259" s="623">
        <v>127</v>
      </c>
      <c r="R259" s="625">
        <f t="shared" si="60"/>
        <v>31</v>
      </c>
      <c r="S259" s="697">
        <f t="shared" si="66"/>
        <v>-75</v>
      </c>
      <c r="T259" s="697">
        <f t="shared" si="67"/>
        <v>3.24</v>
      </c>
      <c r="U259" s="623">
        <v>1</v>
      </c>
      <c r="V259" s="623"/>
      <c r="W259" s="647" t="s">
        <v>2184</v>
      </c>
      <c r="X259" s="623"/>
      <c r="Y259" s="623" t="s">
        <v>1933</v>
      </c>
      <c r="Z259" s="623">
        <f t="shared" si="63"/>
        <v>400</v>
      </c>
      <c r="AA259" s="623"/>
      <c r="AB259" s="623"/>
      <c r="AC259" s="623"/>
      <c r="AD259" s="623"/>
      <c r="AE259" s="697">
        <f t="shared" si="64"/>
        <v>9300</v>
      </c>
      <c r="AF259" s="623">
        <v>0</v>
      </c>
      <c r="AG259" s="623">
        <v>7</v>
      </c>
      <c r="AH259" s="600" t="s">
        <v>1934</v>
      </c>
      <c r="AI259" s="611">
        <v>0</v>
      </c>
      <c r="AJ259" s="611">
        <v>0</v>
      </c>
      <c r="AK259" s="611">
        <v>0</v>
      </c>
      <c r="AL259" s="611">
        <v>0</v>
      </c>
      <c r="AM259" s="611">
        <v>0</v>
      </c>
      <c r="AN259" s="623">
        <v>1</v>
      </c>
      <c r="AQ259" s="611">
        <v>1</v>
      </c>
      <c r="AR259" s="611">
        <v>1</v>
      </c>
      <c r="AS259" s="611">
        <v>1</v>
      </c>
      <c r="AT259" s="611">
        <v>1</v>
      </c>
      <c r="AU259" s="611">
        <v>1</v>
      </c>
      <c r="AV259" s="611">
        <v>1</v>
      </c>
      <c r="AW259" s="611">
        <v>1</v>
      </c>
      <c r="AX259" s="611">
        <v>1</v>
      </c>
    </row>
    <row r="260" spans="1:50" ht="11.25" customHeight="1">
      <c r="A260" s="623"/>
      <c r="B260" s="623">
        <v>428</v>
      </c>
      <c r="C260" s="623">
        <v>30</v>
      </c>
      <c r="D260" s="613">
        <v>16</v>
      </c>
      <c r="E260" s="611">
        <v>0.4</v>
      </c>
      <c r="F260" s="614">
        <f>1 - E260</f>
        <v>0.6</v>
      </c>
      <c r="G260" s="623">
        <v>0</v>
      </c>
      <c r="H260" s="706" t="s">
        <v>2282</v>
      </c>
      <c r="I260" s="601" t="str">
        <f>"캐릭별파트(" &amp; (AQ260 + 2*AR260 + 4*AS260 + 8*AT260 + 16*AU260 + 32*AV260 + 64*AW260 + 128*AX260 )  &amp; ")"</f>
        <v>캐릭별파트(255)</v>
      </c>
      <c r="J260" s="601" t="s">
        <v>1931</v>
      </c>
      <c r="K260" s="777">
        <v>-1</v>
      </c>
      <c r="L260" s="777" t="s">
        <v>2639</v>
      </c>
      <c r="M260" s="647" t="s">
        <v>1702</v>
      </c>
      <c r="N260" s="624">
        <v>1</v>
      </c>
      <c r="O260" s="623" t="s">
        <v>1932</v>
      </c>
      <c r="P260" s="697" t="s">
        <v>2320</v>
      </c>
      <c r="Q260" s="623">
        <v>128</v>
      </c>
      <c r="R260" s="625">
        <f>D260</f>
        <v>16</v>
      </c>
      <c r="S260" s="697">
        <f t="shared" si="66"/>
        <v>31</v>
      </c>
      <c r="T260" s="697">
        <f t="shared" si="67"/>
        <v>0.66900000000000004</v>
      </c>
      <c r="U260" s="623">
        <v>0</v>
      </c>
      <c r="V260" s="623"/>
      <c r="W260" s="647" t="s">
        <v>2184</v>
      </c>
      <c r="X260" s="623"/>
      <c r="Y260" s="623" t="s">
        <v>1933</v>
      </c>
      <c r="Z260" s="623">
        <f t="shared" si="63"/>
        <v>400</v>
      </c>
      <c r="AA260" s="623"/>
      <c r="AB260" s="623"/>
      <c r="AC260" s="623"/>
      <c r="AD260" s="623"/>
      <c r="AE260" s="697">
        <f t="shared" si="64"/>
        <v>3000</v>
      </c>
      <c r="AF260" s="623">
        <v>0</v>
      </c>
      <c r="AG260" s="623">
        <v>7</v>
      </c>
      <c r="AH260" s="600" t="s">
        <v>1935</v>
      </c>
      <c r="AI260" s="611">
        <v>0</v>
      </c>
      <c r="AJ260" s="611">
        <v>0</v>
      </c>
      <c r="AK260" s="611">
        <v>0</v>
      </c>
      <c r="AL260" s="611">
        <v>0</v>
      </c>
      <c r="AM260" s="611">
        <v>0</v>
      </c>
      <c r="AN260" s="623">
        <v>2</v>
      </c>
      <c r="AQ260" s="611">
        <v>1</v>
      </c>
      <c r="AR260" s="611">
        <v>1</v>
      </c>
      <c r="AS260" s="611">
        <v>1</v>
      </c>
      <c r="AT260" s="611">
        <v>1</v>
      </c>
      <c r="AU260" s="611">
        <v>1</v>
      </c>
      <c r="AV260" s="611">
        <v>1</v>
      </c>
      <c r="AW260" s="611">
        <v>1</v>
      </c>
      <c r="AX260" s="611">
        <v>1</v>
      </c>
    </row>
    <row r="261" spans="1:50" ht="11.25" customHeight="1">
      <c r="A261" s="623"/>
      <c r="B261" s="623">
        <v>429</v>
      </c>
      <c r="C261" s="623">
        <v>31</v>
      </c>
      <c r="D261" s="620">
        <v>5</v>
      </c>
      <c r="E261" s="611">
        <v>0.7</v>
      </c>
      <c r="F261" s="614">
        <f t="shared" ref="F261:F271" si="68">1 - E261</f>
        <v>0.30000000000000004</v>
      </c>
      <c r="G261" s="623">
        <v>0</v>
      </c>
      <c r="H261" s="605" t="s">
        <v>425</v>
      </c>
      <c r="I261" s="601" t="str">
        <f t="shared" ref="I261:I273" si="69">"캐릭별파트(" &amp; (AQ261 + 2*AR261 + 4*AS261 + 8*AT261 + 16*AU261 + 32*AV261 + 64*AW261 + 128*AX261 )  &amp; ")"</f>
        <v>캐릭별파트(255)</v>
      </c>
      <c r="J261" s="601" t="s">
        <v>1936</v>
      </c>
      <c r="K261" s="777">
        <v>-1</v>
      </c>
      <c r="L261" s="777" t="s">
        <v>2639</v>
      </c>
      <c r="M261" s="647" t="s">
        <v>1703</v>
      </c>
      <c r="N261" s="624">
        <v>1</v>
      </c>
      <c r="O261" s="623" t="s">
        <v>1937</v>
      </c>
      <c r="P261" s="697" t="s">
        <v>2319</v>
      </c>
      <c r="Q261" s="623">
        <v>129</v>
      </c>
      <c r="R261" s="625">
        <f t="shared" ref="R261:R271" si="70">D261</f>
        <v>5</v>
      </c>
      <c r="S261" s="697">
        <f t="shared" si="66"/>
        <v>17</v>
      </c>
      <c r="T261" s="697">
        <f t="shared" si="67"/>
        <v>0.1046</v>
      </c>
      <c r="U261" s="623">
        <v>0</v>
      </c>
      <c r="V261" s="623"/>
      <c r="W261" s="647" t="s">
        <v>2184</v>
      </c>
      <c r="X261" s="623"/>
      <c r="Y261" s="623" t="s">
        <v>1938</v>
      </c>
      <c r="Z261" s="623">
        <f t="shared" si="63"/>
        <v>400</v>
      </c>
      <c r="AA261" s="623"/>
      <c r="AB261" s="623"/>
      <c r="AC261" s="623"/>
      <c r="AD261" s="623"/>
      <c r="AE261" s="697">
        <f t="shared" si="64"/>
        <v>800</v>
      </c>
      <c r="AF261" s="623">
        <v>0</v>
      </c>
      <c r="AG261" s="623">
        <v>7</v>
      </c>
      <c r="AH261" s="600" t="s">
        <v>1939</v>
      </c>
      <c r="AI261" s="611">
        <v>0</v>
      </c>
      <c r="AJ261" s="611">
        <v>0</v>
      </c>
      <c r="AK261" s="611">
        <v>0</v>
      </c>
      <c r="AL261" s="611">
        <v>0</v>
      </c>
      <c r="AM261" s="611">
        <v>0</v>
      </c>
      <c r="AN261" s="623">
        <v>1</v>
      </c>
      <c r="AQ261" s="611">
        <v>1</v>
      </c>
      <c r="AR261" s="611">
        <v>1</v>
      </c>
      <c r="AS261" s="611">
        <v>1</v>
      </c>
      <c r="AT261" s="611">
        <v>1</v>
      </c>
      <c r="AU261" s="611">
        <v>1</v>
      </c>
      <c r="AV261" s="611">
        <v>1</v>
      </c>
      <c r="AW261" s="611">
        <v>1</v>
      </c>
      <c r="AX261" s="611">
        <v>1</v>
      </c>
    </row>
    <row r="262" spans="1:50" ht="11.25" customHeight="1">
      <c r="A262" s="623"/>
      <c r="B262" s="623">
        <v>430</v>
      </c>
      <c r="C262" s="623">
        <v>32</v>
      </c>
      <c r="D262" s="615">
        <v>31</v>
      </c>
      <c r="E262" s="611">
        <v>0.7</v>
      </c>
      <c r="F262" s="614">
        <f t="shared" si="68"/>
        <v>0.30000000000000004</v>
      </c>
      <c r="G262" s="623">
        <v>0</v>
      </c>
      <c r="H262" s="707" t="s">
        <v>2289</v>
      </c>
      <c r="I262" s="601" t="str">
        <f t="shared" si="69"/>
        <v>캐릭별파트(255)</v>
      </c>
      <c r="J262" s="601" t="s">
        <v>1936</v>
      </c>
      <c r="K262" s="777">
        <v>-1</v>
      </c>
      <c r="L262" s="777" t="s">
        <v>2639</v>
      </c>
      <c r="M262" s="647" t="s">
        <v>1704</v>
      </c>
      <c r="N262" s="624">
        <v>1</v>
      </c>
      <c r="O262" s="623" t="s">
        <v>1937</v>
      </c>
      <c r="P262" s="697" t="s">
        <v>2317</v>
      </c>
      <c r="Q262" s="623">
        <v>130</v>
      </c>
      <c r="R262" s="625">
        <f t="shared" si="70"/>
        <v>31</v>
      </c>
      <c r="S262" s="697">
        <f t="shared" si="66"/>
        <v>105</v>
      </c>
      <c r="T262" s="697">
        <f t="shared" si="67"/>
        <v>0.64800000000000002</v>
      </c>
      <c r="U262" s="623">
        <v>1</v>
      </c>
      <c r="V262" s="623"/>
      <c r="W262" s="647" t="s">
        <v>2184</v>
      </c>
      <c r="X262" s="623"/>
      <c r="Y262" s="623" t="s">
        <v>1938</v>
      </c>
      <c r="Z262" s="623">
        <f t="shared" si="63"/>
        <v>400</v>
      </c>
      <c r="AA262" s="623"/>
      <c r="AB262" s="623"/>
      <c r="AC262" s="623"/>
      <c r="AD262" s="623"/>
      <c r="AE262" s="697">
        <f t="shared" si="64"/>
        <v>9300</v>
      </c>
      <c r="AF262" s="623">
        <v>0</v>
      </c>
      <c r="AG262" s="623">
        <v>7</v>
      </c>
      <c r="AH262" s="600" t="s">
        <v>1940</v>
      </c>
      <c r="AI262" s="611">
        <v>0</v>
      </c>
      <c r="AJ262" s="611">
        <v>0</v>
      </c>
      <c r="AK262" s="611">
        <v>0</v>
      </c>
      <c r="AL262" s="611">
        <v>0</v>
      </c>
      <c r="AM262" s="611">
        <v>0</v>
      </c>
      <c r="AN262" s="623">
        <v>2</v>
      </c>
      <c r="AQ262" s="611">
        <v>1</v>
      </c>
      <c r="AR262" s="611">
        <v>1</v>
      </c>
      <c r="AS262" s="611">
        <v>1</v>
      </c>
      <c r="AT262" s="611">
        <v>1</v>
      </c>
      <c r="AU262" s="611">
        <v>1</v>
      </c>
      <c r="AV262" s="611">
        <v>1</v>
      </c>
      <c r="AW262" s="611">
        <v>1</v>
      </c>
      <c r="AX262" s="611">
        <v>1</v>
      </c>
    </row>
    <row r="263" spans="1:50" ht="11.25" customHeight="1">
      <c r="A263" s="623"/>
      <c r="B263" s="623">
        <v>431</v>
      </c>
      <c r="C263" s="623">
        <v>33</v>
      </c>
      <c r="D263" s="620">
        <v>5</v>
      </c>
      <c r="E263" s="611">
        <v>1.5</v>
      </c>
      <c r="F263" s="614">
        <f t="shared" si="68"/>
        <v>-0.5</v>
      </c>
      <c r="G263" s="623">
        <v>0</v>
      </c>
      <c r="H263" s="606" t="s">
        <v>1656</v>
      </c>
      <c r="I263" s="601" t="str">
        <f t="shared" si="69"/>
        <v>캐릭별파트(255)</v>
      </c>
      <c r="J263" s="601" t="s">
        <v>1936</v>
      </c>
      <c r="K263" s="777">
        <v>-1</v>
      </c>
      <c r="L263" s="777" t="s">
        <v>2639</v>
      </c>
      <c r="M263" s="647" t="s">
        <v>1705</v>
      </c>
      <c r="N263" s="624">
        <v>1</v>
      </c>
      <c r="O263" s="623" t="s">
        <v>1937</v>
      </c>
      <c r="P263" s="697" t="s">
        <v>2319</v>
      </c>
      <c r="Q263" s="623">
        <v>131</v>
      </c>
      <c r="R263" s="625">
        <f t="shared" si="70"/>
        <v>5</v>
      </c>
      <c r="S263" s="697">
        <f t="shared" si="66"/>
        <v>37</v>
      </c>
      <c r="T263" s="697">
        <f t="shared" si="67"/>
        <v>-0.17419999999999999</v>
      </c>
      <c r="U263" s="623">
        <v>1</v>
      </c>
      <c r="V263" s="623"/>
      <c r="W263" s="647" t="s">
        <v>2184</v>
      </c>
      <c r="X263" s="623"/>
      <c r="Y263" s="623" t="s">
        <v>1938</v>
      </c>
      <c r="Z263" s="623">
        <f t="shared" si="63"/>
        <v>400</v>
      </c>
      <c r="AA263" s="623"/>
      <c r="AB263" s="623"/>
      <c r="AC263" s="623"/>
      <c r="AD263" s="623"/>
      <c r="AE263" s="697">
        <f t="shared" si="64"/>
        <v>800</v>
      </c>
      <c r="AF263" s="623">
        <v>0</v>
      </c>
      <c r="AG263" s="623">
        <v>7</v>
      </c>
      <c r="AH263" s="600" t="s">
        <v>1941</v>
      </c>
      <c r="AI263" s="611">
        <v>0</v>
      </c>
      <c r="AJ263" s="611">
        <v>0</v>
      </c>
      <c r="AK263" s="611">
        <v>0</v>
      </c>
      <c r="AL263" s="611">
        <v>0</v>
      </c>
      <c r="AM263" s="611">
        <v>0</v>
      </c>
      <c r="AN263" s="623">
        <v>0</v>
      </c>
      <c r="AQ263" s="611">
        <v>1</v>
      </c>
      <c r="AR263" s="611">
        <v>1</v>
      </c>
      <c r="AS263" s="611">
        <v>1</v>
      </c>
      <c r="AT263" s="611">
        <v>1</v>
      </c>
      <c r="AU263" s="611">
        <v>1</v>
      </c>
      <c r="AV263" s="611">
        <v>1</v>
      </c>
      <c r="AW263" s="611">
        <v>1</v>
      </c>
      <c r="AX263" s="611">
        <v>1</v>
      </c>
    </row>
    <row r="264" spans="1:50" s="619" customFormat="1" ht="11.25" customHeight="1">
      <c r="A264" s="616"/>
      <c r="B264" s="616">
        <v>432</v>
      </c>
      <c r="C264" s="616">
        <v>34</v>
      </c>
      <c r="D264" s="616">
        <v>1</v>
      </c>
      <c r="E264" s="616">
        <v>1</v>
      </c>
      <c r="F264" s="616">
        <v>1</v>
      </c>
      <c r="G264" s="616">
        <v>0</v>
      </c>
      <c r="H264" s="617" t="s">
        <v>1942</v>
      </c>
      <c r="I264" s="618" t="str">
        <f t="shared" si="69"/>
        <v>캐릭별파트(0)</v>
      </c>
      <c r="J264" s="618" t="s">
        <v>1936</v>
      </c>
      <c r="K264" s="777">
        <v>-1</v>
      </c>
      <c r="L264" s="896" t="s">
        <v>2640</v>
      </c>
      <c r="M264" s="647" t="s">
        <v>990</v>
      </c>
      <c r="N264" s="624">
        <v>1</v>
      </c>
      <c r="O264" s="623" t="s">
        <v>1937</v>
      </c>
      <c r="P264" s="616" t="s">
        <v>1943</v>
      </c>
      <c r="Q264" s="616">
        <v>100</v>
      </c>
      <c r="R264" s="616">
        <v>1</v>
      </c>
      <c r="S264" s="697">
        <f t="shared" si="66"/>
        <v>5</v>
      </c>
      <c r="T264" s="697">
        <f t="shared" si="67"/>
        <v>5.8100000000000006E-2</v>
      </c>
      <c r="U264" s="616">
        <v>0</v>
      </c>
      <c r="V264" s="616"/>
      <c r="W264" s="616" t="s">
        <v>2198</v>
      </c>
      <c r="X264" s="616"/>
      <c r="Y264" s="623" t="s">
        <v>1938</v>
      </c>
      <c r="Z264" s="623">
        <f t="shared" si="63"/>
        <v>400</v>
      </c>
      <c r="AA264" s="616"/>
      <c r="AB264" s="616"/>
      <c r="AC264" s="616"/>
      <c r="AD264" s="616"/>
      <c r="AE264" s="697">
        <f t="shared" ref="AE264:AE284" si="71">ROUNDUP((((S264/$H$6)*IF(I264="캐릭별파트(1)",$O$3,IF(I264="캐릭별파트(2)",$O$4,IF(I264="캐릭별파트(4)",$O$5,IF(I264="캐릭별파트(8)",$O$6,IF(I264="캐릭별파트(255)",$O$7,1)))))/2)+
((T264/$I$6)*IF(I264="캐릭별파트(1)",$O$3,IF(I264="캐릭별파트(2)",$O$4,IF(I264="캐릭별파트(4)",$O$5,IF(I264="캐릭별파트(8)",$O$6,IF(I264="캐릭별파트(255)",$O$7,1)))))/2))*
IF(I264="캐릭별파트(1)", IF(D264=3, $P$3, IF(D264=11, $Q$3, IF(D264=24, $R$3, IF(D264=$P$2, $P$3,   IF(D264=$Q$2, $Q$3,   IF(D264=$R$2, $R$3,   75)))))),
IF(I264="캐릭별파트(2)",   IF(D264=3, $P$4, IF(D264=11, $Q$4, IF(D264=24, $R$4, IF(D264=$P$2, $P$4,   IF(D264=$Q$2, $Q$4,   IF(D264=$R$2, $R$4,   75)))))),
IF(I264="캐릭별파트(4)",   IF(D264=3, $P$5, IF(D264=11, $Q$5, IF(D264=24, $R$5, IF(D264=$P$2, $P$5,   IF(D264=$Q$2, $Q$5,   IF(D264=$R$2, $R$5,   75)))))),
IF(I264="캐릭별파트(8)",   IF(D264=3, $P$6, IF(D264=11, $Q$6, IF(D264=24, $R$6, IF(D264=$P$2, $P$6,   IF(D264=$Q$2, $Q$6,   IF(D264=$R$2, $R$6,   75)))))),
IF(I264="캐릭별파트(255)",IF(D264=3, $P$7, IF(D264=11, $Q$7, IF(D264=24, $R$7, IF(D264=$P$2, $P$7,   IF(D264=$Q$2, $Q$7,   IF(D264=$R$2, $R$7,   75)))))),1))))),-2)</f>
        <v>100</v>
      </c>
      <c r="AF264" s="616">
        <v>0</v>
      </c>
      <c r="AG264" s="616">
        <v>7</v>
      </c>
      <c r="AH264" s="616" t="s">
        <v>1944</v>
      </c>
      <c r="AI264" s="619">
        <v>0</v>
      </c>
      <c r="AJ264" s="619">
        <v>0</v>
      </c>
      <c r="AK264" s="616">
        <v>0</v>
      </c>
      <c r="AL264" s="616">
        <v>0</v>
      </c>
      <c r="AM264" s="616">
        <v>0</v>
      </c>
      <c r="AN264" s="616">
        <v>0</v>
      </c>
      <c r="AQ264" s="619">
        <v>0</v>
      </c>
      <c r="AR264" s="619">
        <v>0</v>
      </c>
      <c r="AS264" s="619">
        <v>0</v>
      </c>
      <c r="AT264" s="619">
        <v>0</v>
      </c>
      <c r="AU264" s="619">
        <v>0</v>
      </c>
      <c r="AV264" s="619">
        <v>0</v>
      </c>
      <c r="AW264" s="619">
        <v>0</v>
      </c>
      <c r="AX264" s="619">
        <v>0</v>
      </c>
    </row>
    <row r="265" spans="1:50" ht="11.25" customHeight="1">
      <c r="A265" s="623"/>
      <c r="B265" s="623">
        <v>433</v>
      </c>
      <c r="C265" s="623">
        <v>35</v>
      </c>
      <c r="D265" s="615">
        <v>31</v>
      </c>
      <c r="E265" s="611">
        <v>0.1</v>
      </c>
      <c r="F265" s="614">
        <f t="shared" si="68"/>
        <v>0.9</v>
      </c>
      <c r="G265" s="623">
        <v>0</v>
      </c>
      <c r="H265" s="702" t="s">
        <v>2290</v>
      </c>
      <c r="I265" s="601" t="str">
        <f t="shared" si="69"/>
        <v>캐릭별파트(255)</v>
      </c>
      <c r="J265" s="601" t="s">
        <v>1936</v>
      </c>
      <c r="K265" s="777">
        <v>-1</v>
      </c>
      <c r="L265" s="777" t="s">
        <v>2639</v>
      </c>
      <c r="M265" s="647" t="s">
        <v>991</v>
      </c>
      <c r="N265" s="624">
        <v>1</v>
      </c>
      <c r="O265" s="623" t="s">
        <v>1937</v>
      </c>
      <c r="P265" s="697" t="s">
        <v>2317</v>
      </c>
      <c r="Q265" s="623">
        <v>133</v>
      </c>
      <c r="R265" s="625">
        <f t="shared" si="70"/>
        <v>31</v>
      </c>
      <c r="S265" s="697">
        <f t="shared" si="66"/>
        <v>15</v>
      </c>
      <c r="T265" s="697">
        <f t="shared" si="67"/>
        <v>1.944</v>
      </c>
      <c r="U265" s="623">
        <v>1</v>
      </c>
      <c r="V265" s="623"/>
      <c r="W265" s="647" t="s">
        <v>2184</v>
      </c>
      <c r="X265" s="623"/>
      <c r="Y265" s="623" t="s">
        <v>1938</v>
      </c>
      <c r="Z265" s="623">
        <f t="shared" si="63"/>
        <v>400</v>
      </c>
      <c r="AA265" s="623"/>
      <c r="AB265" s="623"/>
      <c r="AC265" s="623"/>
      <c r="AD265" s="623"/>
      <c r="AE265" s="697">
        <f t="shared" si="71"/>
        <v>9300</v>
      </c>
      <c r="AF265" s="623">
        <v>0</v>
      </c>
      <c r="AG265" s="623">
        <v>7</v>
      </c>
      <c r="AH265" s="600" t="s">
        <v>979</v>
      </c>
      <c r="AI265" s="611">
        <v>0</v>
      </c>
      <c r="AJ265" s="611">
        <v>0</v>
      </c>
      <c r="AK265" s="611">
        <v>0</v>
      </c>
      <c r="AL265" s="611">
        <v>0</v>
      </c>
      <c r="AM265" s="611">
        <v>0</v>
      </c>
      <c r="AN265" s="623">
        <v>0</v>
      </c>
      <c r="AQ265" s="611">
        <v>1</v>
      </c>
      <c r="AR265" s="611">
        <v>1</v>
      </c>
      <c r="AS265" s="611">
        <v>1</v>
      </c>
      <c r="AT265" s="611">
        <v>1</v>
      </c>
      <c r="AU265" s="611">
        <v>1</v>
      </c>
      <c r="AV265" s="611">
        <v>1</v>
      </c>
      <c r="AW265" s="611">
        <v>1</v>
      </c>
      <c r="AX265" s="611">
        <v>1</v>
      </c>
    </row>
    <row r="266" spans="1:50" s="619" customFormat="1" ht="11.25" customHeight="1">
      <c r="A266" s="616"/>
      <c r="B266" s="616">
        <v>434</v>
      </c>
      <c r="C266" s="616">
        <v>36</v>
      </c>
      <c r="D266" s="616">
        <v>1</v>
      </c>
      <c r="E266" s="616">
        <v>1</v>
      </c>
      <c r="F266" s="616">
        <v>1</v>
      </c>
      <c r="G266" s="616">
        <v>0</v>
      </c>
      <c r="H266" s="617" t="s">
        <v>1945</v>
      </c>
      <c r="I266" s="618" t="str">
        <f t="shared" si="69"/>
        <v>캐릭별파트(0)</v>
      </c>
      <c r="J266" s="618" t="s">
        <v>1936</v>
      </c>
      <c r="K266" s="777">
        <v>-1</v>
      </c>
      <c r="L266" s="896" t="s">
        <v>2640</v>
      </c>
      <c r="M266" s="647" t="s">
        <v>992</v>
      </c>
      <c r="N266" s="624">
        <v>1</v>
      </c>
      <c r="O266" s="623" t="s">
        <v>1937</v>
      </c>
      <c r="P266" s="616" t="s">
        <v>1943</v>
      </c>
      <c r="Q266" s="616">
        <v>100</v>
      </c>
      <c r="R266" s="616">
        <v>1</v>
      </c>
      <c r="S266" s="697">
        <f t="shared" si="66"/>
        <v>5</v>
      </c>
      <c r="T266" s="697">
        <f t="shared" si="67"/>
        <v>5.8100000000000006E-2</v>
      </c>
      <c r="U266" s="616">
        <v>0</v>
      </c>
      <c r="V266" s="616"/>
      <c r="W266" s="616" t="s">
        <v>2198</v>
      </c>
      <c r="X266" s="616"/>
      <c r="Y266" s="623" t="s">
        <v>1938</v>
      </c>
      <c r="Z266" s="623">
        <f t="shared" si="63"/>
        <v>400</v>
      </c>
      <c r="AA266" s="616"/>
      <c r="AB266" s="616"/>
      <c r="AC266" s="616"/>
      <c r="AD266" s="616"/>
      <c r="AE266" s="697">
        <f t="shared" si="71"/>
        <v>100</v>
      </c>
      <c r="AF266" s="616">
        <v>0</v>
      </c>
      <c r="AG266" s="616">
        <v>7</v>
      </c>
      <c r="AH266" s="616" t="s">
        <v>1944</v>
      </c>
      <c r="AI266" s="619">
        <v>0</v>
      </c>
      <c r="AJ266" s="619">
        <v>0</v>
      </c>
      <c r="AK266" s="616">
        <v>0</v>
      </c>
      <c r="AL266" s="616">
        <v>0</v>
      </c>
      <c r="AM266" s="616">
        <v>0</v>
      </c>
      <c r="AN266" s="616">
        <v>0</v>
      </c>
      <c r="AQ266" s="619">
        <v>0</v>
      </c>
      <c r="AR266" s="619">
        <v>0</v>
      </c>
      <c r="AS266" s="619">
        <v>0</v>
      </c>
      <c r="AT266" s="619">
        <v>0</v>
      </c>
      <c r="AU266" s="619">
        <v>0</v>
      </c>
      <c r="AV266" s="619">
        <v>0</v>
      </c>
      <c r="AW266" s="619">
        <v>0</v>
      </c>
      <c r="AX266" s="619">
        <v>0</v>
      </c>
    </row>
    <row r="267" spans="1:50" ht="11.25" customHeight="1">
      <c r="A267" s="623"/>
      <c r="B267" s="623">
        <v>435</v>
      </c>
      <c r="C267" s="623">
        <v>37</v>
      </c>
      <c r="D267" s="613">
        <v>16</v>
      </c>
      <c r="E267" s="611">
        <v>0.5</v>
      </c>
      <c r="F267" s="614">
        <f t="shared" si="68"/>
        <v>0.5</v>
      </c>
      <c r="G267" s="623">
        <v>0</v>
      </c>
      <c r="H267" s="703" t="s">
        <v>2283</v>
      </c>
      <c r="I267" s="601" t="str">
        <f t="shared" si="69"/>
        <v>캐릭별파트(255)</v>
      </c>
      <c r="J267" s="601" t="s">
        <v>1936</v>
      </c>
      <c r="K267" s="777">
        <v>-1</v>
      </c>
      <c r="L267" s="777" t="s">
        <v>2639</v>
      </c>
      <c r="M267" s="647" t="s">
        <v>993</v>
      </c>
      <c r="N267" s="624">
        <v>1</v>
      </c>
      <c r="O267" s="623" t="s">
        <v>1937</v>
      </c>
      <c r="P267" s="697" t="s">
        <v>2320</v>
      </c>
      <c r="Q267" s="623">
        <v>135</v>
      </c>
      <c r="R267" s="625">
        <f t="shared" si="70"/>
        <v>16</v>
      </c>
      <c r="S267" s="697">
        <f t="shared" si="66"/>
        <v>39</v>
      </c>
      <c r="T267" s="697">
        <f t="shared" si="67"/>
        <v>0.5575</v>
      </c>
      <c r="U267" s="623">
        <v>0</v>
      </c>
      <c r="V267" s="623"/>
      <c r="W267" s="647" t="s">
        <v>2185</v>
      </c>
      <c r="X267" s="623"/>
      <c r="Y267" s="623" t="s">
        <v>1938</v>
      </c>
      <c r="Z267" s="623">
        <f t="shared" si="63"/>
        <v>400</v>
      </c>
      <c r="AA267" s="623"/>
      <c r="AB267" s="623"/>
      <c r="AC267" s="623"/>
      <c r="AD267" s="623"/>
      <c r="AE267" s="697">
        <f t="shared" si="71"/>
        <v>3000</v>
      </c>
      <c r="AF267" s="623">
        <v>0</v>
      </c>
      <c r="AG267" s="623">
        <v>7</v>
      </c>
      <c r="AH267" s="600" t="s">
        <v>980</v>
      </c>
      <c r="AI267" s="611">
        <v>0</v>
      </c>
      <c r="AJ267" s="611">
        <v>0</v>
      </c>
      <c r="AK267" s="611">
        <v>0</v>
      </c>
      <c r="AL267" s="611">
        <v>0</v>
      </c>
      <c r="AM267" s="611">
        <v>0</v>
      </c>
      <c r="AN267" s="623">
        <v>0</v>
      </c>
      <c r="AQ267" s="611">
        <v>1</v>
      </c>
      <c r="AR267" s="611">
        <v>1</v>
      </c>
      <c r="AS267" s="611">
        <v>1</v>
      </c>
      <c r="AT267" s="611">
        <v>1</v>
      </c>
      <c r="AU267" s="611">
        <v>1</v>
      </c>
      <c r="AV267" s="611">
        <v>1</v>
      </c>
      <c r="AW267" s="611">
        <v>1</v>
      </c>
      <c r="AX267" s="611">
        <v>1</v>
      </c>
    </row>
    <row r="268" spans="1:50" s="619" customFormat="1" ht="11.25" customHeight="1">
      <c r="A268" s="616"/>
      <c r="B268" s="616">
        <v>436</v>
      </c>
      <c r="C268" s="616">
        <v>38</v>
      </c>
      <c r="D268" s="616">
        <v>1</v>
      </c>
      <c r="E268" s="616">
        <v>1</v>
      </c>
      <c r="F268" s="616">
        <v>1</v>
      </c>
      <c r="G268" s="616">
        <v>0</v>
      </c>
      <c r="H268" s="617" t="s">
        <v>1946</v>
      </c>
      <c r="I268" s="618" t="str">
        <f t="shared" si="69"/>
        <v>캐릭별파트(0)</v>
      </c>
      <c r="J268" s="618" t="s">
        <v>1936</v>
      </c>
      <c r="K268" s="777">
        <v>-1</v>
      </c>
      <c r="L268" s="896" t="s">
        <v>2640</v>
      </c>
      <c r="M268" s="647" t="s">
        <v>994</v>
      </c>
      <c r="N268" s="624">
        <v>1</v>
      </c>
      <c r="O268" s="623" t="s">
        <v>1937</v>
      </c>
      <c r="P268" s="616" t="s">
        <v>1943</v>
      </c>
      <c r="Q268" s="616">
        <v>100</v>
      </c>
      <c r="R268" s="616">
        <v>1</v>
      </c>
      <c r="S268" s="697">
        <f t="shared" si="66"/>
        <v>5</v>
      </c>
      <c r="T268" s="697">
        <f t="shared" si="67"/>
        <v>5.8100000000000006E-2</v>
      </c>
      <c r="U268" s="616">
        <v>0</v>
      </c>
      <c r="V268" s="616"/>
      <c r="W268" s="616" t="s">
        <v>2198</v>
      </c>
      <c r="X268" s="616"/>
      <c r="Y268" s="623" t="s">
        <v>1938</v>
      </c>
      <c r="Z268" s="623">
        <f t="shared" si="63"/>
        <v>400</v>
      </c>
      <c r="AA268" s="616"/>
      <c r="AB268" s="616"/>
      <c r="AC268" s="616"/>
      <c r="AD268" s="616"/>
      <c r="AE268" s="697">
        <f t="shared" si="71"/>
        <v>100</v>
      </c>
      <c r="AF268" s="616">
        <v>0</v>
      </c>
      <c r="AG268" s="616">
        <v>7</v>
      </c>
      <c r="AH268" s="616" t="s">
        <v>1944</v>
      </c>
      <c r="AI268" s="619">
        <v>0</v>
      </c>
      <c r="AJ268" s="619">
        <v>0</v>
      </c>
      <c r="AK268" s="616">
        <v>0</v>
      </c>
      <c r="AL268" s="616">
        <v>0</v>
      </c>
      <c r="AM268" s="616">
        <v>0</v>
      </c>
      <c r="AN268" s="616">
        <v>0</v>
      </c>
      <c r="AQ268" s="619">
        <v>0</v>
      </c>
      <c r="AR268" s="619">
        <v>0</v>
      </c>
      <c r="AS268" s="619">
        <v>0</v>
      </c>
      <c r="AT268" s="619">
        <v>0</v>
      </c>
      <c r="AU268" s="619">
        <v>0</v>
      </c>
      <c r="AV268" s="619">
        <v>0</v>
      </c>
      <c r="AW268" s="619">
        <v>0</v>
      </c>
      <c r="AX268" s="619">
        <v>0</v>
      </c>
    </row>
    <row r="269" spans="1:50" s="619" customFormat="1" ht="11.25" customHeight="1">
      <c r="A269" s="616"/>
      <c r="B269" s="616">
        <v>437</v>
      </c>
      <c r="C269" s="616">
        <v>39</v>
      </c>
      <c r="D269" s="616">
        <v>1</v>
      </c>
      <c r="E269" s="616">
        <v>1</v>
      </c>
      <c r="F269" s="616">
        <v>1</v>
      </c>
      <c r="G269" s="616">
        <v>0</v>
      </c>
      <c r="H269" s="617" t="s">
        <v>1947</v>
      </c>
      <c r="I269" s="618" t="str">
        <f t="shared" si="69"/>
        <v>캐릭별파트(0)</v>
      </c>
      <c r="J269" s="618" t="s">
        <v>1936</v>
      </c>
      <c r="K269" s="777">
        <v>-1</v>
      </c>
      <c r="L269" s="896" t="s">
        <v>2640</v>
      </c>
      <c r="M269" s="647" t="s">
        <v>995</v>
      </c>
      <c r="N269" s="624">
        <v>1</v>
      </c>
      <c r="O269" s="623" t="s">
        <v>1937</v>
      </c>
      <c r="P269" s="616" t="s">
        <v>1943</v>
      </c>
      <c r="Q269" s="616">
        <v>100</v>
      </c>
      <c r="R269" s="616">
        <v>1</v>
      </c>
      <c r="S269" s="697">
        <f t="shared" si="66"/>
        <v>5</v>
      </c>
      <c r="T269" s="697">
        <f t="shared" si="67"/>
        <v>5.8100000000000006E-2</v>
      </c>
      <c r="U269" s="616">
        <v>0</v>
      </c>
      <c r="V269" s="616"/>
      <c r="W269" s="616" t="s">
        <v>2198</v>
      </c>
      <c r="X269" s="616"/>
      <c r="Y269" s="623" t="s">
        <v>1938</v>
      </c>
      <c r="Z269" s="623">
        <f t="shared" si="63"/>
        <v>400</v>
      </c>
      <c r="AA269" s="616"/>
      <c r="AB269" s="616"/>
      <c r="AC269" s="616"/>
      <c r="AD269" s="616"/>
      <c r="AE269" s="697">
        <f t="shared" si="71"/>
        <v>100</v>
      </c>
      <c r="AF269" s="616">
        <v>0</v>
      </c>
      <c r="AG269" s="616">
        <v>7</v>
      </c>
      <c r="AH269" s="616" t="s">
        <v>1944</v>
      </c>
      <c r="AI269" s="619">
        <v>0</v>
      </c>
      <c r="AJ269" s="619">
        <v>0</v>
      </c>
      <c r="AK269" s="616">
        <v>0</v>
      </c>
      <c r="AL269" s="616">
        <v>0</v>
      </c>
      <c r="AM269" s="616">
        <v>0</v>
      </c>
      <c r="AN269" s="616">
        <v>0</v>
      </c>
      <c r="AQ269" s="619">
        <v>0</v>
      </c>
      <c r="AR269" s="619">
        <v>0</v>
      </c>
      <c r="AS269" s="619">
        <v>0</v>
      </c>
      <c r="AT269" s="619">
        <v>0</v>
      </c>
      <c r="AU269" s="619">
        <v>0</v>
      </c>
      <c r="AV269" s="619">
        <v>0</v>
      </c>
      <c r="AW269" s="619">
        <v>0</v>
      </c>
      <c r="AX269" s="619">
        <v>0</v>
      </c>
    </row>
    <row r="270" spans="1:50" ht="11.25" customHeight="1">
      <c r="A270" s="623"/>
      <c r="B270" s="623">
        <v>438</v>
      </c>
      <c r="C270" s="623">
        <v>40</v>
      </c>
      <c r="D270" s="615">
        <v>31</v>
      </c>
      <c r="E270" s="611">
        <v>0.9</v>
      </c>
      <c r="F270" s="614">
        <f t="shared" si="68"/>
        <v>9.9999999999999978E-2</v>
      </c>
      <c r="G270" s="623">
        <v>0</v>
      </c>
      <c r="H270" s="603" t="s">
        <v>1657</v>
      </c>
      <c r="I270" s="601" t="str">
        <f t="shared" si="69"/>
        <v>캐릭별파트(255)</v>
      </c>
      <c r="J270" s="601" t="s">
        <v>1936</v>
      </c>
      <c r="K270" s="777">
        <v>-1</v>
      </c>
      <c r="L270" s="777" t="s">
        <v>2639</v>
      </c>
      <c r="M270" s="647" t="s">
        <v>996</v>
      </c>
      <c r="N270" s="624">
        <v>1</v>
      </c>
      <c r="O270" s="623" t="s">
        <v>1937</v>
      </c>
      <c r="P270" s="697" t="s">
        <v>2317</v>
      </c>
      <c r="Q270" s="623">
        <v>138</v>
      </c>
      <c r="R270" s="625">
        <f t="shared" si="70"/>
        <v>31</v>
      </c>
      <c r="S270" s="697">
        <f t="shared" si="66"/>
        <v>135</v>
      </c>
      <c r="T270" s="697">
        <f t="shared" si="67"/>
        <v>0.216</v>
      </c>
      <c r="U270" s="623">
        <v>1</v>
      </c>
      <c r="V270" s="623"/>
      <c r="W270" s="647" t="s">
        <v>2185</v>
      </c>
      <c r="X270" s="623"/>
      <c r="Y270" s="623" t="s">
        <v>1938</v>
      </c>
      <c r="Z270" s="623">
        <f t="shared" si="63"/>
        <v>400</v>
      </c>
      <c r="AA270" s="623"/>
      <c r="AB270" s="623"/>
      <c r="AC270" s="623"/>
      <c r="AD270" s="623"/>
      <c r="AE270" s="697">
        <f t="shared" si="71"/>
        <v>9300</v>
      </c>
      <c r="AF270" s="623">
        <v>0</v>
      </c>
      <c r="AG270" s="623">
        <v>7</v>
      </c>
      <c r="AH270" s="600" t="s">
        <v>981</v>
      </c>
      <c r="AI270" s="611">
        <v>0</v>
      </c>
      <c r="AJ270" s="611">
        <v>0</v>
      </c>
      <c r="AK270" s="611">
        <v>0</v>
      </c>
      <c r="AL270" s="611">
        <v>0</v>
      </c>
      <c r="AM270" s="611">
        <v>0</v>
      </c>
      <c r="AN270" s="623">
        <v>0</v>
      </c>
      <c r="AQ270" s="611">
        <v>1</v>
      </c>
      <c r="AR270" s="611">
        <v>1</v>
      </c>
      <c r="AS270" s="611">
        <v>1</v>
      </c>
      <c r="AT270" s="611">
        <v>1</v>
      </c>
      <c r="AU270" s="611">
        <v>1</v>
      </c>
      <c r="AV270" s="611">
        <v>1</v>
      </c>
      <c r="AW270" s="611">
        <v>1</v>
      </c>
      <c r="AX270" s="611">
        <v>1</v>
      </c>
    </row>
    <row r="271" spans="1:50" ht="11.25" customHeight="1">
      <c r="A271" s="623"/>
      <c r="B271" s="623">
        <v>439</v>
      </c>
      <c r="C271" s="623">
        <v>41</v>
      </c>
      <c r="D271" s="620">
        <v>5</v>
      </c>
      <c r="E271" s="611">
        <v>0.5</v>
      </c>
      <c r="F271" s="614">
        <f t="shared" si="68"/>
        <v>0.5</v>
      </c>
      <c r="G271" s="623">
        <v>0</v>
      </c>
      <c r="H271" s="606" t="s">
        <v>1658</v>
      </c>
      <c r="I271" s="601" t="str">
        <f t="shared" si="69"/>
        <v>캐릭별파트(255)</v>
      </c>
      <c r="J271" s="601" t="s">
        <v>1936</v>
      </c>
      <c r="K271" s="777">
        <v>-1</v>
      </c>
      <c r="L271" s="777" t="s">
        <v>2639</v>
      </c>
      <c r="M271" s="647" t="s">
        <v>997</v>
      </c>
      <c r="N271" s="624">
        <v>1</v>
      </c>
      <c r="O271" s="623" t="s">
        <v>1937</v>
      </c>
      <c r="P271" s="697" t="s">
        <v>2319</v>
      </c>
      <c r="Q271" s="623">
        <v>139</v>
      </c>
      <c r="R271" s="625">
        <f t="shared" si="70"/>
        <v>5</v>
      </c>
      <c r="S271" s="697">
        <f t="shared" si="66"/>
        <v>13</v>
      </c>
      <c r="T271" s="697">
        <f t="shared" si="67"/>
        <v>0.17419999999999999</v>
      </c>
      <c r="U271" s="623">
        <v>0</v>
      </c>
      <c r="V271" s="623"/>
      <c r="W271" s="647" t="s">
        <v>2185</v>
      </c>
      <c r="X271" s="623"/>
      <c r="Y271" s="623" t="s">
        <v>1938</v>
      </c>
      <c r="Z271" s="623">
        <f t="shared" si="63"/>
        <v>400</v>
      </c>
      <c r="AA271" s="623"/>
      <c r="AB271" s="623"/>
      <c r="AC271" s="623"/>
      <c r="AD271" s="623"/>
      <c r="AE271" s="697">
        <f t="shared" si="71"/>
        <v>900</v>
      </c>
      <c r="AF271" s="623">
        <v>0</v>
      </c>
      <c r="AG271" s="623">
        <v>7</v>
      </c>
      <c r="AH271" s="600" t="s">
        <v>982</v>
      </c>
      <c r="AI271" s="611">
        <v>0</v>
      </c>
      <c r="AJ271" s="611">
        <v>0</v>
      </c>
      <c r="AK271" s="611">
        <v>0</v>
      </c>
      <c r="AL271" s="611">
        <v>0</v>
      </c>
      <c r="AM271" s="611">
        <v>0</v>
      </c>
      <c r="AN271" s="623">
        <v>0</v>
      </c>
      <c r="AQ271" s="611">
        <v>1</v>
      </c>
      <c r="AR271" s="611">
        <v>1</v>
      </c>
      <c r="AS271" s="611">
        <v>1</v>
      </c>
      <c r="AT271" s="611">
        <v>1</v>
      </c>
      <c r="AU271" s="611">
        <v>1</v>
      </c>
      <c r="AV271" s="611">
        <v>1</v>
      </c>
      <c r="AW271" s="611">
        <v>1</v>
      </c>
      <c r="AX271" s="611">
        <v>1</v>
      </c>
    </row>
    <row r="272" spans="1:50" s="619" customFormat="1" ht="11.25" customHeight="1">
      <c r="A272" s="616"/>
      <c r="B272" s="616">
        <v>440</v>
      </c>
      <c r="C272" s="616">
        <v>42</v>
      </c>
      <c r="D272" s="616">
        <v>1</v>
      </c>
      <c r="E272" s="616">
        <v>1</v>
      </c>
      <c r="F272" s="616">
        <v>1</v>
      </c>
      <c r="G272" s="616">
        <v>0</v>
      </c>
      <c r="H272" s="617" t="s">
        <v>1948</v>
      </c>
      <c r="I272" s="618" t="str">
        <f t="shared" si="69"/>
        <v>캐릭별파트(0)</v>
      </c>
      <c r="J272" s="618" t="s">
        <v>1936</v>
      </c>
      <c r="K272" s="777">
        <v>-1</v>
      </c>
      <c r="L272" s="896" t="s">
        <v>2640</v>
      </c>
      <c r="M272" s="647" t="s">
        <v>998</v>
      </c>
      <c r="N272" s="624">
        <v>1</v>
      </c>
      <c r="O272" s="623" t="s">
        <v>1937</v>
      </c>
      <c r="P272" s="616" t="s">
        <v>1943</v>
      </c>
      <c r="Q272" s="616">
        <v>100</v>
      </c>
      <c r="R272" s="616">
        <v>1</v>
      </c>
      <c r="S272" s="697">
        <f t="shared" si="66"/>
        <v>5</v>
      </c>
      <c r="T272" s="697">
        <f t="shared" si="67"/>
        <v>5.8100000000000006E-2</v>
      </c>
      <c r="U272" s="616">
        <v>0</v>
      </c>
      <c r="V272" s="616"/>
      <c r="W272" s="616" t="s">
        <v>2198</v>
      </c>
      <c r="X272" s="616"/>
      <c r="Y272" s="623" t="s">
        <v>1938</v>
      </c>
      <c r="Z272" s="623">
        <f t="shared" si="63"/>
        <v>400</v>
      </c>
      <c r="AA272" s="616"/>
      <c r="AB272" s="616"/>
      <c r="AC272" s="616"/>
      <c r="AD272" s="616"/>
      <c r="AE272" s="697">
        <f t="shared" si="71"/>
        <v>100</v>
      </c>
      <c r="AF272" s="616">
        <v>0</v>
      </c>
      <c r="AG272" s="616">
        <v>7</v>
      </c>
      <c r="AH272" s="616" t="s">
        <v>1944</v>
      </c>
      <c r="AI272" s="619">
        <v>0</v>
      </c>
      <c r="AJ272" s="619">
        <v>0</v>
      </c>
      <c r="AK272" s="616">
        <v>0</v>
      </c>
      <c r="AL272" s="616">
        <v>0</v>
      </c>
      <c r="AM272" s="616">
        <v>0</v>
      </c>
      <c r="AN272" s="616">
        <v>0</v>
      </c>
      <c r="AQ272" s="619">
        <v>0</v>
      </c>
      <c r="AR272" s="619">
        <v>0</v>
      </c>
      <c r="AS272" s="619">
        <v>0</v>
      </c>
      <c r="AT272" s="619">
        <v>0</v>
      </c>
      <c r="AU272" s="619">
        <v>0</v>
      </c>
      <c r="AV272" s="619">
        <v>0</v>
      </c>
      <c r="AW272" s="619">
        <v>0</v>
      </c>
      <c r="AX272" s="619">
        <v>0</v>
      </c>
    </row>
    <row r="273" spans="1:51" s="619" customFormat="1" ht="11.25" customHeight="1">
      <c r="A273" s="616"/>
      <c r="B273" s="616">
        <v>441</v>
      </c>
      <c r="C273" s="616">
        <v>43</v>
      </c>
      <c r="D273" s="616">
        <v>1</v>
      </c>
      <c r="E273" s="616">
        <v>1</v>
      </c>
      <c r="F273" s="616">
        <v>1</v>
      </c>
      <c r="G273" s="616">
        <v>0</v>
      </c>
      <c r="H273" s="617" t="s">
        <v>1949</v>
      </c>
      <c r="I273" s="618" t="str">
        <f t="shared" si="69"/>
        <v>캐릭별파트(0)</v>
      </c>
      <c r="J273" s="618" t="s">
        <v>1936</v>
      </c>
      <c r="K273" s="777">
        <v>-1</v>
      </c>
      <c r="L273" s="896" t="s">
        <v>2640</v>
      </c>
      <c r="M273" s="647" t="s">
        <v>999</v>
      </c>
      <c r="N273" s="624">
        <v>1</v>
      </c>
      <c r="O273" s="623" t="s">
        <v>1937</v>
      </c>
      <c r="P273" s="616" t="s">
        <v>1943</v>
      </c>
      <c r="Q273" s="616">
        <v>100</v>
      </c>
      <c r="R273" s="616">
        <v>1</v>
      </c>
      <c r="S273" s="697">
        <f t="shared" si="66"/>
        <v>5</v>
      </c>
      <c r="T273" s="697">
        <f t="shared" si="67"/>
        <v>5.8100000000000006E-2</v>
      </c>
      <c r="U273" s="616">
        <v>0</v>
      </c>
      <c r="V273" s="616"/>
      <c r="W273" s="616" t="s">
        <v>2198</v>
      </c>
      <c r="X273" s="616"/>
      <c r="Y273" s="623" t="s">
        <v>1938</v>
      </c>
      <c r="Z273" s="623">
        <f t="shared" si="63"/>
        <v>400</v>
      </c>
      <c r="AA273" s="616"/>
      <c r="AB273" s="616"/>
      <c r="AC273" s="616"/>
      <c r="AD273" s="616"/>
      <c r="AE273" s="697">
        <f t="shared" si="71"/>
        <v>100</v>
      </c>
      <c r="AF273" s="616">
        <v>0</v>
      </c>
      <c r="AG273" s="616">
        <v>7</v>
      </c>
      <c r="AH273" s="616" t="s">
        <v>1944</v>
      </c>
      <c r="AI273" s="619">
        <v>0</v>
      </c>
      <c r="AJ273" s="619">
        <v>0</v>
      </c>
      <c r="AK273" s="616">
        <v>0</v>
      </c>
      <c r="AL273" s="616">
        <v>0</v>
      </c>
      <c r="AM273" s="616">
        <v>0</v>
      </c>
      <c r="AN273" s="616">
        <v>0</v>
      </c>
      <c r="AQ273" s="619">
        <v>0</v>
      </c>
      <c r="AR273" s="619">
        <v>0</v>
      </c>
      <c r="AS273" s="619">
        <v>0</v>
      </c>
      <c r="AT273" s="619">
        <v>0</v>
      </c>
      <c r="AU273" s="619">
        <v>0</v>
      </c>
      <c r="AV273" s="619">
        <v>0</v>
      </c>
      <c r="AW273" s="619">
        <v>0</v>
      </c>
      <c r="AX273" s="619">
        <v>0</v>
      </c>
    </row>
    <row r="274" spans="1:51" ht="11.25" customHeight="1">
      <c r="A274" s="623"/>
      <c r="B274" s="623">
        <v>442</v>
      </c>
      <c r="C274" s="623">
        <v>44</v>
      </c>
      <c r="D274" s="620">
        <v>5</v>
      </c>
      <c r="E274" s="611">
        <v>-0.5</v>
      </c>
      <c r="F274" s="614">
        <f>1 - E274</f>
        <v>1.5</v>
      </c>
      <c r="G274" s="623">
        <v>0</v>
      </c>
      <c r="H274" s="705" t="s">
        <v>2278</v>
      </c>
      <c r="I274" s="601" t="str">
        <f>"캐릭별파트(" &amp; (AQ274 + 2*AR274 + 4*AS274 + 8*AT274 + 16*AU274 + 32*AV274 + 64*AW274 + 128*AX274 )  &amp; ")"</f>
        <v>캐릭별파트(255)</v>
      </c>
      <c r="J274" s="601" t="s">
        <v>1936</v>
      </c>
      <c r="K274" s="777">
        <v>-1</v>
      </c>
      <c r="L274" s="777" t="s">
        <v>2639</v>
      </c>
      <c r="M274" s="647" t="s">
        <v>1000</v>
      </c>
      <c r="N274" s="624">
        <v>1</v>
      </c>
      <c r="O274" s="623" t="s">
        <v>1937</v>
      </c>
      <c r="P274" s="697" t="s">
        <v>2319</v>
      </c>
      <c r="Q274" s="623">
        <v>142</v>
      </c>
      <c r="R274" s="625">
        <f>D274</f>
        <v>5</v>
      </c>
      <c r="S274" s="697">
        <f t="shared" si="66"/>
        <v>-13</v>
      </c>
      <c r="T274" s="697">
        <f t="shared" si="67"/>
        <v>0.52259999999999995</v>
      </c>
      <c r="U274" s="623">
        <v>1</v>
      </c>
      <c r="V274" s="623"/>
      <c r="W274" s="647" t="s">
        <v>2185</v>
      </c>
      <c r="X274" s="623"/>
      <c r="Y274" s="623" t="s">
        <v>1938</v>
      </c>
      <c r="Z274" s="623">
        <f t="shared" si="63"/>
        <v>400</v>
      </c>
      <c r="AA274" s="623"/>
      <c r="AB274" s="623"/>
      <c r="AC274" s="623"/>
      <c r="AD274" s="623"/>
      <c r="AE274" s="697">
        <f t="shared" si="71"/>
        <v>800</v>
      </c>
      <c r="AF274" s="623">
        <v>0</v>
      </c>
      <c r="AG274" s="623">
        <v>7</v>
      </c>
      <c r="AH274" s="600" t="s">
        <v>983</v>
      </c>
      <c r="AI274" s="611">
        <v>0</v>
      </c>
      <c r="AJ274" s="611">
        <v>0</v>
      </c>
      <c r="AK274" s="611">
        <v>0</v>
      </c>
      <c r="AL274" s="611">
        <v>0</v>
      </c>
      <c r="AM274" s="611">
        <v>0</v>
      </c>
      <c r="AN274" s="623">
        <v>0</v>
      </c>
      <c r="AQ274" s="611">
        <v>1</v>
      </c>
      <c r="AR274" s="611">
        <v>1</v>
      </c>
      <c r="AS274" s="611">
        <v>1</v>
      </c>
      <c r="AT274" s="611">
        <v>1</v>
      </c>
      <c r="AU274" s="611">
        <v>1</v>
      </c>
      <c r="AV274" s="611">
        <v>1</v>
      </c>
      <c r="AW274" s="611">
        <v>1</v>
      </c>
      <c r="AX274" s="611">
        <v>1</v>
      </c>
    </row>
    <row r="275" spans="1:51" ht="11.25" customHeight="1">
      <c r="A275" s="623"/>
      <c r="B275" s="623">
        <v>443</v>
      </c>
      <c r="C275" s="623">
        <v>45</v>
      </c>
      <c r="D275" s="613">
        <v>16</v>
      </c>
      <c r="E275" s="611">
        <v>1.5</v>
      </c>
      <c r="F275" s="614">
        <f>1 - E275</f>
        <v>-0.5</v>
      </c>
      <c r="G275" s="623">
        <v>0</v>
      </c>
      <c r="H275" s="604" t="s">
        <v>1659</v>
      </c>
      <c r="I275" s="601" t="str">
        <f>"캐릭별파트(" &amp; (AQ275 + 2*AR275 + 4*AS275 + 8*AT275 + 16*AU275 + 32*AV275 + 64*AW275 + 128*AX275 )  &amp; ")"</f>
        <v>캐릭별파트(255)</v>
      </c>
      <c r="J275" s="601" t="s">
        <v>1936</v>
      </c>
      <c r="K275" s="777">
        <v>-1</v>
      </c>
      <c r="L275" s="777" t="s">
        <v>2639</v>
      </c>
      <c r="M275" s="647" t="s">
        <v>1001</v>
      </c>
      <c r="N275" s="624">
        <v>1</v>
      </c>
      <c r="O275" s="623" t="s">
        <v>1937</v>
      </c>
      <c r="P275" s="697" t="s">
        <v>2320</v>
      </c>
      <c r="Q275" s="623">
        <v>143</v>
      </c>
      <c r="R275" s="625">
        <f>D275</f>
        <v>16</v>
      </c>
      <c r="S275" s="697">
        <f t="shared" si="66"/>
        <v>117</v>
      </c>
      <c r="T275" s="697">
        <f t="shared" si="67"/>
        <v>-0.5575</v>
      </c>
      <c r="U275" s="623">
        <v>0</v>
      </c>
      <c r="V275" s="623"/>
      <c r="W275" s="647" t="s">
        <v>2185</v>
      </c>
      <c r="X275" s="623"/>
      <c r="Y275" s="623" t="s">
        <v>1938</v>
      </c>
      <c r="Z275" s="623">
        <f t="shared" si="63"/>
        <v>400</v>
      </c>
      <c r="AA275" s="623"/>
      <c r="AB275" s="623"/>
      <c r="AC275" s="623"/>
      <c r="AD275" s="623"/>
      <c r="AE275" s="697">
        <f t="shared" si="71"/>
        <v>3000</v>
      </c>
      <c r="AF275" s="623">
        <v>0</v>
      </c>
      <c r="AG275" s="623">
        <v>7</v>
      </c>
      <c r="AH275" s="600" t="s">
        <v>984</v>
      </c>
      <c r="AI275" s="611">
        <v>0</v>
      </c>
      <c r="AJ275" s="611">
        <v>0</v>
      </c>
      <c r="AK275" s="611">
        <v>0</v>
      </c>
      <c r="AL275" s="611">
        <v>0</v>
      </c>
      <c r="AM275" s="611">
        <v>0</v>
      </c>
      <c r="AN275" s="623">
        <v>0</v>
      </c>
      <c r="AQ275" s="611">
        <v>1</v>
      </c>
      <c r="AR275" s="611">
        <v>1</v>
      </c>
      <c r="AS275" s="611">
        <v>1</v>
      </c>
      <c r="AT275" s="611">
        <v>1</v>
      </c>
      <c r="AU275" s="611">
        <v>1</v>
      </c>
      <c r="AV275" s="611">
        <v>1</v>
      </c>
      <c r="AW275" s="611">
        <v>1</v>
      </c>
      <c r="AX275" s="611">
        <v>1</v>
      </c>
    </row>
    <row r="276" spans="1:51" s="619" customFormat="1" ht="11.25" customHeight="1">
      <c r="A276" s="616"/>
      <c r="B276" s="616">
        <v>444</v>
      </c>
      <c r="C276" s="616">
        <v>46</v>
      </c>
      <c r="D276" s="616">
        <v>1</v>
      </c>
      <c r="E276" s="616">
        <v>1</v>
      </c>
      <c r="F276" s="616">
        <v>1</v>
      </c>
      <c r="G276" s="616">
        <v>0</v>
      </c>
      <c r="H276" s="617" t="s">
        <v>1950</v>
      </c>
      <c r="I276" s="618" t="str">
        <f t="shared" ref="I276:I277" si="72">"캐릭별파트(" &amp; (AQ276 + 2*AR276 + 4*AS276 + 8*AT276 + 16*AU276 + 32*AV276 + 64*AW276 + 128*AX276 )  &amp; ")"</f>
        <v>캐릭별파트(0)</v>
      </c>
      <c r="J276" s="618" t="s">
        <v>1936</v>
      </c>
      <c r="K276" s="777">
        <v>-1</v>
      </c>
      <c r="L276" s="896" t="s">
        <v>2640</v>
      </c>
      <c r="M276" s="647" t="s">
        <v>1002</v>
      </c>
      <c r="N276" s="624">
        <v>1</v>
      </c>
      <c r="O276" s="623" t="s">
        <v>1937</v>
      </c>
      <c r="P276" s="616" t="s">
        <v>1943</v>
      </c>
      <c r="Q276" s="616">
        <v>100</v>
      </c>
      <c r="R276" s="616">
        <v>1</v>
      </c>
      <c r="S276" s="697">
        <f t="shared" si="66"/>
        <v>5</v>
      </c>
      <c r="T276" s="697">
        <f t="shared" si="67"/>
        <v>5.8100000000000006E-2</v>
      </c>
      <c r="U276" s="616">
        <v>0</v>
      </c>
      <c r="V276" s="616"/>
      <c r="W276" s="616" t="s">
        <v>2198</v>
      </c>
      <c r="X276" s="616"/>
      <c r="Y276" s="623" t="s">
        <v>1938</v>
      </c>
      <c r="Z276" s="623">
        <f t="shared" si="63"/>
        <v>400</v>
      </c>
      <c r="AA276" s="616"/>
      <c r="AB276" s="616"/>
      <c r="AC276" s="616"/>
      <c r="AD276" s="616"/>
      <c r="AE276" s="697">
        <f t="shared" si="71"/>
        <v>100</v>
      </c>
      <c r="AF276" s="616">
        <v>0</v>
      </c>
      <c r="AG276" s="616">
        <v>7</v>
      </c>
      <c r="AH276" s="616" t="s">
        <v>1944</v>
      </c>
      <c r="AI276" s="619">
        <v>0</v>
      </c>
      <c r="AJ276" s="619">
        <v>0</v>
      </c>
      <c r="AK276" s="616">
        <v>0</v>
      </c>
      <c r="AL276" s="616">
        <v>0</v>
      </c>
      <c r="AM276" s="616">
        <v>0</v>
      </c>
      <c r="AN276" s="616">
        <v>0</v>
      </c>
      <c r="AQ276" s="619">
        <v>0</v>
      </c>
      <c r="AR276" s="619">
        <v>0</v>
      </c>
      <c r="AS276" s="619">
        <v>0</v>
      </c>
      <c r="AT276" s="619">
        <v>0</v>
      </c>
      <c r="AU276" s="619">
        <v>0</v>
      </c>
      <c r="AV276" s="619">
        <v>0</v>
      </c>
      <c r="AW276" s="619">
        <v>0</v>
      </c>
      <c r="AX276" s="619">
        <v>0</v>
      </c>
    </row>
    <row r="277" spans="1:51" s="619" customFormat="1" ht="11.25" customHeight="1">
      <c r="A277" s="616"/>
      <c r="B277" s="616">
        <v>445</v>
      </c>
      <c r="C277" s="616">
        <v>47</v>
      </c>
      <c r="D277" s="616">
        <v>1</v>
      </c>
      <c r="E277" s="616">
        <v>1</v>
      </c>
      <c r="F277" s="616">
        <v>1</v>
      </c>
      <c r="G277" s="616">
        <v>0</v>
      </c>
      <c r="H277" s="617" t="s">
        <v>1951</v>
      </c>
      <c r="I277" s="618" t="str">
        <f t="shared" si="72"/>
        <v>캐릭별파트(0)</v>
      </c>
      <c r="J277" s="618" t="s">
        <v>1936</v>
      </c>
      <c r="K277" s="777">
        <v>-1</v>
      </c>
      <c r="L277" s="896" t="s">
        <v>2640</v>
      </c>
      <c r="M277" s="647" t="s">
        <v>1003</v>
      </c>
      <c r="N277" s="624">
        <v>1</v>
      </c>
      <c r="O277" s="623" t="s">
        <v>1937</v>
      </c>
      <c r="P277" s="616" t="s">
        <v>1943</v>
      </c>
      <c r="Q277" s="616">
        <v>100</v>
      </c>
      <c r="R277" s="616">
        <v>1</v>
      </c>
      <c r="S277" s="697">
        <f t="shared" si="66"/>
        <v>5</v>
      </c>
      <c r="T277" s="697">
        <f t="shared" si="67"/>
        <v>5.8100000000000006E-2</v>
      </c>
      <c r="U277" s="616">
        <v>0</v>
      </c>
      <c r="V277" s="616"/>
      <c r="W277" s="616" t="s">
        <v>2198</v>
      </c>
      <c r="X277" s="616"/>
      <c r="Y277" s="623" t="s">
        <v>1938</v>
      </c>
      <c r="Z277" s="623">
        <f t="shared" si="63"/>
        <v>400</v>
      </c>
      <c r="AA277" s="616"/>
      <c r="AB277" s="616"/>
      <c r="AC277" s="616"/>
      <c r="AD277" s="616"/>
      <c r="AE277" s="697">
        <f t="shared" si="71"/>
        <v>100</v>
      </c>
      <c r="AF277" s="616">
        <v>0</v>
      </c>
      <c r="AG277" s="616">
        <v>7</v>
      </c>
      <c r="AH277" s="616" t="s">
        <v>1944</v>
      </c>
      <c r="AI277" s="619">
        <v>0</v>
      </c>
      <c r="AJ277" s="619">
        <v>0</v>
      </c>
      <c r="AK277" s="616">
        <v>0</v>
      </c>
      <c r="AL277" s="616">
        <v>0</v>
      </c>
      <c r="AM277" s="616">
        <v>0</v>
      </c>
      <c r="AN277" s="616">
        <v>0</v>
      </c>
      <c r="AQ277" s="619">
        <v>0</v>
      </c>
      <c r="AR277" s="619">
        <v>0</v>
      </c>
      <c r="AS277" s="619">
        <v>0</v>
      </c>
      <c r="AT277" s="619">
        <v>0</v>
      </c>
      <c r="AU277" s="619">
        <v>0</v>
      </c>
      <c r="AV277" s="619">
        <v>0</v>
      </c>
      <c r="AW277" s="619">
        <v>0</v>
      </c>
      <c r="AX277" s="619">
        <v>0</v>
      </c>
    </row>
    <row r="278" spans="1:51" ht="11.25" customHeight="1">
      <c r="A278" s="623"/>
      <c r="B278" s="623">
        <v>446</v>
      </c>
      <c r="C278" s="623">
        <v>48</v>
      </c>
      <c r="D278" s="615">
        <v>31</v>
      </c>
      <c r="E278" s="611">
        <v>0.4</v>
      </c>
      <c r="F278" s="614">
        <f>1 - E278</f>
        <v>0.6</v>
      </c>
      <c r="G278" s="623">
        <v>0</v>
      </c>
      <c r="H278" s="702" t="s">
        <v>2287</v>
      </c>
      <c r="I278" s="601" t="str">
        <f>"캐릭별파트(" &amp; (AQ278 + 2*AR278 + 4*AS278 + 8*AT278 + 16*AU278 + 32*AV278 + 64*AW278 + 128*AX278 )  &amp; ")"</f>
        <v>캐릭별파트(255)</v>
      </c>
      <c r="J278" s="601" t="s">
        <v>1936</v>
      </c>
      <c r="K278" s="777">
        <v>-1</v>
      </c>
      <c r="L278" s="777" t="s">
        <v>2639</v>
      </c>
      <c r="M278" s="647" t="s">
        <v>1004</v>
      </c>
      <c r="N278" s="624">
        <v>1</v>
      </c>
      <c r="O278" s="623" t="s">
        <v>1937</v>
      </c>
      <c r="P278" s="697" t="s">
        <v>2317</v>
      </c>
      <c r="Q278" s="623">
        <v>146</v>
      </c>
      <c r="R278" s="625">
        <f>D278</f>
        <v>31</v>
      </c>
      <c r="S278" s="697">
        <f t="shared" si="66"/>
        <v>60</v>
      </c>
      <c r="T278" s="697">
        <f t="shared" si="67"/>
        <v>1.296</v>
      </c>
      <c r="U278" s="623">
        <v>1</v>
      </c>
      <c r="V278" s="623"/>
      <c r="W278" s="647" t="s">
        <v>2184</v>
      </c>
      <c r="X278" s="623"/>
      <c r="Y278" s="623" t="s">
        <v>1938</v>
      </c>
      <c r="Z278" s="623">
        <f t="shared" si="63"/>
        <v>400</v>
      </c>
      <c r="AA278" s="623"/>
      <c r="AB278" s="623"/>
      <c r="AC278" s="623"/>
      <c r="AD278" s="623"/>
      <c r="AE278" s="697">
        <f t="shared" si="71"/>
        <v>9300</v>
      </c>
      <c r="AF278" s="623">
        <v>0</v>
      </c>
      <c r="AG278" s="623">
        <v>7</v>
      </c>
      <c r="AH278" s="600" t="s">
        <v>985</v>
      </c>
      <c r="AI278" s="611">
        <v>0</v>
      </c>
      <c r="AJ278" s="611">
        <v>0</v>
      </c>
      <c r="AK278" s="611">
        <v>0</v>
      </c>
      <c r="AL278" s="611">
        <v>0</v>
      </c>
      <c r="AM278" s="611">
        <v>0</v>
      </c>
      <c r="AN278" s="623">
        <v>0</v>
      </c>
      <c r="AQ278" s="611">
        <v>1</v>
      </c>
      <c r="AR278" s="611">
        <v>1</v>
      </c>
      <c r="AS278" s="611">
        <v>1</v>
      </c>
      <c r="AT278" s="611">
        <v>1</v>
      </c>
      <c r="AU278" s="611">
        <v>1</v>
      </c>
      <c r="AV278" s="611">
        <v>1</v>
      </c>
      <c r="AW278" s="611">
        <v>1</v>
      </c>
      <c r="AX278" s="611">
        <v>1</v>
      </c>
    </row>
    <row r="279" spans="1:51" s="619" customFormat="1" ht="11.25" customHeight="1">
      <c r="A279" s="616"/>
      <c r="B279" s="616">
        <v>447</v>
      </c>
      <c r="C279" s="616">
        <v>49</v>
      </c>
      <c r="D279" s="616">
        <v>1</v>
      </c>
      <c r="E279" s="616">
        <v>1</v>
      </c>
      <c r="F279" s="616">
        <v>1</v>
      </c>
      <c r="G279" s="616">
        <v>0</v>
      </c>
      <c r="H279" s="617" t="s">
        <v>1952</v>
      </c>
      <c r="I279" s="618" t="str">
        <f t="shared" ref="I279:I280" si="73">"캐릭별파트(" &amp; (AQ279 + 2*AR279 + 4*AS279 + 8*AT279 + 16*AU279 + 32*AV279 + 64*AW279 + 128*AX279 )  &amp; ")"</f>
        <v>캐릭별파트(0)</v>
      </c>
      <c r="J279" s="618" t="s">
        <v>1936</v>
      </c>
      <c r="K279" s="777">
        <v>-1</v>
      </c>
      <c r="L279" s="896" t="s">
        <v>2640</v>
      </c>
      <c r="M279" s="647" t="s">
        <v>1005</v>
      </c>
      <c r="N279" s="624">
        <v>1</v>
      </c>
      <c r="O279" s="623" t="s">
        <v>1937</v>
      </c>
      <c r="P279" s="616" t="s">
        <v>1943</v>
      </c>
      <c r="Q279" s="616">
        <v>100</v>
      </c>
      <c r="R279" s="616">
        <v>1</v>
      </c>
      <c r="S279" s="697">
        <f t="shared" si="66"/>
        <v>5</v>
      </c>
      <c r="T279" s="697">
        <f t="shared" si="67"/>
        <v>5.8100000000000006E-2</v>
      </c>
      <c r="U279" s="616">
        <v>0</v>
      </c>
      <c r="V279" s="616"/>
      <c r="W279" s="616" t="s">
        <v>2198</v>
      </c>
      <c r="X279" s="616"/>
      <c r="Y279" s="623" t="s">
        <v>1938</v>
      </c>
      <c r="Z279" s="623">
        <f t="shared" si="63"/>
        <v>400</v>
      </c>
      <c r="AA279" s="616"/>
      <c r="AB279" s="616"/>
      <c r="AC279" s="616"/>
      <c r="AD279" s="616"/>
      <c r="AE279" s="697">
        <f t="shared" si="71"/>
        <v>100</v>
      </c>
      <c r="AF279" s="616">
        <v>0</v>
      </c>
      <c r="AG279" s="616">
        <v>7</v>
      </c>
      <c r="AH279" s="616" t="s">
        <v>1944</v>
      </c>
      <c r="AI279" s="619">
        <v>0</v>
      </c>
      <c r="AJ279" s="619">
        <v>0</v>
      </c>
      <c r="AK279" s="616">
        <v>0</v>
      </c>
      <c r="AL279" s="616">
        <v>0</v>
      </c>
      <c r="AM279" s="616">
        <v>0</v>
      </c>
      <c r="AN279" s="616">
        <v>0</v>
      </c>
      <c r="AQ279" s="619">
        <v>0</v>
      </c>
      <c r="AR279" s="619">
        <v>0</v>
      </c>
      <c r="AS279" s="619">
        <v>0</v>
      </c>
      <c r="AT279" s="619">
        <v>0</v>
      </c>
      <c r="AU279" s="619">
        <v>0</v>
      </c>
      <c r="AV279" s="619">
        <v>0</v>
      </c>
      <c r="AW279" s="619">
        <v>0</v>
      </c>
      <c r="AX279" s="619">
        <v>0</v>
      </c>
    </row>
    <row r="280" spans="1:51" s="619" customFormat="1" ht="11.25" customHeight="1">
      <c r="A280" s="616"/>
      <c r="B280" s="616">
        <v>448</v>
      </c>
      <c r="C280" s="616">
        <v>50</v>
      </c>
      <c r="D280" s="616">
        <v>1</v>
      </c>
      <c r="E280" s="616">
        <v>1</v>
      </c>
      <c r="F280" s="616">
        <v>1</v>
      </c>
      <c r="G280" s="616">
        <v>0</v>
      </c>
      <c r="H280" s="617" t="s">
        <v>1953</v>
      </c>
      <c r="I280" s="618" t="str">
        <f t="shared" si="73"/>
        <v>캐릭별파트(0)</v>
      </c>
      <c r="J280" s="618" t="s">
        <v>1936</v>
      </c>
      <c r="K280" s="777">
        <v>-1</v>
      </c>
      <c r="L280" s="896" t="s">
        <v>2640</v>
      </c>
      <c r="M280" s="647" t="s">
        <v>1006</v>
      </c>
      <c r="N280" s="624">
        <v>1</v>
      </c>
      <c r="O280" s="623" t="s">
        <v>1937</v>
      </c>
      <c r="P280" s="616" t="s">
        <v>1943</v>
      </c>
      <c r="Q280" s="616">
        <v>100</v>
      </c>
      <c r="R280" s="616">
        <v>1</v>
      </c>
      <c r="S280" s="697">
        <f t="shared" si="66"/>
        <v>5</v>
      </c>
      <c r="T280" s="697">
        <f t="shared" si="67"/>
        <v>5.8100000000000006E-2</v>
      </c>
      <c r="U280" s="616">
        <v>0</v>
      </c>
      <c r="V280" s="616"/>
      <c r="W280" s="616" t="s">
        <v>2198</v>
      </c>
      <c r="X280" s="616"/>
      <c r="Y280" s="623" t="s">
        <v>1938</v>
      </c>
      <c r="Z280" s="623">
        <f t="shared" si="63"/>
        <v>400</v>
      </c>
      <c r="AA280" s="616"/>
      <c r="AB280" s="616"/>
      <c r="AC280" s="616"/>
      <c r="AD280" s="616"/>
      <c r="AE280" s="697">
        <f t="shared" si="71"/>
        <v>100</v>
      </c>
      <c r="AF280" s="616">
        <v>0</v>
      </c>
      <c r="AG280" s="616">
        <v>7</v>
      </c>
      <c r="AH280" s="616" t="s">
        <v>1944</v>
      </c>
      <c r="AI280" s="619">
        <v>0</v>
      </c>
      <c r="AJ280" s="619">
        <v>0</v>
      </c>
      <c r="AK280" s="616">
        <v>0</v>
      </c>
      <c r="AL280" s="616">
        <v>0</v>
      </c>
      <c r="AM280" s="616">
        <v>0</v>
      </c>
      <c r="AN280" s="616">
        <v>0</v>
      </c>
      <c r="AQ280" s="619">
        <v>0</v>
      </c>
      <c r="AR280" s="619">
        <v>0</v>
      </c>
      <c r="AS280" s="619">
        <v>0</v>
      </c>
      <c r="AT280" s="619">
        <v>0</v>
      </c>
      <c r="AU280" s="619">
        <v>0</v>
      </c>
      <c r="AV280" s="619">
        <v>0</v>
      </c>
      <c r="AW280" s="619">
        <v>0</v>
      </c>
      <c r="AX280" s="619">
        <v>0</v>
      </c>
    </row>
    <row r="281" spans="1:51" s="569" customFormat="1" ht="11.25" customHeight="1">
      <c r="A281" s="526"/>
      <c r="B281" s="623">
        <v>449</v>
      </c>
      <c r="C281" s="623">
        <v>51</v>
      </c>
      <c r="D281" s="613">
        <v>16</v>
      </c>
      <c r="E281" s="611">
        <v>0.1</v>
      </c>
      <c r="F281" s="526">
        <f>1 - E281</f>
        <v>0.9</v>
      </c>
      <c r="G281" s="526">
        <v>0</v>
      </c>
      <c r="H281" s="703" t="s">
        <v>2284</v>
      </c>
      <c r="I281" s="97" t="str">
        <f>"캐릭별파트(" &amp; (AQ281 + 2*AR281 + 4*AS281 + 8*AT281 + 16*AU281 + 32*AV281 + 64*AW281 + 128*AX281 )  &amp; ")"</f>
        <v>캐릭별파트(255)</v>
      </c>
      <c r="J281" s="97" t="s">
        <v>1936</v>
      </c>
      <c r="K281" s="777">
        <v>-1</v>
      </c>
      <c r="L281" s="623" t="s">
        <v>2638</v>
      </c>
      <c r="M281" s="647" t="s">
        <v>1007</v>
      </c>
      <c r="N281" s="624">
        <v>1</v>
      </c>
      <c r="O281" s="623" t="s">
        <v>1937</v>
      </c>
      <c r="P281" s="697" t="s">
        <v>2320</v>
      </c>
      <c r="Q281" s="526">
        <v>149</v>
      </c>
      <c r="R281" s="526">
        <f>D281</f>
        <v>16</v>
      </c>
      <c r="S281" s="697">
        <f t="shared" si="66"/>
        <v>8</v>
      </c>
      <c r="T281" s="697">
        <f t="shared" si="67"/>
        <v>1.0034000000000001</v>
      </c>
      <c r="U281" s="526">
        <v>1</v>
      </c>
      <c r="V281" s="526"/>
      <c r="W281" s="647" t="s">
        <v>2185</v>
      </c>
      <c r="X281" s="526"/>
      <c r="Y281" s="623" t="s">
        <v>1938</v>
      </c>
      <c r="Z281" s="623">
        <f t="shared" si="63"/>
        <v>400</v>
      </c>
      <c r="AA281" s="526"/>
      <c r="AB281" s="526"/>
      <c r="AC281" s="526"/>
      <c r="AD281" s="526"/>
      <c r="AE281" s="697">
        <f t="shared" si="71"/>
        <v>3000</v>
      </c>
      <c r="AF281" s="526">
        <v>0</v>
      </c>
      <c r="AG281" s="526">
        <v>7</v>
      </c>
      <c r="AH281" s="599" t="s">
        <v>986</v>
      </c>
      <c r="AI281" s="569">
        <v>0</v>
      </c>
      <c r="AJ281" s="569">
        <v>0</v>
      </c>
      <c r="AK281" s="569">
        <v>0</v>
      </c>
      <c r="AL281" s="569">
        <v>0</v>
      </c>
      <c r="AM281" s="569">
        <v>0</v>
      </c>
      <c r="AN281" s="526">
        <v>0</v>
      </c>
      <c r="AQ281" s="569">
        <v>1</v>
      </c>
      <c r="AR281" s="569">
        <v>1</v>
      </c>
      <c r="AS281" s="569">
        <v>1</v>
      </c>
      <c r="AT281" s="569">
        <v>1</v>
      </c>
      <c r="AU281" s="569">
        <v>1</v>
      </c>
      <c r="AV281" s="569">
        <v>1</v>
      </c>
      <c r="AW281" s="569">
        <v>1</v>
      </c>
      <c r="AX281" s="569">
        <v>1</v>
      </c>
      <c r="AY281" s="611"/>
    </row>
    <row r="282" spans="1:51" ht="11.25" customHeight="1">
      <c r="A282" s="623"/>
      <c r="B282" s="623">
        <v>450</v>
      </c>
      <c r="C282" s="623">
        <v>52</v>
      </c>
      <c r="D282" s="615">
        <v>31</v>
      </c>
      <c r="E282" s="611">
        <v>0.5</v>
      </c>
      <c r="F282" s="614">
        <f>1 - E282</f>
        <v>0.5</v>
      </c>
      <c r="G282" s="623">
        <v>0</v>
      </c>
      <c r="H282" s="603" t="s">
        <v>1660</v>
      </c>
      <c r="I282" s="601" t="str">
        <f>"캐릭별파트(" &amp; (AQ282 + 2*AR282 + 4*AS282 + 8*AT282 + 16*AU282 + 32*AV282 + 64*AW282 + 128*AX282 )  &amp; ")"</f>
        <v>캐릭별파트(255)</v>
      </c>
      <c r="J282" s="601" t="s">
        <v>1936</v>
      </c>
      <c r="K282" s="777">
        <v>-1</v>
      </c>
      <c r="L282" s="777" t="s">
        <v>2638</v>
      </c>
      <c r="M282" s="647" t="s">
        <v>1008</v>
      </c>
      <c r="N282" s="624">
        <v>1</v>
      </c>
      <c r="O282" s="623" t="s">
        <v>1937</v>
      </c>
      <c r="P282" s="697" t="s">
        <v>2317</v>
      </c>
      <c r="Q282" s="623">
        <v>150</v>
      </c>
      <c r="R282" s="625">
        <f>D282</f>
        <v>31</v>
      </c>
      <c r="S282" s="697">
        <f t="shared" si="66"/>
        <v>75</v>
      </c>
      <c r="T282" s="697">
        <f t="shared" si="67"/>
        <v>1.08</v>
      </c>
      <c r="U282" s="623">
        <v>1</v>
      </c>
      <c r="V282" s="623"/>
      <c r="W282" s="647" t="s">
        <v>2185</v>
      </c>
      <c r="X282" s="623"/>
      <c r="Y282" s="623" t="s">
        <v>1938</v>
      </c>
      <c r="Z282" s="623">
        <f t="shared" si="63"/>
        <v>400</v>
      </c>
      <c r="AA282" s="623"/>
      <c r="AB282" s="623"/>
      <c r="AC282" s="623"/>
      <c r="AD282" s="623"/>
      <c r="AE282" s="697">
        <f t="shared" si="71"/>
        <v>9300</v>
      </c>
      <c r="AF282" s="623">
        <v>0</v>
      </c>
      <c r="AG282" s="623">
        <v>7</v>
      </c>
      <c r="AH282" s="600" t="s">
        <v>987</v>
      </c>
      <c r="AI282" s="611">
        <v>0</v>
      </c>
      <c r="AJ282" s="611">
        <v>0</v>
      </c>
      <c r="AK282" s="611">
        <v>0</v>
      </c>
      <c r="AL282" s="611">
        <v>0</v>
      </c>
      <c r="AM282" s="611">
        <v>0</v>
      </c>
      <c r="AN282" s="623">
        <v>0</v>
      </c>
      <c r="AQ282" s="611">
        <v>1</v>
      </c>
      <c r="AR282" s="611">
        <v>1</v>
      </c>
      <c r="AS282" s="611">
        <v>1</v>
      </c>
      <c r="AT282" s="611">
        <v>1</v>
      </c>
      <c r="AU282" s="611">
        <v>1</v>
      </c>
      <c r="AV282" s="611">
        <v>1</v>
      </c>
      <c r="AW282" s="611">
        <v>1</v>
      </c>
      <c r="AX282" s="611">
        <v>1</v>
      </c>
    </row>
    <row r="283" spans="1:51" ht="11.25" customHeight="1">
      <c r="A283" s="623"/>
      <c r="B283" s="623">
        <v>451</v>
      </c>
      <c r="C283" s="623">
        <v>53</v>
      </c>
      <c r="D283" s="620">
        <v>5</v>
      </c>
      <c r="E283" s="611">
        <v>0.4</v>
      </c>
      <c r="F283" s="614">
        <f>1 - E283</f>
        <v>0.6</v>
      </c>
      <c r="G283" s="623">
        <v>0</v>
      </c>
      <c r="H283" s="605" t="s">
        <v>1661</v>
      </c>
      <c r="I283" s="601" t="str">
        <f>"캐릭별파트(" &amp; (AQ283 + 2*AR283 + 4*AS283 + 8*AT283 + 16*AU283 + 32*AV283 + 64*AW283 + 128*AX283 )  &amp; ")"</f>
        <v>캐릭별파트(255)</v>
      </c>
      <c r="J283" s="601" t="s">
        <v>1954</v>
      </c>
      <c r="K283" s="777">
        <v>-1</v>
      </c>
      <c r="L283" s="623" t="s">
        <v>2638</v>
      </c>
      <c r="M283" s="647" t="s">
        <v>1706</v>
      </c>
      <c r="N283" s="624">
        <v>1</v>
      </c>
      <c r="O283" s="623" t="s">
        <v>1955</v>
      </c>
      <c r="P283" s="697" t="s">
        <v>2319</v>
      </c>
      <c r="Q283" s="623">
        <v>152</v>
      </c>
      <c r="R283" s="625">
        <f>D283</f>
        <v>5</v>
      </c>
      <c r="S283" s="697">
        <f t="shared" si="66"/>
        <v>10</v>
      </c>
      <c r="T283" s="697">
        <f t="shared" si="67"/>
        <v>0.20909999999999998</v>
      </c>
      <c r="U283" s="623">
        <v>0</v>
      </c>
      <c r="V283" s="623"/>
      <c r="W283" s="647" t="s">
        <v>2184</v>
      </c>
      <c r="X283" s="623"/>
      <c r="Y283" s="623" t="s">
        <v>1956</v>
      </c>
      <c r="Z283" s="623">
        <f>IF(AG283=-1, -1, 400)</f>
        <v>400</v>
      </c>
      <c r="AA283" s="623"/>
      <c r="AB283" s="623"/>
      <c r="AC283" s="623"/>
      <c r="AD283" s="623"/>
      <c r="AE283" s="697">
        <f t="shared" si="71"/>
        <v>800</v>
      </c>
      <c r="AF283" s="623">
        <v>0</v>
      </c>
      <c r="AG283" s="623">
        <v>7</v>
      </c>
      <c r="AH283" s="600" t="s">
        <v>988</v>
      </c>
      <c r="AI283" s="611">
        <v>0</v>
      </c>
      <c r="AJ283" s="611">
        <v>0</v>
      </c>
      <c r="AK283" s="611">
        <v>0</v>
      </c>
      <c r="AL283" s="611">
        <v>0</v>
      </c>
      <c r="AM283" s="611">
        <v>0</v>
      </c>
      <c r="AN283" s="623">
        <v>0</v>
      </c>
      <c r="AQ283" s="611">
        <v>1</v>
      </c>
      <c r="AR283" s="611">
        <v>1</v>
      </c>
      <c r="AS283" s="611">
        <v>1</v>
      </c>
      <c r="AT283" s="611">
        <v>1</v>
      </c>
      <c r="AU283" s="611">
        <v>1</v>
      </c>
      <c r="AV283" s="611">
        <v>1</v>
      </c>
      <c r="AW283" s="611">
        <v>1</v>
      </c>
      <c r="AX283" s="611">
        <v>1</v>
      </c>
    </row>
    <row r="284" spans="1:51" ht="11.25" customHeight="1">
      <c r="A284" s="623"/>
      <c r="B284" s="623">
        <v>452</v>
      </c>
      <c r="C284" s="623">
        <v>54</v>
      </c>
      <c r="D284" s="615">
        <v>31</v>
      </c>
      <c r="E284" s="611">
        <v>0</v>
      </c>
      <c r="F284" s="614">
        <f>1 - E284</f>
        <v>1</v>
      </c>
      <c r="G284" s="623">
        <v>0</v>
      </c>
      <c r="H284" s="603" t="s">
        <v>1662</v>
      </c>
      <c r="I284" s="601" t="str">
        <f>"캐릭별파트(" &amp; (AQ284 + 2*AR284 + 4*AS284 + 8*AT284 + 16*AU284 + 32*AV284 + 64*AW284 + 128*AX284 )  &amp; ")"</f>
        <v>캐릭별파트(255)</v>
      </c>
      <c r="J284" s="601" t="s">
        <v>1954</v>
      </c>
      <c r="K284" s="777">
        <v>-1</v>
      </c>
      <c r="L284" s="623" t="s">
        <v>2638</v>
      </c>
      <c r="M284" s="647" t="s">
        <v>1707</v>
      </c>
      <c r="N284" s="624">
        <v>1</v>
      </c>
      <c r="O284" s="623" t="s">
        <v>1955</v>
      </c>
      <c r="P284" s="697" t="s">
        <v>2317</v>
      </c>
      <c r="Q284" s="623">
        <v>151</v>
      </c>
      <c r="R284" s="625">
        <f>D284</f>
        <v>31</v>
      </c>
      <c r="S284" s="697">
        <f t="shared" si="66"/>
        <v>0</v>
      </c>
      <c r="T284" s="697">
        <f t="shared" si="67"/>
        <v>2.16</v>
      </c>
      <c r="U284" s="623">
        <v>1</v>
      </c>
      <c r="V284" s="623"/>
      <c r="W284" s="647" t="s">
        <v>2184</v>
      </c>
      <c r="X284" s="623"/>
      <c r="Y284" s="623" t="s">
        <v>1956</v>
      </c>
      <c r="Z284" s="623">
        <f>IF(AG284=-1, -1, 400)</f>
        <v>400</v>
      </c>
      <c r="AA284" s="623"/>
      <c r="AB284" s="623"/>
      <c r="AC284" s="623"/>
      <c r="AD284" s="623"/>
      <c r="AE284" s="697">
        <f t="shared" si="71"/>
        <v>9300</v>
      </c>
      <c r="AF284" s="623">
        <v>0</v>
      </c>
      <c r="AG284" s="623">
        <v>7</v>
      </c>
      <c r="AH284" s="600" t="s">
        <v>989</v>
      </c>
      <c r="AI284" s="611">
        <v>0</v>
      </c>
      <c r="AJ284" s="611">
        <v>0</v>
      </c>
      <c r="AK284" s="611">
        <v>0</v>
      </c>
      <c r="AL284" s="611">
        <v>0</v>
      </c>
      <c r="AM284" s="611">
        <v>0</v>
      </c>
      <c r="AN284" s="623">
        <v>0</v>
      </c>
      <c r="AQ284" s="611">
        <v>1</v>
      </c>
      <c r="AR284" s="611">
        <v>1</v>
      </c>
      <c r="AS284" s="611">
        <v>1</v>
      </c>
      <c r="AT284" s="611">
        <v>1</v>
      </c>
      <c r="AU284" s="611">
        <v>1</v>
      </c>
      <c r="AV284" s="611">
        <v>1</v>
      </c>
      <c r="AW284" s="611">
        <v>1</v>
      </c>
      <c r="AX284" s="611">
        <v>1</v>
      </c>
    </row>
    <row r="285" spans="1:51" s="824" customFormat="1" ht="11.25" customHeight="1">
      <c r="A285" s="780"/>
      <c r="B285" s="780">
        <v>453</v>
      </c>
      <c r="C285" s="780">
        <v>55</v>
      </c>
      <c r="D285" s="780">
        <v>31</v>
      </c>
      <c r="E285" s="780">
        <v>1</v>
      </c>
      <c r="F285" s="780">
        <f>1.4-E285</f>
        <v>0.39999999999999991</v>
      </c>
      <c r="G285" s="780">
        <v>0</v>
      </c>
      <c r="H285" s="821" t="s">
        <v>2491</v>
      </c>
      <c r="I285" s="822" t="str">
        <f t="shared" ref="I285:I292" si="74">"캐릭별파트(" &amp; (AQ285 + 2*AR285 + 4*AS285 + 8*AT285 + 16*AU285 + 32*AV285 + 64*AW285 + 128*AX285 )  &amp; ")"</f>
        <v>캐릭별파트(255)</v>
      </c>
      <c r="J285" s="822" t="s">
        <v>1922</v>
      </c>
      <c r="K285" s="780">
        <v>-1</v>
      </c>
      <c r="L285" s="780" t="s">
        <v>2638</v>
      </c>
      <c r="M285" s="780" t="s">
        <v>2466</v>
      </c>
      <c r="N285" s="823">
        <v>1</v>
      </c>
      <c r="O285" s="780" t="s">
        <v>1765</v>
      </c>
      <c r="P285" s="780" t="s">
        <v>2427</v>
      </c>
      <c r="Q285" s="780">
        <v>50000</v>
      </c>
      <c r="R285" s="780">
        <v>1</v>
      </c>
      <c r="S285" s="780">
        <f t="shared" ref="S285:S289" si="75">ROUNDUP($C$2*
IF(I285="캐릭별파트(1)",$C$5,IF(I285="캐릭별파트(2)",$C$6,IF(I285="캐릭별파트(4)",$C$7,IF(I285="캐릭별파트(8)",$C$8,IF(I285="캐릭별파트(255)",$C$8,1)))))
*$H$6*(IF(D285=3,5,IF(D285=11,16,IF(D285=26,31,D285)))/31)*E285*IF(J285="헤어-모자(2)",$F$5,IF(J285="상의(4)",$F$6,IF(J285="하의(5)",$F$7,IF(J285="배트(6)",$F$8,1)))),0)</f>
        <v>150</v>
      </c>
      <c r="T285" s="780">
        <f t="shared" ref="T285:T289" si="76">ROUNDUP($C$2*IF(I285="캐릭별파트(1)",$C$5,IF(I285="캐릭별파트(2)",$C$6,IF(I285="캐릭별파트(4)",$C$7,IF(I285="캐릭별파트(8)",$C$8,IF(I285="캐릭별파트(255)",$C$8,1)))))*$I$6
*(IF(D285=3,5,IF(D285=11,16,IF(D285=26,31,D285)))/31)*F285*
IF(J285="헤어-모자(2)",$F$5,IF(J285="상의(4)",$F$6,IF(J285="하의(5)",$F$7,IF(J285="배트(6)",$F$8,1)))),4)</f>
        <v>0.86399999999999999</v>
      </c>
      <c r="U285" s="780">
        <v>0</v>
      </c>
      <c r="V285" s="780"/>
      <c r="W285" s="780" t="s">
        <v>2185</v>
      </c>
      <c r="X285" s="780"/>
      <c r="Y285" s="780" t="s">
        <v>2426</v>
      </c>
      <c r="Z285" s="780">
        <v>400</v>
      </c>
      <c r="AA285" s="780"/>
      <c r="AB285" s="780"/>
      <c r="AC285" s="780"/>
      <c r="AD285" s="780"/>
      <c r="AE285" s="780">
        <v>0</v>
      </c>
      <c r="AF285" s="780">
        <v>200</v>
      </c>
      <c r="AG285" s="780">
        <v>-1</v>
      </c>
      <c r="AH285" s="780" t="s">
        <v>2590</v>
      </c>
      <c r="AI285" s="824">
        <v>0</v>
      </c>
      <c r="AJ285" s="824">
        <v>0</v>
      </c>
      <c r="AK285" s="780">
        <v>0</v>
      </c>
      <c r="AL285" s="780">
        <v>0</v>
      </c>
      <c r="AM285" s="780">
        <v>0</v>
      </c>
      <c r="AN285" s="780">
        <v>0</v>
      </c>
      <c r="AQ285" s="824">
        <v>1</v>
      </c>
      <c r="AR285" s="824">
        <v>1</v>
      </c>
      <c r="AS285" s="824">
        <v>1</v>
      </c>
      <c r="AT285" s="824">
        <v>1</v>
      </c>
      <c r="AU285" s="824">
        <v>1</v>
      </c>
      <c r="AV285" s="824">
        <v>1</v>
      </c>
      <c r="AW285" s="824">
        <v>1</v>
      </c>
      <c r="AX285" s="824">
        <v>1</v>
      </c>
    </row>
    <row r="286" spans="1:51" s="824" customFormat="1" ht="11.25" customHeight="1">
      <c r="A286" s="780"/>
      <c r="B286" s="780">
        <v>454</v>
      </c>
      <c r="C286" s="780">
        <v>56</v>
      </c>
      <c r="D286" s="780">
        <v>16</v>
      </c>
      <c r="E286" s="780">
        <v>1.1000000000000001</v>
      </c>
      <c r="F286" s="780">
        <f t="shared" ref="F286:F289" si="77">1.4-E286</f>
        <v>0.29999999999999982</v>
      </c>
      <c r="G286" s="780">
        <v>0</v>
      </c>
      <c r="H286" s="821" t="s">
        <v>2492</v>
      </c>
      <c r="I286" s="822" t="str">
        <f t="shared" si="74"/>
        <v>캐릭별파트(255)</v>
      </c>
      <c r="J286" s="822" t="s">
        <v>1922</v>
      </c>
      <c r="K286" s="780">
        <v>-1</v>
      </c>
      <c r="L286" s="780" t="s">
        <v>2638</v>
      </c>
      <c r="M286" s="780" t="s">
        <v>2467</v>
      </c>
      <c r="N286" s="823">
        <v>1</v>
      </c>
      <c r="O286" s="780" t="s">
        <v>1765</v>
      </c>
      <c r="P286" s="780" t="s">
        <v>2427</v>
      </c>
      <c r="Q286" s="780">
        <v>50001</v>
      </c>
      <c r="R286" s="780">
        <v>1</v>
      </c>
      <c r="S286" s="780">
        <f t="shared" si="75"/>
        <v>86</v>
      </c>
      <c r="T286" s="780">
        <f t="shared" si="76"/>
        <v>0.33449999999999996</v>
      </c>
      <c r="U286" s="780">
        <v>0</v>
      </c>
      <c r="V286" s="780"/>
      <c r="W286" s="780" t="s">
        <v>2184</v>
      </c>
      <c r="X286" s="780"/>
      <c r="Y286" s="780" t="s">
        <v>1923</v>
      </c>
      <c r="Z286" s="780">
        <f t="shared" ref="Z286:Z292" si="78">IF(AG286=-1, -1, 400)</f>
        <v>-1</v>
      </c>
      <c r="AA286" s="780"/>
      <c r="AB286" s="780"/>
      <c r="AC286" s="780"/>
      <c r="AD286" s="780"/>
      <c r="AE286" s="780">
        <v>0</v>
      </c>
      <c r="AF286" s="780">
        <v>80</v>
      </c>
      <c r="AG286" s="780">
        <v>-1</v>
      </c>
      <c r="AH286" s="780" t="s">
        <v>1799</v>
      </c>
      <c r="AI286" s="824">
        <v>0</v>
      </c>
      <c r="AJ286" s="824">
        <v>0</v>
      </c>
      <c r="AK286" s="780">
        <v>0</v>
      </c>
      <c r="AL286" s="780">
        <v>0</v>
      </c>
      <c r="AM286" s="780">
        <v>0</v>
      </c>
      <c r="AN286" s="780">
        <v>0</v>
      </c>
      <c r="AQ286" s="824">
        <v>1</v>
      </c>
      <c r="AR286" s="824">
        <v>1</v>
      </c>
      <c r="AS286" s="824">
        <v>1</v>
      </c>
      <c r="AT286" s="824">
        <v>1</v>
      </c>
      <c r="AU286" s="824">
        <v>1</v>
      </c>
      <c r="AV286" s="824">
        <v>1</v>
      </c>
      <c r="AW286" s="824">
        <v>1</v>
      </c>
      <c r="AX286" s="824">
        <v>1</v>
      </c>
    </row>
    <row r="287" spans="1:51" s="824" customFormat="1" ht="11.25" customHeight="1">
      <c r="A287" s="780"/>
      <c r="B287" s="780">
        <v>455</v>
      </c>
      <c r="C287" s="780">
        <v>57</v>
      </c>
      <c r="D287" s="780">
        <v>5</v>
      </c>
      <c r="E287" s="780">
        <v>1.2</v>
      </c>
      <c r="F287" s="780">
        <f t="shared" si="77"/>
        <v>0.19999999999999996</v>
      </c>
      <c r="G287" s="780">
        <v>0</v>
      </c>
      <c r="H287" s="821" t="s">
        <v>2493</v>
      </c>
      <c r="I287" s="822" t="str">
        <f t="shared" si="74"/>
        <v>캐릭별파트(255)</v>
      </c>
      <c r="J287" s="822" t="s">
        <v>1922</v>
      </c>
      <c r="K287" s="780">
        <v>-1</v>
      </c>
      <c r="L287" s="780" t="s">
        <v>2640</v>
      </c>
      <c r="M287" s="780" t="s">
        <v>2471</v>
      </c>
      <c r="N287" s="823">
        <v>1</v>
      </c>
      <c r="O287" s="780" t="s">
        <v>1765</v>
      </c>
      <c r="P287" s="780" t="s">
        <v>2427</v>
      </c>
      <c r="Q287" s="780">
        <v>50002</v>
      </c>
      <c r="R287" s="780">
        <v>1</v>
      </c>
      <c r="S287" s="780">
        <f t="shared" si="75"/>
        <v>30</v>
      </c>
      <c r="T287" s="780">
        <f t="shared" si="76"/>
        <v>6.9699999999999998E-2</v>
      </c>
      <c r="U287" s="780">
        <v>0</v>
      </c>
      <c r="V287" s="780"/>
      <c r="W287" s="780" t="s">
        <v>2184</v>
      </c>
      <c r="X287" s="780"/>
      <c r="Y287" s="780" t="s">
        <v>1923</v>
      </c>
      <c r="Z287" s="780">
        <f t="shared" si="78"/>
        <v>-1</v>
      </c>
      <c r="AA287" s="780"/>
      <c r="AB287" s="780"/>
      <c r="AC287" s="780"/>
      <c r="AD287" s="780"/>
      <c r="AE287" s="780">
        <v>0</v>
      </c>
      <c r="AF287" s="780">
        <v>30</v>
      </c>
      <c r="AG287" s="780">
        <v>-1</v>
      </c>
      <c r="AH287" s="780" t="s">
        <v>1799</v>
      </c>
      <c r="AI287" s="824">
        <v>0</v>
      </c>
      <c r="AJ287" s="824">
        <v>0</v>
      </c>
      <c r="AK287" s="780">
        <v>0</v>
      </c>
      <c r="AL287" s="780">
        <v>0</v>
      </c>
      <c r="AM287" s="780">
        <v>0</v>
      </c>
      <c r="AN287" s="780">
        <v>0</v>
      </c>
      <c r="AQ287" s="824">
        <v>1</v>
      </c>
      <c r="AR287" s="824">
        <v>1</v>
      </c>
      <c r="AS287" s="824">
        <v>1</v>
      </c>
      <c r="AT287" s="824">
        <v>1</v>
      </c>
      <c r="AU287" s="824">
        <v>1</v>
      </c>
      <c r="AV287" s="824">
        <v>1</v>
      </c>
      <c r="AW287" s="824">
        <v>1</v>
      </c>
      <c r="AX287" s="824">
        <v>1</v>
      </c>
    </row>
    <row r="288" spans="1:51" s="824" customFormat="1" ht="11.25" customHeight="1">
      <c r="A288" s="780"/>
      <c r="B288" s="780">
        <v>456</v>
      </c>
      <c r="C288" s="780">
        <v>58</v>
      </c>
      <c r="D288" s="780">
        <v>16</v>
      </c>
      <c r="E288" s="780">
        <v>1</v>
      </c>
      <c r="F288" s="780">
        <f t="shared" si="77"/>
        <v>0.39999999999999991</v>
      </c>
      <c r="G288" s="780">
        <v>0</v>
      </c>
      <c r="H288" s="821" t="s">
        <v>2494</v>
      </c>
      <c r="I288" s="822" t="str">
        <f t="shared" si="74"/>
        <v>캐릭별파트(255)</v>
      </c>
      <c r="J288" s="822" t="s">
        <v>1922</v>
      </c>
      <c r="K288" s="780">
        <v>-1</v>
      </c>
      <c r="L288" s="780" t="s">
        <v>2640</v>
      </c>
      <c r="M288" s="780" t="s">
        <v>2472</v>
      </c>
      <c r="N288" s="823">
        <v>1</v>
      </c>
      <c r="O288" s="780" t="s">
        <v>1765</v>
      </c>
      <c r="P288" s="780" t="s">
        <v>2427</v>
      </c>
      <c r="Q288" s="780">
        <v>50003</v>
      </c>
      <c r="R288" s="780">
        <v>1</v>
      </c>
      <c r="S288" s="780">
        <f t="shared" si="75"/>
        <v>78</v>
      </c>
      <c r="T288" s="780">
        <f t="shared" si="76"/>
        <v>0.44600000000000001</v>
      </c>
      <c r="U288" s="780">
        <v>0</v>
      </c>
      <c r="V288" s="780"/>
      <c r="W288" s="780" t="s">
        <v>2185</v>
      </c>
      <c r="X288" s="780"/>
      <c r="Y288" s="780" t="s">
        <v>1923</v>
      </c>
      <c r="Z288" s="780">
        <f t="shared" si="78"/>
        <v>-1</v>
      </c>
      <c r="AA288" s="780"/>
      <c r="AB288" s="780"/>
      <c r="AC288" s="780"/>
      <c r="AD288" s="780"/>
      <c r="AE288" s="780">
        <v>0</v>
      </c>
      <c r="AF288" s="780">
        <v>80</v>
      </c>
      <c r="AG288" s="780">
        <v>-1</v>
      </c>
      <c r="AH288" s="780" t="s">
        <v>1799</v>
      </c>
      <c r="AI288" s="824">
        <v>0</v>
      </c>
      <c r="AJ288" s="824">
        <v>0</v>
      </c>
      <c r="AK288" s="780">
        <v>0</v>
      </c>
      <c r="AL288" s="780">
        <v>0</v>
      </c>
      <c r="AM288" s="780">
        <v>0</v>
      </c>
      <c r="AN288" s="780">
        <v>0</v>
      </c>
      <c r="AQ288" s="824">
        <v>1</v>
      </c>
      <c r="AR288" s="824">
        <v>1</v>
      </c>
      <c r="AS288" s="824">
        <v>1</v>
      </c>
      <c r="AT288" s="824">
        <v>1</v>
      </c>
      <c r="AU288" s="824">
        <v>1</v>
      </c>
      <c r="AV288" s="824">
        <v>1</v>
      </c>
      <c r="AW288" s="824">
        <v>1</v>
      </c>
      <c r="AX288" s="824">
        <v>1</v>
      </c>
    </row>
    <row r="289" spans="1:50" s="824" customFormat="1" ht="11.25" customHeight="1">
      <c r="A289" s="780"/>
      <c r="B289" s="780">
        <v>457</v>
      </c>
      <c r="C289" s="780">
        <v>59</v>
      </c>
      <c r="D289" s="780">
        <v>31</v>
      </c>
      <c r="E289" s="780">
        <v>1</v>
      </c>
      <c r="F289" s="780">
        <f t="shared" si="77"/>
        <v>0.39999999999999991</v>
      </c>
      <c r="G289" s="780">
        <v>0</v>
      </c>
      <c r="H289" s="821" t="s">
        <v>2495</v>
      </c>
      <c r="I289" s="822" t="str">
        <f t="shared" si="74"/>
        <v>캐릭별파트(255)</v>
      </c>
      <c r="J289" s="822" t="s">
        <v>1922</v>
      </c>
      <c r="K289" s="780">
        <v>-1</v>
      </c>
      <c r="L289" s="780" t="s">
        <v>2640</v>
      </c>
      <c r="M289" s="780" t="s">
        <v>2473</v>
      </c>
      <c r="N289" s="823">
        <v>1</v>
      </c>
      <c r="O289" s="780" t="s">
        <v>1765</v>
      </c>
      <c r="P289" s="780" t="s">
        <v>2427</v>
      </c>
      <c r="Q289" s="780">
        <v>50004</v>
      </c>
      <c r="R289" s="780">
        <v>1</v>
      </c>
      <c r="S289" s="780">
        <f t="shared" si="75"/>
        <v>150</v>
      </c>
      <c r="T289" s="780">
        <f t="shared" si="76"/>
        <v>0.86399999999999999</v>
      </c>
      <c r="U289" s="780">
        <v>0</v>
      </c>
      <c r="V289" s="780"/>
      <c r="W289" s="780" t="s">
        <v>2184</v>
      </c>
      <c r="X289" s="780"/>
      <c r="Y289" s="780" t="s">
        <v>1923</v>
      </c>
      <c r="Z289" s="780">
        <f t="shared" si="78"/>
        <v>-1</v>
      </c>
      <c r="AA289" s="780"/>
      <c r="AB289" s="780"/>
      <c r="AC289" s="780"/>
      <c r="AD289" s="780"/>
      <c r="AE289" s="780">
        <v>0</v>
      </c>
      <c r="AF289" s="780">
        <v>200</v>
      </c>
      <c r="AG289" s="780">
        <v>-1</v>
      </c>
      <c r="AH289" s="780" t="s">
        <v>1799</v>
      </c>
      <c r="AI289" s="824">
        <v>0</v>
      </c>
      <c r="AJ289" s="824">
        <v>0</v>
      </c>
      <c r="AK289" s="780">
        <v>0</v>
      </c>
      <c r="AL289" s="780">
        <v>0</v>
      </c>
      <c r="AM289" s="780">
        <v>0</v>
      </c>
      <c r="AN289" s="780">
        <v>0</v>
      </c>
      <c r="AQ289" s="824">
        <v>1</v>
      </c>
      <c r="AR289" s="824">
        <v>1</v>
      </c>
      <c r="AS289" s="824">
        <v>1</v>
      </c>
      <c r="AT289" s="824">
        <v>1</v>
      </c>
      <c r="AU289" s="824">
        <v>1</v>
      </c>
      <c r="AV289" s="824">
        <v>1</v>
      </c>
      <c r="AW289" s="824">
        <v>1</v>
      </c>
      <c r="AX289" s="824">
        <v>1</v>
      </c>
    </row>
    <row r="290" spans="1:50" s="820" customFormat="1" ht="11.25" customHeight="1">
      <c r="A290" s="817"/>
      <c r="B290" s="817">
        <v>458</v>
      </c>
      <c r="C290" s="817">
        <v>60</v>
      </c>
      <c r="D290" s="817">
        <v>1</v>
      </c>
      <c r="E290" s="817">
        <v>1</v>
      </c>
      <c r="F290" s="817">
        <v>1</v>
      </c>
      <c r="G290" s="817">
        <v>0</v>
      </c>
      <c r="H290" s="805" t="s">
        <v>2469</v>
      </c>
      <c r="I290" s="818" t="str">
        <f t="shared" si="74"/>
        <v>캐릭별파트(0)</v>
      </c>
      <c r="J290" s="818" t="s">
        <v>1922</v>
      </c>
      <c r="K290" s="817">
        <v>-1</v>
      </c>
      <c r="L290" s="896" t="s">
        <v>2640</v>
      </c>
      <c r="M290" s="817" t="s">
        <v>1690</v>
      </c>
      <c r="N290" s="819">
        <v>1</v>
      </c>
      <c r="O290" s="817" t="s">
        <v>1765</v>
      </c>
      <c r="P290" s="817" t="s">
        <v>2427</v>
      </c>
      <c r="Q290" s="817">
        <v>50005</v>
      </c>
      <c r="R290" s="817">
        <v>1</v>
      </c>
      <c r="S290" s="817">
        <v>100</v>
      </c>
      <c r="T290" s="817">
        <v>1</v>
      </c>
      <c r="U290" s="817">
        <v>0</v>
      </c>
      <c r="V290" s="817"/>
      <c r="W290" s="817" t="s">
        <v>2425</v>
      </c>
      <c r="X290" s="817"/>
      <c r="Y290" s="817" t="s">
        <v>1923</v>
      </c>
      <c r="Z290" s="817">
        <f t="shared" si="78"/>
        <v>-1</v>
      </c>
      <c r="AA290" s="817"/>
      <c r="AB290" s="817"/>
      <c r="AC290" s="817"/>
      <c r="AD290" s="817"/>
      <c r="AE290" s="817">
        <v>0</v>
      </c>
      <c r="AF290" s="817">
        <v>200</v>
      </c>
      <c r="AG290" s="817">
        <v>-1</v>
      </c>
      <c r="AH290" s="817" t="s">
        <v>1799</v>
      </c>
      <c r="AI290" s="820">
        <v>0</v>
      </c>
      <c r="AJ290" s="820">
        <v>0</v>
      </c>
      <c r="AK290" s="817">
        <v>0</v>
      </c>
      <c r="AL290" s="817">
        <v>0</v>
      </c>
      <c r="AM290" s="817">
        <v>0</v>
      </c>
      <c r="AN290" s="817">
        <v>0</v>
      </c>
      <c r="AQ290" s="820">
        <v>0</v>
      </c>
      <c r="AR290" s="820">
        <v>0</v>
      </c>
      <c r="AS290" s="820">
        <v>0</v>
      </c>
      <c r="AT290" s="820">
        <v>0</v>
      </c>
      <c r="AU290" s="820">
        <v>0</v>
      </c>
      <c r="AV290" s="820">
        <v>0</v>
      </c>
      <c r="AW290" s="820">
        <v>0</v>
      </c>
      <c r="AX290" s="820">
        <v>0</v>
      </c>
    </row>
    <row r="291" spans="1:50" s="820" customFormat="1" ht="11.25" customHeight="1">
      <c r="A291" s="817"/>
      <c r="B291" s="817">
        <v>459</v>
      </c>
      <c r="C291" s="817">
        <v>61</v>
      </c>
      <c r="D291" s="817">
        <v>1</v>
      </c>
      <c r="E291" s="817">
        <v>1</v>
      </c>
      <c r="F291" s="817">
        <v>1</v>
      </c>
      <c r="G291" s="817">
        <v>0</v>
      </c>
      <c r="H291" s="805" t="s">
        <v>2470</v>
      </c>
      <c r="I291" s="818" t="str">
        <f t="shared" si="74"/>
        <v>캐릭별파트(0)</v>
      </c>
      <c r="J291" s="818" t="s">
        <v>1922</v>
      </c>
      <c r="K291" s="817">
        <v>-1</v>
      </c>
      <c r="L291" s="896" t="s">
        <v>2640</v>
      </c>
      <c r="M291" s="817" t="s">
        <v>1690</v>
      </c>
      <c r="N291" s="819">
        <v>1</v>
      </c>
      <c r="O291" s="817" t="s">
        <v>1765</v>
      </c>
      <c r="P291" s="817" t="s">
        <v>2427</v>
      </c>
      <c r="Q291" s="817">
        <v>50006</v>
      </c>
      <c r="R291" s="817">
        <v>1</v>
      </c>
      <c r="S291" s="817">
        <v>100</v>
      </c>
      <c r="T291" s="817">
        <v>1</v>
      </c>
      <c r="U291" s="817">
        <v>0</v>
      </c>
      <c r="V291" s="817"/>
      <c r="W291" s="817" t="s">
        <v>2425</v>
      </c>
      <c r="X291" s="817"/>
      <c r="Y291" s="817" t="s">
        <v>1923</v>
      </c>
      <c r="Z291" s="817">
        <f t="shared" si="78"/>
        <v>-1</v>
      </c>
      <c r="AA291" s="817"/>
      <c r="AB291" s="817"/>
      <c r="AC291" s="817"/>
      <c r="AD291" s="817"/>
      <c r="AE291" s="817">
        <v>0</v>
      </c>
      <c r="AF291" s="817">
        <v>200</v>
      </c>
      <c r="AG291" s="817">
        <v>-1</v>
      </c>
      <c r="AH291" s="817" t="s">
        <v>1799</v>
      </c>
      <c r="AI291" s="820">
        <v>0</v>
      </c>
      <c r="AJ291" s="820">
        <v>0</v>
      </c>
      <c r="AK291" s="817">
        <v>0</v>
      </c>
      <c r="AL291" s="817">
        <v>0</v>
      </c>
      <c r="AM291" s="817">
        <v>0</v>
      </c>
      <c r="AN291" s="817">
        <v>0</v>
      </c>
      <c r="AQ291" s="820">
        <v>0</v>
      </c>
      <c r="AR291" s="820">
        <v>0</v>
      </c>
      <c r="AS291" s="820">
        <v>0</v>
      </c>
      <c r="AT291" s="820">
        <v>0</v>
      </c>
      <c r="AU291" s="820">
        <v>0</v>
      </c>
      <c r="AV291" s="820">
        <v>0</v>
      </c>
      <c r="AW291" s="820">
        <v>0</v>
      </c>
      <c r="AX291" s="820">
        <v>0</v>
      </c>
    </row>
    <row r="292" spans="1:50" s="911" customFormat="1" ht="11.25" customHeight="1">
      <c r="A292" s="907"/>
      <c r="B292" s="907">
        <v>460</v>
      </c>
      <c r="C292" s="907">
        <v>62</v>
      </c>
      <c r="D292" s="907">
        <v>31</v>
      </c>
      <c r="E292" s="907">
        <v>0.75</v>
      </c>
      <c r="F292" s="907">
        <f>1.05-E292</f>
        <v>0.30000000000000004</v>
      </c>
      <c r="G292" s="907">
        <v>0</v>
      </c>
      <c r="H292" s="908" t="s">
        <v>2683</v>
      </c>
      <c r="I292" s="909" t="str">
        <f t="shared" si="74"/>
        <v>캐릭별파트(255)</v>
      </c>
      <c r="J292" s="909" t="s">
        <v>1922</v>
      </c>
      <c r="K292" s="907">
        <v>-1</v>
      </c>
      <c r="L292" s="907" t="s">
        <v>2638</v>
      </c>
      <c r="M292" s="907" t="s">
        <v>2679</v>
      </c>
      <c r="N292" s="910">
        <v>1</v>
      </c>
      <c r="O292" s="907" t="s">
        <v>1765</v>
      </c>
      <c r="P292" s="907" t="s">
        <v>2427</v>
      </c>
      <c r="Q292" s="907">
        <v>50007</v>
      </c>
      <c r="R292" s="907">
        <v>1</v>
      </c>
      <c r="S292" s="777">
        <f t="shared" ref="S292" si="79">ROUNDUP($C$2*
IF(I292="캐릭별파트(1)",$C$5,IF(I292="캐릭별파트(2)",$C$6,IF(I292="캐릭별파트(4)",$C$7,IF(I292="캐릭별파트(8)",$C$8,IF(I292="캐릭별파트(255)",$C$8,1)))))
*$H$6*(IF(D292=3,5,IF(D292=11,16,IF(D292=26,31,D292)))/31)*E292*IF(J292="헤어-모자(2)",$F$5,IF(J292="상의(4)",$F$6,IF(J292="하의(5)",$F$7,IF(J292="배트(6)",$F$8,1)))),0)</f>
        <v>113</v>
      </c>
      <c r="T292" s="777">
        <f t="shared" ref="T292" si="80">ROUNDUP($C$2*IF(I292="캐릭별파트(1)",$C$5,IF(I292="캐릭별파트(2)",$C$6,IF(I292="캐릭별파트(4)",$C$7,IF(I292="캐릭별파트(8)",$C$8,IF(I292="캐릭별파트(255)",$C$8,1)))))*$I$6
*(IF(D292=3,5,IF(D292=11,16,IF(D292=26,31,D292)))/31)*F292*
IF(J292="헤어-모자(2)",$F$5,IF(J292="상의(4)",$F$6,IF(J292="하의(5)",$F$7,IF(J292="배트(6)",$F$8,1)))),4)</f>
        <v>0.64800000000000002</v>
      </c>
      <c r="U292" s="907">
        <v>0</v>
      </c>
      <c r="V292" s="907"/>
      <c r="W292" s="907" t="s">
        <v>2425</v>
      </c>
      <c r="X292" s="907"/>
      <c r="Y292" s="907" t="s">
        <v>1923</v>
      </c>
      <c r="Z292" s="907">
        <f t="shared" si="78"/>
        <v>-1</v>
      </c>
      <c r="AA292" s="907"/>
      <c r="AB292" s="907"/>
      <c r="AC292" s="907"/>
      <c r="AD292" s="907"/>
      <c r="AE292" s="777">
        <v>0</v>
      </c>
      <c r="AF292" s="907">
        <v>120</v>
      </c>
      <c r="AG292" s="907">
        <v>-1</v>
      </c>
      <c r="AH292" s="907" t="s">
        <v>1799</v>
      </c>
      <c r="AI292" s="911">
        <v>0</v>
      </c>
      <c r="AJ292" s="911">
        <v>0</v>
      </c>
      <c r="AK292" s="907">
        <v>0</v>
      </c>
      <c r="AL292" s="907">
        <v>0</v>
      </c>
      <c r="AM292" s="907">
        <v>0</v>
      </c>
      <c r="AN292" s="907">
        <v>0</v>
      </c>
      <c r="AQ292" s="911">
        <v>1</v>
      </c>
      <c r="AR292" s="911">
        <v>1</v>
      </c>
      <c r="AS292" s="911">
        <v>1</v>
      </c>
      <c r="AT292" s="911">
        <v>1</v>
      </c>
      <c r="AU292" s="911">
        <v>1</v>
      </c>
      <c r="AV292" s="911">
        <v>1</v>
      </c>
      <c r="AW292" s="911">
        <v>1</v>
      </c>
      <c r="AX292" s="911">
        <v>1</v>
      </c>
    </row>
    <row r="293" spans="1:50" s="619" customFormat="1" ht="11.25" customHeight="1">
      <c r="A293" s="744"/>
      <c r="B293" s="744">
        <v>461</v>
      </c>
      <c r="C293" s="744">
        <v>63</v>
      </c>
      <c r="D293" s="744">
        <v>1</v>
      </c>
      <c r="E293" s="744">
        <v>1</v>
      </c>
      <c r="F293" s="744">
        <v>1</v>
      </c>
      <c r="G293" s="744">
        <v>0</v>
      </c>
      <c r="H293" s="706" t="s">
        <v>2423</v>
      </c>
      <c r="I293" s="745" t="str">
        <f t="shared" ref="I293:I294" si="81">"캐릭별파트(" &amp; (AQ293 + 2*AR293 + 4*AS293 + 8*AT293 + 16*AU293 + 32*AV293 + 64*AW293 + 128*AX293 )  &amp; ")"</f>
        <v>캐릭별파트(0)</v>
      </c>
      <c r="J293" s="745" t="s">
        <v>1922</v>
      </c>
      <c r="K293" s="817">
        <v>-1</v>
      </c>
      <c r="L293" s="896" t="s">
        <v>2640</v>
      </c>
      <c r="M293" s="744" t="s">
        <v>1690</v>
      </c>
      <c r="N293" s="746">
        <v>1</v>
      </c>
      <c r="O293" s="744" t="s">
        <v>1765</v>
      </c>
      <c r="P293" s="744" t="s">
        <v>2427</v>
      </c>
      <c r="Q293" s="744">
        <v>116</v>
      </c>
      <c r="R293" s="744">
        <v>1</v>
      </c>
      <c r="S293" s="744">
        <v>100</v>
      </c>
      <c r="T293" s="744">
        <v>1</v>
      </c>
      <c r="U293" s="744">
        <v>0</v>
      </c>
      <c r="V293" s="744"/>
      <c r="W293" s="744" t="s">
        <v>2425</v>
      </c>
      <c r="X293" s="744"/>
      <c r="Y293" s="744" t="s">
        <v>1923</v>
      </c>
      <c r="Z293" s="744">
        <f t="shared" ref="Z293:Z294" si="82">IF(AG293=-1, -1, 400)</f>
        <v>-1</v>
      </c>
      <c r="AA293" s="744"/>
      <c r="AB293" s="744"/>
      <c r="AC293" s="744"/>
      <c r="AD293" s="744"/>
      <c r="AE293" s="744">
        <v>0</v>
      </c>
      <c r="AF293" s="744">
        <v>200</v>
      </c>
      <c r="AG293" s="744">
        <v>-1</v>
      </c>
      <c r="AH293" s="744" t="s">
        <v>1799</v>
      </c>
      <c r="AI293" s="747">
        <v>0</v>
      </c>
      <c r="AJ293" s="747">
        <v>0</v>
      </c>
      <c r="AK293" s="744">
        <v>0</v>
      </c>
      <c r="AL293" s="744">
        <v>0</v>
      </c>
      <c r="AM293" s="744">
        <v>0</v>
      </c>
      <c r="AN293" s="744">
        <v>0</v>
      </c>
      <c r="AO293" s="747"/>
      <c r="AP293" s="747"/>
      <c r="AQ293" s="743">
        <v>0</v>
      </c>
      <c r="AR293" s="743">
        <v>0</v>
      </c>
      <c r="AS293" s="743">
        <v>0</v>
      </c>
      <c r="AT293" s="743">
        <v>0</v>
      </c>
      <c r="AU293" s="743">
        <v>0</v>
      </c>
      <c r="AV293" s="743">
        <v>0</v>
      </c>
      <c r="AW293" s="743">
        <v>0</v>
      </c>
      <c r="AX293" s="743">
        <v>0</v>
      </c>
    </row>
    <row r="294" spans="1:50" s="619" customFormat="1" ht="11.25" customHeight="1">
      <c r="A294" s="744"/>
      <c r="B294" s="744">
        <v>462</v>
      </c>
      <c r="C294" s="744">
        <v>64</v>
      </c>
      <c r="D294" s="744">
        <v>1</v>
      </c>
      <c r="E294" s="744">
        <v>1</v>
      </c>
      <c r="F294" s="744">
        <v>1</v>
      </c>
      <c r="G294" s="744">
        <v>0</v>
      </c>
      <c r="H294" s="706" t="s">
        <v>2424</v>
      </c>
      <c r="I294" s="745" t="str">
        <f t="shared" si="81"/>
        <v>캐릭별파트(0)</v>
      </c>
      <c r="J294" s="745" t="s">
        <v>1922</v>
      </c>
      <c r="K294" s="817">
        <v>-1</v>
      </c>
      <c r="L294" s="896" t="s">
        <v>2640</v>
      </c>
      <c r="M294" s="744" t="s">
        <v>1690</v>
      </c>
      <c r="N294" s="746">
        <v>1</v>
      </c>
      <c r="O294" s="744" t="s">
        <v>1765</v>
      </c>
      <c r="P294" s="744" t="s">
        <v>2427</v>
      </c>
      <c r="Q294" s="744">
        <v>116</v>
      </c>
      <c r="R294" s="744">
        <v>1</v>
      </c>
      <c r="S294" s="744">
        <v>100</v>
      </c>
      <c r="T294" s="744">
        <v>1</v>
      </c>
      <c r="U294" s="744">
        <v>0</v>
      </c>
      <c r="V294" s="744"/>
      <c r="W294" s="744" t="s">
        <v>2425</v>
      </c>
      <c r="X294" s="744"/>
      <c r="Y294" s="744" t="s">
        <v>1923</v>
      </c>
      <c r="Z294" s="744">
        <f t="shared" si="82"/>
        <v>-1</v>
      </c>
      <c r="AA294" s="744"/>
      <c r="AB294" s="744"/>
      <c r="AC294" s="744"/>
      <c r="AD294" s="744"/>
      <c r="AE294" s="744">
        <v>0</v>
      </c>
      <c r="AF294" s="744">
        <v>200</v>
      </c>
      <c r="AG294" s="744">
        <v>-1</v>
      </c>
      <c r="AH294" s="744" t="s">
        <v>1799</v>
      </c>
      <c r="AI294" s="747">
        <v>0</v>
      </c>
      <c r="AJ294" s="747">
        <v>0</v>
      </c>
      <c r="AK294" s="744">
        <v>0</v>
      </c>
      <c r="AL294" s="744">
        <v>0</v>
      </c>
      <c r="AM294" s="744">
        <v>0</v>
      </c>
      <c r="AN294" s="744">
        <v>0</v>
      </c>
      <c r="AO294" s="747"/>
      <c r="AP294" s="747"/>
      <c r="AQ294" s="743">
        <v>0</v>
      </c>
      <c r="AR294" s="743">
        <v>0</v>
      </c>
      <c r="AS294" s="743">
        <v>0</v>
      </c>
      <c r="AT294" s="743">
        <v>0</v>
      </c>
      <c r="AU294" s="743">
        <v>0</v>
      </c>
      <c r="AV294" s="743">
        <v>0</v>
      </c>
      <c r="AW294" s="743">
        <v>0</v>
      </c>
      <c r="AX294" s="743">
        <v>0</v>
      </c>
    </row>
    <row r="295" spans="1:50" ht="11.25" customHeight="1">
      <c r="A295" s="536" t="s">
        <v>238</v>
      </c>
      <c r="B295" s="536" t="s">
        <v>160</v>
      </c>
      <c r="C295" s="570" t="s">
        <v>1957</v>
      </c>
      <c r="D295" s="570" t="s">
        <v>1958</v>
      </c>
      <c r="E295" s="570" t="s">
        <v>1958</v>
      </c>
      <c r="F295" s="570" t="s">
        <v>1959</v>
      </c>
      <c r="G295" s="570" t="s">
        <v>244</v>
      </c>
      <c r="H295" s="430" t="s">
        <v>1960</v>
      </c>
      <c r="I295" s="192" t="s">
        <v>162</v>
      </c>
      <c r="J295" s="192" t="s">
        <v>1781</v>
      </c>
      <c r="K295" s="536" t="s">
        <v>2646</v>
      </c>
      <c r="L295" s="536" t="s">
        <v>2641</v>
      </c>
      <c r="M295" s="536" t="s">
        <v>164</v>
      </c>
      <c r="N295" s="193" t="s">
        <v>1517</v>
      </c>
      <c r="O295" s="536" t="s">
        <v>1740</v>
      </c>
      <c r="P295" s="536" t="s">
        <v>1741</v>
      </c>
      <c r="Q295" s="536" t="s">
        <v>165</v>
      </c>
      <c r="R295" s="529" t="s">
        <v>1742</v>
      </c>
      <c r="S295" s="536" t="s">
        <v>1782</v>
      </c>
      <c r="T295" s="536" t="s">
        <v>1843</v>
      </c>
      <c r="U295" s="536"/>
      <c r="V295" s="536"/>
      <c r="W295" s="536"/>
      <c r="X295" s="536"/>
      <c r="Y295" s="613" t="s">
        <v>1749</v>
      </c>
      <c r="Z295" s="613" t="s">
        <v>1750</v>
      </c>
      <c r="AA295" s="536"/>
      <c r="AB295" s="570" t="s">
        <v>1752</v>
      </c>
      <c r="AC295" s="570" t="s">
        <v>597</v>
      </c>
      <c r="AD295" s="570" t="s">
        <v>598</v>
      </c>
      <c r="AE295" s="536" t="s">
        <v>169</v>
      </c>
      <c r="AF295" s="536" t="s">
        <v>170</v>
      </c>
      <c r="AG295" s="536" t="s">
        <v>1753</v>
      </c>
      <c r="AH295" s="197" t="s">
        <v>171</v>
      </c>
      <c r="AI295" s="528" t="s">
        <v>1961</v>
      </c>
      <c r="AJ295" s="528" t="s">
        <v>1754</v>
      </c>
      <c r="AK295" s="528" t="s">
        <v>1754</v>
      </c>
      <c r="AL295" s="528" t="s">
        <v>1754</v>
      </c>
      <c r="AM295" s="528" t="s">
        <v>1754</v>
      </c>
      <c r="AN295" s="528" t="s">
        <v>1754</v>
      </c>
      <c r="AO295" s="528" t="s">
        <v>1754</v>
      </c>
      <c r="AP295" s="528" t="s">
        <v>1754</v>
      </c>
      <c r="AQ295" s="528" t="s">
        <v>1755</v>
      </c>
      <c r="AR295" s="528" t="s">
        <v>1756</v>
      </c>
      <c r="AS295" s="528" t="s">
        <v>1757</v>
      </c>
      <c r="AT295" s="528" t="s">
        <v>1758</v>
      </c>
      <c r="AU295" s="528" t="s">
        <v>1759</v>
      </c>
      <c r="AV295" s="528" t="s">
        <v>1760</v>
      </c>
      <c r="AW295" s="528" t="s">
        <v>1759</v>
      </c>
      <c r="AX295" s="528" t="s">
        <v>1760</v>
      </c>
    </row>
    <row r="296" spans="1:50" ht="11.25" customHeight="1">
      <c r="A296" s="623"/>
      <c r="B296" s="623">
        <v>500</v>
      </c>
      <c r="C296" s="623">
        <v>1</v>
      </c>
      <c r="D296" s="623">
        <v>0</v>
      </c>
      <c r="E296" s="623">
        <v>0</v>
      </c>
      <c r="F296" s="623">
        <v>0</v>
      </c>
      <c r="G296" s="623">
        <v>1</v>
      </c>
      <c r="H296" s="246" t="s">
        <v>599</v>
      </c>
      <c r="I296" s="601" t="str">
        <f t="shared" ref="I296:I314" si="83">"캐릭별파트(" &amp; (AQ296 + 2*AR296 + 4*AS296 + 8*AT296 + 16*AU296 + 32*AV296 + 64*AW296 + 128*AX296 )  &amp; ")"</f>
        <v>캐릭별파트(15)</v>
      </c>
      <c r="J296" s="601" t="s">
        <v>1962</v>
      </c>
      <c r="K296" s="777">
        <v>-1</v>
      </c>
      <c r="L296" s="623" t="s">
        <v>2638</v>
      </c>
      <c r="M296" s="246" t="s">
        <v>579</v>
      </c>
      <c r="N296" s="624">
        <v>1</v>
      </c>
      <c r="O296" s="623" t="s">
        <v>1765</v>
      </c>
      <c r="P296" s="697" t="s">
        <v>2317</v>
      </c>
      <c r="Q296" s="623">
        <v>800</v>
      </c>
      <c r="R296" s="526">
        <v>0</v>
      </c>
      <c r="S296" s="623">
        <v>0</v>
      </c>
      <c r="T296" s="623">
        <v>0.3</v>
      </c>
      <c r="U296" s="623"/>
      <c r="V296" s="623"/>
      <c r="W296" s="623"/>
      <c r="X296" s="623"/>
      <c r="Y296" s="623" t="s">
        <v>1923</v>
      </c>
      <c r="Z296" s="623">
        <f t="shared" ref="Z296:Z314" si="84">IF(AG296=-1, -1, 500)</f>
        <v>-1</v>
      </c>
      <c r="AA296" s="623"/>
      <c r="AB296" s="623"/>
      <c r="AC296" s="623"/>
      <c r="AD296" s="623"/>
      <c r="AE296" s="623">
        <f t="shared" ref="AE296:AE324" si="85">INT(AI296*500*
    IF(G296=0, 1, 0)
)</f>
        <v>0</v>
      </c>
      <c r="AF296" s="623">
        <v>35</v>
      </c>
      <c r="AG296" s="623">
        <v>-1</v>
      </c>
      <c r="AH296" s="623" t="s">
        <v>1963</v>
      </c>
      <c r="AI296" s="611">
        <v>1</v>
      </c>
      <c r="AQ296" s="611">
        <v>1</v>
      </c>
      <c r="AR296" s="611">
        <v>1</v>
      </c>
      <c r="AS296" s="611">
        <v>1</v>
      </c>
      <c r="AT296" s="611">
        <v>1</v>
      </c>
      <c r="AU296" s="611">
        <v>0</v>
      </c>
      <c r="AV296" s="611">
        <v>0</v>
      </c>
      <c r="AW296" s="611">
        <v>0</v>
      </c>
      <c r="AX296" s="611">
        <v>0</v>
      </c>
    </row>
    <row r="297" spans="1:50" ht="11.25" customHeight="1">
      <c r="A297" s="623"/>
      <c r="B297" s="623">
        <v>501</v>
      </c>
      <c r="C297" s="623">
        <v>2</v>
      </c>
      <c r="D297" s="623">
        <v>0</v>
      </c>
      <c r="E297" s="623">
        <v>0</v>
      </c>
      <c r="F297" s="623">
        <v>0</v>
      </c>
      <c r="G297" s="623">
        <v>1</v>
      </c>
      <c r="H297" s="246" t="s">
        <v>600</v>
      </c>
      <c r="I297" s="601" t="str">
        <f t="shared" si="83"/>
        <v>캐릭별파트(15)</v>
      </c>
      <c r="J297" s="601" t="s">
        <v>1962</v>
      </c>
      <c r="K297" s="777">
        <v>-1</v>
      </c>
      <c r="L297" s="777" t="s">
        <v>2638</v>
      </c>
      <c r="M297" s="246" t="s">
        <v>580</v>
      </c>
      <c r="N297" s="624">
        <v>1</v>
      </c>
      <c r="O297" s="623" t="s">
        <v>1765</v>
      </c>
      <c r="P297" s="697" t="s">
        <v>2320</v>
      </c>
      <c r="Q297" s="623">
        <v>801</v>
      </c>
      <c r="R297" s="526">
        <v>0</v>
      </c>
      <c r="S297" s="623">
        <v>0</v>
      </c>
      <c r="T297" s="623">
        <v>0.3</v>
      </c>
      <c r="U297" s="623"/>
      <c r="V297" s="623"/>
      <c r="W297" s="623"/>
      <c r="X297" s="623"/>
      <c r="Y297" s="623" t="s">
        <v>1923</v>
      </c>
      <c r="Z297" s="623">
        <f t="shared" si="84"/>
        <v>-1</v>
      </c>
      <c r="AA297" s="623"/>
      <c r="AB297" s="623"/>
      <c r="AC297" s="623"/>
      <c r="AD297" s="623"/>
      <c r="AE297" s="623">
        <f t="shared" si="85"/>
        <v>0</v>
      </c>
      <c r="AF297" s="623">
        <v>30</v>
      </c>
      <c r="AG297" s="623">
        <v>-1</v>
      </c>
      <c r="AH297" s="623" t="s">
        <v>1964</v>
      </c>
      <c r="AI297" s="611">
        <v>1</v>
      </c>
      <c r="AQ297" s="611">
        <v>1</v>
      </c>
      <c r="AR297" s="611">
        <v>1</v>
      </c>
      <c r="AS297" s="611">
        <v>1</v>
      </c>
      <c r="AT297" s="611">
        <v>1</v>
      </c>
      <c r="AU297" s="611">
        <v>0</v>
      </c>
      <c r="AV297" s="611">
        <v>0</v>
      </c>
      <c r="AW297" s="611">
        <v>0</v>
      </c>
      <c r="AX297" s="611">
        <v>0</v>
      </c>
    </row>
    <row r="298" spans="1:50" ht="11.25" customHeight="1">
      <c r="A298" s="623"/>
      <c r="B298" s="623">
        <v>502</v>
      </c>
      <c r="C298" s="623">
        <v>3</v>
      </c>
      <c r="D298" s="623">
        <v>0</v>
      </c>
      <c r="E298" s="623">
        <v>0</v>
      </c>
      <c r="F298" s="623">
        <v>0</v>
      </c>
      <c r="G298" s="623">
        <v>1</v>
      </c>
      <c r="H298" s="246" t="s">
        <v>601</v>
      </c>
      <c r="I298" s="601" t="str">
        <f t="shared" si="83"/>
        <v>캐릭별파트(15)</v>
      </c>
      <c r="J298" s="601" t="s">
        <v>1962</v>
      </c>
      <c r="K298" s="777">
        <v>-1</v>
      </c>
      <c r="L298" s="623" t="s">
        <v>2638</v>
      </c>
      <c r="M298" s="246" t="s">
        <v>581</v>
      </c>
      <c r="N298" s="624">
        <v>1</v>
      </c>
      <c r="O298" s="623" t="s">
        <v>1765</v>
      </c>
      <c r="P298" s="697" t="s">
        <v>2320</v>
      </c>
      <c r="Q298" s="623">
        <v>802</v>
      </c>
      <c r="R298" s="526">
        <v>0</v>
      </c>
      <c r="S298" s="623">
        <v>0</v>
      </c>
      <c r="T298" s="623">
        <v>0.3</v>
      </c>
      <c r="U298" s="623"/>
      <c r="V298" s="623"/>
      <c r="W298" s="623"/>
      <c r="X298" s="623"/>
      <c r="Y298" s="623" t="s">
        <v>1923</v>
      </c>
      <c r="Z298" s="623">
        <f t="shared" si="84"/>
        <v>-1</v>
      </c>
      <c r="AA298" s="623"/>
      <c r="AB298" s="623"/>
      <c r="AC298" s="623"/>
      <c r="AD298" s="623"/>
      <c r="AE298" s="623">
        <f t="shared" si="85"/>
        <v>0</v>
      </c>
      <c r="AF298" s="623">
        <v>30</v>
      </c>
      <c r="AG298" s="623">
        <v>-1</v>
      </c>
      <c r="AH298" s="623" t="s">
        <v>1965</v>
      </c>
      <c r="AI298" s="611">
        <v>1</v>
      </c>
      <c r="AQ298" s="611">
        <v>1</v>
      </c>
      <c r="AR298" s="611">
        <v>1</v>
      </c>
      <c r="AS298" s="611">
        <v>1</v>
      </c>
      <c r="AT298" s="611">
        <v>1</v>
      </c>
      <c r="AU298" s="611">
        <v>0</v>
      </c>
      <c r="AV298" s="611">
        <v>0</v>
      </c>
      <c r="AW298" s="611">
        <v>0</v>
      </c>
      <c r="AX298" s="611">
        <v>0</v>
      </c>
    </row>
    <row r="299" spans="1:50" ht="11.25" customHeight="1">
      <c r="A299" s="623"/>
      <c r="B299" s="623">
        <v>503</v>
      </c>
      <c r="C299" s="623">
        <v>4</v>
      </c>
      <c r="D299" s="623">
        <v>0</v>
      </c>
      <c r="E299" s="623">
        <v>0</v>
      </c>
      <c r="F299" s="623">
        <v>0</v>
      </c>
      <c r="G299" s="623">
        <v>1</v>
      </c>
      <c r="H299" s="246" t="s">
        <v>602</v>
      </c>
      <c r="I299" s="601" t="str">
        <f t="shared" si="83"/>
        <v>캐릭별파트(15)</v>
      </c>
      <c r="J299" s="601" t="s">
        <v>1962</v>
      </c>
      <c r="K299" s="777">
        <v>-1</v>
      </c>
      <c r="L299" s="623" t="s">
        <v>2638</v>
      </c>
      <c r="M299" s="246" t="s">
        <v>582</v>
      </c>
      <c r="N299" s="624">
        <v>1</v>
      </c>
      <c r="O299" s="623" t="s">
        <v>1765</v>
      </c>
      <c r="P299" s="697" t="s">
        <v>2320</v>
      </c>
      <c r="Q299" s="623">
        <v>803</v>
      </c>
      <c r="R299" s="526">
        <v>0</v>
      </c>
      <c r="S299" s="623">
        <v>0</v>
      </c>
      <c r="T299" s="623">
        <v>0.3</v>
      </c>
      <c r="U299" s="623"/>
      <c r="V299" s="623"/>
      <c r="W299" s="623"/>
      <c r="X299" s="623"/>
      <c r="Y299" s="623" t="s">
        <v>1923</v>
      </c>
      <c r="Z299" s="623">
        <f t="shared" si="84"/>
        <v>-1</v>
      </c>
      <c r="AA299" s="623"/>
      <c r="AB299" s="623"/>
      <c r="AC299" s="623"/>
      <c r="AD299" s="623"/>
      <c r="AE299" s="623">
        <f t="shared" si="85"/>
        <v>0</v>
      </c>
      <c r="AF299" s="623">
        <v>30</v>
      </c>
      <c r="AG299" s="623">
        <v>-1</v>
      </c>
      <c r="AH299" s="623" t="s">
        <v>1966</v>
      </c>
      <c r="AI299" s="611">
        <v>1</v>
      </c>
      <c r="AQ299" s="611">
        <v>1</v>
      </c>
      <c r="AR299" s="611">
        <v>1</v>
      </c>
      <c r="AS299" s="611">
        <v>1</v>
      </c>
      <c r="AT299" s="611">
        <v>1</v>
      </c>
      <c r="AU299" s="611">
        <v>0</v>
      </c>
      <c r="AV299" s="611">
        <v>0</v>
      </c>
      <c r="AW299" s="611">
        <v>0</v>
      </c>
      <c r="AX299" s="611">
        <v>0</v>
      </c>
    </row>
    <row r="300" spans="1:50" ht="11.25" customHeight="1">
      <c r="A300" s="623"/>
      <c r="B300" s="623">
        <v>504</v>
      </c>
      <c r="C300" s="623">
        <v>5</v>
      </c>
      <c r="D300" s="623">
        <v>0</v>
      </c>
      <c r="E300" s="623">
        <v>0</v>
      </c>
      <c r="F300" s="623">
        <v>0</v>
      </c>
      <c r="G300" s="623">
        <v>1</v>
      </c>
      <c r="H300" s="246" t="s">
        <v>603</v>
      </c>
      <c r="I300" s="601" t="str">
        <f t="shared" si="83"/>
        <v>캐릭별파트(15)</v>
      </c>
      <c r="J300" s="601" t="s">
        <v>1962</v>
      </c>
      <c r="K300" s="777">
        <v>-1</v>
      </c>
      <c r="L300" s="623" t="s">
        <v>2638</v>
      </c>
      <c r="M300" s="246" t="s">
        <v>583</v>
      </c>
      <c r="N300" s="624">
        <v>1</v>
      </c>
      <c r="O300" s="623" t="s">
        <v>1765</v>
      </c>
      <c r="P300" s="697" t="s">
        <v>2320</v>
      </c>
      <c r="Q300" s="623">
        <v>804</v>
      </c>
      <c r="R300" s="526">
        <v>0</v>
      </c>
      <c r="S300" s="623">
        <v>0</v>
      </c>
      <c r="T300" s="623">
        <v>0.3</v>
      </c>
      <c r="U300" s="623"/>
      <c r="V300" s="623"/>
      <c r="W300" s="623"/>
      <c r="X300" s="623"/>
      <c r="Y300" s="623" t="s">
        <v>1923</v>
      </c>
      <c r="Z300" s="623">
        <f t="shared" si="84"/>
        <v>-1</v>
      </c>
      <c r="AA300" s="623"/>
      <c r="AB300" s="623"/>
      <c r="AC300" s="623"/>
      <c r="AD300" s="623"/>
      <c r="AE300" s="623">
        <f t="shared" si="85"/>
        <v>0</v>
      </c>
      <c r="AF300" s="623">
        <v>30</v>
      </c>
      <c r="AG300" s="623">
        <v>-1</v>
      </c>
      <c r="AH300" s="623" t="s">
        <v>1967</v>
      </c>
      <c r="AI300" s="611">
        <v>1</v>
      </c>
      <c r="AQ300" s="611">
        <v>1</v>
      </c>
      <c r="AR300" s="611">
        <v>1</v>
      </c>
      <c r="AS300" s="611">
        <v>1</v>
      </c>
      <c r="AT300" s="611">
        <v>1</v>
      </c>
      <c r="AU300" s="611">
        <v>0</v>
      </c>
      <c r="AV300" s="611">
        <v>0</v>
      </c>
      <c r="AW300" s="611">
        <v>0</v>
      </c>
      <c r="AX300" s="611">
        <v>0</v>
      </c>
    </row>
    <row r="301" spans="1:50" ht="11.25" customHeight="1">
      <c r="A301" s="623"/>
      <c r="B301" s="623">
        <v>505</v>
      </c>
      <c r="C301" s="623">
        <v>6</v>
      </c>
      <c r="D301" s="623">
        <v>0</v>
      </c>
      <c r="E301" s="623">
        <v>0</v>
      </c>
      <c r="F301" s="623">
        <v>0</v>
      </c>
      <c r="G301" s="623">
        <v>1</v>
      </c>
      <c r="H301" s="246" t="s">
        <v>604</v>
      </c>
      <c r="I301" s="601" t="str">
        <f t="shared" si="83"/>
        <v>캐릭별파트(15)</v>
      </c>
      <c r="J301" s="601" t="s">
        <v>1962</v>
      </c>
      <c r="K301" s="777">
        <v>-1</v>
      </c>
      <c r="L301" s="623" t="s">
        <v>2638</v>
      </c>
      <c r="M301" s="246" t="s">
        <v>584</v>
      </c>
      <c r="N301" s="624">
        <v>1</v>
      </c>
      <c r="O301" s="623" t="s">
        <v>1765</v>
      </c>
      <c r="P301" s="697" t="s">
        <v>2320</v>
      </c>
      <c r="Q301" s="623">
        <v>805</v>
      </c>
      <c r="R301" s="526">
        <v>0</v>
      </c>
      <c r="S301" s="623">
        <v>0</v>
      </c>
      <c r="T301" s="623">
        <v>0.3</v>
      </c>
      <c r="U301" s="623"/>
      <c r="V301" s="623"/>
      <c r="W301" s="623"/>
      <c r="X301" s="623"/>
      <c r="Y301" s="623" t="s">
        <v>1923</v>
      </c>
      <c r="Z301" s="623">
        <f t="shared" si="84"/>
        <v>-1</v>
      </c>
      <c r="AA301" s="623"/>
      <c r="AB301" s="623"/>
      <c r="AC301" s="623"/>
      <c r="AD301" s="623"/>
      <c r="AE301" s="623">
        <f t="shared" si="85"/>
        <v>0</v>
      </c>
      <c r="AF301" s="623">
        <v>30</v>
      </c>
      <c r="AG301" s="623">
        <v>-1</v>
      </c>
      <c r="AH301" s="623" t="s">
        <v>1968</v>
      </c>
      <c r="AI301" s="611">
        <v>1</v>
      </c>
      <c r="AQ301" s="611">
        <v>1</v>
      </c>
      <c r="AR301" s="611">
        <v>1</v>
      </c>
      <c r="AS301" s="611">
        <v>1</v>
      </c>
      <c r="AT301" s="611">
        <v>1</v>
      </c>
      <c r="AU301" s="611">
        <v>0</v>
      </c>
      <c r="AV301" s="611">
        <v>0</v>
      </c>
      <c r="AW301" s="611">
        <v>0</v>
      </c>
      <c r="AX301" s="611">
        <v>0</v>
      </c>
    </row>
    <row r="302" spans="1:50" ht="11.25" customHeight="1">
      <c r="A302" s="623"/>
      <c r="B302" s="623">
        <v>506</v>
      </c>
      <c r="C302" s="623">
        <v>7</v>
      </c>
      <c r="D302" s="623">
        <v>0</v>
      </c>
      <c r="E302" s="623">
        <v>0</v>
      </c>
      <c r="F302" s="623">
        <v>0</v>
      </c>
      <c r="G302" s="623">
        <v>1</v>
      </c>
      <c r="H302" s="246" t="s">
        <v>605</v>
      </c>
      <c r="I302" s="601" t="str">
        <f t="shared" si="83"/>
        <v>캐릭별파트(15)</v>
      </c>
      <c r="J302" s="601" t="s">
        <v>1962</v>
      </c>
      <c r="K302" s="777">
        <v>-1</v>
      </c>
      <c r="L302" s="623" t="s">
        <v>2638</v>
      </c>
      <c r="M302" s="246" t="s">
        <v>585</v>
      </c>
      <c r="N302" s="624">
        <v>1</v>
      </c>
      <c r="O302" s="623" t="s">
        <v>1765</v>
      </c>
      <c r="P302" s="697" t="s">
        <v>2320</v>
      </c>
      <c r="Q302" s="623">
        <v>806</v>
      </c>
      <c r="R302" s="526">
        <v>0</v>
      </c>
      <c r="S302" s="623">
        <v>0</v>
      </c>
      <c r="T302" s="623">
        <v>0.3</v>
      </c>
      <c r="U302" s="623"/>
      <c r="V302" s="623"/>
      <c r="W302" s="623"/>
      <c r="X302" s="623"/>
      <c r="Y302" s="623" t="s">
        <v>1923</v>
      </c>
      <c r="Z302" s="623">
        <f t="shared" si="84"/>
        <v>-1</v>
      </c>
      <c r="AA302" s="623"/>
      <c r="AB302" s="623"/>
      <c r="AC302" s="623"/>
      <c r="AD302" s="623"/>
      <c r="AE302" s="623">
        <f t="shared" si="85"/>
        <v>0</v>
      </c>
      <c r="AF302" s="623">
        <v>35</v>
      </c>
      <c r="AG302" s="623">
        <v>-1</v>
      </c>
      <c r="AH302" s="623" t="s">
        <v>1969</v>
      </c>
      <c r="AI302" s="611">
        <v>1</v>
      </c>
      <c r="AQ302" s="611">
        <v>1</v>
      </c>
      <c r="AR302" s="611">
        <v>1</v>
      </c>
      <c r="AS302" s="611">
        <v>1</v>
      </c>
      <c r="AT302" s="611">
        <v>1</v>
      </c>
      <c r="AU302" s="611">
        <v>0</v>
      </c>
      <c r="AV302" s="611">
        <v>0</v>
      </c>
      <c r="AW302" s="611">
        <v>0</v>
      </c>
      <c r="AX302" s="611">
        <v>0</v>
      </c>
    </row>
    <row r="303" spans="1:50" ht="11.25" customHeight="1">
      <c r="A303" s="623"/>
      <c r="B303" s="623">
        <v>507</v>
      </c>
      <c r="C303" s="623">
        <v>8</v>
      </c>
      <c r="D303" s="623">
        <v>0</v>
      </c>
      <c r="E303" s="623">
        <v>0</v>
      </c>
      <c r="F303" s="623">
        <v>0</v>
      </c>
      <c r="G303" s="623">
        <v>1</v>
      </c>
      <c r="H303" s="246" t="s">
        <v>606</v>
      </c>
      <c r="I303" s="601" t="str">
        <f t="shared" si="83"/>
        <v>캐릭별파트(15)</v>
      </c>
      <c r="J303" s="601" t="s">
        <v>1962</v>
      </c>
      <c r="K303" s="777">
        <v>-1</v>
      </c>
      <c r="L303" s="623" t="s">
        <v>2638</v>
      </c>
      <c r="M303" s="246" t="s">
        <v>586</v>
      </c>
      <c r="N303" s="624">
        <v>1</v>
      </c>
      <c r="O303" s="623" t="s">
        <v>1765</v>
      </c>
      <c r="P303" s="697" t="s">
        <v>2320</v>
      </c>
      <c r="Q303" s="623">
        <v>807</v>
      </c>
      <c r="R303" s="526">
        <v>0</v>
      </c>
      <c r="S303" s="623">
        <v>0</v>
      </c>
      <c r="T303" s="623">
        <v>0.3</v>
      </c>
      <c r="U303" s="623"/>
      <c r="V303" s="623"/>
      <c r="W303" s="623"/>
      <c r="X303" s="623"/>
      <c r="Y303" s="623" t="s">
        <v>1923</v>
      </c>
      <c r="Z303" s="623">
        <f t="shared" si="84"/>
        <v>-1</v>
      </c>
      <c r="AA303" s="623"/>
      <c r="AB303" s="623"/>
      <c r="AC303" s="623"/>
      <c r="AD303" s="623"/>
      <c r="AE303" s="623">
        <f t="shared" si="85"/>
        <v>0</v>
      </c>
      <c r="AF303" s="623">
        <v>30</v>
      </c>
      <c r="AG303" s="623">
        <v>-1</v>
      </c>
      <c r="AH303" s="623" t="s">
        <v>1970</v>
      </c>
      <c r="AI303" s="611">
        <v>1</v>
      </c>
      <c r="AQ303" s="611">
        <v>1</v>
      </c>
      <c r="AR303" s="611">
        <v>1</v>
      </c>
      <c r="AS303" s="611">
        <v>1</v>
      </c>
      <c r="AT303" s="611">
        <v>1</v>
      </c>
      <c r="AU303" s="611">
        <v>0</v>
      </c>
      <c r="AV303" s="611">
        <v>0</v>
      </c>
      <c r="AW303" s="611">
        <v>0</v>
      </c>
      <c r="AX303" s="611">
        <v>0</v>
      </c>
    </row>
    <row r="304" spans="1:50" ht="11.25" customHeight="1">
      <c r="A304" s="623"/>
      <c r="B304" s="623">
        <v>508</v>
      </c>
      <c r="C304" s="623">
        <v>9</v>
      </c>
      <c r="D304" s="623">
        <v>0</v>
      </c>
      <c r="E304" s="623">
        <v>0</v>
      </c>
      <c r="F304" s="623">
        <v>0</v>
      </c>
      <c r="G304" s="623">
        <v>1</v>
      </c>
      <c r="H304" s="246" t="s">
        <v>607</v>
      </c>
      <c r="I304" s="601" t="str">
        <f t="shared" si="83"/>
        <v>캐릭별파트(15)</v>
      </c>
      <c r="J304" s="601" t="s">
        <v>1971</v>
      </c>
      <c r="K304" s="777">
        <v>-1</v>
      </c>
      <c r="L304" s="623" t="s">
        <v>2638</v>
      </c>
      <c r="M304" s="246" t="s">
        <v>587</v>
      </c>
      <c r="N304" s="624">
        <v>1</v>
      </c>
      <c r="O304" s="623" t="s">
        <v>1972</v>
      </c>
      <c r="P304" s="697" t="s">
        <v>2320</v>
      </c>
      <c r="Q304" s="623">
        <v>808</v>
      </c>
      <c r="R304" s="526">
        <v>0</v>
      </c>
      <c r="S304" s="623">
        <v>0</v>
      </c>
      <c r="T304" s="623">
        <v>0.3</v>
      </c>
      <c r="U304" s="623"/>
      <c r="V304" s="623"/>
      <c r="W304" s="623"/>
      <c r="X304" s="623"/>
      <c r="Y304" s="623" t="s">
        <v>1973</v>
      </c>
      <c r="Z304" s="623">
        <f t="shared" si="84"/>
        <v>-1</v>
      </c>
      <c r="AA304" s="623"/>
      <c r="AB304" s="623"/>
      <c r="AC304" s="623"/>
      <c r="AD304" s="623"/>
      <c r="AE304" s="623">
        <f t="shared" si="85"/>
        <v>0</v>
      </c>
      <c r="AF304" s="623">
        <v>30</v>
      </c>
      <c r="AG304" s="623">
        <v>-1</v>
      </c>
      <c r="AH304" s="623" t="s">
        <v>1974</v>
      </c>
      <c r="AI304" s="611">
        <v>1</v>
      </c>
      <c r="AQ304" s="611">
        <v>1</v>
      </c>
      <c r="AR304" s="611">
        <v>1</v>
      </c>
      <c r="AS304" s="611">
        <v>1</v>
      </c>
      <c r="AT304" s="611">
        <v>1</v>
      </c>
      <c r="AU304" s="611">
        <v>0</v>
      </c>
      <c r="AV304" s="611">
        <v>0</v>
      </c>
      <c r="AW304" s="611">
        <v>0</v>
      </c>
      <c r="AX304" s="611">
        <v>0</v>
      </c>
    </row>
    <row r="305" spans="1:50" ht="11.25" customHeight="1">
      <c r="A305" s="623"/>
      <c r="B305" s="623">
        <v>509</v>
      </c>
      <c r="C305" s="623">
        <v>10</v>
      </c>
      <c r="D305" s="623">
        <v>0</v>
      </c>
      <c r="E305" s="623">
        <v>0</v>
      </c>
      <c r="F305" s="623">
        <v>0</v>
      </c>
      <c r="G305" s="623">
        <v>1</v>
      </c>
      <c r="H305" s="246" t="s">
        <v>608</v>
      </c>
      <c r="I305" s="601" t="str">
        <f t="shared" si="83"/>
        <v>캐릭별파트(15)</v>
      </c>
      <c r="J305" s="601" t="s">
        <v>1971</v>
      </c>
      <c r="K305" s="777">
        <v>-1</v>
      </c>
      <c r="L305" s="623" t="s">
        <v>2638</v>
      </c>
      <c r="M305" s="246" t="s">
        <v>588</v>
      </c>
      <c r="N305" s="624">
        <v>1</v>
      </c>
      <c r="O305" s="623" t="s">
        <v>1972</v>
      </c>
      <c r="P305" s="697" t="s">
        <v>2464</v>
      </c>
      <c r="Q305" s="623">
        <v>809</v>
      </c>
      <c r="R305" s="526">
        <v>0</v>
      </c>
      <c r="S305" s="623">
        <v>0</v>
      </c>
      <c r="T305" s="623">
        <v>0.3</v>
      </c>
      <c r="U305" s="623"/>
      <c r="V305" s="623"/>
      <c r="W305" s="623"/>
      <c r="X305" s="623"/>
      <c r="Y305" s="623" t="s">
        <v>1973</v>
      </c>
      <c r="Z305" s="623">
        <f t="shared" si="84"/>
        <v>-1</v>
      </c>
      <c r="AA305" s="623"/>
      <c r="AB305" s="623"/>
      <c r="AC305" s="623"/>
      <c r="AD305" s="623"/>
      <c r="AE305" s="623">
        <f t="shared" si="85"/>
        <v>0</v>
      </c>
      <c r="AF305" s="623">
        <v>35</v>
      </c>
      <c r="AG305" s="623">
        <v>-1</v>
      </c>
      <c r="AH305" s="623" t="s">
        <v>1975</v>
      </c>
      <c r="AI305" s="611">
        <v>1</v>
      </c>
      <c r="AQ305" s="611">
        <v>1</v>
      </c>
      <c r="AR305" s="611">
        <v>1</v>
      </c>
      <c r="AS305" s="611">
        <v>1</v>
      </c>
      <c r="AT305" s="611">
        <v>1</v>
      </c>
      <c r="AU305" s="611">
        <v>0</v>
      </c>
      <c r="AV305" s="611">
        <v>0</v>
      </c>
      <c r="AW305" s="611">
        <v>0</v>
      </c>
      <c r="AX305" s="611">
        <v>0</v>
      </c>
    </row>
    <row r="306" spans="1:50" ht="11.25" customHeight="1">
      <c r="A306" s="623"/>
      <c r="B306" s="623">
        <v>510</v>
      </c>
      <c r="C306" s="623">
        <v>11</v>
      </c>
      <c r="D306" s="623">
        <v>0</v>
      </c>
      <c r="E306" s="623">
        <v>0</v>
      </c>
      <c r="F306" s="623">
        <v>0</v>
      </c>
      <c r="G306" s="623">
        <v>1</v>
      </c>
      <c r="H306" s="246" t="s">
        <v>609</v>
      </c>
      <c r="I306" s="601" t="str">
        <f t="shared" si="83"/>
        <v>캐릭별파트(15)</v>
      </c>
      <c r="J306" s="601" t="s">
        <v>1971</v>
      </c>
      <c r="K306" s="777">
        <v>-1</v>
      </c>
      <c r="L306" s="623" t="s">
        <v>2638</v>
      </c>
      <c r="M306" s="246" t="s">
        <v>589</v>
      </c>
      <c r="N306" s="624">
        <v>1</v>
      </c>
      <c r="O306" s="623" t="s">
        <v>1972</v>
      </c>
      <c r="P306" s="697" t="s">
        <v>2317</v>
      </c>
      <c r="Q306" s="623">
        <v>810</v>
      </c>
      <c r="R306" s="526">
        <v>0</v>
      </c>
      <c r="S306" s="623">
        <v>0</v>
      </c>
      <c r="T306" s="623">
        <v>0.3</v>
      </c>
      <c r="U306" s="623"/>
      <c r="V306" s="623"/>
      <c r="W306" s="623"/>
      <c r="X306" s="623"/>
      <c r="Y306" s="623" t="s">
        <v>1973</v>
      </c>
      <c r="Z306" s="623">
        <f t="shared" si="84"/>
        <v>-1</v>
      </c>
      <c r="AA306" s="623"/>
      <c r="AB306" s="623"/>
      <c r="AC306" s="623"/>
      <c r="AD306" s="623"/>
      <c r="AE306" s="623">
        <f t="shared" si="85"/>
        <v>0</v>
      </c>
      <c r="AF306" s="623">
        <v>35</v>
      </c>
      <c r="AG306" s="623">
        <v>-1</v>
      </c>
      <c r="AH306" s="623" t="s">
        <v>1976</v>
      </c>
      <c r="AI306" s="611">
        <v>1</v>
      </c>
      <c r="AQ306" s="611">
        <v>1</v>
      </c>
      <c r="AR306" s="611">
        <v>1</v>
      </c>
      <c r="AS306" s="611">
        <v>1</v>
      </c>
      <c r="AT306" s="611">
        <v>1</v>
      </c>
      <c r="AU306" s="611">
        <v>0</v>
      </c>
      <c r="AV306" s="611">
        <v>0</v>
      </c>
      <c r="AW306" s="611">
        <v>0</v>
      </c>
      <c r="AX306" s="611">
        <v>0</v>
      </c>
    </row>
    <row r="307" spans="1:50" ht="11.25" customHeight="1">
      <c r="A307" s="623"/>
      <c r="B307" s="623">
        <v>511</v>
      </c>
      <c r="C307" s="623">
        <v>12</v>
      </c>
      <c r="D307" s="623">
        <v>0</v>
      </c>
      <c r="E307" s="623">
        <v>0</v>
      </c>
      <c r="F307" s="623">
        <v>0</v>
      </c>
      <c r="G307" s="623">
        <v>1</v>
      </c>
      <c r="H307" s="246" t="s">
        <v>578</v>
      </c>
      <c r="I307" s="601" t="str">
        <f t="shared" si="83"/>
        <v>캐릭별파트(15)</v>
      </c>
      <c r="J307" s="601" t="s">
        <v>1971</v>
      </c>
      <c r="K307" s="777">
        <v>-1</v>
      </c>
      <c r="L307" s="623" t="s">
        <v>2638</v>
      </c>
      <c r="M307" s="246" t="s">
        <v>590</v>
      </c>
      <c r="N307" s="624">
        <v>1</v>
      </c>
      <c r="O307" s="623" t="s">
        <v>1972</v>
      </c>
      <c r="P307" s="697" t="s">
        <v>2320</v>
      </c>
      <c r="Q307" s="623">
        <v>811</v>
      </c>
      <c r="R307" s="526">
        <v>0</v>
      </c>
      <c r="S307" s="623">
        <v>0</v>
      </c>
      <c r="T307" s="623">
        <v>0.3</v>
      </c>
      <c r="U307" s="623"/>
      <c r="V307" s="623"/>
      <c r="W307" s="623"/>
      <c r="X307" s="623"/>
      <c r="Y307" s="623" t="s">
        <v>1973</v>
      </c>
      <c r="Z307" s="623">
        <f t="shared" si="84"/>
        <v>-1</v>
      </c>
      <c r="AA307" s="623"/>
      <c r="AB307" s="623"/>
      <c r="AC307" s="623"/>
      <c r="AD307" s="623"/>
      <c r="AE307" s="623">
        <f t="shared" si="85"/>
        <v>0</v>
      </c>
      <c r="AF307" s="623">
        <v>30</v>
      </c>
      <c r="AG307" s="623">
        <v>-1</v>
      </c>
      <c r="AH307" s="623" t="s">
        <v>1977</v>
      </c>
      <c r="AI307" s="611">
        <v>1</v>
      </c>
      <c r="AQ307" s="611">
        <v>1</v>
      </c>
      <c r="AR307" s="611">
        <v>1</v>
      </c>
      <c r="AS307" s="611">
        <v>1</v>
      </c>
      <c r="AT307" s="611">
        <v>1</v>
      </c>
      <c r="AU307" s="611">
        <v>0</v>
      </c>
      <c r="AV307" s="611">
        <v>0</v>
      </c>
      <c r="AW307" s="611">
        <v>0</v>
      </c>
      <c r="AX307" s="611">
        <v>0</v>
      </c>
    </row>
    <row r="308" spans="1:50" ht="11.25" customHeight="1">
      <c r="A308" s="623"/>
      <c r="B308" s="623">
        <v>512</v>
      </c>
      <c r="C308" s="623">
        <v>13</v>
      </c>
      <c r="D308" s="623">
        <v>0</v>
      </c>
      <c r="E308" s="623">
        <v>0</v>
      </c>
      <c r="F308" s="623">
        <v>0</v>
      </c>
      <c r="G308" s="623">
        <v>1</v>
      </c>
      <c r="H308" s="246" t="s">
        <v>610</v>
      </c>
      <c r="I308" s="601" t="str">
        <f t="shared" si="83"/>
        <v>캐릭별파트(15)</v>
      </c>
      <c r="J308" s="601" t="s">
        <v>1971</v>
      </c>
      <c r="K308" s="777">
        <v>-1</v>
      </c>
      <c r="L308" s="623" t="s">
        <v>2638</v>
      </c>
      <c r="M308" s="246" t="s">
        <v>591</v>
      </c>
      <c r="N308" s="624">
        <v>1</v>
      </c>
      <c r="O308" s="623" t="s">
        <v>1972</v>
      </c>
      <c r="P308" s="697" t="s">
        <v>2320</v>
      </c>
      <c r="Q308" s="623">
        <v>812</v>
      </c>
      <c r="R308" s="526">
        <v>0</v>
      </c>
      <c r="S308" s="623">
        <v>0</v>
      </c>
      <c r="T308" s="623">
        <v>0.3</v>
      </c>
      <c r="U308" s="623"/>
      <c r="V308" s="623"/>
      <c r="W308" s="623"/>
      <c r="X308" s="623"/>
      <c r="Y308" s="623" t="s">
        <v>1973</v>
      </c>
      <c r="Z308" s="623">
        <f t="shared" si="84"/>
        <v>-1</v>
      </c>
      <c r="AA308" s="623"/>
      <c r="AB308" s="623"/>
      <c r="AC308" s="623"/>
      <c r="AD308" s="623"/>
      <c r="AE308" s="623">
        <f t="shared" si="85"/>
        <v>0</v>
      </c>
      <c r="AF308" s="623">
        <v>30</v>
      </c>
      <c r="AG308" s="623">
        <v>-1</v>
      </c>
      <c r="AH308" s="623" t="s">
        <v>1978</v>
      </c>
      <c r="AI308" s="611">
        <v>1</v>
      </c>
      <c r="AQ308" s="611">
        <v>1</v>
      </c>
      <c r="AR308" s="611">
        <v>1</v>
      </c>
      <c r="AS308" s="611">
        <v>1</v>
      </c>
      <c r="AT308" s="611">
        <v>1</v>
      </c>
      <c r="AU308" s="611">
        <v>0</v>
      </c>
      <c r="AV308" s="611">
        <v>0</v>
      </c>
      <c r="AW308" s="611">
        <v>0</v>
      </c>
      <c r="AX308" s="611">
        <v>0</v>
      </c>
    </row>
    <row r="309" spans="1:50" ht="11.25" customHeight="1">
      <c r="A309" s="623"/>
      <c r="B309" s="623">
        <v>513</v>
      </c>
      <c r="C309" s="623">
        <v>14</v>
      </c>
      <c r="D309" s="623">
        <v>0</v>
      </c>
      <c r="E309" s="623">
        <v>0</v>
      </c>
      <c r="F309" s="623">
        <v>0</v>
      </c>
      <c r="G309" s="623">
        <v>1</v>
      </c>
      <c r="H309" s="246" t="s">
        <v>611</v>
      </c>
      <c r="I309" s="601" t="str">
        <f t="shared" si="83"/>
        <v>캐릭별파트(15)</v>
      </c>
      <c r="J309" s="601" t="s">
        <v>1971</v>
      </c>
      <c r="K309" s="777">
        <v>-1</v>
      </c>
      <c r="L309" s="623" t="s">
        <v>2638</v>
      </c>
      <c r="M309" s="246" t="s">
        <v>592</v>
      </c>
      <c r="N309" s="624">
        <v>1</v>
      </c>
      <c r="O309" s="623" t="s">
        <v>1972</v>
      </c>
      <c r="P309" s="697" t="s">
        <v>2324</v>
      </c>
      <c r="Q309" s="623">
        <v>813</v>
      </c>
      <c r="R309" s="526">
        <v>0</v>
      </c>
      <c r="S309" s="623">
        <v>0</v>
      </c>
      <c r="T309" s="623">
        <v>0.3</v>
      </c>
      <c r="U309" s="623"/>
      <c r="V309" s="623"/>
      <c r="W309" s="623"/>
      <c r="X309" s="623"/>
      <c r="Y309" s="623" t="s">
        <v>1973</v>
      </c>
      <c r="Z309" s="623">
        <f t="shared" si="84"/>
        <v>-1</v>
      </c>
      <c r="AA309" s="623"/>
      <c r="AB309" s="623"/>
      <c r="AC309" s="623"/>
      <c r="AD309" s="623"/>
      <c r="AE309" s="623">
        <f t="shared" si="85"/>
        <v>0</v>
      </c>
      <c r="AF309" s="623">
        <v>30</v>
      </c>
      <c r="AG309" s="623">
        <v>-1</v>
      </c>
      <c r="AH309" s="623" t="s">
        <v>1979</v>
      </c>
      <c r="AI309" s="611">
        <v>1</v>
      </c>
      <c r="AQ309" s="611">
        <v>1</v>
      </c>
      <c r="AR309" s="611">
        <v>1</v>
      </c>
      <c r="AS309" s="611">
        <v>1</v>
      </c>
      <c r="AT309" s="611">
        <v>1</v>
      </c>
      <c r="AU309" s="611">
        <v>0</v>
      </c>
      <c r="AV309" s="611">
        <v>0</v>
      </c>
      <c r="AW309" s="611">
        <v>0</v>
      </c>
      <c r="AX309" s="611">
        <v>0</v>
      </c>
    </row>
    <row r="310" spans="1:50" ht="11.25" customHeight="1">
      <c r="A310" s="623"/>
      <c r="B310" s="623">
        <v>514</v>
      </c>
      <c r="C310" s="623">
        <v>15</v>
      </c>
      <c r="D310" s="623">
        <v>0</v>
      </c>
      <c r="E310" s="623">
        <v>0</v>
      </c>
      <c r="F310" s="623">
        <v>0</v>
      </c>
      <c r="G310" s="623">
        <v>1</v>
      </c>
      <c r="H310" s="246" t="s">
        <v>612</v>
      </c>
      <c r="I310" s="601" t="str">
        <f t="shared" si="83"/>
        <v>캐릭별파트(15)</v>
      </c>
      <c r="J310" s="601" t="s">
        <v>1971</v>
      </c>
      <c r="K310" s="777">
        <v>-1</v>
      </c>
      <c r="L310" s="623" t="s">
        <v>2638</v>
      </c>
      <c r="M310" s="246" t="s">
        <v>593</v>
      </c>
      <c r="N310" s="624">
        <v>1</v>
      </c>
      <c r="O310" s="623" t="s">
        <v>1972</v>
      </c>
      <c r="P310" s="697" t="s">
        <v>2324</v>
      </c>
      <c r="Q310" s="623">
        <v>814</v>
      </c>
      <c r="R310" s="526">
        <v>0</v>
      </c>
      <c r="S310" s="623">
        <v>0</v>
      </c>
      <c r="T310" s="623">
        <v>0.3</v>
      </c>
      <c r="U310" s="623"/>
      <c r="V310" s="623"/>
      <c r="W310" s="623"/>
      <c r="X310" s="623"/>
      <c r="Y310" s="623" t="s">
        <v>1973</v>
      </c>
      <c r="Z310" s="623">
        <f t="shared" si="84"/>
        <v>-1</v>
      </c>
      <c r="AA310" s="623"/>
      <c r="AB310" s="623"/>
      <c r="AC310" s="623"/>
      <c r="AD310" s="623"/>
      <c r="AE310" s="623">
        <f t="shared" si="85"/>
        <v>0</v>
      </c>
      <c r="AF310" s="623">
        <v>30</v>
      </c>
      <c r="AG310" s="623">
        <v>-1</v>
      </c>
      <c r="AH310" s="623" t="s">
        <v>1980</v>
      </c>
      <c r="AI310" s="611">
        <v>1</v>
      </c>
      <c r="AQ310" s="611">
        <v>1</v>
      </c>
      <c r="AR310" s="611">
        <v>1</v>
      </c>
      <c r="AS310" s="611">
        <v>1</v>
      </c>
      <c r="AT310" s="611">
        <v>1</v>
      </c>
      <c r="AU310" s="611">
        <v>0</v>
      </c>
      <c r="AV310" s="611">
        <v>0</v>
      </c>
      <c r="AW310" s="611">
        <v>0</v>
      </c>
      <c r="AX310" s="611">
        <v>0</v>
      </c>
    </row>
    <row r="311" spans="1:50" ht="11.25" customHeight="1">
      <c r="A311" s="623"/>
      <c r="B311" s="623">
        <v>515</v>
      </c>
      <c r="C311" s="623">
        <v>16</v>
      </c>
      <c r="D311" s="623">
        <v>0</v>
      </c>
      <c r="E311" s="623">
        <v>0</v>
      </c>
      <c r="F311" s="623">
        <v>0</v>
      </c>
      <c r="G311" s="623">
        <v>1</v>
      </c>
      <c r="H311" s="246" t="s">
        <v>613</v>
      </c>
      <c r="I311" s="601" t="str">
        <f t="shared" si="83"/>
        <v>캐릭별파트(15)</v>
      </c>
      <c r="J311" s="601" t="s">
        <v>1971</v>
      </c>
      <c r="K311" s="777">
        <v>-1</v>
      </c>
      <c r="L311" s="623" t="s">
        <v>2638</v>
      </c>
      <c r="M311" s="246" t="s">
        <v>1981</v>
      </c>
      <c r="N311" s="624">
        <v>1</v>
      </c>
      <c r="O311" s="623" t="s">
        <v>1972</v>
      </c>
      <c r="P311" s="697" t="s">
        <v>2324</v>
      </c>
      <c r="Q311" s="623">
        <v>815</v>
      </c>
      <c r="R311" s="526">
        <v>0</v>
      </c>
      <c r="S311" s="623">
        <v>0</v>
      </c>
      <c r="T311" s="623">
        <v>0.3</v>
      </c>
      <c r="U311" s="623"/>
      <c r="V311" s="623"/>
      <c r="W311" s="623"/>
      <c r="X311" s="623"/>
      <c r="Y311" s="623" t="s">
        <v>1973</v>
      </c>
      <c r="Z311" s="623">
        <f t="shared" si="84"/>
        <v>-1</v>
      </c>
      <c r="AA311" s="623"/>
      <c r="AB311" s="623"/>
      <c r="AC311" s="623"/>
      <c r="AD311" s="623"/>
      <c r="AE311" s="623">
        <f t="shared" si="85"/>
        <v>0</v>
      </c>
      <c r="AF311" s="623">
        <v>30</v>
      </c>
      <c r="AG311" s="623">
        <v>-1</v>
      </c>
      <c r="AH311" s="623" t="s">
        <v>1982</v>
      </c>
      <c r="AI311" s="611">
        <v>1</v>
      </c>
      <c r="AQ311" s="611">
        <v>1</v>
      </c>
      <c r="AR311" s="611">
        <v>1</v>
      </c>
      <c r="AS311" s="611">
        <v>1</v>
      </c>
      <c r="AT311" s="611">
        <v>1</v>
      </c>
      <c r="AU311" s="611">
        <v>0</v>
      </c>
      <c r="AV311" s="611">
        <v>0</v>
      </c>
      <c r="AW311" s="611">
        <v>0</v>
      </c>
      <c r="AX311" s="611">
        <v>0</v>
      </c>
    </row>
    <row r="312" spans="1:50" ht="11.25" customHeight="1">
      <c r="A312" s="623"/>
      <c r="B312" s="623">
        <v>516</v>
      </c>
      <c r="C312" s="623">
        <v>17</v>
      </c>
      <c r="D312" s="623">
        <v>0</v>
      </c>
      <c r="E312" s="623">
        <v>0</v>
      </c>
      <c r="F312" s="623">
        <v>0</v>
      </c>
      <c r="G312" s="623">
        <v>1</v>
      </c>
      <c r="H312" s="246" t="s">
        <v>614</v>
      </c>
      <c r="I312" s="601" t="str">
        <f t="shared" si="83"/>
        <v>캐릭별파트(15)</v>
      </c>
      <c r="J312" s="601" t="s">
        <v>1971</v>
      </c>
      <c r="K312" s="777">
        <v>-1</v>
      </c>
      <c r="L312" s="623" t="s">
        <v>2638</v>
      </c>
      <c r="M312" s="246" t="s">
        <v>594</v>
      </c>
      <c r="N312" s="624">
        <v>1</v>
      </c>
      <c r="O312" s="623" t="s">
        <v>1972</v>
      </c>
      <c r="P312" s="697" t="s">
        <v>2324</v>
      </c>
      <c r="Q312" s="623">
        <v>816</v>
      </c>
      <c r="R312" s="526">
        <v>0</v>
      </c>
      <c r="S312" s="623">
        <v>0</v>
      </c>
      <c r="T312" s="623">
        <v>0.3</v>
      </c>
      <c r="U312" s="623"/>
      <c r="V312" s="623"/>
      <c r="W312" s="623"/>
      <c r="X312" s="623"/>
      <c r="Y312" s="623" t="s">
        <v>1973</v>
      </c>
      <c r="Z312" s="623">
        <f t="shared" si="84"/>
        <v>-1</v>
      </c>
      <c r="AA312" s="623"/>
      <c r="AB312" s="623"/>
      <c r="AC312" s="623"/>
      <c r="AD312" s="623"/>
      <c r="AE312" s="623">
        <f t="shared" si="85"/>
        <v>0</v>
      </c>
      <c r="AF312" s="623">
        <v>30</v>
      </c>
      <c r="AG312" s="623">
        <v>-1</v>
      </c>
      <c r="AH312" s="623" t="s">
        <v>1983</v>
      </c>
      <c r="AI312" s="611">
        <v>1</v>
      </c>
      <c r="AQ312" s="611">
        <v>1</v>
      </c>
      <c r="AR312" s="611">
        <v>1</v>
      </c>
      <c r="AS312" s="611">
        <v>1</v>
      </c>
      <c r="AT312" s="611">
        <v>1</v>
      </c>
      <c r="AU312" s="611">
        <v>0</v>
      </c>
      <c r="AV312" s="611">
        <v>0</v>
      </c>
      <c r="AW312" s="611">
        <v>0</v>
      </c>
      <c r="AX312" s="611">
        <v>0</v>
      </c>
    </row>
    <row r="313" spans="1:50" ht="11.25" customHeight="1">
      <c r="A313" s="623"/>
      <c r="B313" s="623">
        <v>517</v>
      </c>
      <c r="C313" s="623">
        <v>18</v>
      </c>
      <c r="D313" s="623">
        <v>0</v>
      </c>
      <c r="E313" s="623">
        <v>0</v>
      </c>
      <c r="F313" s="623">
        <v>0</v>
      </c>
      <c r="G313" s="623">
        <v>1</v>
      </c>
      <c r="H313" s="246" t="s">
        <v>615</v>
      </c>
      <c r="I313" s="601" t="str">
        <f t="shared" si="83"/>
        <v>캐릭별파트(15)</v>
      </c>
      <c r="J313" s="601" t="s">
        <v>1984</v>
      </c>
      <c r="K313" s="777">
        <v>-1</v>
      </c>
      <c r="L313" s="623" t="s">
        <v>2638</v>
      </c>
      <c r="M313" s="246" t="s">
        <v>595</v>
      </c>
      <c r="N313" s="624">
        <v>1</v>
      </c>
      <c r="O313" s="623" t="s">
        <v>1985</v>
      </c>
      <c r="P313" s="697" t="s">
        <v>2324</v>
      </c>
      <c r="Q313" s="623">
        <v>817</v>
      </c>
      <c r="R313" s="526">
        <v>0</v>
      </c>
      <c r="S313" s="623">
        <v>0</v>
      </c>
      <c r="T313" s="623">
        <v>0.3</v>
      </c>
      <c r="U313" s="623"/>
      <c r="V313" s="623"/>
      <c r="W313" s="623"/>
      <c r="X313" s="623"/>
      <c r="Y313" s="623" t="s">
        <v>1986</v>
      </c>
      <c r="Z313" s="623">
        <f t="shared" si="84"/>
        <v>-1</v>
      </c>
      <c r="AA313" s="623"/>
      <c r="AB313" s="623"/>
      <c r="AC313" s="623"/>
      <c r="AD313" s="623"/>
      <c r="AE313" s="623">
        <f t="shared" si="85"/>
        <v>0</v>
      </c>
      <c r="AF313" s="623">
        <v>30</v>
      </c>
      <c r="AG313" s="623">
        <v>-1</v>
      </c>
      <c r="AH313" s="623" t="s">
        <v>1987</v>
      </c>
      <c r="AI313" s="611">
        <v>1</v>
      </c>
      <c r="AQ313" s="611">
        <v>1</v>
      </c>
      <c r="AR313" s="611">
        <v>1</v>
      </c>
      <c r="AS313" s="611">
        <v>1</v>
      </c>
      <c r="AT313" s="611">
        <v>1</v>
      </c>
      <c r="AU313" s="611">
        <v>0</v>
      </c>
      <c r="AV313" s="611">
        <v>0</v>
      </c>
      <c r="AW313" s="611">
        <v>0</v>
      </c>
      <c r="AX313" s="611">
        <v>0</v>
      </c>
    </row>
    <row r="314" spans="1:50" ht="11.25" customHeight="1">
      <c r="A314" s="623"/>
      <c r="B314" s="623">
        <v>518</v>
      </c>
      <c r="C314" s="623">
        <v>19</v>
      </c>
      <c r="D314" s="623">
        <v>0</v>
      </c>
      <c r="E314" s="623">
        <v>0</v>
      </c>
      <c r="F314" s="623">
        <v>0</v>
      </c>
      <c r="G314" s="623">
        <v>1</v>
      </c>
      <c r="H314" s="246" t="s">
        <v>616</v>
      </c>
      <c r="I314" s="601" t="str">
        <f t="shared" si="83"/>
        <v>캐릭별파트(15)</v>
      </c>
      <c r="J314" s="601" t="s">
        <v>1988</v>
      </c>
      <c r="K314" s="777">
        <v>-1</v>
      </c>
      <c r="L314" s="623" t="s">
        <v>2638</v>
      </c>
      <c r="M314" s="246" t="s">
        <v>596</v>
      </c>
      <c r="N314" s="624">
        <v>1</v>
      </c>
      <c r="O314" s="623" t="s">
        <v>1989</v>
      </c>
      <c r="P314" s="697" t="s">
        <v>2324</v>
      </c>
      <c r="Q314" s="623">
        <v>818</v>
      </c>
      <c r="R314" s="526">
        <v>0</v>
      </c>
      <c r="S314" s="623">
        <v>0</v>
      </c>
      <c r="T314" s="623">
        <v>0.3</v>
      </c>
      <c r="U314" s="623"/>
      <c r="V314" s="623"/>
      <c r="W314" s="623"/>
      <c r="X314" s="623"/>
      <c r="Y314" s="623" t="s">
        <v>1990</v>
      </c>
      <c r="Z314" s="623">
        <f t="shared" si="84"/>
        <v>-1</v>
      </c>
      <c r="AA314" s="623"/>
      <c r="AB314" s="623"/>
      <c r="AC314" s="623"/>
      <c r="AD314" s="623"/>
      <c r="AE314" s="623">
        <f t="shared" si="85"/>
        <v>0</v>
      </c>
      <c r="AF314" s="623">
        <v>30</v>
      </c>
      <c r="AG314" s="623">
        <v>-1</v>
      </c>
      <c r="AH314" s="623" t="s">
        <v>1991</v>
      </c>
      <c r="AI314" s="611">
        <v>1</v>
      </c>
      <c r="AQ314" s="611">
        <v>1</v>
      </c>
      <c r="AR314" s="611">
        <v>1</v>
      </c>
      <c r="AS314" s="611">
        <v>1</v>
      </c>
      <c r="AT314" s="611">
        <v>1</v>
      </c>
      <c r="AU314" s="611">
        <v>0</v>
      </c>
      <c r="AV314" s="611">
        <v>0</v>
      </c>
      <c r="AW314" s="611">
        <v>0</v>
      </c>
      <c r="AX314" s="611">
        <v>0</v>
      </c>
    </row>
    <row r="315" spans="1:50" s="768" customFormat="1" ht="11.25" customHeight="1">
      <c r="A315" s="114"/>
      <c r="B315" s="114">
        <v>519</v>
      </c>
      <c r="C315" s="114">
        <v>20</v>
      </c>
      <c r="D315" s="114">
        <v>0</v>
      </c>
      <c r="E315" s="114">
        <v>0</v>
      </c>
      <c r="F315" s="114">
        <v>0</v>
      </c>
      <c r="G315" s="114">
        <v>1</v>
      </c>
      <c r="H315" s="769" t="s">
        <v>2468</v>
      </c>
      <c r="I315" s="766" t="str">
        <f>"캐릭별파트(" &amp; (AQ315 + 2*AR315 + 4*AS315 + 8*AT315 + 16*AU315 + 32*AV315 + 64*AW315 + 128*AX315 )  &amp; ")"</f>
        <v>캐릭별파트(15)</v>
      </c>
      <c r="J315" s="766" t="s">
        <v>1971</v>
      </c>
      <c r="K315" s="780">
        <v>-1</v>
      </c>
      <c r="L315" s="114" t="s">
        <v>2638</v>
      </c>
      <c r="M315" s="769" t="s">
        <v>2465</v>
      </c>
      <c r="N315" s="767">
        <v>1</v>
      </c>
      <c r="O315" s="114" t="s">
        <v>1937</v>
      </c>
      <c r="P315" s="114" t="s">
        <v>2317</v>
      </c>
      <c r="Q315" s="114">
        <v>60000</v>
      </c>
      <c r="R315" s="114">
        <v>0</v>
      </c>
      <c r="S315" s="114">
        <v>0</v>
      </c>
      <c r="T315" s="114">
        <v>0.5</v>
      </c>
      <c r="U315" s="114"/>
      <c r="V315" s="114"/>
      <c r="W315" s="114"/>
      <c r="X315" s="114"/>
      <c r="Y315" s="114" t="s">
        <v>1973</v>
      </c>
      <c r="Z315" s="114">
        <f t="shared" ref="Z315:Z324" si="86">IF(AG315=-1, -1, 500)</f>
        <v>-1</v>
      </c>
      <c r="AA315" s="114"/>
      <c r="AB315" s="114"/>
      <c r="AC315" s="114"/>
      <c r="AD315" s="114"/>
      <c r="AE315" s="114">
        <f t="shared" si="85"/>
        <v>0</v>
      </c>
      <c r="AF315" s="114">
        <v>50</v>
      </c>
      <c r="AG315" s="114">
        <v>-1</v>
      </c>
      <c r="AH315" s="114" t="s">
        <v>2454</v>
      </c>
      <c r="AI315" s="768">
        <v>1</v>
      </c>
      <c r="AQ315" s="768">
        <v>1</v>
      </c>
      <c r="AR315" s="768">
        <v>1</v>
      </c>
      <c r="AS315" s="768">
        <v>1</v>
      </c>
      <c r="AT315" s="768">
        <v>1</v>
      </c>
      <c r="AU315" s="768">
        <v>0</v>
      </c>
      <c r="AV315" s="768">
        <v>0</v>
      </c>
      <c r="AW315" s="768">
        <v>0</v>
      </c>
      <c r="AX315" s="768">
        <v>0</v>
      </c>
    </row>
    <row r="316" spans="1:50" s="824" customFormat="1" ht="11.25" customHeight="1">
      <c r="A316" s="780"/>
      <c r="B316" s="780">
        <v>520</v>
      </c>
      <c r="C316" s="780">
        <v>21</v>
      </c>
      <c r="D316" s="780">
        <v>0</v>
      </c>
      <c r="E316" s="780">
        <v>0</v>
      </c>
      <c r="F316" s="780">
        <v>0</v>
      </c>
      <c r="G316" s="780">
        <v>1</v>
      </c>
      <c r="H316" s="825" t="s">
        <v>2578</v>
      </c>
      <c r="I316" s="822" t="str">
        <f t="shared" ref="I316:I324" si="87">"캐릭별파트(" &amp; (AQ316 + 2*AR316 + 4*AS316 + 8*AT316 + 16*AU316 + 32*AV316 + 64*AW316 + 128*AX316 )  &amp; ")"</f>
        <v>캐릭별파트(15)</v>
      </c>
      <c r="J316" s="822" t="s">
        <v>1971</v>
      </c>
      <c r="K316" s="780">
        <v>-1</v>
      </c>
      <c r="L316" s="780" t="s">
        <v>2638</v>
      </c>
      <c r="M316" s="825" t="s">
        <v>2624</v>
      </c>
      <c r="N316" s="823">
        <v>1</v>
      </c>
      <c r="O316" s="780" t="s">
        <v>1937</v>
      </c>
      <c r="P316" s="780" t="s">
        <v>2317</v>
      </c>
      <c r="Q316" s="780">
        <v>60001</v>
      </c>
      <c r="R316" s="780">
        <v>0</v>
      </c>
      <c r="S316" s="780">
        <v>0</v>
      </c>
      <c r="T316" s="780">
        <v>0.5</v>
      </c>
      <c r="U316" s="780"/>
      <c r="V316" s="780"/>
      <c r="W316" s="780"/>
      <c r="X316" s="780"/>
      <c r="Y316" s="780" t="s">
        <v>1973</v>
      </c>
      <c r="Z316" s="780">
        <f t="shared" si="86"/>
        <v>-1</v>
      </c>
      <c r="AA316" s="780"/>
      <c r="AB316" s="780"/>
      <c r="AC316" s="780"/>
      <c r="AD316" s="780"/>
      <c r="AE316" s="780">
        <f t="shared" si="85"/>
        <v>0</v>
      </c>
      <c r="AF316" s="780">
        <v>50</v>
      </c>
      <c r="AG316" s="780">
        <v>-1</v>
      </c>
      <c r="AH316" s="780" t="s">
        <v>2454</v>
      </c>
      <c r="AI316" s="824">
        <v>1</v>
      </c>
      <c r="AQ316" s="824">
        <v>1</v>
      </c>
      <c r="AR316" s="824">
        <v>1</v>
      </c>
      <c r="AS316" s="824">
        <v>1</v>
      </c>
      <c r="AT316" s="824">
        <v>1</v>
      </c>
      <c r="AU316" s="824">
        <v>0</v>
      </c>
      <c r="AV316" s="824">
        <v>0</v>
      </c>
      <c r="AW316" s="824">
        <v>0</v>
      </c>
      <c r="AX316" s="824">
        <v>0</v>
      </c>
    </row>
    <row r="317" spans="1:50" s="696" customFormat="1" ht="11.25" customHeight="1">
      <c r="A317" s="697"/>
      <c r="B317" s="98">
        <v>521</v>
      </c>
      <c r="C317" s="98">
        <v>22</v>
      </c>
      <c r="D317" s="98">
        <v>0</v>
      </c>
      <c r="E317" s="98">
        <v>0</v>
      </c>
      <c r="F317" s="98">
        <v>0</v>
      </c>
      <c r="G317" s="98">
        <v>1</v>
      </c>
      <c r="H317" s="765" t="s">
        <v>2455</v>
      </c>
      <c r="I317" s="761" t="str">
        <f t="shared" si="87"/>
        <v>캐릭별파트(0)</v>
      </c>
      <c r="J317" s="761" t="s">
        <v>1971</v>
      </c>
      <c r="K317" s="779">
        <v>-1</v>
      </c>
      <c r="L317" s="896" t="s">
        <v>2640</v>
      </c>
      <c r="M317" s="765" t="s">
        <v>2463</v>
      </c>
      <c r="N317" s="762">
        <v>1</v>
      </c>
      <c r="O317" s="98" t="s">
        <v>1937</v>
      </c>
      <c r="P317" s="98" t="s">
        <v>2317</v>
      </c>
      <c r="Q317" s="98">
        <v>809</v>
      </c>
      <c r="R317" s="98">
        <v>0</v>
      </c>
      <c r="S317" s="98">
        <v>0</v>
      </c>
      <c r="T317" s="98">
        <v>0.45</v>
      </c>
      <c r="U317" s="98"/>
      <c r="V317" s="98"/>
      <c r="W317" s="98"/>
      <c r="X317" s="98"/>
      <c r="Y317" s="98" t="s">
        <v>1973</v>
      </c>
      <c r="Z317" s="98">
        <f t="shared" si="86"/>
        <v>-1</v>
      </c>
      <c r="AA317" s="98"/>
      <c r="AB317" s="98"/>
      <c r="AC317" s="98"/>
      <c r="AD317" s="98"/>
      <c r="AE317" s="98">
        <f t="shared" si="85"/>
        <v>0</v>
      </c>
      <c r="AF317" s="98">
        <v>60</v>
      </c>
      <c r="AG317" s="98">
        <v>-1</v>
      </c>
      <c r="AH317" s="98" t="s">
        <v>2454</v>
      </c>
      <c r="AI317" s="764">
        <v>1</v>
      </c>
      <c r="AJ317" s="764"/>
      <c r="AK317" s="764"/>
      <c r="AL317" s="764"/>
      <c r="AM317" s="764"/>
      <c r="AN317" s="764"/>
      <c r="AO317" s="764"/>
      <c r="AP317" s="764"/>
      <c r="AQ317" s="764">
        <v>0</v>
      </c>
      <c r="AR317" s="764">
        <v>0</v>
      </c>
      <c r="AS317" s="764">
        <v>0</v>
      </c>
      <c r="AT317" s="764">
        <v>0</v>
      </c>
      <c r="AU317" s="764">
        <v>0</v>
      </c>
      <c r="AV317" s="764">
        <v>0</v>
      </c>
      <c r="AW317" s="764">
        <v>0</v>
      </c>
      <c r="AX317" s="764">
        <v>0</v>
      </c>
    </row>
    <row r="318" spans="1:50" s="696" customFormat="1" ht="11.25" customHeight="1">
      <c r="A318" s="697"/>
      <c r="B318" s="98">
        <v>522</v>
      </c>
      <c r="C318" s="98">
        <v>23</v>
      </c>
      <c r="D318" s="98">
        <v>0</v>
      </c>
      <c r="E318" s="98">
        <v>0</v>
      </c>
      <c r="F318" s="98">
        <v>0</v>
      </c>
      <c r="G318" s="98">
        <v>1</v>
      </c>
      <c r="H318" s="765" t="s">
        <v>2456</v>
      </c>
      <c r="I318" s="761" t="str">
        <f t="shared" si="87"/>
        <v>캐릭별파트(0)</v>
      </c>
      <c r="J318" s="761" t="s">
        <v>1971</v>
      </c>
      <c r="K318" s="779">
        <v>-1</v>
      </c>
      <c r="L318" s="896" t="s">
        <v>2640</v>
      </c>
      <c r="M318" s="765" t="s">
        <v>2463</v>
      </c>
      <c r="N318" s="762">
        <v>1</v>
      </c>
      <c r="O318" s="98" t="s">
        <v>1937</v>
      </c>
      <c r="P318" s="98" t="s">
        <v>2317</v>
      </c>
      <c r="Q318" s="98">
        <v>809</v>
      </c>
      <c r="R318" s="98">
        <v>0</v>
      </c>
      <c r="S318" s="98">
        <v>0</v>
      </c>
      <c r="T318" s="98">
        <v>0.45</v>
      </c>
      <c r="U318" s="98"/>
      <c r="V318" s="98"/>
      <c r="W318" s="98"/>
      <c r="X318" s="98"/>
      <c r="Y318" s="98" t="s">
        <v>1973</v>
      </c>
      <c r="Z318" s="98">
        <f t="shared" si="86"/>
        <v>-1</v>
      </c>
      <c r="AA318" s="98"/>
      <c r="AB318" s="98"/>
      <c r="AC318" s="98"/>
      <c r="AD318" s="98"/>
      <c r="AE318" s="98">
        <f t="shared" si="85"/>
        <v>0</v>
      </c>
      <c r="AF318" s="98">
        <v>60</v>
      </c>
      <c r="AG318" s="98">
        <v>-1</v>
      </c>
      <c r="AH318" s="98" t="s">
        <v>2454</v>
      </c>
      <c r="AI318" s="764">
        <v>1</v>
      </c>
      <c r="AJ318" s="764"/>
      <c r="AK318" s="764"/>
      <c r="AL318" s="764"/>
      <c r="AM318" s="764"/>
      <c r="AN318" s="764"/>
      <c r="AO318" s="764"/>
      <c r="AP318" s="764"/>
      <c r="AQ318" s="764">
        <v>0</v>
      </c>
      <c r="AR318" s="764">
        <v>0</v>
      </c>
      <c r="AS318" s="764">
        <v>0</v>
      </c>
      <c r="AT318" s="764">
        <v>0</v>
      </c>
      <c r="AU318" s="764">
        <v>0</v>
      </c>
      <c r="AV318" s="764">
        <v>0</v>
      </c>
      <c r="AW318" s="764">
        <v>0</v>
      </c>
      <c r="AX318" s="764">
        <v>0</v>
      </c>
    </row>
    <row r="319" spans="1:50" s="696" customFormat="1" ht="11.25" customHeight="1">
      <c r="A319" s="697"/>
      <c r="B319" s="98">
        <v>523</v>
      </c>
      <c r="C319" s="98">
        <v>24</v>
      </c>
      <c r="D319" s="98">
        <v>0</v>
      </c>
      <c r="E319" s="98">
        <v>0</v>
      </c>
      <c r="F319" s="98">
        <v>0</v>
      </c>
      <c r="G319" s="98">
        <v>1</v>
      </c>
      <c r="H319" s="765" t="s">
        <v>2457</v>
      </c>
      <c r="I319" s="761" t="str">
        <f t="shared" si="87"/>
        <v>캐릭별파트(0)</v>
      </c>
      <c r="J319" s="761" t="s">
        <v>1971</v>
      </c>
      <c r="K319" s="779">
        <v>-1</v>
      </c>
      <c r="L319" s="896" t="s">
        <v>2640</v>
      </c>
      <c r="M319" s="765" t="s">
        <v>2463</v>
      </c>
      <c r="N319" s="762">
        <v>1</v>
      </c>
      <c r="O319" s="98" t="s">
        <v>1937</v>
      </c>
      <c r="P319" s="98" t="s">
        <v>2317</v>
      </c>
      <c r="Q319" s="98">
        <v>809</v>
      </c>
      <c r="R319" s="98">
        <v>0</v>
      </c>
      <c r="S319" s="98">
        <v>0</v>
      </c>
      <c r="T319" s="98">
        <v>0.45</v>
      </c>
      <c r="U319" s="98"/>
      <c r="V319" s="98"/>
      <c r="W319" s="98"/>
      <c r="X319" s="98"/>
      <c r="Y319" s="98" t="s">
        <v>1973</v>
      </c>
      <c r="Z319" s="98">
        <f t="shared" si="86"/>
        <v>-1</v>
      </c>
      <c r="AA319" s="98"/>
      <c r="AB319" s="98"/>
      <c r="AC319" s="98"/>
      <c r="AD319" s="98"/>
      <c r="AE319" s="98">
        <f t="shared" si="85"/>
        <v>0</v>
      </c>
      <c r="AF319" s="98">
        <v>60</v>
      </c>
      <c r="AG319" s="98">
        <v>-1</v>
      </c>
      <c r="AH319" s="98" t="s">
        <v>2454</v>
      </c>
      <c r="AI319" s="764">
        <v>1</v>
      </c>
      <c r="AJ319" s="764"/>
      <c r="AK319" s="764"/>
      <c r="AL319" s="764"/>
      <c r="AM319" s="764"/>
      <c r="AN319" s="764"/>
      <c r="AO319" s="764"/>
      <c r="AP319" s="764"/>
      <c r="AQ319" s="764">
        <v>0</v>
      </c>
      <c r="AR319" s="764">
        <v>0</v>
      </c>
      <c r="AS319" s="764">
        <v>0</v>
      </c>
      <c r="AT319" s="764">
        <v>0</v>
      </c>
      <c r="AU319" s="764">
        <v>0</v>
      </c>
      <c r="AV319" s="764">
        <v>0</v>
      </c>
      <c r="AW319" s="764">
        <v>0</v>
      </c>
      <c r="AX319" s="764">
        <v>0</v>
      </c>
    </row>
    <row r="320" spans="1:50" s="696" customFormat="1" ht="11.25" customHeight="1">
      <c r="A320" s="697"/>
      <c r="B320" s="98">
        <v>524</v>
      </c>
      <c r="C320" s="98">
        <v>25</v>
      </c>
      <c r="D320" s="98">
        <v>0</v>
      </c>
      <c r="E320" s="98">
        <v>0</v>
      </c>
      <c r="F320" s="98">
        <v>0</v>
      </c>
      <c r="G320" s="98">
        <v>1</v>
      </c>
      <c r="H320" s="765" t="s">
        <v>2458</v>
      </c>
      <c r="I320" s="761" t="str">
        <f t="shared" si="87"/>
        <v>캐릭별파트(0)</v>
      </c>
      <c r="J320" s="761" t="s">
        <v>1971</v>
      </c>
      <c r="K320" s="779">
        <v>-1</v>
      </c>
      <c r="L320" s="896" t="s">
        <v>2640</v>
      </c>
      <c r="M320" s="765" t="s">
        <v>2463</v>
      </c>
      <c r="N320" s="762">
        <v>1</v>
      </c>
      <c r="O320" s="98" t="s">
        <v>1937</v>
      </c>
      <c r="P320" s="98" t="s">
        <v>2317</v>
      </c>
      <c r="Q320" s="98">
        <v>809</v>
      </c>
      <c r="R320" s="98">
        <v>0</v>
      </c>
      <c r="S320" s="98">
        <v>0</v>
      </c>
      <c r="T320" s="98">
        <v>0.45</v>
      </c>
      <c r="U320" s="98"/>
      <c r="V320" s="98"/>
      <c r="W320" s="98"/>
      <c r="X320" s="98"/>
      <c r="Y320" s="98" t="s">
        <v>1973</v>
      </c>
      <c r="Z320" s="98">
        <f t="shared" si="86"/>
        <v>-1</v>
      </c>
      <c r="AA320" s="98"/>
      <c r="AB320" s="98"/>
      <c r="AC320" s="98"/>
      <c r="AD320" s="98"/>
      <c r="AE320" s="98">
        <f t="shared" si="85"/>
        <v>0</v>
      </c>
      <c r="AF320" s="98">
        <v>60</v>
      </c>
      <c r="AG320" s="98">
        <v>-1</v>
      </c>
      <c r="AH320" s="98" t="s">
        <v>2454</v>
      </c>
      <c r="AI320" s="764">
        <v>1</v>
      </c>
      <c r="AJ320" s="764"/>
      <c r="AK320" s="764"/>
      <c r="AL320" s="764"/>
      <c r="AM320" s="764"/>
      <c r="AN320" s="764"/>
      <c r="AO320" s="764"/>
      <c r="AP320" s="764"/>
      <c r="AQ320" s="764">
        <v>0</v>
      </c>
      <c r="AR320" s="764">
        <v>0</v>
      </c>
      <c r="AS320" s="764">
        <v>0</v>
      </c>
      <c r="AT320" s="764">
        <v>0</v>
      </c>
      <c r="AU320" s="764">
        <v>0</v>
      </c>
      <c r="AV320" s="764">
        <v>0</v>
      </c>
      <c r="AW320" s="764">
        <v>0</v>
      </c>
      <c r="AX320" s="764">
        <v>0</v>
      </c>
    </row>
    <row r="321" spans="1:50" s="696" customFormat="1" ht="11.25" customHeight="1">
      <c r="A321" s="697"/>
      <c r="B321" s="98">
        <v>525</v>
      </c>
      <c r="C321" s="98">
        <v>26</v>
      </c>
      <c r="D321" s="98">
        <v>0</v>
      </c>
      <c r="E321" s="98">
        <v>0</v>
      </c>
      <c r="F321" s="98">
        <v>0</v>
      </c>
      <c r="G321" s="98">
        <v>1</v>
      </c>
      <c r="H321" s="765" t="s">
        <v>2459</v>
      </c>
      <c r="I321" s="761" t="str">
        <f t="shared" si="87"/>
        <v>캐릭별파트(0)</v>
      </c>
      <c r="J321" s="761" t="s">
        <v>1971</v>
      </c>
      <c r="K321" s="779">
        <v>-1</v>
      </c>
      <c r="L321" s="896" t="s">
        <v>2640</v>
      </c>
      <c r="M321" s="765" t="s">
        <v>2463</v>
      </c>
      <c r="N321" s="762">
        <v>1</v>
      </c>
      <c r="O321" s="98" t="s">
        <v>1937</v>
      </c>
      <c r="P321" s="98" t="s">
        <v>2317</v>
      </c>
      <c r="Q321" s="98">
        <v>809</v>
      </c>
      <c r="R321" s="98">
        <v>0</v>
      </c>
      <c r="S321" s="98">
        <v>0</v>
      </c>
      <c r="T321" s="98">
        <v>0.45</v>
      </c>
      <c r="U321" s="98"/>
      <c r="V321" s="98"/>
      <c r="W321" s="98"/>
      <c r="X321" s="98"/>
      <c r="Y321" s="98" t="s">
        <v>1973</v>
      </c>
      <c r="Z321" s="98">
        <f t="shared" si="86"/>
        <v>-1</v>
      </c>
      <c r="AA321" s="98"/>
      <c r="AB321" s="98"/>
      <c r="AC321" s="98"/>
      <c r="AD321" s="98"/>
      <c r="AE321" s="98">
        <f t="shared" si="85"/>
        <v>0</v>
      </c>
      <c r="AF321" s="98">
        <v>60</v>
      </c>
      <c r="AG321" s="98">
        <v>-1</v>
      </c>
      <c r="AH321" s="98" t="s">
        <v>2454</v>
      </c>
      <c r="AI321" s="764">
        <v>1</v>
      </c>
      <c r="AJ321" s="764"/>
      <c r="AK321" s="764"/>
      <c r="AL321" s="764"/>
      <c r="AM321" s="764"/>
      <c r="AN321" s="764"/>
      <c r="AO321" s="764"/>
      <c r="AP321" s="764"/>
      <c r="AQ321" s="764">
        <v>0</v>
      </c>
      <c r="AR321" s="764">
        <v>0</v>
      </c>
      <c r="AS321" s="764">
        <v>0</v>
      </c>
      <c r="AT321" s="764">
        <v>0</v>
      </c>
      <c r="AU321" s="764">
        <v>0</v>
      </c>
      <c r="AV321" s="764">
        <v>0</v>
      </c>
      <c r="AW321" s="764">
        <v>0</v>
      </c>
      <c r="AX321" s="764">
        <v>0</v>
      </c>
    </row>
    <row r="322" spans="1:50" s="696" customFormat="1" ht="11.25" customHeight="1">
      <c r="A322" s="697"/>
      <c r="B322" s="98">
        <v>526</v>
      </c>
      <c r="C322" s="98">
        <v>27</v>
      </c>
      <c r="D322" s="98">
        <v>0</v>
      </c>
      <c r="E322" s="98">
        <v>0</v>
      </c>
      <c r="F322" s="98">
        <v>0</v>
      </c>
      <c r="G322" s="98">
        <v>1</v>
      </c>
      <c r="H322" s="765" t="s">
        <v>2460</v>
      </c>
      <c r="I322" s="761" t="str">
        <f t="shared" si="87"/>
        <v>캐릭별파트(0)</v>
      </c>
      <c r="J322" s="761" t="s">
        <v>1971</v>
      </c>
      <c r="K322" s="779">
        <v>-1</v>
      </c>
      <c r="L322" s="896" t="s">
        <v>2640</v>
      </c>
      <c r="M322" s="765" t="s">
        <v>2463</v>
      </c>
      <c r="N322" s="762">
        <v>1</v>
      </c>
      <c r="O322" s="98" t="s">
        <v>1937</v>
      </c>
      <c r="P322" s="98" t="s">
        <v>2317</v>
      </c>
      <c r="Q322" s="98">
        <v>809</v>
      </c>
      <c r="R322" s="98">
        <v>0</v>
      </c>
      <c r="S322" s="98">
        <v>0</v>
      </c>
      <c r="T322" s="98">
        <v>0.45</v>
      </c>
      <c r="U322" s="98"/>
      <c r="V322" s="98"/>
      <c r="W322" s="98"/>
      <c r="X322" s="98"/>
      <c r="Y322" s="98" t="s">
        <v>1973</v>
      </c>
      <c r="Z322" s="98">
        <f t="shared" si="86"/>
        <v>-1</v>
      </c>
      <c r="AA322" s="98"/>
      <c r="AB322" s="98"/>
      <c r="AC322" s="98"/>
      <c r="AD322" s="98"/>
      <c r="AE322" s="98">
        <f t="shared" si="85"/>
        <v>0</v>
      </c>
      <c r="AF322" s="98">
        <v>60</v>
      </c>
      <c r="AG322" s="98">
        <v>-1</v>
      </c>
      <c r="AH322" s="98" t="s">
        <v>2454</v>
      </c>
      <c r="AI322" s="764">
        <v>1</v>
      </c>
      <c r="AJ322" s="764"/>
      <c r="AK322" s="764"/>
      <c r="AL322" s="764"/>
      <c r="AM322" s="764"/>
      <c r="AN322" s="764"/>
      <c r="AO322" s="764"/>
      <c r="AP322" s="764"/>
      <c r="AQ322" s="764">
        <v>0</v>
      </c>
      <c r="AR322" s="764">
        <v>0</v>
      </c>
      <c r="AS322" s="764">
        <v>0</v>
      </c>
      <c r="AT322" s="764">
        <v>0</v>
      </c>
      <c r="AU322" s="764">
        <v>0</v>
      </c>
      <c r="AV322" s="764">
        <v>0</v>
      </c>
      <c r="AW322" s="764">
        <v>0</v>
      </c>
      <c r="AX322" s="764">
        <v>0</v>
      </c>
    </row>
    <row r="323" spans="1:50" s="696" customFormat="1" ht="11.25" customHeight="1">
      <c r="A323" s="697"/>
      <c r="B323" s="98">
        <v>527</v>
      </c>
      <c r="C323" s="98">
        <v>28</v>
      </c>
      <c r="D323" s="98">
        <v>0</v>
      </c>
      <c r="E323" s="98">
        <v>0</v>
      </c>
      <c r="F323" s="98">
        <v>0</v>
      </c>
      <c r="G323" s="98">
        <v>1</v>
      </c>
      <c r="H323" s="765" t="s">
        <v>2461</v>
      </c>
      <c r="I323" s="761" t="str">
        <f t="shared" si="87"/>
        <v>캐릭별파트(0)</v>
      </c>
      <c r="J323" s="761" t="s">
        <v>1984</v>
      </c>
      <c r="K323" s="779">
        <v>-1</v>
      </c>
      <c r="L323" s="896" t="s">
        <v>2640</v>
      </c>
      <c r="M323" s="765" t="s">
        <v>2463</v>
      </c>
      <c r="N323" s="762">
        <v>1</v>
      </c>
      <c r="O323" s="98" t="s">
        <v>1985</v>
      </c>
      <c r="P323" s="98" t="s">
        <v>2317</v>
      </c>
      <c r="Q323" s="98">
        <v>809</v>
      </c>
      <c r="R323" s="98">
        <v>0</v>
      </c>
      <c r="S323" s="98">
        <v>0</v>
      </c>
      <c r="T323" s="98">
        <v>0.45</v>
      </c>
      <c r="U323" s="98"/>
      <c r="V323" s="98"/>
      <c r="W323" s="98"/>
      <c r="X323" s="98"/>
      <c r="Y323" s="98" t="s">
        <v>1938</v>
      </c>
      <c r="Z323" s="98">
        <f t="shared" si="86"/>
        <v>-1</v>
      </c>
      <c r="AA323" s="98"/>
      <c r="AB323" s="98"/>
      <c r="AC323" s="98"/>
      <c r="AD323" s="98"/>
      <c r="AE323" s="98">
        <f t="shared" si="85"/>
        <v>0</v>
      </c>
      <c r="AF323" s="98">
        <v>60</v>
      </c>
      <c r="AG323" s="98">
        <v>-1</v>
      </c>
      <c r="AH323" s="98" t="s">
        <v>2454</v>
      </c>
      <c r="AI323" s="764">
        <v>1</v>
      </c>
      <c r="AJ323" s="764"/>
      <c r="AK323" s="764"/>
      <c r="AL323" s="764"/>
      <c r="AM323" s="764"/>
      <c r="AN323" s="764"/>
      <c r="AO323" s="764"/>
      <c r="AP323" s="764"/>
      <c r="AQ323" s="764">
        <v>0</v>
      </c>
      <c r="AR323" s="764">
        <v>0</v>
      </c>
      <c r="AS323" s="764">
        <v>0</v>
      </c>
      <c r="AT323" s="764">
        <v>0</v>
      </c>
      <c r="AU323" s="764">
        <v>0</v>
      </c>
      <c r="AV323" s="764">
        <v>0</v>
      </c>
      <c r="AW323" s="764">
        <v>0</v>
      </c>
      <c r="AX323" s="764">
        <v>0</v>
      </c>
    </row>
    <row r="324" spans="1:50" s="696" customFormat="1" ht="11.25" customHeight="1">
      <c r="A324" s="697"/>
      <c r="B324" s="98">
        <v>528</v>
      </c>
      <c r="C324" s="98">
        <v>29</v>
      </c>
      <c r="D324" s="98">
        <v>0</v>
      </c>
      <c r="E324" s="98">
        <v>0</v>
      </c>
      <c r="F324" s="98">
        <v>0</v>
      </c>
      <c r="G324" s="98">
        <v>1</v>
      </c>
      <c r="H324" s="765" t="s">
        <v>2462</v>
      </c>
      <c r="I324" s="761" t="str">
        <f t="shared" si="87"/>
        <v>캐릭별파트(0)</v>
      </c>
      <c r="J324" s="761" t="s">
        <v>1988</v>
      </c>
      <c r="K324" s="779">
        <v>-1</v>
      </c>
      <c r="L324" s="896" t="s">
        <v>2640</v>
      </c>
      <c r="M324" s="765" t="s">
        <v>2463</v>
      </c>
      <c r="N324" s="762">
        <v>1</v>
      </c>
      <c r="O324" s="98" t="s">
        <v>1989</v>
      </c>
      <c r="P324" s="98" t="s">
        <v>2317</v>
      </c>
      <c r="Q324" s="98">
        <v>809</v>
      </c>
      <c r="R324" s="98">
        <v>0</v>
      </c>
      <c r="S324" s="98">
        <v>0</v>
      </c>
      <c r="T324" s="98">
        <v>0.45</v>
      </c>
      <c r="U324" s="98"/>
      <c r="V324" s="98"/>
      <c r="W324" s="98"/>
      <c r="X324" s="98"/>
      <c r="Y324" s="98" t="s">
        <v>1933</v>
      </c>
      <c r="Z324" s="98">
        <f t="shared" si="86"/>
        <v>-1</v>
      </c>
      <c r="AA324" s="98"/>
      <c r="AB324" s="98"/>
      <c r="AC324" s="98"/>
      <c r="AD324" s="98"/>
      <c r="AE324" s="98">
        <f t="shared" si="85"/>
        <v>0</v>
      </c>
      <c r="AF324" s="98">
        <v>60</v>
      </c>
      <c r="AG324" s="98">
        <v>-1</v>
      </c>
      <c r="AH324" s="98" t="s">
        <v>2454</v>
      </c>
      <c r="AI324" s="764">
        <v>1</v>
      </c>
      <c r="AJ324" s="764"/>
      <c r="AK324" s="764"/>
      <c r="AL324" s="764"/>
      <c r="AM324" s="764"/>
      <c r="AN324" s="764"/>
      <c r="AO324" s="764"/>
      <c r="AP324" s="764"/>
      <c r="AQ324" s="764">
        <v>0</v>
      </c>
      <c r="AR324" s="764">
        <v>0</v>
      </c>
      <c r="AS324" s="764">
        <v>0</v>
      </c>
      <c r="AT324" s="764">
        <v>0</v>
      </c>
      <c r="AU324" s="764">
        <v>0</v>
      </c>
      <c r="AV324" s="764">
        <v>0</v>
      </c>
      <c r="AW324" s="764">
        <v>0</v>
      </c>
      <c r="AX324" s="764">
        <v>0</v>
      </c>
    </row>
    <row r="325" spans="1:50" ht="11.25" customHeight="1">
      <c r="A325" s="536" t="s">
        <v>1992</v>
      </c>
      <c r="B325" s="536" t="s">
        <v>160</v>
      </c>
      <c r="C325" s="570" t="s">
        <v>1993</v>
      </c>
      <c r="D325" s="570" t="s">
        <v>1994</v>
      </c>
      <c r="E325" s="570" t="s">
        <v>1994</v>
      </c>
      <c r="F325" s="570" t="s">
        <v>1995</v>
      </c>
      <c r="G325" s="570" t="s">
        <v>244</v>
      </c>
      <c r="H325" s="430" t="s">
        <v>1996</v>
      </c>
      <c r="I325" s="192" t="s">
        <v>162</v>
      </c>
      <c r="J325" s="192" t="s">
        <v>1781</v>
      </c>
      <c r="K325" s="536" t="s">
        <v>2646</v>
      </c>
      <c r="L325" s="536" t="s">
        <v>2641</v>
      </c>
      <c r="M325" s="536" t="s">
        <v>164</v>
      </c>
      <c r="N325" s="193" t="s">
        <v>1517</v>
      </c>
      <c r="O325" s="536" t="s">
        <v>1740</v>
      </c>
      <c r="P325" s="536" t="s">
        <v>1741</v>
      </c>
      <c r="Q325" s="536" t="s">
        <v>165</v>
      </c>
      <c r="R325" s="529" t="s">
        <v>1742</v>
      </c>
      <c r="S325" s="536" t="s">
        <v>1782</v>
      </c>
      <c r="T325" s="536" t="s">
        <v>1843</v>
      </c>
      <c r="U325" s="536"/>
      <c r="V325" s="536"/>
      <c r="W325" s="536"/>
      <c r="X325" s="536"/>
      <c r="Y325" s="613" t="s">
        <v>1749</v>
      </c>
      <c r="Z325" s="613" t="s">
        <v>1750</v>
      </c>
      <c r="AA325" s="536"/>
      <c r="AB325" s="570" t="s">
        <v>1752</v>
      </c>
      <c r="AC325" s="570" t="s">
        <v>597</v>
      </c>
      <c r="AD325" s="570" t="s">
        <v>598</v>
      </c>
      <c r="AE325" s="536" t="s">
        <v>169</v>
      </c>
      <c r="AF325" s="536" t="s">
        <v>170</v>
      </c>
      <c r="AG325" s="536" t="s">
        <v>1753</v>
      </c>
      <c r="AH325" s="197" t="s">
        <v>171</v>
      </c>
      <c r="AI325" s="528" t="s">
        <v>1961</v>
      </c>
      <c r="AJ325" s="528" t="s">
        <v>1754</v>
      </c>
      <c r="AK325" s="528" t="s">
        <v>1754</v>
      </c>
      <c r="AL325" s="528" t="s">
        <v>1754</v>
      </c>
      <c r="AM325" s="528" t="s">
        <v>1754</v>
      </c>
      <c r="AN325" s="528" t="s">
        <v>1754</v>
      </c>
      <c r="AO325" s="528" t="s">
        <v>1754</v>
      </c>
      <c r="AP325" s="528" t="s">
        <v>1754</v>
      </c>
      <c r="AQ325" s="528" t="s">
        <v>1755</v>
      </c>
      <c r="AR325" s="528" t="s">
        <v>1756</v>
      </c>
      <c r="AS325" s="528" t="s">
        <v>1757</v>
      </c>
      <c r="AT325" s="528" t="s">
        <v>1758</v>
      </c>
      <c r="AU325" s="528" t="s">
        <v>1759</v>
      </c>
      <c r="AV325" s="528" t="s">
        <v>1760</v>
      </c>
      <c r="AW325" s="528" t="s">
        <v>1759</v>
      </c>
      <c r="AX325" s="528" t="s">
        <v>1760</v>
      </c>
    </row>
    <row r="326" spans="1:50" ht="11.25" customHeight="1">
      <c r="A326" s="623"/>
      <c r="B326" s="623">
        <v>600</v>
      </c>
      <c r="C326" s="623">
        <v>1</v>
      </c>
      <c r="D326" s="623">
        <v>0</v>
      </c>
      <c r="E326" s="623">
        <v>0</v>
      </c>
      <c r="F326" s="623">
        <v>0</v>
      </c>
      <c r="G326" s="623">
        <v>1</v>
      </c>
      <c r="H326" s="246" t="s">
        <v>306</v>
      </c>
      <c r="I326" s="601" t="str">
        <f t="shared" ref="I326:I347" si="88">"캐릭별파트(" &amp; (AQ326 + 2*AR326 + 4*AS326 + 8*AT326 + 16*AU326 + 32*AV326 + 64*AW326 + 128*AX326 )  &amp; ")"</f>
        <v>캐릭별파트(15)</v>
      </c>
      <c r="J326" s="601" t="s">
        <v>1997</v>
      </c>
      <c r="K326" s="777">
        <v>-1</v>
      </c>
      <c r="L326" s="623" t="s">
        <v>2638</v>
      </c>
      <c r="M326" s="526" t="s">
        <v>1998</v>
      </c>
      <c r="N326" s="624">
        <v>1</v>
      </c>
      <c r="O326" s="623" t="s">
        <v>1765</v>
      </c>
      <c r="P326" s="697" t="s">
        <v>2317</v>
      </c>
      <c r="Q326" s="623">
        <v>900</v>
      </c>
      <c r="R326" s="526">
        <v>0</v>
      </c>
      <c r="S326" s="623">
        <v>30</v>
      </c>
      <c r="T326" s="623">
        <v>0</v>
      </c>
      <c r="U326" s="623"/>
      <c r="V326" s="623"/>
      <c r="W326" s="623"/>
      <c r="X326" s="623"/>
      <c r="Y326" s="623" t="s">
        <v>1923</v>
      </c>
      <c r="Z326" s="623">
        <f t="shared" ref="Z326:Z347" si="89">IF(AG326=-1, -1, 600)</f>
        <v>-1</v>
      </c>
      <c r="AA326" s="623"/>
      <c r="AB326" s="623"/>
      <c r="AC326" s="623"/>
      <c r="AD326" s="623"/>
      <c r="AE326" s="623">
        <f t="shared" ref="AE326:AE348" si="90">INT(AI326*5000*
    IF(G326=0, 1, 0)
)</f>
        <v>0</v>
      </c>
      <c r="AF326" s="623">
        <v>99</v>
      </c>
      <c r="AG326" s="623">
        <v>-1</v>
      </c>
      <c r="AH326" s="623" t="s">
        <v>1999</v>
      </c>
      <c r="AI326" s="611">
        <v>1</v>
      </c>
      <c r="AQ326" s="611">
        <v>1</v>
      </c>
      <c r="AR326" s="611">
        <v>1</v>
      </c>
      <c r="AS326" s="611">
        <v>1</v>
      </c>
      <c r="AT326" s="611">
        <v>1</v>
      </c>
      <c r="AU326" s="611">
        <v>0</v>
      </c>
      <c r="AV326" s="611">
        <v>0</v>
      </c>
      <c r="AW326" s="611">
        <v>0</v>
      </c>
      <c r="AX326" s="611">
        <v>0</v>
      </c>
    </row>
    <row r="327" spans="1:50" ht="11.25" customHeight="1">
      <c r="A327" s="623"/>
      <c r="B327" s="623">
        <v>601</v>
      </c>
      <c r="C327" s="623">
        <v>2</v>
      </c>
      <c r="D327" s="623">
        <v>0</v>
      </c>
      <c r="E327" s="623">
        <v>0</v>
      </c>
      <c r="F327" s="623">
        <v>0</v>
      </c>
      <c r="G327" s="623">
        <v>1</v>
      </c>
      <c r="H327" s="246" t="s">
        <v>307</v>
      </c>
      <c r="I327" s="601" t="str">
        <f t="shared" si="88"/>
        <v>캐릭별파트(15)</v>
      </c>
      <c r="J327" s="601" t="s">
        <v>1997</v>
      </c>
      <c r="K327" s="777">
        <v>-1</v>
      </c>
      <c r="L327" s="623" t="s">
        <v>2638</v>
      </c>
      <c r="M327" s="526" t="s">
        <v>533</v>
      </c>
      <c r="N327" s="624">
        <v>1</v>
      </c>
      <c r="O327" s="623" t="s">
        <v>1765</v>
      </c>
      <c r="P327" s="697" t="s">
        <v>2324</v>
      </c>
      <c r="Q327" s="623">
        <v>901</v>
      </c>
      <c r="R327" s="526">
        <v>0</v>
      </c>
      <c r="S327" s="623">
        <v>30</v>
      </c>
      <c r="T327" s="623">
        <v>0</v>
      </c>
      <c r="U327" s="623"/>
      <c r="V327" s="623"/>
      <c r="W327" s="623"/>
      <c r="X327" s="623"/>
      <c r="Y327" s="623" t="s">
        <v>1923</v>
      </c>
      <c r="Z327" s="623">
        <f t="shared" si="89"/>
        <v>-1</v>
      </c>
      <c r="AA327" s="623"/>
      <c r="AB327" s="623"/>
      <c r="AC327" s="623"/>
      <c r="AD327" s="623"/>
      <c r="AE327" s="623">
        <f t="shared" si="90"/>
        <v>0</v>
      </c>
      <c r="AF327" s="623">
        <v>95</v>
      </c>
      <c r="AG327" s="623">
        <v>-1</v>
      </c>
      <c r="AH327" s="623" t="s">
        <v>2000</v>
      </c>
      <c r="AI327" s="611">
        <v>1</v>
      </c>
      <c r="AQ327" s="611">
        <v>1</v>
      </c>
      <c r="AR327" s="611">
        <v>1</v>
      </c>
      <c r="AS327" s="611">
        <v>1</v>
      </c>
      <c r="AT327" s="611">
        <v>1</v>
      </c>
      <c r="AU327" s="611">
        <v>0</v>
      </c>
      <c r="AV327" s="611">
        <v>0</v>
      </c>
      <c r="AW327" s="611">
        <v>0</v>
      </c>
      <c r="AX327" s="611">
        <v>0</v>
      </c>
    </row>
    <row r="328" spans="1:50" ht="11.25" customHeight="1">
      <c r="A328" s="623"/>
      <c r="B328" s="623">
        <v>602</v>
      </c>
      <c r="C328" s="623">
        <v>3</v>
      </c>
      <c r="D328" s="623">
        <v>0</v>
      </c>
      <c r="E328" s="623">
        <v>0</v>
      </c>
      <c r="F328" s="623">
        <v>0</v>
      </c>
      <c r="G328" s="623">
        <v>1</v>
      </c>
      <c r="H328" s="246" t="s">
        <v>308</v>
      </c>
      <c r="I328" s="601" t="str">
        <f t="shared" si="88"/>
        <v>캐릭별파트(15)</v>
      </c>
      <c r="J328" s="601" t="s">
        <v>1997</v>
      </c>
      <c r="K328" s="777">
        <v>-1</v>
      </c>
      <c r="L328" s="623" t="s">
        <v>2638</v>
      </c>
      <c r="M328" s="526" t="s">
        <v>534</v>
      </c>
      <c r="N328" s="624">
        <v>1</v>
      </c>
      <c r="O328" s="623" t="s">
        <v>1765</v>
      </c>
      <c r="P328" s="697" t="s">
        <v>2324</v>
      </c>
      <c r="Q328" s="623">
        <v>902</v>
      </c>
      <c r="R328" s="526">
        <v>0</v>
      </c>
      <c r="S328" s="623">
        <v>30</v>
      </c>
      <c r="T328" s="623">
        <v>0</v>
      </c>
      <c r="U328" s="623"/>
      <c r="V328" s="623"/>
      <c r="W328" s="623"/>
      <c r="X328" s="623"/>
      <c r="Y328" s="623" t="s">
        <v>1923</v>
      </c>
      <c r="Z328" s="623">
        <f t="shared" si="89"/>
        <v>-1</v>
      </c>
      <c r="AA328" s="623"/>
      <c r="AB328" s="623"/>
      <c r="AC328" s="623"/>
      <c r="AD328" s="623"/>
      <c r="AE328" s="623">
        <f t="shared" si="90"/>
        <v>0</v>
      </c>
      <c r="AF328" s="623">
        <v>95</v>
      </c>
      <c r="AG328" s="623">
        <v>-1</v>
      </c>
      <c r="AH328" s="623" t="s">
        <v>2001</v>
      </c>
      <c r="AI328" s="611">
        <v>1</v>
      </c>
      <c r="AQ328" s="611">
        <v>1</v>
      </c>
      <c r="AR328" s="611">
        <v>1</v>
      </c>
      <c r="AS328" s="611">
        <v>1</v>
      </c>
      <c r="AT328" s="611">
        <v>1</v>
      </c>
      <c r="AU328" s="611">
        <v>0</v>
      </c>
      <c r="AV328" s="611">
        <v>0</v>
      </c>
      <c r="AW328" s="611">
        <v>0</v>
      </c>
      <c r="AX328" s="611">
        <v>0</v>
      </c>
    </row>
    <row r="329" spans="1:50" ht="11.25" customHeight="1">
      <c r="A329" s="623"/>
      <c r="B329" s="623">
        <v>603</v>
      </c>
      <c r="C329" s="623">
        <v>4</v>
      </c>
      <c r="D329" s="623">
        <v>0</v>
      </c>
      <c r="E329" s="623">
        <v>0</v>
      </c>
      <c r="F329" s="623">
        <v>0</v>
      </c>
      <c r="G329" s="623">
        <v>1</v>
      </c>
      <c r="H329" s="246" t="s">
        <v>309</v>
      </c>
      <c r="I329" s="601" t="str">
        <f t="shared" si="88"/>
        <v>캐릭별파트(15)</v>
      </c>
      <c r="J329" s="601" t="s">
        <v>1997</v>
      </c>
      <c r="K329" s="777">
        <v>-1</v>
      </c>
      <c r="L329" s="623" t="s">
        <v>2638</v>
      </c>
      <c r="M329" s="526" t="s">
        <v>535</v>
      </c>
      <c r="N329" s="624">
        <v>1</v>
      </c>
      <c r="O329" s="623" t="s">
        <v>1765</v>
      </c>
      <c r="P329" s="697" t="s">
        <v>2317</v>
      </c>
      <c r="Q329" s="623">
        <v>903</v>
      </c>
      <c r="R329" s="526">
        <v>0</v>
      </c>
      <c r="S329" s="623">
        <v>30</v>
      </c>
      <c r="T329" s="623">
        <v>0</v>
      </c>
      <c r="U329" s="623"/>
      <c r="V329" s="623"/>
      <c r="W329" s="623"/>
      <c r="X329" s="623"/>
      <c r="Y329" s="623" t="s">
        <v>1923</v>
      </c>
      <c r="Z329" s="623">
        <f t="shared" si="89"/>
        <v>-1</v>
      </c>
      <c r="AA329" s="623"/>
      <c r="AB329" s="623"/>
      <c r="AC329" s="623"/>
      <c r="AD329" s="623"/>
      <c r="AE329" s="623">
        <f t="shared" si="90"/>
        <v>0</v>
      </c>
      <c r="AF329" s="623">
        <v>99</v>
      </c>
      <c r="AG329" s="623">
        <v>-1</v>
      </c>
      <c r="AH329" s="623" t="s">
        <v>2002</v>
      </c>
      <c r="AI329" s="611">
        <v>1</v>
      </c>
      <c r="AQ329" s="611">
        <v>1</v>
      </c>
      <c r="AR329" s="611">
        <v>1</v>
      </c>
      <c r="AS329" s="611">
        <v>1</v>
      </c>
      <c r="AT329" s="611">
        <v>1</v>
      </c>
      <c r="AU329" s="611">
        <v>0</v>
      </c>
      <c r="AV329" s="611">
        <v>0</v>
      </c>
      <c r="AW329" s="611">
        <v>0</v>
      </c>
      <c r="AX329" s="611">
        <v>0</v>
      </c>
    </row>
    <row r="330" spans="1:50" ht="11.25" customHeight="1">
      <c r="A330" s="623"/>
      <c r="B330" s="623">
        <v>604</v>
      </c>
      <c r="C330" s="623">
        <v>5</v>
      </c>
      <c r="D330" s="623">
        <v>0</v>
      </c>
      <c r="E330" s="623">
        <v>0</v>
      </c>
      <c r="F330" s="623">
        <v>0</v>
      </c>
      <c r="G330" s="623">
        <v>1</v>
      </c>
      <c r="H330" s="246" t="s">
        <v>310</v>
      </c>
      <c r="I330" s="601" t="str">
        <f t="shared" si="88"/>
        <v>캐릭별파트(15)</v>
      </c>
      <c r="J330" s="601" t="s">
        <v>1997</v>
      </c>
      <c r="K330" s="777">
        <v>-1</v>
      </c>
      <c r="L330" s="623" t="s">
        <v>2638</v>
      </c>
      <c r="M330" s="526" t="s">
        <v>2453</v>
      </c>
      <c r="N330" s="624">
        <v>1</v>
      </c>
      <c r="O330" s="623" t="s">
        <v>1765</v>
      </c>
      <c r="P330" s="697" t="s">
        <v>2324</v>
      </c>
      <c r="Q330" s="623">
        <v>904</v>
      </c>
      <c r="R330" s="526">
        <v>0</v>
      </c>
      <c r="S330" s="623">
        <v>30</v>
      </c>
      <c r="T330" s="623">
        <v>0</v>
      </c>
      <c r="U330" s="623"/>
      <c r="V330" s="623"/>
      <c r="W330" s="623"/>
      <c r="X330" s="623"/>
      <c r="Y330" s="623" t="s">
        <v>1923</v>
      </c>
      <c r="Z330" s="623">
        <f t="shared" si="89"/>
        <v>-1</v>
      </c>
      <c r="AA330" s="623"/>
      <c r="AB330" s="623"/>
      <c r="AC330" s="623"/>
      <c r="AD330" s="623"/>
      <c r="AE330" s="623">
        <f t="shared" si="90"/>
        <v>0</v>
      </c>
      <c r="AF330" s="623">
        <v>95</v>
      </c>
      <c r="AG330" s="623">
        <v>-1</v>
      </c>
      <c r="AH330" s="623" t="s">
        <v>2003</v>
      </c>
      <c r="AI330" s="611">
        <v>1</v>
      </c>
      <c r="AQ330" s="611">
        <v>1</v>
      </c>
      <c r="AR330" s="611">
        <v>1</v>
      </c>
      <c r="AS330" s="611">
        <v>1</v>
      </c>
      <c r="AT330" s="611">
        <v>1</v>
      </c>
      <c r="AU330" s="611">
        <v>0</v>
      </c>
      <c r="AV330" s="611">
        <v>0</v>
      </c>
      <c r="AW330" s="611">
        <v>0</v>
      </c>
      <c r="AX330" s="611">
        <v>0</v>
      </c>
    </row>
    <row r="331" spans="1:50" ht="11.25" customHeight="1">
      <c r="A331" s="623"/>
      <c r="B331" s="623">
        <v>605</v>
      </c>
      <c r="C331" s="623">
        <v>6</v>
      </c>
      <c r="D331" s="623">
        <v>0</v>
      </c>
      <c r="E331" s="623">
        <v>0</v>
      </c>
      <c r="F331" s="623">
        <v>0</v>
      </c>
      <c r="G331" s="623">
        <v>1</v>
      </c>
      <c r="H331" s="246" t="s">
        <v>311</v>
      </c>
      <c r="I331" s="601" t="str">
        <f t="shared" si="88"/>
        <v>캐릭별파트(15)</v>
      </c>
      <c r="J331" s="601" t="s">
        <v>2004</v>
      </c>
      <c r="K331" s="777">
        <v>-1</v>
      </c>
      <c r="L331" s="623" t="s">
        <v>2638</v>
      </c>
      <c r="M331" s="526" t="s">
        <v>537</v>
      </c>
      <c r="N331" s="624">
        <v>1</v>
      </c>
      <c r="O331" s="623" t="s">
        <v>2005</v>
      </c>
      <c r="P331" s="697" t="s">
        <v>2324</v>
      </c>
      <c r="Q331" s="623">
        <v>905</v>
      </c>
      <c r="R331" s="526">
        <v>0</v>
      </c>
      <c r="S331" s="623">
        <v>30</v>
      </c>
      <c r="T331" s="623">
        <v>0</v>
      </c>
      <c r="U331" s="623"/>
      <c r="V331" s="623"/>
      <c r="W331" s="623"/>
      <c r="X331" s="623"/>
      <c r="Y331" s="623" t="s">
        <v>2006</v>
      </c>
      <c r="Z331" s="623">
        <f t="shared" si="89"/>
        <v>-1</v>
      </c>
      <c r="AA331" s="623"/>
      <c r="AB331" s="623"/>
      <c r="AC331" s="623"/>
      <c r="AD331" s="623"/>
      <c r="AE331" s="623">
        <f t="shared" si="90"/>
        <v>0</v>
      </c>
      <c r="AF331" s="623">
        <v>95</v>
      </c>
      <c r="AG331" s="623">
        <v>-1</v>
      </c>
      <c r="AH331" s="623" t="s">
        <v>2007</v>
      </c>
      <c r="AI331" s="611">
        <v>1</v>
      </c>
      <c r="AQ331" s="611">
        <v>1</v>
      </c>
      <c r="AR331" s="611">
        <v>1</v>
      </c>
      <c r="AS331" s="611">
        <v>1</v>
      </c>
      <c r="AT331" s="611">
        <v>1</v>
      </c>
      <c r="AU331" s="611">
        <v>0</v>
      </c>
      <c r="AV331" s="611">
        <v>0</v>
      </c>
      <c r="AW331" s="611">
        <v>0</v>
      </c>
      <c r="AX331" s="611">
        <v>0</v>
      </c>
    </row>
    <row r="332" spans="1:50" s="768" customFormat="1" ht="11.25" customHeight="1">
      <c r="A332" s="114"/>
      <c r="B332" s="114">
        <v>606</v>
      </c>
      <c r="C332" s="114">
        <v>7</v>
      </c>
      <c r="D332" s="114">
        <v>0</v>
      </c>
      <c r="E332" s="114">
        <v>0</v>
      </c>
      <c r="F332" s="114">
        <v>0</v>
      </c>
      <c r="G332" s="114">
        <v>1</v>
      </c>
      <c r="H332" s="769" t="s">
        <v>2486</v>
      </c>
      <c r="I332" s="766" t="str">
        <f t="shared" si="88"/>
        <v>캐릭별파트(15)</v>
      </c>
      <c r="J332" s="766" t="s">
        <v>2004</v>
      </c>
      <c r="K332" s="780">
        <v>-1</v>
      </c>
      <c r="L332" s="114" t="s">
        <v>2638</v>
      </c>
      <c r="M332" s="114" t="s">
        <v>538</v>
      </c>
      <c r="N332" s="767">
        <v>1</v>
      </c>
      <c r="O332" s="114" t="s">
        <v>2005</v>
      </c>
      <c r="P332" s="114" t="s">
        <v>2324</v>
      </c>
      <c r="Q332" s="114">
        <v>908</v>
      </c>
      <c r="R332" s="114">
        <v>0</v>
      </c>
      <c r="S332" s="114">
        <v>30</v>
      </c>
      <c r="T332" s="114">
        <v>0</v>
      </c>
      <c r="U332" s="114"/>
      <c r="V332" s="114"/>
      <c r="W332" s="114"/>
      <c r="X332" s="114"/>
      <c r="Y332" s="114" t="s">
        <v>2006</v>
      </c>
      <c r="Z332" s="114">
        <f t="shared" si="89"/>
        <v>-1</v>
      </c>
      <c r="AA332" s="114"/>
      <c r="AB332" s="114"/>
      <c r="AC332" s="114"/>
      <c r="AD332" s="114"/>
      <c r="AE332" s="114">
        <f t="shared" si="90"/>
        <v>0</v>
      </c>
      <c r="AF332" s="114">
        <v>95</v>
      </c>
      <c r="AG332" s="114">
        <v>-1</v>
      </c>
      <c r="AH332" s="114" t="s">
        <v>2008</v>
      </c>
      <c r="AI332" s="768">
        <v>1</v>
      </c>
      <c r="AQ332" s="768">
        <v>1</v>
      </c>
      <c r="AR332" s="768">
        <v>1</v>
      </c>
      <c r="AS332" s="768">
        <v>1</v>
      </c>
      <c r="AT332" s="768">
        <v>1</v>
      </c>
      <c r="AU332" s="768">
        <v>0</v>
      </c>
      <c r="AV332" s="768">
        <v>0</v>
      </c>
      <c r="AW332" s="768">
        <v>0</v>
      </c>
      <c r="AX332" s="768">
        <v>0</v>
      </c>
    </row>
    <row r="333" spans="1:50" s="768" customFormat="1" ht="11.25" customHeight="1">
      <c r="A333" s="114"/>
      <c r="B333" s="114">
        <v>607</v>
      </c>
      <c r="C333" s="114">
        <v>8</v>
      </c>
      <c r="D333" s="114">
        <v>0</v>
      </c>
      <c r="E333" s="114">
        <v>0</v>
      </c>
      <c r="F333" s="114">
        <v>0</v>
      </c>
      <c r="G333" s="114">
        <v>1</v>
      </c>
      <c r="H333" s="769" t="s">
        <v>312</v>
      </c>
      <c r="I333" s="766" t="str">
        <f t="shared" si="88"/>
        <v>캐릭별파트(15)</v>
      </c>
      <c r="J333" s="766" t="s">
        <v>2004</v>
      </c>
      <c r="K333" s="780">
        <v>-1</v>
      </c>
      <c r="L333" s="114" t="s">
        <v>2638</v>
      </c>
      <c r="M333" s="114" t="s">
        <v>539</v>
      </c>
      <c r="N333" s="767">
        <v>1</v>
      </c>
      <c r="O333" s="114" t="s">
        <v>2005</v>
      </c>
      <c r="P333" s="114" t="s">
        <v>2324</v>
      </c>
      <c r="Q333" s="114">
        <v>907</v>
      </c>
      <c r="R333" s="114">
        <v>0</v>
      </c>
      <c r="S333" s="114">
        <v>30</v>
      </c>
      <c r="T333" s="114">
        <v>0</v>
      </c>
      <c r="U333" s="114"/>
      <c r="V333" s="114"/>
      <c r="W333" s="114"/>
      <c r="X333" s="114"/>
      <c r="Y333" s="114" t="s">
        <v>2006</v>
      </c>
      <c r="Z333" s="114">
        <f t="shared" si="89"/>
        <v>-1</v>
      </c>
      <c r="AA333" s="114"/>
      <c r="AB333" s="114"/>
      <c r="AC333" s="114"/>
      <c r="AD333" s="114"/>
      <c r="AE333" s="114">
        <f t="shared" si="90"/>
        <v>0</v>
      </c>
      <c r="AF333" s="114">
        <v>95</v>
      </c>
      <c r="AG333" s="114">
        <v>-1</v>
      </c>
      <c r="AH333" s="114" t="s">
        <v>2009</v>
      </c>
      <c r="AI333" s="768">
        <v>1</v>
      </c>
      <c r="AQ333" s="768">
        <v>1</v>
      </c>
      <c r="AR333" s="768">
        <v>1</v>
      </c>
      <c r="AS333" s="768">
        <v>1</v>
      </c>
      <c r="AT333" s="768">
        <v>1</v>
      </c>
      <c r="AU333" s="768">
        <v>0</v>
      </c>
      <c r="AV333" s="768">
        <v>0</v>
      </c>
      <c r="AW333" s="768">
        <v>0</v>
      </c>
      <c r="AX333" s="768">
        <v>0</v>
      </c>
    </row>
    <row r="334" spans="1:50" s="768" customFormat="1" ht="11.25" customHeight="1">
      <c r="A334" s="114"/>
      <c r="B334" s="114">
        <v>608</v>
      </c>
      <c r="C334" s="114">
        <v>9</v>
      </c>
      <c r="D334" s="114">
        <v>0</v>
      </c>
      <c r="E334" s="114">
        <v>0</v>
      </c>
      <c r="F334" s="114">
        <v>0</v>
      </c>
      <c r="G334" s="114">
        <v>1</v>
      </c>
      <c r="H334" s="769" t="s">
        <v>313</v>
      </c>
      <c r="I334" s="766" t="str">
        <f t="shared" si="88"/>
        <v>캐릭별파트(15)</v>
      </c>
      <c r="J334" s="766" t="s">
        <v>2004</v>
      </c>
      <c r="K334" s="780">
        <v>-1</v>
      </c>
      <c r="L334" s="114" t="s">
        <v>2638</v>
      </c>
      <c r="M334" s="114" t="s">
        <v>540</v>
      </c>
      <c r="N334" s="767">
        <v>1</v>
      </c>
      <c r="O334" s="114" t="s">
        <v>2005</v>
      </c>
      <c r="P334" s="114" t="s">
        <v>2324</v>
      </c>
      <c r="Q334" s="114">
        <v>906</v>
      </c>
      <c r="R334" s="114">
        <v>0</v>
      </c>
      <c r="S334" s="114">
        <v>30</v>
      </c>
      <c r="T334" s="114">
        <v>0</v>
      </c>
      <c r="U334" s="114"/>
      <c r="V334" s="114"/>
      <c r="W334" s="114"/>
      <c r="X334" s="114"/>
      <c r="Y334" s="114" t="s">
        <v>2006</v>
      </c>
      <c r="Z334" s="114">
        <f t="shared" si="89"/>
        <v>-1</v>
      </c>
      <c r="AA334" s="114"/>
      <c r="AB334" s="114"/>
      <c r="AC334" s="114"/>
      <c r="AD334" s="114"/>
      <c r="AE334" s="114">
        <f t="shared" si="90"/>
        <v>0</v>
      </c>
      <c r="AF334" s="114">
        <v>95</v>
      </c>
      <c r="AG334" s="114">
        <v>-1</v>
      </c>
      <c r="AH334" s="114" t="s">
        <v>2010</v>
      </c>
      <c r="AI334" s="768">
        <v>1</v>
      </c>
      <c r="AQ334" s="768">
        <v>1</v>
      </c>
      <c r="AR334" s="768">
        <v>1</v>
      </c>
      <c r="AS334" s="768">
        <v>1</v>
      </c>
      <c r="AT334" s="768">
        <v>1</v>
      </c>
      <c r="AU334" s="768">
        <v>0</v>
      </c>
      <c r="AV334" s="768">
        <v>0</v>
      </c>
      <c r="AW334" s="768">
        <v>0</v>
      </c>
      <c r="AX334" s="768">
        <v>0</v>
      </c>
    </row>
    <row r="335" spans="1:50" ht="11.25" customHeight="1">
      <c r="A335" s="623"/>
      <c r="B335" s="623">
        <v>609</v>
      </c>
      <c r="C335" s="623">
        <v>10</v>
      </c>
      <c r="D335" s="623">
        <v>0</v>
      </c>
      <c r="E335" s="623">
        <v>0</v>
      </c>
      <c r="F335" s="623">
        <v>0</v>
      </c>
      <c r="G335" s="623">
        <v>1</v>
      </c>
      <c r="H335" s="246" t="s">
        <v>624</v>
      </c>
      <c r="I335" s="601" t="str">
        <f t="shared" si="88"/>
        <v>캐릭별파트(15)</v>
      </c>
      <c r="J335" s="601" t="s">
        <v>2004</v>
      </c>
      <c r="K335" s="777">
        <v>-1</v>
      </c>
      <c r="L335" s="623" t="s">
        <v>2638</v>
      </c>
      <c r="M335" s="526" t="s">
        <v>2011</v>
      </c>
      <c r="N335" s="624">
        <v>1</v>
      </c>
      <c r="O335" s="623" t="s">
        <v>2005</v>
      </c>
      <c r="P335" s="697" t="s">
        <v>2324</v>
      </c>
      <c r="Q335" s="623">
        <v>909</v>
      </c>
      <c r="R335" s="526">
        <v>0</v>
      </c>
      <c r="S335" s="623">
        <v>30</v>
      </c>
      <c r="T335" s="623">
        <v>0</v>
      </c>
      <c r="U335" s="623"/>
      <c r="V335" s="623"/>
      <c r="W335" s="623"/>
      <c r="X335" s="623"/>
      <c r="Y335" s="623" t="s">
        <v>2006</v>
      </c>
      <c r="Z335" s="623">
        <f t="shared" si="89"/>
        <v>-1</v>
      </c>
      <c r="AA335" s="623"/>
      <c r="AB335" s="623"/>
      <c r="AC335" s="623"/>
      <c r="AD335" s="623"/>
      <c r="AE335" s="623">
        <f t="shared" si="90"/>
        <v>0</v>
      </c>
      <c r="AF335" s="623">
        <v>95</v>
      </c>
      <c r="AG335" s="623">
        <v>-1</v>
      </c>
      <c r="AH335" s="623" t="s">
        <v>2012</v>
      </c>
      <c r="AI335" s="611">
        <v>1</v>
      </c>
      <c r="AQ335" s="611">
        <v>1</v>
      </c>
      <c r="AR335" s="611">
        <v>1</v>
      </c>
      <c r="AS335" s="611">
        <v>1</v>
      </c>
      <c r="AT335" s="611">
        <v>1</v>
      </c>
      <c r="AU335" s="611">
        <v>0</v>
      </c>
      <c r="AV335" s="611">
        <v>0</v>
      </c>
      <c r="AW335" s="611">
        <v>0</v>
      </c>
      <c r="AX335" s="611">
        <v>0</v>
      </c>
    </row>
    <row r="336" spans="1:50" ht="11.25" customHeight="1">
      <c r="A336" s="623"/>
      <c r="B336" s="623">
        <v>610</v>
      </c>
      <c r="C336" s="623">
        <v>11</v>
      </c>
      <c r="D336" s="623">
        <v>0</v>
      </c>
      <c r="E336" s="623">
        <v>0</v>
      </c>
      <c r="F336" s="623">
        <v>0</v>
      </c>
      <c r="G336" s="623">
        <v>1</v>
      </c>
      <c r="H336" s="246" t="s">
        <v>625</v>
      </c>
      <c r="I336" s="601" t="str">
        <f t="shared" si="88"/>
        <v>캐릭별파트(15)</v>
      </c>
      <c r="J336" s="601" t="s">
        <v>2004</v>
      </c>
      <c r="K336" s="777">
        <v>-1</v>
      </c>
      <c r="L336" s="623" t="s">
        <v>2638</v>
      </c>
      <c r="M336" s="526" t="s">
        <v>2013</v>
      </c>
      <c r="N336" s="624">
        <v>1</v>
      </c>
      <c r="O336" s="623" t="s">
        <v>2005</v>
      </c>
      <c r="P336" s="697" t="s">
        <v>2324</v>
      </c>
      <c r="Q336" s="623">
        <v>910</v>
      </c>
      <c r="R336" s="526">
        <v>0</v>
      </c>
      <c r="S336" s="623">
        <v>30</v>
      </c>
      <c r="T336" s="623">
        <v>0</v>
      </c>
      <c r="U336" s="623"/>
      <c r="V336" s="623"/>
      <c r="W336" s="623"/>
      <c r="X336" s="623"/>
      <c r="Y336" s="623" t="s">
        <v>2006</v>
      </c>
      <c r="Z336" s="623">
        <f t="shared" si="89"/>
        <v>-1</v>
      </c>
      <c r="AA336" s="623"/>
      <c r="AB336" s="623"/>
      <c r="AC336" s="623"/>
      <c r="AD336" s="623"/>
      <c r="AE336" s="623">
        <f t="shared" si="90"/>
        <v>0</v>
      </c>
      <c r="AF336" s="623">
        <v>95</v>
      </c>
      <c r="AG336" s="623">
        <v>-1</v>
      </c>
      <c r="AH336" s="623" t="s">
        <v>2014</v>
      </c>
      <c r="AI336" s="611">
        <v>1</v>
      </c>
      <c r="AQ336" s="611">
        <v>1</v>
      </c>
      <c r="AR336" s="611">
        <v>1</v>
      </c>
      <c r="AS336" s="611">
        <v>1</v>
      </c>
      <c r="AT336" s="611">
        <v>1</v>
      </c>
      <c r="AU336" s="611">
        <v>0</v>
      </c>
      <c r="AV336" s="611">
        <v>0</v>
      </c>
      <c r="AW336" s="611">
        <v>0</v>
      </c>
      <c r="AX336" s="611">
        <v>0</v>
      </c>
    </row>
    <row r="337" spans="1:50" ht="11.25" customHeight="1">
      <c r="A337" s="623"/>
      <c r="B337" s="623">
        <v>611</v>
      </c>
      <c r="C337" s="623">
        <v>12</v>
      </c>
      <c r="D337" s="623">
        <v>0</v>
      </c>
      <c r="E337" s="623">
        <v>0</v>
      </c>
      <c r="F337" s="623">
        <v>0</v>
      </c>
      <c r="G337" s="623">
        <v>1</v>
      </c>
      <c r="H337" s="246" t="s">
        <v>626</v>
      </c>
      <c r="I337" s="601" t="str">
        <f t="shared" si="88"/>
        <v>캐릭별파트(15)</v>
      </c>
      <c r="J337" s="601" t="s">
        <v>2004</v>
      </c>
      <c r="K337" s="777">
        <v>-1</v>
      </c>
      <c r="L337" s="623" t="s">
        <v>2638</v>
      </c>
      <c r="M337" s="526" t="s">
        <v>2015</v>
      </c>
      <c r="N337" s="624">
        <v>1</v>
      </c>
      <c r="O337" s="623" t="s">
        <v>2005</v>
      </c>
      <c r="P337" s="697" t="s">
        <v>2324</v>
      </c>
      <c r="Q337" s="623">
        <v>911</v>
      </c>
      <c r="R337" s="526">
        <v>0</v>
      </c>
      <c r="S337" s="623">
        <v>30</v>
      </c>
      <c r="T337" s="623">
        <v>0</v>
      </c>
      <c r="U337" s="623"/>
      <c r="V337" s="623"/>
      <c r="W337" s="623"/>
      <c r="X337" s="623"/>
      <c r="Y337" s="623" t="s">
        <v>2006</v>
      </c>
      <c r="Z337" s="623">
        <f t="shared" si="89"/>
        <v>-1</v>
      </c>
      <c r="AA337" s="623"/>
      <c r="AB337" s="623"/>
      <c r="AC337" s="623"/>
      <c r="AD337" s="623"/>
      <c r="AE337" s="623">
        <f t="shared" si="90"/>
        <v>0</v>
      </c>
      <c r="AF337" s="623">
        <v>95</v>
      </c>
      <c r="AG337" s="623">
        <v>-1</v>
      </c>
      <c r="AH337" s="623" t="s">
        <v>2016</v>
      </c>
      <c r="AI337" s="611">
        <v>1</v>
      </c>
      <c r="AQ337" s="611">
        <v>1</v>
      </c>
      <c r="AR337" s="611">
        <v>1</v>
      </c>
      <c r="AS337" s="611">
        <v>1</v>
      </c>
      <c r="AT337" s="611">
        <v>1</v>
      </c>
      <c r="AU337" s="611">
        <v>0</v>
      </c>
      <c r="AV337" s="611">
        <v>0</v>
      </c>
      <c r="AW337" s="611">
        <v>0</v>
      </c>
      <c r="AX337" s="611">
        <v>0</v>
      </c>
    </row>
    <row r="338" spans="1:50" ht="11.25" customHeight="1">
      <c r="A338" s="623"/>
      <c r="B338" s="623">
        <v>612</v>
      </c>
      <c r="C338" s="623">
        <v>13</v>
      </c>
      <c r="D338" s="623">
        <v>0</v>
      </c>
      <c r="E338" s="623">
        <v>0</v>
      </c>
      <c r="F338" s="623">
        <v>0</v>
      </c>
      <c r="G338" s="623">
        <v>1</v>
      </c>
      <c r="H338" s="246" t="s">
        <v>627</v>
      </c>
      <c r="I338" s="601" t="str">
        <f t="shared" si="88"/>
        <v>캐릭별파트(15)</v>
      </c>
      <c r="J338" s="601" t="s">
        <v>2004</v>
      </c>
      <c r="K338" s="777">
        <v>-1</v>
      </c>
      <c r="L338" s="623" t="s">
        <v>2638</v>
      </c>
      <c r="M338" s="526" t="s">
        <v>2017</v>
      </c>
      <c r="N338" s="624">
        <v>1</v>
      </c>
      <c r="O338" s="623" t="s">
        <v>2005</v>
      </c>
      <c r="P338" s="697" t="s">
        <v>2324</v>
      </c>
      <c r="Q338" s="623">
        <v>912</v>
      </c>
      <c r="R338" s="526">
        <v>0</v>
      </c>
      <c r="S338" s="623">
        <v>30</v>
      </c>
      <c r="T338" s="623">
        <v>0</v>
      </c>
      <c r="U338" s="623"/>
      <c r="V338" s="623"/>
      <c r="W338" s="623"/>
      <c r="X338" s="623"/>
      <c r="Y338" s="623" t="s">
        <v>2006</v>
      </c>
      <c r="Z338" s="623">
        <f t="shared" si="89"/>
        <v>-1</v>
      </c>
      <c r="AA338" s="623"/>
      <c r="AB338" s="623"/>
      <c r="AC338" s="623"/>
      <c r="AD338" s="623"/>
      <c r="AE338" s="623">
        <f t="shared" si="90"/>
        <v>0</v>
      </c>
      <c r="AF338" s="623">
        <v>95</v>
      </c>
      <c r="AG338" s="623">
        <v>-1</v>
      </c>
      <c r="AH338" s="623" t="s">
        <v>2018</v>
      </c>
      <c r="AI338" s="611">
        <v>1</v>
      </c>
      <c r="AQ338" s="611">
        <v>1</v>
      </c>
      <c r="AR338" s="611">
        <v>1</v>
      </c>
      <c r="AS338" s="611">
        <v>1</v>
      </c>
      <c r="AT338" s="611">
        <v>1</v>
      </c>
      <c r="AU338" s="611">
        <v>0</v>
      </c>
      <c r="AV338" s="611">
        <v>0</v>
      </c>
      <c r="AW338" s="611">
        <v>0</v>
      </c>
      <c r="AX338" s="611">
        <v>0</v>
      </c>
    </row>
    <row r="339" spans="1:50" s="768" customFormat="1" ht="11.25" customHeight="1">
      <c r="A339" s="114"/>
      <c r="B339" s="114">
        <v>613</v>
      </c>
      <c r="C339" s="114">
        <v>14</v>
      </c>
      <c r="D339" s="114">
        <v>0</v>
      </c>
      <c r="E339" s="114">
        <v>0</v>
      </c>
      <c r="F339" s="114">
        <v>0</v>
      </c>
      <c r="G339" s="114">
        <v>1</v>
      </c>
      <c r="H339" s="769" t="s">
        <v>2489</v>
      </c>
      <c r="I339" s="766" t="str">
        <f t="shared" ref="I339:I344" si="91">"캐릭별파트(" &amp; (AQ339 + 2*AR339 + 4*AS339 + 8*AT339 + 16*AU339 + 32*AV339 + 64*AW339 + 128*AX339 )  &amp; ")"</f>
        <v>캐릭별파트(15)</v>
      </c>
      <c r="J339" s="766" t="s">
        <v>2004</v>
      </c>
      <c r="K339" s="780">
        <v>-1</v>
      </c>
      <c r="L339" s="114" t="s">
        <v>2638</v>
      </c>
      <c r="M339" s="114" t="s">
        <v>2487</v>
      </c>
      <c r="N339" s="767">
        <v>1</v>
      </c>
      <c r="O339" s="114" t="s">
        <v>443</v>
      </c>
      <c r="P339" s="114" t="s">
        <v>2324</v>
      </c>
      <c r="Q339" s="114">
        <v>70000</v>
      </c>
      <c r="R339" s="114">
        <v>0</v>
      </c>
      <c r="S339" s="114">
        <v>85</v>
      </c>
      <c r="T339" s="114">
        <v>0</v>
      </c>
      <c r="U339" s="114"/>
      <c r="V339" s="114"/>
      <c r="W339" s="114"/>
      <c r="X339" s="114"/>
      <c r="Y339" s="114" t="s">
        <v>2006</v>
      </c>
      <c r="Z339" s="114">
        <f t="shared" ref="Z339:Z344" si="92">IF(AG339=-1, -1, 600)</f>
        <v>-1</v>
      </c>
      <c r="AA339" s="114"/>
      <c r="AB339" s="114"/>
      <c r="AC339" s="114"/>
      <c r="AD339" s="114"/>
      <c r="AE339" s="114">
        <f t="shared" si="90"/>
        <v>0</v>
      </c>
      <c r="AF339" s="114">
        <v>250</v>
      </c>
      <c r="AG339" s="114">
        <v>-1</v>
      </c>
      <c r="AH339" s="114" t="s">
        <v>2452</v>
      </c>
      <c r="AI339" s="768">
        <v>1</v>
      </c>
      <c r="AQ339" s="768">
        <v>1</v>
      </c>
      <c r="AR339" s="768">
        <v>1</v>
      </c>
      <c r="AS339" s="768">
        <v>1</v>
      </c>
      <c r="AT339" s="768">
        <v>1</v>
      </c>
      <c r="AU339" s="768">
        <v>0</v>
      </c>
      <c r="AV339" s="768">
        <v>0</v>
      </c>
      <c r="AW339" s="768">
        <v>0</v>
      </c>
      <c r="AX339" s="768">
        <v>0</v>
      </c>
    </row>
    <row r="340" spans="1:50" s="768" customFormat="1" ht="11.25" customHeight="1">
      <c r="A340" s="114"/>
      <c r="B340" s="114">
        <v>614</v>
      </c>
      <c r="C340" s="114">
        <v>15</v>
      </c>
      <c r="D340" s="114">
        <v>0</v>
      </c>
      <c r="E340" s="114">
        <v>0</v>
      </c>
      <c r="F340" s="114">
        <v>0</v>
      </c>
      <c r="G340" s="114">
        <v>1</v>
      </c>
      <c r="H340" s="769" t="s">
        <v>2490</v>
      </c>
      <c r="I340" s="766" t="str">
        <f t="shared" si="91"/>
        <v>캐릭별파트(15)</v>
      </c>
      <c r="J340" s="766" t="s">
        <v>2004</v>
      </c>
      <c r="K340" s="780">
        <v>-1</v>
      </c>
      <c r="L340" s="114" t="s">
        <v>2638</v>
      </c>
      <c r="M340" s="114" t="s">
        <v>2488</v>
      </c>
      <c r="N340" s="767">
        <v>1</v>
      </c>
      <c r="O340" s="114" t="s">
        <v>443</v>
      </c>
      <c r="P340" s="114" t="s">
        <v>2324</v>
      </c>
      <c r="Q340" s="114">
        <v>70001</v>
      </c>
      <c r="R340" s="114">
        <v>0</v>
      </c>
      <c r="S340" s="114">
        <v>55</v>
      </c>
      <c r="T340" s="114">
        <v>0</v>
      </c>
      <c r="U340" s="114"/>
      <c r="V340" s="114"/>
      <c r="W340" s="114"/>
      <c r="X340" s="114"/>
      <c r="Y340" s="114" t="s">
        <v>2006</v>
      </c>
      <c r="Z340" s="114">
        <f t="shared" si="92"/>
        <v>-1</v>
      </c>
      <c r="AA340" s="114"/>
      <c r="AB340" s="114"/>
      <c r="AC340" s="114"/>
      <c r="AD340" s="114"/>
      <c r="AE340" s="114">
        <f t="shared" si="90"/>
        <v>0</v>
      </c>
      <c r="AF340" s="114">
        <v>150</v>
      </c>
      <c r="AG340" s="114">
        <v>-1</v>
      </c>
      <c r="AH340" s="114" t="s">
        <v>2452</v>
      </c>
      <c r="AI340" s="768">
        <v>1</v>
      </c>
      <c r="AQ340" s="768">
        <v>1</v>
      </c>
      <c r="AR340" s="768">
        <v>1</v>
      </c>
      <c r="AS340" s="768">
        <v>1</v>
      </c>
      <c r="AT340" s="768">
        <v>1</v>
      </c>
      <c r="AU340" s="768">
        <v>0</v>
      </c>
      <c r="AV340" s="768">
        <v>0</v>
      </c>
      <c r="AW340" s="768">
        <v>0</v>
      </c>
      <c r="AX340" s="768">
        <v>0</v>
      </c>
    </row>
    <row r="341" spans="1:50" s="696" customFormat="1" ht="11.25" customHeight="1">
      <c r="A341" s="98"/>
      <c r="B341" s="98">
        <v>615</v>
      </c>
      <c r="C341" s="98">
        <v>16</v>
      </c>
      <c r="D341" s="98">
        <v>0</v>
      </c>
      <c r="E341" s="98">
        <v>0</v>
      </c>
      <c r="F341" s="98">
        <v>0</v>
      </c>
      <c r="G341" s="98">
        <v>1</v>
      </c>
      <c r="H341" s="765" t="s">
        <v>2444</v>
      </c>
      <c r="I341" s="761" t="str">
        <f t="shared" si="91"/>
        <v>캐릭별파트(0)</v>
      </c>
      <c r="J341" s="761" t="s">
        <v>2004</v>
      </c>
      <c r="K341" s="779">
        <v>-1</v>
      </c>
      <c r="L341" s="896" t="s">
        <v>2640</v>
      </c>
      <c r="M341" s="98" t="s">
        <v>536</v>
      </c>
      <c r="N341" s="762">
        <v>1</v>
      </c>
      <c r="O341" s="98" t="s">
        <v>443</v>
      </c>
      <c r="P341" s="98" t="s">
        <v>2324</v>
      </c>
      <c r="Q341" s="98">
        <v>904</v>
      </c>
      <c r="R341" s="98">
        <v>0</v>
      </c>
      <c r="S341" s="98">
        <v>45</v>
      </c>
      <c r="T341" s="98">
        <v>0</v>
      </c>
      <c r="U341" s="98"/>
      <c r="V341" s="98"/>
      <c r="W341" s="98"/>
      <c r="X341" s="98"/>
      <c r="Y341" s="98" t="s">
        <v>2006</v>
      </c>
      <c r="Z341" s="98">
        <f t="shared" si="92"/>
        <v>-1</v>
      </c>
      <c r="AA341" s="98"/>
      <c r="AB341" s="98"/>
      <c r="AC341" s="98"/>
      <c r="AD341" s="98"/>
      <c r="AE341" s="98">
        <f t="shared" si="90"/>
        <v>0</v>
      </c>
      <c r="AF341" s="98">
        <v>110</v>
      </c>
      <c r="AG341" s="98">
        <v>-1</v>
      </c>
      <c r="AH341" s="98" t="s">
        <v>2452</v>
      </c>
      <c r="AI341" s="764">
        <v>1</v>
      </c>
      <c r="AJ341" s="764"/>
      <c r="AK341" s="764"/>
      <c r="AL341" s="764"/>
      <c r="AM341" s="764"/>
      <c r="AN341" s="764"/>
      <c r="AO341" s="764"/>
      <c r="AP341" s="764"/>
      <c r="AQ341" s="764">
        <v>0</v>
      </c>
      <c r="AR341" s="764">
        <v>0</v>
      </c>
      <c r="AS341" s="764">
        <v>0</v>
      </c>
      <c r="AT341" s="764">
        <v>0</v>
      </c>
      <c r="AU341" s="764">
        <v>0</v>
      </c>
      <c r="AV341" s="764">
        <v>0</v>
      </c>
      <c r="AW341" s="764">
        <v>0</v>
      </c>
      <c r="AX341" s="764">
        <v>0</v>
      </c>
    </row>
    <row r="342" spans="1:50" s="696" customFormat="1" ht="11.25" customHeight="1">
      <c r="A342" s="98"/>
      <c r="B342" s="98">
        <v>616</v>
      </c>
      <c r="C342" s="98">
        <v>17</v>
      </c>
      <c r="D342" s="98">
        <v>0</v>
      </c>
      <c r="E342" s="98">
        <v>0</v>
      </c>
      <c r="F342" s="98">
        <v>0</v>
      </c>
      <c r="G342" s="98">
        <v>1</v>
      </c>
      <c r="H342" s="765" t="s">
        <v>2445</v>
      </c>
      <c r="I342" s="761" t="str">
        <f t="shared" si="91"/>
        <v>캐릭별파트(0)</v>
      </c>
      <c r="J342" s="761" t="s">
        <v>2004</v>
      </c>
      <c r="K342" s="779">
        <v>-1</v>
      </c>
      <c r="L342" s="896" t="s">
        <v>2640</v>
      </c>
      <c r="M342" s="98" t="s">
        <v>536</v>
      </c>
      <c r="N342" s="762">
        <v>1</v>
      </c>
      <c r="O342" s="98" t="s">
        <v>443</v>
      </c>
      <c r="P342" s="98" t="s">
        <v>2324</v>
      </c>
      <c r="Q342" s="98">
        <v>904</v>
      </c>
      <c r="R342" s="98">
        <v>0</v>
      </c>
      <c r="S342" s="98">
        <v>45</v>
      </c>
      <c r="T342" s="98">
        <v>0</v>
      </c>
      <c r="U342" s="98"/>
      <c r="V342" s="98"/>
      <c r="W342" s="98"/>
      <c r="X342" s="98"/>
      <c r="Y342" s="98" t="s">
        <v>2006</v>
      </c>
      <c r="Z342" s="98">
        <f t="shared" si="92"/>
        <v>-1</v>
      </c>
      <c r="AA342" s="98"/>
      <c r="AB342" s="98"/>
      <c r="AC342" s="98"/>
      <c r="AD342" s="98"/>
      <c r="AE342" s="98">
        <f t="shared" si="90"/>
        <v>0</v>
      </c>
      <c r="AF342" s="98">
        <v>110</v>
      </c>
      <c r="AG342" s="98">
        <v>-1</v>
      </c>
      <c r="AH342" s="98" t="s">
        <v>2452</v>
      </c>
      <c r="AI342" s="764">
        <v>1</v>
      </c>
      <c r="AJ342" s="764"/>
      <c r="AK342" s="764"/>
      <c r="AL342" s="764"/>
      <c r="AM342" s="764"/>
      <c r="AN342" s="764"/>
      <c r="AO342" s="764"/>
      <c r="AP342" s="764"/>
      <c r="AQ342" s="764">
        <v>0</v>
      </c>
      <c r="AR342" s="764">
        <v>0</v>
      </c>
      <c r="AS342" s="764">
        <v>0</v>
      </c>
      <c r="AT342" s="764">
        <v>0</v>
      </c>
      <c r="AU342" s="764">
        <v>0</v>
      </c>
      <c r="AV342" s="764">
        <v>0</v>
      </c>
      <c r="AW342" s="764">
        <v>0</v>
      </c>
      <c r="AX342" s="764">
        <v>0</v>
      </c>
    </row>
    <row r="343" spans="1:50" s="696" customFormat="1" ht="11.25" customHeight="1">
      <c r="A343" s="98"/>
      <c r="B343" s="98">
        <v>617</v>
      </c>
      <c r="C343" s="98">
        <v>18</v>
      </c>
      <c r="D343" s="98">
        <v>0</v>
      </c>
      <c r="E343" s="98">
        <v>0</v>
      </c>
      <c r="F343" s="98">
        <v>0</v>
      </c>
      <c r="G343" s="98">
        <v>1</v>
      </c>
      <c r="H343" s="765" t="s">
        <v>2446</v>
      </c>
      <c r="I343" s="761" t="str">
        <f t="shared" si="91"/>
        <v>캐릭별파트(0)</v>
      </c>
      <c r="J343" s="761" t="s">
        <v>2004</v>
      </c>
      <c r="K343" s="779">
        <v>-1</v>
      </c>
      <c r="L343" s="896" t="s">
        <v>2640</v>
      </c>
      <c r="M343" s="98" t="s">
        <v>536</v>
      </c>
      <c r="N343" s="762">
        <v>1</v>
      </c>
      <c r="O343" s="98" t="s">
        <v>443</v>
      </c>
      <c r="P343" s="98" t="s">
        <v>2324</v>
      </c>
      <c r="Q343" s="98">
        <v>904</v>
      </c>
      <c r="R343" s="98">
        <v>0</v>
      </c>
      <c r="S343" s="98">
        <v>45</v>
      </c>
      <c r="T343" s="98">
        <v>0</v>
      </c>
      <c r="U343" s="98"/>
      <c r="V343" s="98"/>
      <c r="W343" s="98"/>
      <c r="X343" s="98"/>
      <c r="Y343" s="98" t="s">
        <v>2006</v>
      </c>
      <c r="Z343" s="98">
        <f t="shared" si="92"/>
        <v>-1</v>
      </c>
      <c r="AA343" s="98"/>
      <c r="AB343" s="98"/>
      <c r="AC343" s="98"/>
      <c r="AD343" s="98"/>
      <c r="AE343" s="98">
        <f t="shared" si="90"/>
        <v>0</v>
      </c>
      <c r="AF343" s="98">
        <v>110</v>
      </c>
      <c r="AG343" s="98">
        <v>-1</v>
      </c>
      <c r="AH343" s="98" t="s">
        <v>2452</v>
      </c>
      <c r="AI343" s="764">
        <v>1</v>
      </c>
      <c r="AJ343" s="764"/>
      <c r="AK343" s="764"/>
      <c r="AL343" s="764"/>
      <c r="AM343" s="764"/>
      <c r="AN343" s="764"/>
      <c r="AO343" s="764"/>
      <c r="AP343" s="764"/>
      <c r="AQ343" s="764">
        <v>0</v>
      </c>
      <c r="AR343" s="764">
        <v>0</v>
      </c>
      <c r="AS343" s="764">
        <v>0</v>
      </c>
      <c r="AT343" s="764">
        <v>0</v>
      </c>
      <c r="AU343" s="764">
        <v>0</v>
      </c>
      <c r="AV343" s="764">
        <v>0</v>
      </c>
      <c r="AW343" s="764">
        <v>0</v>
      </c>
      <c r="AX343" s="764">
        <v>0</v>
      </c>
    </row>
    <row r="344" spans="1:50" s="696" customFormat="1" ht="11.25" customHeight="1">
      <c r="A344" s="98"/>
      <c r="B344" s="98">
        <v>618</v>
      </c>
      <c r="C344" s="98">
        <v>19</v>
      </c>
      <c r="D344" s="98">
        <v>0</v>
      </c>
      <c r="E344" s="98">
        <v>0</v>
      </c>
      <c r="F344" s="98">
        <v>0</v>
      </c>
      <c r="G344" s="98">
        <v>1</v>
      </c>
      <c r="H344" s="765" t="s">
        <v>2447</v>
      </c>
      <c r="I344" s="761" t="str">
        <f t="shared" si="91"/>
        <v>캐릭별파트(0)</v>
      </c>
      <c r="J344" s="761" t="s">
        <v>2004</v>
      </c>
      <c r="K344" s="779">
        <v>-1</v>
      </c>
      <c r="L344" s="896" t="s">
        <v>2640</v>
      </c>
      <c r="M344" s="98" t="s">
        <v>536</v>
      </c>
      <c r="N344" s="762">
        <v>1</v>
      </c>
      <c r="O344" s="98" t="s">
        <v>443</v>
      </c>
      <c r="P344" s="98" t="s">
        <v>2324</v>
      </c>
      <c r="Q344" s="98">
        <v>904</v>
      </c>
      <c r="R344" s="98">
        <v>0</v>
      </c>
      <c r="S344" s="98">
        <v>45</v>
      </c>
      <c r="T344" s="98">
        <v>0</v>
      </c>
      <c r="U344" s="98"/>
      <c r="V344" s="98"/>
      <c r="W344" s="98"/>
      <c r="X344" s="98"/>
      <c r="Y344" s="98" t="s">
        <v>2006</v>
      </c>
      <c r="Z344" s="98">
        <f t="shared" si="92"/>
        <v>-1</v>
      </c>
      <c r="AA344" s="98"/>
      <c r="AB344" s="98"/>
      <c r="AC344" s="98"/>
      <c r="AD344" s="98"/>
      <c r="AE344" s="98">
        <f t="shared" si="90"/>
        <v>0</v>
      </c>
      <c r="AF344" s="98">
        <v>110</v>
      </c>
      <c r="AG344" s="98">
        <v>-1</v>
      </c>
      <c r="AH344" s="98" t="s">
        <v>2452</v>
      </c>
      <c r="AI344" s="764">
        <v>1</v>
      </c>
      <c r="AJ344" s="764"/>
      <c r="AK344" s="764"/>
      <c r="AL344" s="764"/>
      <c r="AM344" s="764"/>
      <c r="AN344" s="764"/>
      <c r="AO344" s="764"/>
      <c r="AP344" s="764"/>
      <c r="AQ344" s="764">
        <v>0</v>
      </c>
      <c r="AR344" s="764">
        <v>0</v>
      </c>
      <c r="AS344" s="764">
        <v>0</v>
      </c>
      <c r="AT344" s="764">
        <v>0</v>
      </c>
      <c r="AU344" s="764">
        <v>0</v>
      </c>
      <c r="AV344" s="764">
        <v>0</v>
      </c>
      <c r="AW344" s="764">
        <v>0</v>
      </c>
      <c r="AX344" s="764">
        <v>0</v>
      </c>
    </row>
    <row r="345" spans="1:50" s="696" customFormat="1" ht="11.25" customHeight="1">
      <c r="A345" s="98"/>
      <c r="B345" s="98">
        <v>619</v>
      </c>
      <c r="C345" s="98">
        <v>20</v>
      </c>
      <c r="D345" s="98">
        <v>0</v>
      </c>
      <c r="E345" s="98">
        <v>0</v>
      </c>
      <c r="F345" s="98">
        <v>0</v>
      </c>
      <c r="G345" s="98">
        <v>1</v>
      </c>
      <c r="H345" s="765" t="s">
        <v>2448</v>
      </c>
      <c r="I345" s="761" t="str">
        <f t="shared" si="88"/>
        <v>캐릭별파트(0)</v>
      </c>
      <c r="J345" s="761" t="s">
        <v>2004</v>
      </c>
      <c r="K345" s="779">
        <v>-1</v>
      </c>
      <c r="L345" s="896" t="s">
        <v>2640</v>
      </c>
      <c r="M345" s="98" t="s">
        <v>536</v>
      </c>
      <c r="N345" s="762">
        <v>1</v>
      </c>
      <c r="O345" s="98" t="s">
        <v>443</v>
      </c>
      <c r="P345" s="98" t="s">
        <v>2324</v>
      </c>
      <c r="Q345" s="98">
        <v>904</v>
      </c>
      <c r="R345" s="98">
        <v>0</v>
      </c>
      <c r="S345" s="98">
        <v>45</v>
      </c>
      <c r="T345" s="98">
        <v>0</v>
      </c>
      <c r="U345" s="98"/>
      <c r="V345" s="98"/>
      <c r="W345" s="98"/>
      <c r="X345" s="98"/>
      <c r="Y345" s="98" t="s">
        <v>2006</v>
      </c>
      <c r="Z345" s="98">
        <f t="shared" si="89"/>
        <v>-1</v>
      </c>
      <c r="AA345" s="98"/>
      <c r="AB345" s="98"/>
      <c r="AC345" s="98"/>
      <c r="AD345" s="98"/>
      <c r="AE345" s="98">
        <f t="shared" si="90"/>
        <v>0</v>
      </c>
      <c r="AF345" s="98">
        <v>110</v>
      </c>
      <c r="AG345" s="98">
        <v>-1</v>
      </c>
      <c r="AH345" s="98" t="s">
        <v>2452</v>
      </c>
      <c r="AI345" s="764">
        <v>1</v>
      </c>
      <c r="AJ345" s="764"/>
      <c r="AK345" s="764"/>
      <c r="AL345" s="764"/>
      <c r="AM345" s="764"/>
      <c r="AN345" s="764"/>
      <c r="AO345" s="764"/>
      <c r="AP345" s="764"/>
      <c r="AQ345" s="764">
        <v>0</v>
      </c>
      <c r="AR345" s="764">
        <v>0</v>
      </c>
      <c r="AS345" s="764">
        <v>0</v>
      </c>
      <c r="AT345" s="764">
        <v>0</v>
      </c>
      <c r="AU345" s="764">
        <v>0</v>
      </c>
      <c r="AV345" s="764">
        <v>0</v>
      </c>
      <c r="AW345" s="764">
        <v>0</v>
      </c>
      <c r="AX345" s="764">
        <v>0</v>
      </c>
    </row>
    <row r="346" spans="1:50" s="696" customFormat="1" ht="11.25" customHeight="1">
      <c r="A346" s="98"/>
      <c r="B346" s="98">
        <v>620</v>
      </c>
      <c r="C346" s="98">
        <v>21</v>
      </c>
      <c r="D346" s="98">
        <v>0</v>
      </c>
      <c r="E346" s="98">
        <v>0</v>
      </c>
      <c r="F346" s="98">
        <v>0</v>
      </c>
      <c r="G346" s="98">
        <v>1</v>
      </c>
      <c r="H346" s="765" t="s">
        <v>2449</v>
      </c>
      <c r="I346" s="761" t="str">
        <f t="shared" si="88"/>
        <v>캐릭별파트(0)</v>
      </c>
      <c r="J346" s="761" t="s">
        <v>2004</v>
      </c>
      <c r="K346" s="779">
        <v>-1</v>
      </c>
      <c r="L346" s="896" t="s">
        <v>2640</v>
      </c>
      <c r="M346" s="98" t="s">
        <v>536</v>
      </c>
      <c r="N346" s="762">
        <v>1</v>
      </c>
      <c r="O346" s="98" t="s">
        <v>443</v>
      </c>
      <c r="P346" s="98" t="s">
        <v>2324</v>
      </c>
      <c r="Q346" s="98">
        <v>904</v>
      </c>
      <c r="R346" s="98">
        <v>0</v>
      </c>
      <c r="S346" s="98">
        <v>45</v>
      </c>
      <c r="T346" s="98">
        <v>0</v>
      </c>
      <c r="U346" s="98"/>
      <c r="V346" s="98"/>
      <c r="W346" s="98"/>
      <c r="X346" s="98"/>
      <c r="Y346" s="98" t="s">
        <v>2006</v>
      </c>
      <c r="Z346" s="98">
        <f t="shared" si="89"/>
        <v>-1</v>
      </c>
      <c r="AA346" s="98"/>
      <c r="AB346" s="98"/>
      <c r="AC346" s="98"/>
      <c r="AD346" s="98"/>
      <c r="AE346" s="98">
        <f t="shared" si="90"/>
        <v>0</v>
      </c>
      <c r="AF346" s="98">
        <v>110</v>
      </c>
      <c r="AG346" s="98">
        <v>-1</v>
      </c>
      <c r="AH346" s="98" t="s">
        <v>2452</v>
      </c>
      <c r="AI346" s="764">
        <v>1</v>
      </c>
      <c r="AJ346" s="764"/>
      <c r="AK346" s="764"/>
      <c r="AL346" s="764"/>
      <c r="AM346" s="764"/>
      <c r="AN346" s="764"/>
      <c r="AO346" s="764"/>
      <c r="AP346" s="764"/>
      <c r="AQ346" s="764">
        <v>0</v>
      </c>
      <c r="AR346" s="764">
        <v>0</v>
      </c>
      <c r="AS346" s="764">
        <v>0</v>
      </c>
      <c r="AT346" s="764">
        <v>0</v>
      </c>
      <c r="AU346" s="764">
        <v>0</v>
      </c>
      <c r="AV346" s="764">
        <v>0</v>
      </c>
      <c r="AW346" s="764">
        <v>0</v>
      </c>
      <c r="AX346" s="764">
        <v>0</v>
      </c>
    </row>
    <row r="347" spans="1:50" s="696" customFormat="1" ht="11.25" customHeight="1">
      <c r="A347" s="98"/>
      <c r="B347" s="98">
        <v>621</v>
      </c>
      <c r="C347" s="98">
        <v>22</v>
      </c>
      <c r="D347" s="98">
        <v>0</v>
      </c>
      <c r="E347" s="98">
        <v>0</v>
      </c>
      <c r="F347" s="98">
        <v>0</v>
      </c>
      <c r="G347" s="98">
        <v>1</v>
      </c>
      <c r="H347" s="765" t="s">
        <v>2450</v>
      </c>
      <c r="I347" s="761" t="str">
        <f t="shared" si="88"/>
        <v>캐릭별파트(0)</v>
      </c>
      <c r="J347" s="761" t="s">
        <v>2004</v>
      </c>
      <c r="K347" s="779">
        <v>-1</v>
      </c>
      <c r="L347" s="896" t="s">
        <v>2640</v>
      </c>
      <c r="M347" s="98" t="s">
        <v>536</v>
      </c>
      <c r="N347" s="762">
        <v>1</v>
      </c>
      <c r="O347" s="98" t="s">
        <v>443</v>
      </c>
      <c r="P347" s="98" t="s">
        <v>2324</v>
      </c>
      <c r="Q347" s="98">
        <v>904</v>
      </c>
      <c r="R347" s="98">
        <v>0</v>
      </c>
      <c r="S347" s="98">
        <v>45</v>
      </c>
      <c r="T347" s="98">
        <v>0</v>
      </c>
      <c r="U347" s="98"/>
      <c r="V347" s="98"/>
      <c r="W347" s="98"/>
      <c r="X347" s="98"/>
      <c r="Y347" s="98" t="s">
        <v>2006</v>
      </c>
      <c r="Z347" s="98">
        <f t="shared" si="89"/>
        <v>-1</v>
      </c>
      <c r="AA347" s="98"/>
      <c r="AB347" s="98"/>
      <c r="AC347" s="98"/>
      <c r="AD347" s="98"/>
      <c r="AE347" s="98">
        <f t="shared" si="90"/>
        <v>0</v>
      </c>
      <c r="AF347" s="98">
        <v>110</v>
      </c>
      <c r="AG347" s="98">
        <v>-1</v>
      </c>
      <c r="AH347" s="98" t="s">
        <v>2452</v>
      </c>
      <c r="AI347" s="764">
        <v>1</v>
      </c>
      <c r="AJ347" s="764"/>
      <c r="AK347" s="764"/>
      <c r="AL347" s="764"/>
      <c r="AM347" s="764"/>
      <c r="AN347" s="764"/>
      <c r="AO347" s="764"/>
      <c r="AP347" s="764"/>
      <c r="AQ347" s="764">
        <v>0</v>
      </c>
      <c r="AR347" s="764">
        <v>0</v>
      </c>
      <c r="AS347" s="764">
        <v>0</v>
      </c>
      <c r="AT347" s="764">
        <v>0</v>
      </c>
      <c r="AU347" s="764">
        <v>0</v>
      </c>
      <c r="AV347" s="764">
        <v>0</v>
      </c>
      <c r="AW347" s="764">
        <v>0</v>
      </c>
      <c r="AX347" s="764">
        <v>0</v>
      </c>
    </row>
    <row r="348" spans="1:50" s="696" customFormat="1" ht="11.25" customHeight="1">
      <c r="A348" s="98"/>
      <c r="B348" s="98">
        <v>622</v>
      </c>
      <c r="C348" s="98">
        <v>23</v>
      </c>
      <c r="D348" s="98">
        <v>0</v>
      </c>
      <c r="E348" s="98">
        <v>0</v>
      </c>
      <c r="F348" s="98">
        <v>0</v>
      </c>
      <c r="G348" s="98">
        <v>1</v>
      </c>
      <c r="H348" s="765" t="s">
        <v>2451</v>
      </c>
      <c r="I348" s="761" t="str">
        <f t="shared" ref="I348" si="93">"캐릭별파트(" &amp; (AQ348 + 2*AR348 + 4*AS348 + 8*AT348 + 16*AU348 + 32*AV348 + 64*AW348 + 128*AX348 )  &amp; ")"</f>
        <v>캐릭별파트(0)</v>
      </c>
      <c r="J348" s="761" t="s">
        <v>2004</v>
      </c>
      <c r="K348" s="779">
        <v>-1</v>
      </c>
      <c r="L348" s="896" t="s">
        <v>2640</v>
      </c>
      <c r="M348" s="98" t="s">
        <v>536</v>
      </c>
      <c r="N348" s="762">
        <v>1</v>
      </c>
      <c r="O348" s="98" t="s">
        <v>443</v>
      </c>
      <c r="P348" s="98" t="s">
        <v>2324</v>
      </c>
      <c r="Q348" s="98">
        <v>904</v>
      </c>
      <c r="R348" s="98">
        <v>0</v>
      </c>
      <c r="S348" s="98">
        <v>45</v>
      </c>
      <c r="T348" s="98">
        <v>0</v>
      </c>
      <c r="U348" s="98"/>
      <c r="V348" s="98"/>
      <c r="W348" s="98"/>
      <c r="X348" s="98"/>
      <c r="Y348" s="98" t="s">
        <v>2006</v>
      </c>
      <c r="Z348" s="98">
        <f t="shared" ref="Z348" si="94">IF(AG348=-1, -1, 600)</f>
        <v>-1</v>
      </c>
      <c r="AA348" s="98"/>
      <c r="AB348" s="98"/>
      <c r="AC348" s="98"/>
      <c r="AD348" s="98"/>
      <c r="AE348" s="98">
        <f t="shared" si="90"/>
        <v>0</v>
      </c>
      <c r="AF348" s="98">
        <v>110</v>
      </c>
      <c r="AG348" s="98">
        <v>-1</v>
      </c>
      <c r="AH348" s="98" t="s">
        <v>2452</v>
      </c>
      <c r="AI348" s="764">
        <v>1</v>
      </c>
      <c r="AJ348" s="764"/>
      <c r="AK348" s="764"/>
      <c r="AL348" s="764"/>
      <c r="AM348" s="764"/>
      <c r="AN348" s="764"/>
      <c r="AO348" s="764"/>
      <c r="AP348" s="764"/>
      <c r="AQ348" s="764">
        <v>0</v>
      </c>
      <c r="AR348" s="764">
        <v>0</v>
      </c>
      <c r="AS348" s="764">
        <v>0</v>
      </c>
      <c r="AT348" s="764">
        <v>0</v>
      </c>
      <c r="AU348" s="764">
        <v>0</v>
      </c>
      <c r="AV348" s="764">
        <v>0</v>
      </c>
      <c r="AW348" s="764">
        <v>0</v>
      </c>
      <c r="AX348" s="764">
        <v>0</v>
      </c>
    </row>
    <row r="349" spans="1:50" ht="11.25" customHeight="1">
      <c r="A349" s="536" t="s">
        <v>2019</v>
      </c>
      <c r="B349" s="536" t="s">
        <v>160</v>
      </c>
      <c r="C349" s="570" t="s">
        <v>2020</v>
      </c>
      <c r="D349" s="570" t="s">
        <v>2021</v>
      </c>
      <c r="E349" s="570" t="s">
        <v>2021</v>
      </c>
      <c r="F349" s="570" t="s">
        <v>2022</v>
      </c>
      <c r="G349" s="570" t="s">
        <v>244</v>
      </c>
      <c r="H349" s="430" t="s">
        <v>2023</v>
      </c>
      <c r="I349" s="192" t="s">
        <v>162</v>
      </c>
      <c r="J349" s="192" t="s">
        <v>1781</v>
      </c>
      <c r="K349" s="536" t="s">
        <v>2646</v>
      </c>
      <c r="L349" s="536" t="s">
        <v>2641</v>
      </c>
      <c r="M349" s="536" t="s">
        <v>164</v>
      </c>
      <c r="N349" s="193" t="s">
        <v>1517</v>
      </c>
      <c r="O349" s="536" t="s">
        <v>1740</v>
      </c>
      <c r="P349" s="536" t="s">
        <v>1741</v>
      </c>
      <c r="Q349" s="536" t="s">
        <v>165</v>
      </c>
      <c r="R349" s="529" t="s">
        <v>1742</v>
      </c>
      <c r="S349" s="536" t="s">
        <v>1782</v>
      </c>
      <c r="T349" s="536" t="s">
        <v>1843</v>
      </c>
      <c r="U349" s="536"/>
      <c r="V349" s="536"/>
      <c r="W349" s="536"/>
      <c r="X349" s="536"/>
      <c r="Y349" s="613" t="s">
        <v>1749</v>
      </c>
      <c r="Z349" s="613" t="s">
        <v>1750</v>
      </c>
      <c r="AA349" s="536"/>
      <c r="AB349" s="570" t="s">
        <v>1752</v>
      </c>
      <c r="AC349" s="570" t="s">
        <v>597</v>
      </c>
      <c r="AD349" s="570" t="s">
        <v>598</v>
      </c>
      <c r="AE349" s="536" t="s">
        <v>169</v>
      </c>
      <c r="AF349" s="536" t="s">
        <v>170</v>
      </c>
      <c r="AG349" s="536" t="s">
        <v>1753</v>
      </c>
      <c r="AH349" s="197" t="s">
        <v>171</v>
      </c>
      <c r="AI349" s="528" t="s">
        <v>1961</v>
      </c>
      <c r="AJ349" s="528" t="s">
        <v>1754</v>
      </c>
      <c r="AK349" s="528" t="s">
        <v>1754</v>
      </c>
      <c r="AL349" s="528" t="s">
        <v>1754</v>
      </c>
      <c r="AM349" s="528" t="s">
        <v>1754</v>
      </c>
      <c r="AN349" s="528" t="s">
        <v>1754</v>
      </c>
      <c r="AO349" s="528" t="s">
        <v>1754</v>
      </c>
      <c r="AP349" s="528" t="s">
        <v>1754</v>
      </c>
      <c r="AQ349" s="528" t="s">
        <v>1755</v>
      </c>
      <c r="AR349" s="528" t="s">
        <v>1756</v>
      </c>
      <c r="AS349" s="528" t="s">
        <v>1757</v>
      </c>
      <c r="AT349" s="528" t="s">
        <v>1758</v>
      </c>
      <c r="AU349" s="528" t="s">
        <v>1759</v>
      </c>
      <c r="AV349" s="528" t="s">
        <v>1760</v>
      </c>
      <c r="AW349" s="528" t="s">
        <v>1759</v>
      </c>
      <c r="AX349" s="528" t="s">
        <v>1760</v>
      </c>
    </row>
    <row r="350" spans="1:50" ht="11.25" customHeight="1">
      <c r="A350" s="623"/>
      <c r="B350" s="623">
        <v>700</v>
      </c>
      <c r="C350" s="623">
        <v>1</v>
      </c>
      <c r="D350" s="623">
        <v>0</v>
      </c>
      <c r="E350" s="623">
        <v>0</v>
      </c>
      <c r="F350" s="623">
        <v>0</v>
      </c>
      <c r="G350" s="623">
        <v>1</v>
      </c>
      <c r="H350" s="246" t="s">
        <v>617</v>
      </c>
      <c r="I350" s="601" t="str">
        <f t="shared" ref="I350:I356" si="95">"캐릭별파트(" &amp; (AQ350 + 2*AR350 + 4*AS350 + 8*AT350 + 16*AU350 + 32*AV350 + 64*AW350 + 128*AX350 )  &amp; ")"</f>
        <v>캐릭별파트(15)</v>
      </c>
      <c r="J350" s="601" t="s">
        <v>2024</v>
      </c>
      <c r="K350" s="777">
        <v>-1</v>
      </c>
      <c r="L350" s="623" t="s">
        <v>2638</v>
      </c>
      <c r="M350" s="526" t="s">
        <v>2025</v>
      </c>
      <c r="N350" s="624">
        <v>1</v>
      </c>
      <c r="O350" s="623" t="s">
        <v>1765</v>
      </c>
      <c r="P350" s="697" t="s">
        <v>2317</v>
      </c>
      <c r="Q350" s="623">
        <v>1000</v>
      </c>
      <c r="R350" s="526">
        <v>0</v>
      </c>
      <c r="S350" s="623">
        <v>0</v>
      </c>
      <c r="T350" s="623">
        <v>0.3</v>
      </c>
      <c r="U350" s="623"/>
      <c r="V350" s="623"/>
      <c r="W350" s="623"/>
      <c r="X350" s="623"/>
      <c r="Y350" s="623" t="s">
        <v>1923</v>
      </c>
      <c r="Z350" s="623">
        <f t="shared" ref="Z350:Z356" si="96">IF(AG350=-1, -1, 7)</f>
        <v>-1</v>
      </c>
      <c r="AA350" s="623"/>
      <c r="AB350" s="623"/>
      <c r="AC350" s="623"/>
      <c r="AD350" s="623"/>
      <c r="AE350" s="623">
        <f t="shared" ref="AE350:AE356" si="97">INT(AI350*5000*
    IF(G350=0, 1, 0)
)</f>
        <v>0</v>
      </c>
      <c r="AF350" s="623">
        <v>50</v>
      </c>
      <c r="AG350" s="623">
        <v>-1</v>
      </c>
      <c r="AH350" s="623" t="s">
        <v>2026</v>
      </c>
      <c r="AI350" s="611">
        <v>1</v>
      </c>
      <c r="AQ350" s="611">
        <v>1</v>
      </c>
      <c r="AR350" s="611">
        <v>1</v>
      </c>
      <c r="AS350" s="611">
        <v>1</v>
      </c>
      <c r="AT350" s="611">
        <v>1</v>
      </c>
      <c r="AU350" s="611">
        <v>0</v>
      </c>
      <c r="AV350" s="611">
        <v>0</v>
      </c>
      <c r="AW350" s="611">
        <v>0</v>
      </c>
      <c r="AX350" s="611">
        <v>0</v>
      </c>
    </row>
    <row r="351" spans="1:50" ht="11.25" customHeight="1">
      <c r="A351" s="623"/>
      <c r="B351" s="623">
        <v>701</v>
      </c>
      <c r="C351" s="623">
        <v>2</v>
      </c>
      <c r="D351" s="623">
        <v>0</v>
      </c>
      <c r="E351" s="623">
        <v>0</v>
      </c>
      <c r="F351" s="623">
        <v>0</v>
      </c>
      <c r="G351" s="623">
        <v>1</v>
      </c>
      <c r="H351" s="246" t="s">
        <v>618</v>
      </c>
      <c r="I351" s="601" t="str">
        <f t="shared" si="95"/>
        <v>캐릭별파트(15)</v>
      </c>
      <c r="J351" s="601" t="s">
        <v>2024</v>
      </c>
      <c r="K351" s="777">
        <v>-1</v>
      </c>
      <c r="L351" s="623" t="s">
        <v>2638</v>
      </c>
      <c r="M351" s="526" t="s">
        <v>541</v>
      </c>
      <c r="N351" s="624">
        <v>1</v>
      </c>
      <c r="O351" s="623" t="s">
        <v>1765</v>
      </c>
      <c r="P351" s="697" t="s">
        <v>2317</v>
      </c>
      <c r="Q351" s="623">
        <v>1001</v>
      </c>
      <c r="R351" s="526">
        <v>0</v>
      </c>
      <c r="S351" s="623">
        <v>0</v>
      </c>
      <c r="T351" s="623">
        <v>0.3</v>
      </c>
      <c r="U351" s="623"/>
      <c r="V351" s="623"/>
      <c r="W351" s="623"/>
      <c r="X351" s="623"/>
      <c r="Y351" s="623" t="s">
        <v>1923</v>
      </c>
      <c r="Z351" s="623">
        <f t="shared" si="96"/>
        <v>-1</v>
      </c>
      <c r="AA351" s="623"/>
      <c r="AB351" s="623"/>
      <c r="AC351" s="623"/>
      <c r="AD351" s="623"/>
      <c r="AE351" s="623">
        <f t="shared" si="97"/>
        <v>0</v>
      </c>
      <c r="AF351" s="623">
        <v>50</v>
      </c>
      <c r="AG351" s="623">
        <v>-1</v>
      </c>
      <c r="AH351" s="623" t="s">
        <v>2027</v>
      </c>
      <c r="AI351" s="611">
        <v>1</v>
      </c>
      <c r="AQ351" s="611">
        <v>1</v>
      </c>
      <c r="AR351" s="611">
        <v>1</v>
      </c>
      <c r="AS351" s="611">
        <v>1</v>
      </c>
      <c r="AT351" s="611">
        <v>1</v>
      </c>
      <c r="AU351" s="611">
        <v>0</v>
      </c>
      <c r="AV351" s="611">
        <v>0</v>
      </c>
      <c r="AW351" s="611">
        <v>0</v>
      </c>
      <c r="AX351" s="611">
        <v>0</v>
      </c>
    </row>
    <row r="352" spans="1:50" ht="11.25" customHeight="1">
      <c r="A352" s="623"/>
      <c r="B352" s="623">
        <v>702</v>
      </c>
      <c r="C352" s="623">
        <v>3</v>
      </c>
      <c r="D352" s="623">
        <v>0</v>
      </c>
      <c r="E352" s="623">
        <v>0</v>
      </c>
      <c r="F352" s="623">
        <v>0</v>
      </c>
      <c r="G352" s="623">
        <v>1</v>
      </c>
      <c r="H352" s="246" t="s">
        <v>619</v>
      </c>
      <c r="I352" s="601" t="str">
        <f t="shared" si="95"/>
        <v>캐릭별파트(15)</v>
      </c>
      <c r="J352" s="601" t="s">
        <v>2024</v>
      </c>
      <c r="K352" s="777">
        <v>-1</v>
      </c>
      <c r="L352" s="623" t="s">
        <v>2638</v>
      </c>
      <c r="M352" s="526" t="s">
        <v>542</v>
      </c>
      <c r="N352" s="624">
        <v>1</v>
      </c>
      <c r="O352" s="623" t="s">
        <v>1765</v>
      </c>
      <c r="P352" s="697" t="s">
        <v>2317</v>
      </c>
      <c r="Q352" s="623">
        <v>1002</v>
      </c>
      <c r="R352" s="526">
        <v>0</v>
      </c>
      <c r="S352" s="623">
        <v>0</v>
      </c>
      <c r="T352" s="623">
        <v>0.3</v>
      </c>
      <c r="U352" s="623"/>
      <c r="V352" s="623"/>
      <c r="W352" s="623"/>
      <c r="X352" s="623"/>
      <c r="Y352" s="623" t="s">
        <v>1923</v>
      </c>
      <c r="Z352" s="623">
        <f t="shared" si="96"/>
        <v>-1</v>
      </c>
      <c r="AA352" s="623"/>
      <c r="AB352" s="623"/>
      <c r="AC352" s="623"/>
      <c r="AD352" s="623"/>
      <c r="AE352" s="623">
        <f t="shared" si="97"/>
        <v>0</v>
      </c>
      <c r="AF352" s="623">
        <v>50</v>
      </c>
      <c r="AG352" s="623">
        <v>-1</v>
      </c>
      <c r="AH352" s="623" t="s">
        <v>2028</v>
      </c>
      <c r="AI352" s="611">
        <v>1</v>
      </c>
      <c r="AQ352" s="611">
        <v>1</v>
      </c>
      <c r="AR352" s="611">
        <v>1</v>
      </c>
      <c r="AS352" s="611">
        <v>1</v>
      </c>
      <c r="AT352" s="611">
        <v>1</v>
      </c>
      <c r="AU352" s="611">
        <v>0</v>
      </c>
      <c r="AV352" s="611">
        <v>0</v>
      </c>
      <c r="AW352" s="611">
        <v>0</v>
      </c>
      <c r="AX352" s="611">
        <v>0</v>
      </c>
    </row>
    <row r="353" spans="1:50" ht="11.25" customHeight="1">
      <c r="A353" s="623"/>
      <c r="B353" s="623">
        <v>703</v>
      </c>
      <c r="C353" s="623">
        <v>4</v>
      </c>
      <c r="D353" s="623">
        <v>0</v>
      </c>
      <c r="E353" s="623">
        <v>0</v>
      </c>
      <c r="F353" s="623">
        <v>0</v>
      </c>
      <c r="G353" s="623">
        <v>1</v>
      </c>
      <c r="H353" s="246" t="s">
        <v>620</v>
      </c>
      <c r="I353" s="601" t="str">
        <f t="shared" si="95"/>
        <v>캐릭별파트(15)</v>
      </c>
      <c r="J353" s="601" t="s">
        <v>2024</v>
      </c>
      <c r="K353" s="777">
        <v>-1</v>
      </c>
      <c r="L353" s="623" t="s">
        <v>2638</v>
      </c>
      <c r="M353" s="526" t="s">
        <v>543</v>
      </c>
      <c r="N353" s="624">
        <v>1</v>
      </c>
      <c r="O353" s="623" t="s">
        <v>1765</v>
      </c>
      <c r="P353" s="697" t="s">
        <v>2317</v>
      </c>
      <c r="Q353" s="623">
        <v>1003</v>
      </c>
      <c r="R353" s="526">
        <v>0</v>
      </c>
      <c r="S353" s="623">
        <v>0</v>
      </c>
      <c r="T353" s="623">
        <v>0.3</v>
      </c>
      <c r="U353" s="623"/>
      <c r="V353" s="623"/>
      <c r="W353" s="623"/>
      <c r="X353" s="623"/>
      <c r="Y353" s="623" t="s">
        <v>1923</v>
      </c>
      <c r="Z353" s="623">
        <f t="shared" si="96"/>
        <v>-1</v>
      </c>
      <c r="AA353" s="623"/>
      <c r="AB353" s="623"/>
      <c r="AC353" s="623"/>
      <c r="AD353" s="623"/>
      <c r="AE353" s="623">
        <f t="shared" si="97"/>
        <v>0</v>
      </c>
      <c r="AF353" s="623">
        <v>50</v>
      </c>
      <c r="AG353" s="623">
        <v>-1</v>
      </c>
      <c r="AH353" s="623" t="s">
        <v>2029</v>
      </c>
      <c r="AI353" s="611">
        <v>1</v>
      </c>
      <c r="AQ353" s="611">
        <v>1</v>
      </c>
      <c r="AR353" s="611">
        <v>1</v>
      </c>
      <c r="AS353" s="611">
        <v>1</v>
      </c>
      <c r="AT353" s="611">
        <v>1</v>
      </c>
      <c r="AU353" s="611">
        <v>0</v>
      </c>
      <c r="AV353" s="611">
        <v>0</v>
      </c>
      <c r="AW353" s="611">
        <v>0</v>
      </c>
      <c r="AX353" s="611">
        <v>0</v>
      </c>
    </row>
    <row r="354" spans="1:50" ht="11.25" customHeight="1">
      <c r="A354" s="623"/>
      <c r="B354" s="623">
        <v>704</v>
      </c>
      <c r="C354" s="623">
        <v>5</v>
      </c>
      <c r="D354" s="623">
        <v>0</v>
      </c>
      <c r="E354" s="623">
        <v>0</v>
      </c>
      <c r="F354" s="623">
        <v>0</v>
      </c>
      <c r="G354" s="623">
        <v>1</v>
      </c>
      <c r="H354" s="246" t="s">
        <v>621</v>
      </c>
      <c r="I354" s="601" t="str">
        <f t="shared" si="95"/>
        <v>캐릭별파트(15)</v>
      </c>
      <c r="J354" s="601" t="s">
        <v>2024</v>
      </c>
      <c r="K354" s="777">
        <v>-1</v>
      </c>
      <c r="L354" s="623" t="s">
        <v>2638</v>
      </c>
      <c r="M354" s="526" t="s">
        <v>544</v>
      </c>
      <c r="N354" s="624">
        <v>1</v>
      </c>
      <c r="O354" s="623" t="s">
        <v>1765</v>
      </c>
      <c r="P354" s="697" t="s">
        <v>2317</v>
      </c>
      <c r="Q354" s="623">
        <v>1004</v>
      </c>
      <c r="R354" s="526">
        <v>0</v>
      </c>
      <c r="S354" s="623">
        <v>0</v>
      </c>
      <c r="T354" s="623">
        <v>0.3</v>
      </c>
      <c r="U354" s="623"/>
      <c r="V354" s="623"/>
      <c r="W354" s="623"/>
      <c r="X354" s="623"/>
      <c r="Y354" s="623" t="s">
        <v>1923</v>
      </c>
      <c r="Z354" s="623">
        <f t="shared" si="96"/>
        <v>-1</v>
      </c>
      <c r="AA354" s="623"/>
      <c r="AB354" s="623"/>
      <c r="AC354" s="623"/>
      <c r="AD354" s="623"/>
      <c r="AE354" s="623">
        <f t="shared" si="97"/>
        <v>0</v>
      </c>
      <c r="AF354" s="623">
        <v>50</v>
      </c>
      <c r="AG354" s="623">
        <v>-1</v>
      </c>
      <c r="AH354" s="623" t="s">
        <v>2030</v>
      </c>
      <c r="AI354" s="611">
        <v>1</v>
      </c>
      <c r="AQ354" s="611">
        <v>1</v>
      </c>
      <c r="AR354" s="611">
        <v>1</v>
      </c>
      <c r="AS354" s="611">
        <v>1</v>
      </c>
      <c r="AT354" s="611">
        <v>1</v>
      </c>
      <c r="AU354" s="611">
        <v>0</v>
      </c>
      <c r="AV354" s="611">
        <v>0</v>
      </c>
      <c r="AW354" s="611">
        <v>0</v>
      </c>
      <c r="AX354" s="611">
        <v>0</v>
      </c>
    </row>
    <row r="355" spans="1:50" ht="11.25" customHeight="1">
      <c r="A355" s="623"/>
      <c r="B355" s="623">
        <v>705</v>
      </c>
      <c r="C355" s="623">
        <v>6</v>
      </c>
      <c r="D355" s="623">
        <v>0</v>
      </c>
      <c r="E355" s="623">
        <v>0</v>
      </c>
      <c r="F355" s="623">
        <v>0</v>
      </c>
      <c r="G355" s="623">
        <v>1</v>
      </c>
      <c r="H355" s="246" t="s">
        <v>622</v>
      </c>
      <c r="I355" s="601" t="str">
        <f t="shared" si="95"/>
        <v>캐릭별파트(15)</v>
      </c>
      <c r="J355" s="601" t="s">
        <v>2024</v>
      </c>
      <c r="K355" s="777">
        <v>-1</v>
      </c>
      <c r="L355" s="623" t="s">
        <v>2638</v>
      </c>
      <c r="M355" s="526" t="s">
        <v>545</v>
      </c>
      <c r="N355" s="624">
        <v>1</v>
      </c>
      <c r="O355" s="623" t="s">
        <v>1765</v>
      </c>
      <c r="P355" s="697" t="s">
        <v>2317</v>
      </c>
      <c r="Q355" s="623">
        <v>1005</v>
      </c>
      <c r="R355" s="526">
        <v>0</v>
      </c>
      <c r="S355" s="623">
        <v>0</v>
      </c>
      <c r="T355" s="623">
        <v>0.3</v>
      </c>
      <c r="U355" s="623"/>
      <c r="V355" s="623"/>
      <c r="W355" s="623"/>
      <c r="X355" s="623"/>
      <c r="Y355" s="623" t="s">
        <v>1923</v>
      </c>
      <c r="Z355" s="623">
        <f t="shared" si="96"/>
        <v>-1</v>
      </c>
      <c r="AA355" s="623"/>
      <c r="AB355" s="623"/>
      <c r="AC355" s="623"/>
      <c r="AD355" s="623"/>
      <c r="AE355" s="623">
        <f t="shared" si="97"/>
        <v>0</v>
      </c>
      <c r="AF355" s="623">
        <v>50</v>
      </c>
      <c r="AG355" s="623">
        <v>-1</v>
      </c>
      <c r="AH355" s="623" t="s">
        <v>2031</v>
      </c>
      <c r="AI355" s="611">
        <v>1</v>
      </c>
      <c r="AQ355" s="611">
        <v>1</v>
      </c>
      <c r="AR355" s="611">
        <v>1</v>
      </c>
      <c r="AS355" s="611">
        <v>1</v>
      </c>
      <c r="AT355" s="611">
        <v>1</v>
      </c>
      <c r="AU355" s="611">
        <v>0</v>
      </c>
      <c r="AV355" s="611">
        <v>0</v>
      </c>
      <c r="AW355" s="611">
        <v>0</v>
      </c>
      <c r="AX355" s="611">
        <v>0</v>
      </c>
    </row>
    <row r="356" spans="1:50" ht="11.25" customHeight="1">
      <c r="A356" s="623"/>
      <c r="B356" s="623">
        <v>706</v>
      </c>
      <c r="C356" s="623">
        <v>7</v>
      </c>
      <c r="D356" s="623">
        <v>0</v>
      </c>
      <c r="E356" s="623">
        <v>0</v>
      </c>
      <c r="F356" s="623">
        <v>0</v>
      </c>
      <c r="G356" s="623">
        <v>1</v>
      </c>
      <c r="H356" s="246" t="s">
        <v>623</v>
      </c>
      <c r="I356" s="601" t="str">
        <f t="shared" si="95"/>
        <v>캐릭별파트(15)</v>
      </c>
      <c r="J356" s="601" t="s">
        <v>2024</v>
      </c>
      <c r="K356" s="777">
        <v>-1</v>
      </c>
      <c r="L356" s="623" t="s">
        <v>2638</v>
      </c>
      <c r="M356" s="526" t="s">
        <v>546</v>
      </c>
      <c r="N356" s="624">
        <v>1</v>
      </c>
      <c r="O356" s="623" t="s">
        <v>1765</v>
      </c>
      <c r="P356" s="697" t="s">
        <v>2317</v>
      </c>
      <c r="Q356" s="623">
        <v>1006</v>
      </c>
      <c r="R356" s="526">
        <v>0</v>
      </c>
      <c r="S356" s="623">
        <v>0</v>
      </c>
      <c r="T356" s="623">
        <v>0.3</v>
      </c>
      <c r="U356" s="623"/>
      <c r="V356" s="623"/>
      <c r="W356" s="623"/>
      <c r="X356" s="623"/>
      <c r="Y356" s="623" t="s">
        <v>1923</v>
      </c>
      <c r="Z356" s="623">
        <f t="shared" si="96"/>
        <v>-1</v>
      </c>
      <c r="AA356" s="623"/>
      <c r="AB356" s="623"/>
      <c r="AC356" s="623"/>
      <c r="AD356" s="623"/>
      <c r="AE356" s="623">
        <f t="shared" si="97"/>
        <v>0</v>
      </c>
      <c r="AF356" s="623">
        <v>50</v>
      </c>
      <c r="AG356" s="623">
        <v>-1</v>
      </c>
      <c r="AH356" s="623" t="s">
        <v>2032</v>
      </c>
      <c r="AI356" s="611">
        <v>1</v>
      </c>
      <c r="AQ356" s="611">
        <v>1</v>
      </c>
      <c r="AR356" s="611">
        <v>1</v>
      </c>
      <c r="AS356" s="611">
        <v>1</v>
      </c>
      <c r="AT356" s="611">
        <v>1</v>
      </c>
      <c r="AU356" s="611">
        <v>0</v>
      </c>
      <c r="AV356" s="611">
        <v>0</v>
      </c>
      <c r="AW356" s="611">
        <v>0</v>
      </c>
      <c r="AX356" s="611">
        <v>0</v>
      </c>
    </row>
    <row r="357" spans="1:50" ht="11.25" customHeight="1">
      <c r="A357" s="536" t="s">
        <v>239</v>
      </c>
      <c r="B357" s="536" t="s">
        <v>160</v>
      </c>
      <c r="C357" s="570" t="s">
        <v>2033</v>
      </c>
      <c r="D357" s="570" t="s">
        <v>1778</v>
      </c>
      <c r="E357" s="570" t="s">
        <v>1778</v>
      </c>
      <c r="F357" s="570" t="s">
        <v>1779</v>
      </c>
      <c r="G357" s="570" t="s">
        <v>244</v>
      </c>
      <c r="H357" s="430" t="s">
        <v>1780</v>
      </c>
      <c r="I357" s="192" t="s">
        <v>162</v>
      </c>
      <c r="J357" s="192" t="s">
        <v>1781</v>
      </c>
      <c r="K357" s="536" t="s">
        <v>2646</v>
      </c>
      <c r="L357" s="536" t="s">
        <v>2641</v>
      </c>
      <c r="M357" s="536" t="s">
        <v>164</v>
      </c>
      <c r="N357" s="193" t="s">
        <v>1517</v>
      </c>
      <c r="O357" s="536" t="s">
        <v>1740</v>
      </c>
      <c r="P357" s="536" t="s">
        <v>1741</v>
      </c>
      <c r="Q357" s="536" t="s">
        <v>165</v>
      </c>
      <c r="R357" s="529" t="s">
        <v>1742</v>
      </c>
      <c r="S357" s="536" t="s">
        <v>2034</v>
      </c>
      <c r="T357" s="536" t="s">
        <v>2035</v>
      </c>
      <c r="U357" s="536"/>
      <c r="V357" s="536"/>
      <c r="W357" s="536"/>
      <c r="X357" s="536"/>
      <c r="Y357" s="613" t="s">
        <v>1749</v>
      </c>
      <c r="Z357" s="613" t="s">
        <v>1750</v>
      </c>
      <c r="AA357" s="536"/>
      <c r="AB357" s="570" t="s">
        <v>1752</v>
      </c>
      <c r="AC357" s="570" t="s">
        <v>597</v>
      </c>
      <c r="AD357" s="570" t="s">
        <v>598</v>
      </c>
      <c r="AE357" s="536" t="s">
        <v>169</v>
      </c>
      <c r="AF357" s="536" t="s">
        <v>170</v>
      </c>
      <c r="AG357" s="536" t="s">
        <v>1753</v>
      </c>
      <c r="AH357" s="197" t="s">
        <v>171</v>
      </c>
      <c r="AI357" s="528" t="s">
        <v>1754</v>
      </c>
      <c r="AJ357" s="528" t="s">
        <v>1754</v>
      </c>
      <c r="AK357" s="528" t="s">
        <v>1754</v>
      </c>
      <c r="AL357" s="528" t="s">
        <v>1754</v>
      </c>
      <c r="AM357" s="528" t="s">
        <v>1754</v>
      </c>
      <c r="AN357" s="528" t="s">
        <v>1754</v>
      </c>
      <c r="AO357" s="528" t="s">
        <v>1754</v>
      </c>
      <c r="AP357" s="528" t="s">
        <v>1754</v>
      </c>
      <c r="AQ357" s="528" t="s">
        <v>1755</v>
      </c>
      <c r="AR357" s="528" t="s">
        <v>1756</v>
      </c>
      <c r="AS357" s="528" t="s">
        <v>1757</v>
      </c>
      <c r="AT357" s="528" t="s">
        <v>1758</v>
      </c>
      <c r="AU357" s="528" t="s">
        <v>1759</v>
      </c>
      <c r="AV357" s="528" t="s">
        <v>1760</v>
      </c>
      <c r="AW357" s="528" t="s">
        <v>1759</v>
      </c>
      <c r="AX357" s="528" t="s">
        <v>1760</v>
      </c>
    </row>
    <row r="358" spans="1:50" ht="11.25" customHeight="1">
      <c r="A358" s="623"/>
      <c r="B358" s="623">
        <v>800</v>
      </c>
      <c r="C358" s="623">
        <v>1</v>
      </c>
      <c r="D358" s="623">
        <v>0</v>
      </c>
      <c r="E358" s="623">
        <v>0</v>
      </c>
      <c r="F358" s="623">
        <v>0</v>
      </c>
      <c r="G358" s="623">
        <v>0</v>
      </c>
      <c r="H358" s="429" t="s">
        <v>2036</v>
      </c>
      <c r="I358" s="601" t="str">
        <f>"캐릭별파트(" &amp; (AQ358 + 2*AR358 + 4*AS358 + 8*AT358 + 16*AU358 + 32*AV358 + 64*AW358 + 128*AX358 )  &amp; ")"</f>
        <v>캐릭별파트(255)</v>
      </c>
      <c r="J358" s="601" t="s">
        <v>2037</v>
      </c>
      <c r="K358" s="777">
        <v>-1</v>
      </c>
      <c r="L358" s="623" t="s">
        <v>2638</v>
      </c>
      <c r="M358" s="623" t="s">
        <v>2038</v>
      </c>
      <c r="N358" s="624">
        <v>0</v>
      </c>
      <c r="O358" s="623" t="s">
        <v>1765</v>
      </c>
      <c r="P358" s="623" t="s">
        <v>432</v>
      </c>
      <c r="Q358" s="623">
        <v>2000</v>
      </c>
      <c r="R358" s="526">
        <v>0</v>
      </c>
      <c r="S358" s="67">
        <v>88</v>
      </c>
      <c r="T358" s="623">
        <v>0</v>
      </c>
      <c r="U358" s="623"/>
      <c r="V358" s="623"/>
      <c r="W358" s="623"/>
      <c r="X358" s="623"/>
      <c r="Y358" s="623" t="s">
        <v>1923</v>
      </c>
      <c r="Z358" s="623">
        <v>800</v>
      </c>
      <c r="AA358" s="623"/>
      <c r="AB358" s="623"/>
      <c r="AC358" s="623"/>
      <c r="AD358" s="623"/>
      <c r="AE358" s="623">
        <v>0</v>
      </c>
      <c r="AF358" s="623">
        <v>0</v>
      </c>
      <c r="AG358" s="623">
        <v>-1</v>
      </c>
      <c r="AH358" s="623" t="str">
        <f>H358</f>
        <v>Green Field Stadium</v>
      </c>
      <c r="AQ358" s="611">
        <v>1</v>
      </c>
      <c r="AR358" s="611">
        <v>1</v>
      </c>
      <c r="AS358" s="611">
        <v>1</v>
      </c>
      <c r="AT358" s="611">
        <v>1</v>
      </c>
      <c r="AU358" s="611">
        <v>1</v>
      </c>
      <c r="AV358" s="611">
        <v>1</v>
      </c>
      <c r="AW358" s="611">
        <v>1</v>
      </c>
      <c r="AX358" s="611">
        <v>1</v>
      </c>
    </row>
    <row r="359" spans="1:50" ht="11.25" customHeight="1">
      <c r="A359" s="623"/>
      <c r="B359" s="623">
        <v>801</v>
      </c>
      <c r="C359" s="623">
        <v>2</v>
      </c>
      <c r="D359" s="623">
        <v>0</v>
      </c>
      <c r="E359" s="623">
        <v>0</v>
      </c>
      <c r="F359" s="623">
        <v>0</v>
      </c>
      <c r="G359" s="623">
        <v>0</v>
      </c>
      <c r="H359" s="429" t="s">
        <v>2039</v>
      </c>
      <c r="I359" s="601" t="str">
        <f>"캐릭별파트(" &amp; (AQ359 + 2*AR359 + 4*AS359 + 8*AT359 + 16*AU359 + 32*AV359 + 64*AW359 + 128*AX359 )  &amp; ")"</f>
        <v>캐릭별파트(255)</v>
      </c>
      <c r="J359" s="601" t="s">
        <v>2037</v>
      </c>
      <c r="K359" s="777">
        <v>-1</v>
      </c>
      <c r="L359" s="623" t="s">
        <v>2638</v>
      </c>
      <c r="M359" s="623" t="s">
        <v>2040</v>
      </c>
      <c r="N359" s="624">
        <v>1</v>
      </c>
      <c r="O359" s="623" t="s">
        <v>1765</v>
      </c>
      <c r="P359" s="623" t="s">
        <v>432</v>
      </c>
      <c r="Q359" s="623">
        <v>2001</v>
      </c>
      <c r="R359" s="526">
        <v>0</v>
      </c>
      <c r="S359" s="67">
        <v>93</v>
      </c>
      <c r="T359" s="623">
        <v>3</v>
      </c>
      <c r="U359" s="623"/>
      <c r="V359" s="623"/>
      <c r="W359" s="623"/>
      <c r="X359" s="623"/>
      <c r="Y359" s="623" t="s">
        <v>1923</v>
      </c>
      <c r="Z359" s="623">
        <v>800</v>
      </c>
      <c r="AA359" s="623"/>
      <c r="AB359" s="623"/>
      <c r="AC359" s="623"/>
      <c r="AD359" s="623"/>
      <c r="AE359" s="623">
        <v>0</v>
      </c>
      <c r="AF359" s="623">
        <v>60</v>
      </c>
      <c r="AG359" s="623">
        <v>-1</v>
      </c>
      <c r="AH359" s="623" t="str">
        <f>H359</f>
        <v>East Coast Stadium</v>
      </c>
      <c r="AQ359" s="611">
        <v>1</v>
      </c>
      <c r="AR359" s="611">
        <v>1</v>
      </c>
      <c r="AS359" s="611">
        <v>1</v>
      </c>
      <c r="AT359" s="611">
        <v>1</v>
      </c>
      <c r="AU359" s="611">
        <v>1</v>
      </c>
      <c r="AV359" s="611">
        <v>1</v>
      </c>
      <c r="AW359" s="611">
        <v>1</v>
      </c>
      <c r="AX359" s="611">
        <v>1</v>
      </c>
    </row>
    <row r="360" spans="1:50" ht="11.25" customHeight="1">
      <c r="A360" s="623"/>
      <c r="B360" s="623">
        <v>802</v>
      </c>
      <c r="C360" s="623">
        <v>3</v>
      </c>
      <c r="D360" s="623">
        <v>0</v>
      </c>
      <c r="E360" s="623">
        <v>0</v>
      </c>
      <c r="F360" s="623">
        <v>0</v>
      </c>
      <c r="G360" s="623">
        <v>0</v>
      </c>
      <c r="H360" s="429" t="s">
        <v>2041</v>
      </c>
      <c r="I360" s="601" t="str">
        <f>"캐릭별파트(" &amp; (AQ360 + 2*AR360 + 4*AS360 + 8*AT360 + 16*AU360 + 32*AV360 + 64*AW360 + 128*AX360 )  &amp; ")"</f>
        <v>캐릭별파트(255)</v>
      </c>
      <c r="J360" s="601" t="s">
        <v>2037</v>
      </c>
      <c r="K360" s="777">
        <v>-1</v>
      </c>
      <c r="L360" s="623" t="s">
        <v>2638</v>
      </c>
      <c r="M360" s="623" t="s">
        <v>2042</v>
      </c>
      <c r="N360" s="624">
        <v>1</v>
      </c>
      <c r="O360" s="623" t="s">
        <v>1765</v>
      </c>
      <c r="P360" s="623" t="s">
        <v>432</v>
      </c>
      <c r="Q360" s="623">
        <v>2002</v>
      </c>
      <c r="R360" s="526">
        <v>0</v>
      </c>
      <c r="S360" s="67">
        <v>98</v>
      </c>
      <c r="T360" s="623">
        <v>6</v>
      </c>
      <c r="U360" s="623"/>
      <c r="V360" s="623"/>
      <c r="W360" s="623"/>
      <c r="X360" s="623"/>
      <c r="Y360" s="623" t="s">
        <v>1923</v>
      </c>
      <c r="Z360" s="623">
        <v>800</v>
      </c>
      <c r="AA360" s="623"/>
      <c r="AB360" s="623"/>
      <c r="AC360" s="623"/>
      <c r="AD360" s="623"/>
      <c r="AE360" s="623">
        <v>0</v>
      </c>
      <c r="AF360" s="623">
        <v>90</v>
      </c>
      <c r="AG360" s="623">
        <v>-1</v>
      </c>
      <c r="AH360" s="623" t="str">
        <f>H360</f>
        <v>Central City Stadium</v>
      </c>
      <c r="AQ360" s="611">
        <v>1</v>
      </c>
      <c r="AR360" s="611">
        <v>1</v>
      </c>
      <c r="AS360" s="611">
        <v>1</v>
      </c>
      <c r="AT360" s="611">
        <v>1</v>
      </c>
      <c r="AU360" s="611">
        <v>1</v>
      </c>
      <c r="AV360" s="611">
        <v>1</v>
      </c>
      <c r="AW360" s="611">
        <v>1</v>
      </c>
      <c r="AX360" s="611">
        <v>1</v>
      </c>
    </row>
    <row r="361" spans="1:50" ht="11.25" customHeight="1">
      <c r="A361" s="536" t="s">
        <v>2043</v>
      </c>
      <c r="B361" s="615" t="s">
        <v>160</v>
      </c>
      <c r="C361" s="570" t="s">
        <v>241</v>
      </c>
      <c r="D361" s="570" t="s">
        <v>242</v>
      </c>
      <c r="E361" s="570" t="s">
        <v>242</v>
      </c>
      <c r="F361" s="570" t="s">
        <v>243</v>
      </c>
      <c r="G361" s="570" t="s">
        <v>244</v>
      </c>
      <c r="H361" s="603" t="s">
        <v>163</v>
      </c>
      <c r="I361" s="64" t="s">
        <v>162</v>
      </c>
      <c r="J361" s="64" t="s">
        <v>161</v>
      </c>
      <c r="K361" s="615" t="s">
        <v>2646</v>
      </c>
      <c r="L361" s="615" t="s">
        <v>2641</v>
      </c>
      <c r="M361" s="615" t="s">
        <v>164</v>
      </c>
      <c r="N361" s="65" t="s">
        <v>1517</v>
      </c>
      <c r="O361" s="615" t="s">
        <v>442</v>
      </c>
      <c r="P361" s="615" t="s">
        <v>431</v>
      </c>
      <c r="Q361" s="615" t="s">
        <v>165</v>
      </c>
      <c r="R361" s="529" t="s">
        <v>1742</v>
      </c>
      <c r="S361" s="536" t="s">
        <v>364</v>
      </c>
      <c r="T361" s="536" t="s">
        <v>1843</v>
      </c>
      <c r="U361" s="615"/>
      <c r="V361" s="615"/>
      <c r="W361" s="615"/>
      <c r="X361" s="615"/>
      <c r="Y361" s="613" t="s">
        <v>1749</v>
      </c>
      <c r="Z361" s="613" t="s">
        <v>1750</v>
      </c>
      <c r="AA361" s="615"/>
      <c r="AB361" s="570" t="s">
        <v>1752</v>
      </c>
      <c r="AC361" s="570" t="s">
        <v>597</v>
      </c>
      <c r="AD361" s="570" t="s">
        <v>598</v>
      </c>
      <c r="AE361" s="615" t="s">
        <v>169</v>
      </c>
      <c r="AF361" s="615" t="s">
        <v>170</v>
      </c>
      <c r="AG361" s="615" t="s">
        <v>1753</v>
      </c>
      <c r="AH361" s="615" t="s">
        <v>171</v>
      </c>
      <c r="AI361" s="528" t="s">
        <v>1754</v>
      </c>
      <c r="AJ361" s="528" t="s">
        <v>1754</v>
      </c>
      <c r="AK361" s="528" t="s">
        <v>1754</v>
      </c>
      <c r="AL361" s="528" t="s">
        <v>1754</v>
      </c>
      <c r="AM361" s="528" t="s">
        <v>1754</v>
      </c>
      <c r="AN361" s="528" t="s">
        <v>1754</v>
      </c>
      <c r="AO361" s="528" t="s">
        <v>1754</v>
      </c>
      <c r="AP361" s="528" t="s">
        <v>1754</v>
      </c>
      <c r="AQ361" s="528" t="s">
        <v>1755</v>
      </c>
      <c r="AR361" s="528" t="s">
        <v>1756</v>
      </c>
      <c r="AS361" s="528" t="s">
        <v>1757</v>
      </c>
      <c r="AT361" s="528" t="s">
        <v>1758</v>
      </c>
      <c r="AU361" s="528" t="s">
        <v>1759</v>
      </c>
      <c r="AV361" s="528" t="s">
        <v>1760</v>
      </c>
      <c r="AW361" s="528" t="s">
        <v>1759</v>
      </c>
      <c r="AX361" s="528" t="s">
        <v>1760</v>
      </c>
    </row>
    <row r="362" spans="1:50" ht="11.25" customHeight="1">
      <c r="A362" s="623"/>
      <c r="B362" s="623">
        <v>1200</v>
      </c>
      <c r="C362" s="623">
        <v>1</v>
      </c>
      <c r="D362" s="623">
        <v>0</v>
      </c>
      <c r="E362" s="623">
        <v>0</v>
      </c>
      <c r="F362" s="623">
        <v>0</v>
      </c>
      <c r="G362" s="623">
        <v>1</v>
      </c>
      <c r="H362" s="53" t="s">
        <v>61</v>
      </c>
      <c r="I362" s="601" t="str">
        <f>"캐릭별파트(" &amp; (AQ362 + 2*AR362 + 4*AS362 + 8*AT362 + 16*AU362 + 32*AV362 + 64*AW362 + 128*AX362 )  &amp; ")"</f>
        <v>캐릭별파트(255)</v>
      </c>
      <c r="J362" s="601" t="s">
        <v>2044</v>
      </c>
      <c r="K362" s="777">
        <v>-1</v>
      </c>
      <c r="L362" s="623" t="s">
        <v>2638</v>
      </c>
      <c r="M362" s="623">
        <v>-1</v>
      </c>
      <c r="N362" s="624">
        <v>0</v>
      </c>
      <c r="O362" s="623" t="s">
        <v>443</v>
      </c>
      <c r="P362" s="623" t="s">
        <v>432</v>
      </c>
      <c r="Q362" s="623">
        <v>398</v>
      </c>
      <c r="R362" s="526">
        <v>0</v>
      </c>
      <c r="S362" s="623">
        <v>0</v>
      </c>
      <c r="T362" s="623">
        <v>0</v>
      </c>
      <c r="U362" s="623"/>
      <c r="V362" s="623"/>
      <c r="W362" s="623"/>
      <c r="X362" s="623"/>
      <c r="Y362" s="623" t="s">
        <v>1923</v>
      </c>
      <c r="Z362" s="623">
        <v>-1</v>
      </c>
      <c r="AA362" s="623"/>
      <c r="AB362" s="623"/>
      <c r="AC362" s="623"/>
      <c r="AD362" s="623"/>
      <c r="AE362" s="623">
        <v>0</v>
      </c>
      <c r="AF362" s="623">
        <v>20</v>
      </c>
      <c r="AG362" s="623">
        <v>-1</v>
      </c>
      <c r="AH362" s="623" t="s">
        <v>2045</v>
      </c>
      <c r="AQ362" s="611">
        <v>1</v>
      </c>
      <c r="AR362" s="611">
        <v>1</v>
      </c>
      <c r="AS362" s="611">
        <v>1</v>
      </c>
      <c r="AT362" s="611">
        <v>1</v>
      </c>
      <c r="AU362" s="611">
        <v>1</v>
      </c>
      <c r="AV362" s="611">
        <v>1</v>
      </c>
      <c r="AW362" s="611">
        <v>1</v>
      </c>
      <c r="AX362" s="611">
        <v>1</v>
      </c>
    </row>
    <row r="363" spans="1:50" ht="11.25" customHeight="1">
      <c r="A363" s="536" t="s">
        <v>240</v>
      </c>
      <c r="B363" s="536" t="s">
        <v>160</v>
      </c>
      <c r="C363" s="570" t="s">
        <v>241</v>
      </c>
      <c r="D363" s="570" t="s">
        <v>242</v>
      </c>
      <c r="E363" s="570" t="s">
        <v>242</v>
      </c>
      <c r="F363" s="570" t="s">
        <v>243</v>
      </c>
      <c r="G363" s="570" t="s">
        <v>244</v>
      </c>
      <c r="H363" s="430" t="s">
        <v>163</v>
      </c>
      <c r="I363" s="192" t="s">
        <v>162</v>
      </c>
      <c r="J363" s="192" t="s">
        <v>161</v>
      </c>
      <c r="K363" s="536" t="s">
        <v>2646</v>
      </c>
      <c r="L363" s="536" t="s">
        <v>2641</v>
      </c>
      <c r="M363" s="536" t="s">
        <v>164</v>
      </c>
      <c r="N363" s="193" t="s">
        <v>1517</v>
      </c>
      <c r="O363" s="536" t="s">
        <v>442</v>
      </c>
      <c r="P363" s="536" t="s">
        <v>431</v>
      </c>
      <c r="Q363" s="536" t="s">
        <v>165</v>
      </c>
      <c r="R363" s="529" t="s">
        <v>1742</v>
      </c>
      <c r="S363" s="536" t="s">
        <v>1782</v>
      </c>
      <c r="T363" s="536" t="s">
        <v>1843</v>
      </c>
      <c r="U363" s="536" t="s">
        <v>2046</v>
      </c>
      <c r="V363" s="536" t="s">
        <v>2047</v>
      </c>
      <c r="W363" s="536" t="s">
        <v>2048</v>
      </c>
      <c r="X363" s="536" t="s">
        <v>2265</v>
      </c>
      <c r="Y363" s="613" t="s">
        <v>1749</v>
      </c>
      <c r="Z363" s="613" t="s">
        <v>1750</v>
      </c>
      <c r="AA363" s="536"/>
      <c r="AB363" s="570" t="s">
        <v>1752</v>
      </c>
      <c r="AC363" s="570" t="s">
        <v>597</v>
      </c>
      <c r="AD363" s="570" t="s">
        <v>598</v>
      </c>
      <c r="AE363" s="536" t="s">
        <v>169</v>
      </c>
      <c r="AF363" s="536" t="s">
        <v>170</v>
      </c>
      <c r="AG363" s="536" t="s">
        <v>1753</v>
      </c>
      <c r="AH363" s="197" t="s">
        <v>171</v>
      </c>
      <c r="AI363" s="528" t="s">
        <v>244</v>
      </c>
      <c r="AJ363" s="528" t="s">
        <v>1754</v>
      </c>
      <c r="AK363" s="528" t="s">
        <v>1754</v>
      </c>
      <c r="AL363" s="528" t="s">
        <v>1754</v>
      </c>
      <c r="AM363" s="528" t="s">
        <v>1754</v>
      </c>
      <c r="AN363" s="528" t="s">
        <v>1754</v>
      </c>
      <c r="AO363" s="528" t="s">
        <v>1754</v>
      </c>
      <c r="AP363" s="528" t="s">
        <v>1754</v>
      </c>
      <c r="AQ363" s="528" t="s">
        <v>1755</v>
      </c>
      <c r="AR363" s="528" t="s">
        <v>1756</v>
      </c>
      <c r="AS363" s="528" t="s">
        <v>1757</v>
      </c>
      <c r="AT363" s="528" t="s">
        <v>1758</v>
      </c>
      <c r="AU363" s="528" t="s">
        <v>1759</v>
      </c>
      <c r="AV363" s="528" t="s">
        <v>1760</v>
      </c>
      <c r="AW363" s="528" t="s">
        <v>1759</v>
      </c>
      <c r="AX363" s="528" t="s">
        <v>1760</v>
      </c>
    </row>
    <row r="364" spans="1:50" ht="11.25" customHeight="1">
      <c r="A364" s="623"/>
      <c r="B364" s="623">
        <v>5000</v>
      </c>
      <c r="C364" s="623">
        <v>1</v>
      </c>
      <c r="D364" s="623">
        <v>0</v>
      </c>
      <c r="E364" s="623">
        <v>0</v>
      </c>
      <c r="F364" s="623">
        <v>0</v>
      </c>
      <c r="G364" s="623">
        <v>1</v>
      </c>
      <c r="H364" s="698" t="s">
        <v>2328</v>
      </c>
      <c r="I364" s="601" t="str">
        <f t="shared" ref="I364:I384" si="98">"캐릭별파트(" &amp; (AQ364 + 2*AR364 + 4*AS364 + 8*AT364 + 16*AU364 + 32*AV364 + 64*AW364 + 128*AX364 )  &amp; ")"</f>
        <v>캐릭별파트(255)</v>
      </c>
      <c r="J364" s="601" t="s">
        <v>2049</v>
      </c>
      <c r="K364" s="777">
        <v>-1</v>
      </c>
      <c r="L364" s="623" t="s">
        <v>2638</v>
      </c>
      <c r="M364" s="526" t="s">
        <v>2050</v>
      </c>
      <c r="N364" s="624">
        <v>1</v>
      </c>
      <c r="O364" s="623" t="s">
        <v>443</v>
      </c>
      <c r="P364" s="623" t="s">
        <v>432</v>
      </c>
      <c r="Q364" s="623">
        <v>3000</v>
      </c>
      <c r="R364" s="526">
        <v>0</v>
      </c>
      <c r="S364" s="623">
        <v>5</v>
      </c>
      <c r="T364" s="623">
        <v>0.05</v>
      </c>
      <c r="U364" s="623">
        <v>1</v>
      </c>
      <c r="V364" s="623">
        <v>1</v>
      </c>
      <c r="W364" s="623">
        <v>1</v>
      </c>
      <c r="X364" s="647">
        <v>8000</v>
      </c>
      <c r="Y364" s="623" t="s">
        <v>1923</v>
      </c>
      <c r="Z364" s="623">
        <f t="shared" ref="Z364:Z384" si="99">IF(AG364=-1, -1, 5000)</f>
        <v>-1</v>
      </c>
      <c r="AA364" s="623"/>
      <c r="AB364" s="623"/>
      <c r="AC364" s="623"/>
      <c r="AD364" s="623"/>
      <c r="AE364" s="623">
        <v>8000</v>
      </c>
      <c r="AF364" s="623">
        <v>0</v>
      </c>
      <c r="AG364" s="623">
        <v>-1</v>
      </c>
      <c r="AH364" s="600" t="s">
        <v>2051</v>
      </c>
      <c r="AI364" s="623">
        <v>-1</v>
      </c>
      <c r="AQ364" s="611">
        <v>1</v>
      </c>
      <c r="AR364" s="611">
        <v>1</v>
      </c>
      <c r="AS364" s="611">
        <v>1</v>
      </c>
      <c r="AT364" s="611">
        <v>1</v>
      </c>
      <c r="AU364" s="611">
        <v>1</v>
      </c>
      <c r="AV364" s="611">
        <v>1</v>
      </c>
      <c r="AW364" s="611">
        <v>1</v>
      </c>
      <c r="AX364" s="611">
        <v>1</v>
      </c>
    </row>
    <row r="365" spans="1:50" ht="11.25" customHeight="1">
      <c r="A365" s="623"/>
      <c r="B365" s="623">
        <v>5001</v>
      </c>
      <c r="C365" s="623">
        <v>2</v>
      </c>
      <c r="D365" s="623">
        <v>0</v>
      </c>
      <c r="E365" s="623">
        <v>0</v>
      </c>
      <c r="F365" s="623">
        <v>0</v>
      </c>
      <c r="G365" s="623">
        <v>1</v>
      </c>
      <c r="H365" s="698" t="s">
        <v>2335</v>
      </c>
      <c r="I365" s="601" t="str">
        <f t="shared" si="98"/>
        <v>캐릭별파트(255)</v>
      </c>
      <c r="J365" s="601" t="s">
        <v>2049</v>
      </c>
      <c r="K365" s="777">
        <v>-1</v>
      </c>
      <c r="L365" s="623" t="s">
        <v>2638</v>
      </c>
      <c r="M365" s="526" t="s">
        <v>1518</v>
      </c>
      <c r="N365" s="624">
        <v>1</v>
      </c>
      <c r="O365" s="623" t="s">
        <v>443</v>
      </c>
      <c r="P365" s="697" t="s">
        <v>2319</v>
      </c>
      <c r="Q365" s="623">
        <v>3001</v>
      </c>
      <c r="R365" s="526">
        <v>1</v>
      </c>
      <c r="S365" s="623">
        <v>50</v>
      </c>
      <c r="T365" s="623">
        <v>0.5</v>
      </c>
      <c r="U365" s="623">
        <v>1</v>
      </c>
      <c r="V365" s="623">
        <v>2</v>
      </c>
      <c r="W365" s="623">
        <v>5</v>
      </c>
      <c r="X365" s="647">
        <v>8001</v>
      </c>
      <c r="Y365" s="623" t="s">
        <v>1923</v>
      </c>
      <c r="Z365" s="623">
        <f t="shared" si="99"/>
        <v>-1</v>
      </c>
      <c r="AA365" s="623"/>
      <c r="AB365" s="623"/>
      <c r="AC365" s="623"/>
      <c r="AD365" s="623"/>
      <c r="AE365" s="623">
        <v>0</v>
      </c>
      <c r="AF365" s="623">
        <v>200</v>
      </c>
      <c r="AG365" s="623">
        <v>-1</v>
      </c>
      <c r="AH365" s="600" t="s">
        <v>2051</v>
      </c>
      <c r="AI365" s="623">
        <v>-1</v>
      </c>
      <c r="AQ365" s="611">
        <v>1</v>
      </c>
      <c r="AR365" s="611">
        <v>1</v>
      </c>
      <c r="AS365" s="611">
        <v>1</v>
      </c>
      <c r="AT365" s="611">
        <v>1</v>
      </c>
      <c r="AU365" s="611">
        <v>1</v>
      </c>
      <c r="AV365" s="611">
        <v>1</v>
      </c>
      <c r="AW365" s="611">
        <v>1</v>
      </c>
      <c r="AX365" s="611">
        <v>1</v>
      </c>
    </row>
    <row r="366" spans="1:50" ht="11.25" customHeight="1">
      <c r="A366" s="623"/>
      <c r="B366" s="623">
        <v>5002</v>
      </c>
      <c r="C366" s="623">
        <v>3</v>
      </c>
      <c r="D366" s="623">
        <v>0</v>
      </c>
      <c r="E366" s="623">
        <v>0</v>
      </c>
      <c r="F366" s="623">
        <v>0</v>
      </c>
      <c r="G366" s="623">
        <v>1</v>
      </c>
      <c r="H366" s="698" t="s">
        <v>2342</v>
      </c>
      <c r="I366" s="601" t="str">
        <f t="shared" si="98"/>
        <v>캐릭별파트(255)</v>
      </c>
      <c r="J366" s="601" t="s">
        <v>2049</v>
      </c>
      <c r="K366" s="777">
        <v>-1</v>
      </c>
      <c r="L366" s="623" t="s">
        <v>2638</v>
      </c>
      <c r="M366" s="526" t="s">
        <v>1519</v>
      </c>
      <c r="N366" s="624">
        <v>1</v>
      </c>
      <c r="O366" s="623" t="s">
        <v>443</v>
      </c>
      <c r="P366" s="697" t="s">
        <v>2317</v>
      </c>
      <c r="Q366" s="623">
        <v>3002</v>
      </c>
      <c r="R366" s="526">
        <v>2</v>
      </c>
      <c r="S366" s="623">
        <v>75</v>
      </c>
      <c r="T366" s="623">
        <v>0.75</v>
      </c>
      <c r="U366" s="623">
        <v>1</v>
      </c>
      <c r="V366" s="623">
        <v>3</v>
      </c>
      <c r="W366" s="623">
        <v>10</v>
      </c>
      <c r="X366" s="647">
        <v>8002</v>
      </c>
      <c r="Y366" s="623" t="s">
        <v>1923</v>
      </c>
      <c r="Z366" s="623">
        <f t="shared" si="99"/>
        <v>-1</v>
      </c>
      <c r="AA366" s="623"/>
      <c r="AB366" s="623"/>
      <c r="AC366" s="623"/>
      <c r="AD366" s="623"/>
      <c r="AE366" s="623">
        <v>0</v>
      </c>
      <c r="AF366" s="623">
        <v>400</v>
      </c>
      <c r="AG366" s="623">
        <v>-1</v>
      </c>
      <c r="AH366" s="600" t="s">
        <v>2051</v>
      </c>
      <c r="AI366" s="623">
        <v>-1</v>
      </c>
      <c r="AQ366" s="611">
        <v>1</v>
      </c>
      <c r="AR366" s="611">
        <v>1</v>
      </c>
      <c r="AS366" s="611">
        <v>1</v>
      </c>
      <c r="AT366" s="611">
        <v>1</v>
      </c>
      <c r="AU366" s="611">
        <v>1</v>
      </c>
      <c r="AV366" s="611">
        <v>1</v>
      </c>
      <c r="AW366" s="611">
        <v>1</v>
      </c>
      <c r="AX366" s="611">
        <v>1</v>
      </c>
    </row>
    <row r="367" spans="1:50" ht="11.25" customHeight="1">
      <c r="A367" s="623"/>
      <c r="B367" s="623">
        <v>5003</v>
      </c>
      <c r="C367" s="623">
        <v>4</v>
      </c>
      <c r="D367" s="623">
        <v>0</v>
      </c>
      <c r="E367" s="623">
        <v>0</v>
      </c>
      <c r="F367" s="623">
        <v>0</v>
      </c>
      <c r="G367" s="623">
        <v>1</v>
      </c>
      <c r="H367" s="698" t="s">
        <v>2329</v>
      </c>
      <c r="I367" s="601" t="str">
        <f t="shared" si="98"/>
        <v>캐릭별파트(255)</v>
      </c>
      <c r="J367" s="601" t="s">
        <v>2049</v>
      </c>
      <c r="K367" s="777">
        <v>-1</v>
      </c>
      <c r="L367" s="623" t="s">
        <v>2638</v>
      </c>
      <c r="M367" s="526" t="s">
        <v>1520</v>
      </c>
      <c r="N367" s="624">
        <v>1</v>
      </c>
      <c r="O367" s="623" t="s">
        <v>443</v>
      </c>
      <c r="P367" s="697" t="s">
        <v>432</v>
      </c>
      <c r="Q367" s="623">
        <v>3003</v>
      </c>
      <c r="R367" s="526">
        <v>0</v>
      </c>
      <c r="S367" s="647">
        <v>5</v>
      </c>
      <c r="T367" s="647">
        <v>0.05</v>
      </c>
      <c r="U367" s="623">
        <v>2</v>
      </c>
      <c r="V367" s="623">
        <v>1</v>
      </c>
      <c r="W367" s="623">
        <v>1</v>
      </c>
      <c r="X367" s="647">
        <v>8000</v>
      </c>
      <c r="Y367" s="623" t="s">
        <v>1923</v>
      </c>
      <c r="Z367" s="623">
        <f t="shared" si="99"/>
        <v>-1</v>
      </c>
      <c r="AA367" s="623"/>
      <c r="AB367" s="623"/>
      <c r="AC367" s="623"/>
      <c r="AD367" s="623"/>
      <c r="AE367" s="647">
        <v>8000</v>
      </c>
      <c r="AF367" s="623">
        <v>0</v>
      </c>
      <c r="AG367" s="623">
        <v>-1</v>
      </c>
      <c r="AH367" s="600" t="s">
        <v>2051</v>
      </c>
      <c r="AI367" s="623">
        <v>-1</v>
      </c>
      <c r="AQ367" s="611">
        <v>1</v>
      </c>
      <c r="AR367" s="611">
        <v>1</v>
      </c>
      <c r="AS367" s="611">
        <v>1</v>
      </c>
      <c r="AT367" s="611">
        <v>1</v>
      </c>
      <c r="AU367" s="611">
        <v>1</v>
      </c>
      <c r="AV367" s="611">
        <v>1</v>
      </c>
      <c r="AW367" s="611">
        <v>1</v>
      </c>
      <c r="AX367" s="611">
        <v>1</v>
      </c>
    </row>
    <row r="368" spans="1:50" ht="11.25" customHeight="1">
      <c r="A368" s="623"/>
      <c r="B368" s="623">
        <v>5004</v>
      </c>
      <c r="C368" s="623">
        <v>5</v>
      </c>
      <c r="D368" s="623">
        <v>0</v>
      </c>
      <c r="E368" s="623">
        <v>0</v>
      </c>
      <c r="F368" s="623">
        <v>0</v>
      </c>
      <c r="G368" s="623">
        <v>1</v>
      </c>
      <c r="H368" s="698" t="s">
        <v>2336</v>
      </c>
      <c r="I368" s="601" t="str">
        <f t="shared" si="98"/>
        <v>캐릭별파트(255)</v>
      </c>
      <c r="J368" s="601" t="s">
        <v>2049</v>
      </c>
      <c r="K368" s="777">
        <v>-1</v>
      </c>
      <c r="L368" s="623" t="s">
        <v>2638</v>
      </c>
      <c r="M368" s="526" t="s">
        <v>1521</v>
      </c>
      <c r="N368" s="624">
        <v>1</v>
      </c>
      <c r="O368" s="623" t="s">
        <v>443</v>
      </c>
      <c r="P368" s="697" t="s">
        <v>2319</v>
      </c>
      <c r="Q368" s="623">
        <v>3004</v>
      </c>
      <c r="R368" s="526">
        <v>1</v>
      </c>
      <c r="S368" s="623">
        <v>50</v>
      </c>
      <c r="T368" s="623">
        <v>0.5</v>
      </c>
      <c r="U368" s="623">
        <v>2</v>
      </c>
      <c r="V368" s="623">
        <v>2</v>
      </c>
      <c r="W368" s="623">
        <v>5</v>
      </c>
      <c r="X368" s="647">
        <v>8001</v>
      </c>
      <c r="Y368" s="623" t="s">
        <v>1923</v>
      </c>
      <c r="Z368" s="623">
        <f t="shared" si="99"/>
        <v>-1</v>
      </c>
      <c r="AA368" s="623"/>
      <c r="AB368" s="623"/>
      <c r="AC368" s="623"/>
      <c r="AD368" s="623"/>
      <c r="AE368" s="623">
        <v>0</v>
      </c>
      <c r="AF368" s="623">
        <v>200</v>
      </c>
      <c r="AG368" s="623">
        <v>-1</v>
      </c>
      <c r="AH368" s="600" t="s">
        <v>2051</v>
      </c>
      <c r="AI368" s="623">
        <v>-1</v>
      </c>
      <c r="AQ368" s="611">
        <v>1</v>
      </c>
      <c r="AR368" s="611">
        <v>1</v>
      </c>
      <c r="AS368" s="611">
        <v>1</v>
      </c>
      <c r="AT368" s="611">
        <v>1</v>
      </c>
      <c r="AU368" s="611">
        <v>1</v>
      </c>
      <c r="AV368" s="611">
        <v>1</v>
      </c>
      <c r="AW368" s="611">
        <v>1</v>
      </c>
      <c r="AX368" s="611">
        <v>1</v>
      </c>
    </row>
    <row r="369" spans="1:50" ht="11.25" customHeight="1">
      <c r="A369" s="623"/>
      <c r="B369" s="623">
        <v>5005</v>
      </c>
      <c r="C369" s="623">
        <v>6</v>
      </c>
      <c r="D369" s="623">
        <v>0</v>
      </c>
      <c r="E369" s="623">
        <v>0</v>
      </c>
      <c r="F369" s="623">
        <v>0</v>
      </c>
      <c r="G369" s="623">
        <v>1</v>
      </c>
      <c r="H369" s="698" t="s">
        <v>2343</v>
      </c>
      <c r="I369" s="601" t="str">
        <f t="shared" si="98"/>
        <v>캐릭별파트(255)</v>
      </c>
      <c r="J369" s="601" t="s">
        <v>2049</v>
      </c>
      <c r="K369" s="777">
        <v>-1</v>
      </c>
      <c r="L369" s="623" t="s">
        <v>2638</v>
      </c>
      <c r="M369" s="526" t="s">
        <v>1522</v>
      </c>
      <c r="N369" s="624">
        <v>1</v>
      </c>
      <c r="O369" s="623" t="s">
        <v>443</v>
      </c>
      <c r="P369" s="697" t="s">
        <v>2317</v>
      </c>
      <c r="Q369" s="623">
        <v>3005</v>
      </c>
      <c r="R369" s="526">
        <v>2</v>
      </c>
      <c r="S369" s="623">
        <v>75</v>
      </c>
      <c r="T369" s="623">
        <v>0.75</v>
      </c>
      <c r="U369" s="623">
        <v>2</v>
      </c>
      <c r="V369" s="623">
        <v>3</v>
      </c>
      <c r="W369" s="623">
        <v>10</v>
      </c>
      <c r="X369" s="647">
        <v>8002</v>
      </c>
      <c r="Y369" s="623" t="s">
        <v>1923</v>
      </c>
      <c r="Z369" s="623">
        <f t="shared" si="99"/>
        <v>-1</v>
      </c>
      <c r="AA369" s="623"/>
      <c r="AB369" s="623"/>
      <c r="AC369" s="623"/>
      <c r="AD369" s="623"/>
      <c r="AE369" s="623">
        <v>0</v>
      </c>
      <c r="AF369" s="623">
        <v>400</v>
      </c>
      <c r="AG369" s="623">
        <v>-1</v>
      </c>
      <c r="AH369" s="600" t="s">
        <v>2051</v>
      </c>
      <c r="AI369" s="623">
        <v>-1</v>
      </c>
      <c r="AQ369" s="611">
        <v>1</v>
      </c>
      <c r="AR369" s="611">
        <v>1</v>
      </c>
      <c r="AS369" s="611">
        <v>1</v>
      </c>
      <c r="AT369" s="611">
        <v>1</v>
      </c>
      <c r="AU369" s="611">
        <v>1</v>
      </c>
      <c r="AV369" s="611">
        <v>1</v>
      </c>
      <c r="AW369" s="611">
        <v>1</v>
      </c>
      <c r="AX369" s="611">
        <v>1</v>
      </c>
    </row>
    <row r="370" spans="1:50" ht="11.25" customHeight="1">
      <c r="A370" s="623"/>
      <c r="B370" s="623">
        <v>5006</v>
      </c>
      <c r="C370" s="623">
        <v>7</v>
      </c>
      <c r="D370" s="623">
        <v>0</v>
      </c>
      <c r="E370" s="623">
        <v>0</v>
      </c>
      <c r="F370" s="623">
        <v>0</v>
      </c>
      <c r="G370" s="623">
        <v>1</v>
      </c>
      <c r="H370" s="698" t="s">
        <v>2330</v>
      </c>
      <c r="I370" s="601" t="str">
        <f t="shared" si="98"/>
        <v>캐릭별파트(255)</v>
      </c>
      <c r="J370" s="601" t="s">
        <v>2049</v>
      </c>
      <c r="K370" s="777">
        <v>-1</v>
      </c>
      <c r="L370" s="623" t="s">
        <v>2638</v>
      </c>
      <c r="M370" s="526" t="s">
        <v>1523</v>
      </c>
      <c r="N370" s="624">
        <v>1</v>
      </c>
      <c r="O370" s="623" t="s">
        <v>443</v>
      </c>
      <c r="P370" s="697" t="s">
        <v>432</v>
      </c>
      <c r="Q370" s="623">
        <v>3006</v>
      </c>
      <c r="R370" s="526">
        <v>0</v>
      </c>
      <c r="S370" s="647">
        <v>5</v>
      </c>
      <c r="T370" s="647">
        <v>0.05</v>
      </c>
      <c r="U370" s="623">
        <v>3</v>
      </c>
      <c r="V370" s="623">
        <v>1</v>
      </c>
      <c r="W370" s="623">
        <v>1</v>
      </c>
      <c r="X370" s="647">
        <v>8000</v>
      </c>
      <c r="Y370" s="623" t="s">
        <v>1923</v>
      </c>
      <c r="Z370" s="623">
        <f t="shared" si="99"/>
        <v>-1</v>
      </c>
      <c r="AA370" s="623"/>
      <c r="AB370" s="623"/>
      <c r="AC370" s="623"/>
      <c r="AD370" s="623"/>
      <c r="AE370" s="647">
        <v>8000</v>
      </c>
      <c r="AF370" s="623">
        <v>0</v>
      </c>
      <c r="AG370" s="623">
        <v>-1</v>
      </c>
      <c r="AH370" s="600" t="s">
        <v>2051</v>
      </c>
      <c r="AI370" s="623">
        <v>-1</v>
      </c>
      <c r="AQ370" s="611">
        <v>1</v>
      </c>
      <c r="AR370" s="611">
        <v>1</v>
      </c>
      <c r="AS370" s="611">
        <v>1</v>
      </c>
      <c r="AT370" s="611">
        <v>1</v>
      </c>
      <c r="AU370" s="611">
        <v>1</v>
      </c>
      <c r="AV370" s="611">
        <v>1</v>
      </c>
      <c r="AW370" s="611">
        <v>1</v>
      </c>
      <c r="AX370" s="611">
        <v>1</v>
      </c>
    </row>
    <row r="371" spans="1:50" ht="11.25" customHeight="1">
      <c r="A371" s="623"/>
      <c r="B371" s="623">
        <v>5007</v>
      </c>
      <c r="C371" s="623">
        <v>8</v>
      </c>
      <c r="D371" s="623">
        <v>0</v>
      </c>
      <c r="E371" s="623">
        <v>0</v>
      </c>
      <c r="F371" s="623">
        <v>0</v>
      </c>
      <c r="G371" s="623">
        <v>1</v>
      </c>
      <c r="H371" s="698" t="s">
        <v>2337</v>
      </c>
      <c r="I371" s="601" t="str">
        <f t="shared" si="98"/>
        <v>캐릭별파트(255)</v>
      </c>
      <c r="J371" s="601" t="s">
        <v>2049</v>
      </c>
      <c r="K371" s="777">
        <v>-1</v>
      </c>
      <c r="L371" s="623" t="s">
        <v>2638</v>
      </c>
      <c r="M371" s="526" t="s">
        <v>1524</v>
      </c>
      <c r="N371" s="624">
        <v>1</v>
      </c>
      <c r="O371" s="623" t="s">
        <v>443</v>
      </c>
      <c r="P371" s="697" t="s">
        <v>2319</v>
      </c>
      <c r="Q371" s="623">
        <v>3007</v>
      </c>
      <c r="R371" s="526">
        <v>1</v>
      </c>
      <c r="S371" s="623">
        <v>50</v>
      </c>
      <c r="T371" s="623">
        <v>0.5</v>
      </c>
      <c r="U371" s="623">
        <v>3</v>
      </c>
      <c r="V371" s="623">
        <v>2</v>
      </c>
      <c r="W371" s="623">
        <v>5</v>
      </c>
      <c r="X371" s="647">
        <v>8001</v>
      </c>
      <c r="Y371" s="623" t="s">
        <v>1923</v>
      </c>
      <c r="Z371" s="623">
        <f t="shared" si="99"/>
        <v>-1</v>
      </c>
      <c r="AA371" s="623"/>
      <c r="AB371" s="623"/>
      <c r="AC371" s="623"/>
      <c r="AD371" s="623"/>
      <c r="AE371" s="623">
        <v>0</v>
      </c>
      <c r="AF371" s="623">
        <v>200</v>
      </c>
      <c r="AG371" s="623">
        <v>-1</v>
      </c>
      <c r="AH371" s="600" t="s">
        <v>2051</v>
      </c>
      <c r="AI371" s="623">
        <v>-1</v>
      </c>
      <c r="AQ371" s="611">
        <v>1</v>
      </c>
      <c r="AR371" s="611">
        <v>1</v>
      </c>
      <c r="AS371" s="611">
        <v>1</v>
      </c>
      <c r="AT371" s="611">
        <v>1</v>
      </c>
      <c r="AU371" s="611">
        <v>1</v>
      </c>
      <c r="AV371" s="611">
        <v>1</v>
      </c>
      <c r="AW371" s="611">
        <v>1</v>
      </c>
      <c r="AX371" s="611">
        <v>1</v>
      </c>
    </row>
    <row r="372" spans="1:50" ht="11.25" customHeight="1">
      <c r="A372" s="623"/>
      <c r="B372" s="623">
        <v>5008</v>
      </c>
      <c r="C372" s="623">
        <v>9</v>
      </c>
      <c r="D372" s="623">
        <v>0</v>
      </c>
      <c r="E372" s="623">
        <v>0</v>
      </c>
      <c r="F372" s="623">
        <v>0</v>
      </c>
      <c r="G372" s="623">
        <v>1</v>
      </c>
      <c r="H372" s="698" t="s">
        <v>2344</v>
      </c>
      <c r="I372" s="601" t="str">
        <f t="shared" si="98"/>
        <v>캐릭별파트(255)</v>
      </c>
      <c r="J372" s="601" t="s">
        <v>2049</v>
      </c>
      <c r="K372" s="777">
        <v>-1</v>
      </c>
      <c r="L372" s="623" t="s">
        <v>2638</v>
      </c>
      <c r="M372" s="526" t="s">
        <v>1525</v>
      </c>
      <c r="N372" s="624">
        <v>1</v>
      </c>
      <c r="O372" s="623" t="s">
        <v>443</v>
      </c>
      <c r="P372" s="697" t="s">
        <v>2317</v>
      </c>
      <c r="Q372" s="623">
        <v>3008</v>
      </c>
      <c r="R372" s="526">
        <v>2</v>
      </c>
      <c r="S372" s="623">
        <v>75</v>
      </c>
      <c r="T372" s="623">
        <v>0.75</v>
      </c>
      <c r="U372" s="623">
        <v>3</v>
      </c>
      <c r="V372" s="623">
        <v>3</v>
      </c>
      <c r="W372" s="623">
        <v>10</v>
      </c>
      <c r="X372" s="647">
        <v>8002</v>
      </c>
      <c r="Y372" s="623" t="s">
        <v>1923</v>
      </c>
      <c r="Z372" s="623">
        <f t="shared" si="99"/>
        <v>-1</v>
      </c>
      <c r="AA372" s="623"/>
      <c r="AB372" s="623"/>
      <c r="AC372" s="623"/>
      <c r="AD372" s="623"/>
      <c r="AE372" s="623">
        <v>0</v>
      </c>
      <c r="AF372" s="623">
        <v>400</v>
      </c>
      <c r="AG372" s="623">
        <v>-1</v>
      </c>
      <c r="AH372" s="600" t="s">
        <v>2051</v>
      </c>
      <c r="AI372" s="623">
        <v>-1</v>
      </c>
      <c r="AQ372" s="611">
        <v>1</v>
      </c>
      <c r="AR372" s="611">
        <v>1</v>
      </c>
      <c r="AS372" s="611">
        <v>1</v>
      </c>
      <c r="AT372" s="611">
        <v>1</v>
      </c>
      <c r="AU372" s="611">
        <v>1</v>
      </c>
      <c r="AV372" s="611">
        <v>1</v>
      </c>
      <c r="AW372" s="611">
        <v>1</v>
      </c>
      <c r="AX372" s="611">
        <v>1</v>
      </c>
    </row>
    <row r="373" spans="1:50" ht="11.25" customHeight="1">
      <c r="A373" s="623"/>
      <c r="B373" s="623">
        <v>5009</v>
      </c>
      <c r="C373" s="623">
        <v>10</v>
      </c>
      <c r="D373" s="623">
        <v>0</v>
      </c>
      <c r="E373" s="623">
        <v>0</v>
      </c>
      <c r="F373" s="623">
        <v>0</v>
      </c>
      <c r="G373" s="623">
        <v>1</v>
      </c>
      <c r="H373" s="698" t="s">
        <v>2331</v>
      </c>
      <c r="I373" s="601" t="str">
        <f t="shared" si="98"/>
        <v>캐릭별파트(255)</v>
      </c>
      <c r="J373" s="601" t="s">
        <v>2049</v>
      </c>
      <c r="K373" s="777">
        <v>-1</v>
      </c>
      <c r="L373" s="623" t="s">
        <v>2638</v>
      </c>
      <c r="M373" s="526" t="s">
        <v>1526</v>
      </c>
      <c r="N373" s="624">
        <v>1</v>
      </c>
      <c r="O373" s="623" t="s">
        <v>443</v>
      </c>
      <c r="P373" s="697" t="s">
        <v>432</v>
      </c>
      <c r="Q373" s="623">
        <v>3009</v>
      </c>
      <c r="R373" s="526">
        <v>0</v>
      </c>
      <c r="S373" s="647">
        <v>5</v>
      </c>
      <c r="T373" s="647">
        <v>0.05</v>
      </c>
      <c r="U373" s="623">
        <v>4</v>
      </c>
      <c r="V373" s="623">
        <v>1</v>
      </c>
      <c r="W373" s="623">
        <v>1</v>
      </c>
      <c r="X373" s="647">
        <v>8000</v>
      </c>
      <c r="Y373" s="623" t="s">
        <v>1923</v>
      </c>
      <c r="Z373" s="623">
        <f t="shared" si="99"/>
        <v>-1</v>
      </c>
      <c r="AA373" s="623"/>
      <c r="AB373" s="623"/>
      <c r="AC373" s="623"/>
      <c r="AD373" s="623"/>
      <c r="AE373" s="647">
        <v>8000</v>
      </c>
      <c r="AF373" s="623">
        <v>0</v>
      </c>
      <c r="AG373" s="623">
        <v>-1</v>
      </c>
      <c r="AH373" s="600" t="s">
        <v>2051</v>
      </c>
      <c r="AI373" s="623">
        <v>-1</v>
      </c>
      <c r="AQ373" s="611">
        <v>1</v>
      </c>
      <c r="AR373" s="611">
        <v>1</v>
      </c>
      <c r="AS373" s="611">
        <v>1</v>
      </c>
      <c r="AT373" s="611">
        <v>1</v>
      </c>
      <c r="AU373" s="611">
        <v>1</v>
      </c>
      <c r="AV373" s="611">
        <v>1</v>
      </c>
      <c r="AW373" s="611">
        <v>1</v>
      </c>
      <c r="AX373" s="611">
        <v>1</v>
      </c>
    </row>
    <row r="374" spans="1:50" ht="11.25" customHeight="1">
      <c r="A374" s="623"/>
      <c r="B374" s="623">
        <v>5010</v>
      </c>
      <c r="C374" s="623">
        <v>11</v>
      </c>
      <c r="D374" s="623">
        <v>0</v>
      </c>
      <c r="E374" s="623">
        <v>0</v>
      </c>
      <c r="F374" s="623">
        <v>0</v>
      </c>
      <c r="G374" s="623">
        <v>1</v>
      </c>
      <c r="H374" s="698" t="s">
        <v>2338</v>
      </c>
      <c r="I374" s="601" t="str">
        <f t="shared" si="98"/>
        <v>캐릭별파트(255)</v>
      </c>
      <c r="J374" s="601" t="s">
        <v>2049</v>
      </c>
      <c r="K374" s="777">
        <v>-1</v>
      </c>
      <c r="L374" s="623" t="s">
        <v>2638</v>
      </c>
      <c r="M374" s="526" t="s">
        <v>1527</v>
      </c>
      <c r="N374" s="624">
        <v>1</v>
      </c>
      <c r="O374" s="623" t="s">
        <v>443</v>
      </c>
      <c r="P374" s="697" t="s">
        <v>2319</v>
      </c>
      <c r="Q374" s="623">
        <v>3010</v>
      </c>
      <c r="R374" s="526">
        <v>1</v>
      </c>
      <c r="S374" s="623">
        <v>50</v>
      </c>
      <c r="T374" s="623">
        <v>0.5</v>
      </c>
      <c r="U374" s="623">
        <v>4</v>
      </c>
      <c r="V374" s="623">
        <v>2</v>
      </c>
      <c r="W374" s="623">
        <v>5</v>
      </c>
      <c r="X374" s="647">
        <v>8001</v>
      </c>
      <c r="Y374" s="623" t="s">
        <v>1923</v>
      </c>
      <c r="Z374" s="623">
        <f t="shared" si="99"/>
        <v>-1</v>
      </c>
      <c r="AA374" s="623"/>
      <c r="AB374" s="623"/>
      <c r="AC374" s="623"/>
      <c r="AD374" s="623"/>
      <c r="AE374" s="623">
        <v>0</v>
      </c>
      <c r="AF374" s="623">
        <v>200</v>
      </c>
      <c r="AG374" s="623">
        <v>-1</v>
      </c>
      <c r="AH374" s="600" t="s">
        <v>2051</v>
      </c>
      <c r="AI374" s="623">
        <v>-1</v>
      </c>
      <c r="AQ374" s="611">
        <v>1</v>
      </c>
      <c r="AR374" s="611">
        <v>1</v>
      </c>
      <c r="AS374" s="611">
        <v>1</v>
      </c>
      <c r="AT374" s="611">
        <v>1</v>
      </c>
      <c r="AU374" s="611">
        <v>1</v>
      </c>
      <c r="AV374" s="611">
        <v>1</v>
      </c>
      <c r="AW374" s="611">
        <v>1</v>
      </c>
      <c r="AX374" s="611">
        <v>1</v>
      </c>
    </row>
    <row r="375" spans="1:50" ht="11.25" customHeight="1">
      <c r="A375" s="623"/>
      <c r="B375" s="623">
        <v>5011</v>
      </c>
      <c r="C375" s="623">
        <v>12</v>
      </c>
      <c r="D375" s="623">
        <v>0</v>
      </c>
      <c r="E375" s="623">
        <v>0</v>
      </c>
      <c r="F375" s="623">
        <v>0</v>
      </c>
      <c r="G375" s="623">
        <v>1</v>
      </c>
      <c r="H375" s="698" t="s">
        <v>2345</v>
      </c>
      <c r="I375" s="601" t="str">
        <f t="shared" si="98"/>
        <v>캐릭별파트(255)</v>
      </c>
      <c r="J375" s="601" t="s">
        <v>2049</v>
      </c>
      <c r="K375" s="777">
        <v>-1</v>
      </c>
      <c r="L375" s="623" t="s">
        <v>2638</v>
      </c>
      <c r="M375" s="526" t="s">
        <v>1528</v>
      </c>
      <c r="N375" s="624">
        <v>1</v>
      </c>
      <c r="O375" s="623" t="s">
        <v>443</v>
      </c>
      <c r="P375" s="697" t="s">
        <v>2317</v>
      </c>
      <c r="Q375" s="623">
        <v>3011</v>
      </c>
      <c r="R375" s="526">
        <v>2</v>
      </c>
      <c r="S375" s="623">
        <v>75</v>
      </c>
      <c r="T375" s="623">
        <v>0.75</v>
      </c>
      <c r="U375" s="623">
        <v>4</v>
      </c>
      <c r="V375" s="623">
        <v>3</v>
      </c>
      <c r="W375" s="623">
        <v>10</v>
      </c>
      <c r="X375" s="647">
        <v>8002</v>
      </c>
      <c r="Y375" s="623" t="s">
        <v>1923</v>
      </c>
      <c r="Z375" s="623">
        <f t="shared" si="99"/>
        <v>-1</v>
      </c>
      <c r="AA375" s="623"/>
      <c r="AB375" s="623"/>
      <c r="AC375" s="623"/>
      <c r="AD375" s="623"/>
      <c r="AE375" s="623">
        <v>0</v>
      </c>
      <c r="AF375" s="623">
        <v>400</v>
      </c>
      <c r="AG375" s="623">
        <v>-1</v>
      </c>
      <c r="AH375" s="600" t="s">
        <v>2051</v>
      </c>
      <c r="AI375" s="623">
        <v>-1</v>
      </c>
      <c r="AQ375" s="611">
        <v>1</v>
      </c>
      <c r="AR375" s="611">
        <v>1</v>
      </c>
      <c r="AS375" s="611">
        <v>1</v>
      </c>
      <c r="AT375" s="611">
        <v>1</v>
      </c>
      <c r="AU375" s="611">
        <v>1</v>
      </c>
      <c r="AV375" s="611">
        <v>1</v>
      </c>
      <c r="AW375" s="611">
        <v>1</v>
      </c>
      <c r="AX375" s="611">
        <v>1</v>
      </c>
    </row>
    <row r="376" spans="1:50" ht="11.25" customHeight="1">
      <c r="A376" s="623"/>
      <c r="B376" s="623">
        <v>5012</v>
      </c>
      <c r="C376" s="623">
        <v>13</v>
      </c>
      <c r="D376" s="623">
        <v>0</v>
      </c>
      <c r="E376" s="623">
        <v>0</v>
      </c>
      <c r="F376" s="623">
        <v>0</v>
      </c>
      <c r="G376" s="623">
        <v>1</v>
      </c>
      <c r="H376" s="698" t="s">
        <v>2332</v>
      </c>
      <c r="I376" s="601" t="str">
        <f t="shared" si="98"/>
        <v>캐릭별파트(255)</v>
      </c>
      <c r="J376" s="601" t="s">
        <v>2049</v>
      </c>
      <c r="K376" s="777">
        <v>-1</v>
      </c>
      <c r="L376" s="777" t="s">
        <v>2638</v>
      </c>
      <c r="M376" s="526" t="s">
        <v>1529</v>
      </c>
      <c r="N376" s="624">
        <v>1</v>
      </c>
      <c r="O376" s="623" t="s">
        <v>443</v>
      </c>
      <c r="P376" s="697" t="s">
        <v>432</v>
      </c>
      <c r="Q376" s="623">
        <v>3012</v>
      </c>
      <c r="R376" s="526">
        <v>0</v>
      </c>
      <c r="S376" s="647">
        <v>5</v>
      </c>
      <c r="T376" s="647">
        <v>0.05</v>
      </c>
      <c r="U376" s="623">
        <v>5</v>
      </c>
      <c r="V376" s="623">
        <v>1</v>
      </c>
      <c r="W376" s="623">
        <v>1</v>
      </c>
      <c r="X376" s="647">
        <v>8000</v>
      </c>
      <c r="Y376" s="623" t="s">
        <v>1923</v>
      </c>
      <c r="Z376" s="623">
        <f t="shared" si="99"/>
        <v>-1</v>
      </c>
      <c r="AA376" s="623"/>
      <c r="AB376" s="623"/>
      <c r="AC376" s="623"/>
      <c r="AD376" s="623"/>
      <c r="AE376" s="647">
        <v>8000</v>
      </c>
      <c r="AF376" s="623">
        <v>0</v>
      </c>
      <c r="AG376" s="623">
        <v>-1</v>
      </c>
      <c r="AH376" s="600" t="s">
        <v>2051</v>
      </c>
      <c r="AI376" s="623">
        <v>-1</v>
      </c>
      <c r="AQ376" s="611">
        <v>1</v>
      </c>
      <c r="AR376" s="611">
        <v>1</v>
      </c>
      <c r="AS376" s="611">
        <v>1</v>
      </c>
      <c r="AT376" s="611">
        <v>1</v>
      </c>
      <c r="AU376" s="611">
        <v>1</v>
      </c>
      <c r="AV376" s="611">
        <v>1</v>
      </c>
      <c r="AW376" s="611">
        <v>1</v>
      </c>
      <c r="AX376" s="611">
        <v>1</v>
      </c>
    </row>
    <row r="377" spans="1:50" ht="11.25" customHeight="1">
      <c r="A377" s="623"/>
      <c r="B377" s="623">
        <v>5013</v>
      </c>
      <c r="C377" s="623">
        <v>14</v>
      </c>
      <c r="D377" s="623">
        <v>0</v>
      </c>
      <c r="E377" s="623">
        <v>0</v>
      </c>
      <c r="F377" s="623">
        <v>0</v>
      </c>
      <c r="G377" s="623">
        <v>1</v>
      </c>
      <c r="H377" s="698" t="s">
        <v>2339</v>
      </c>
      <c r="I377" s="601" t="str">
        <f t="shared" si="98"/>
        <v>캐릭별파트(255)</v>
      </c>
      <c r="J377" s="601" t="s">
        <v>2049</v>
      </c>
      <c r="K377" s="777">
        <v>-1</v>
      </c>
      <c r="L377" s="623" t="s">
        <v>2638</v>
      </c>
      <c r="M377" s="526" t="s">
        <v>1530</v>
      </c>
      <c r="N377" s="624">
        <v>1</v>
      </c>
      <c r="O377" s="623" t="s">
        <v>443</v>
      </c>
      <c r="P377" s="697" t="s">
        <v>2319</v>
      </c>
      <c r="Q377" s="623">
        <v>3013</v>
      </c>
      <c r="R377" s="526">
        <v>1</v>
      </c>
      <c r="S377" s="623">
        <v>50</v>
      </c>
      <c r="T377" s="623">
        <v>0.5</v>
      </c>
      <c r="U377" s="623">
        <v>5</v>
      </c>
      <c r="V377" s="623">
        <v>2</v>
      </c>
      <c r="W377" s="623">
        <v>5</v>
      </c>
      <c r="X377" s="647">
        <v>8001</v>
      </c>
      <c r="Y377" s="623" t="s">
        <v>1923</v>
      </c>
      <c r="Z377" s="623">
        <f t="shared" si="99"/>
        <v>-1</v>
      </c>
      <c r="AA377" s="623"/>
      <c r="AB377" s="623"/>
      <c r="AC377" s="623"/>
      <c r="AD377" s="623"/>
      <c r="AE377" s="623">
        <v>0</v>
      </c>
      <c r="AF377" s="623">
        <v>200</v>
      </c>
      <c r="AG377" s="623">
        <v>-1</v>
      </c>
      <c r="AH377" s="600" t="s">
        <v>2051</v>
      </c>
      <c r="AI377" s="623">
        <v>-1</v>
      </c>
      <c r="AQ377" s="611">
        <v>1</v>
      </c>
      <c r="AR377" s="611">
        <v>1</v>
      </c>
      <c r="AS377" s="611">
        <v>1</v>
      </c>
      <c r="AT377" s="611">
        <v>1</v>
      </c>
      <c r="AU377" s="611">
        <v>1</v>
      </c>
      <c r="AV377" s="611">
        <v>1</v>
      </c>
      <c r="AW377" s="611">
        <v>1</v>
      </c>
      <c r="AX377" s="611">
        <v>1</v>
      </c>
    </row>
    <row r="378" spans="1:50" ht="11.25" customHeight="1">
      <c r="A378" s="623"/>
      <c r="B378" s="623">
        <v>5014</v>
      </c>
      <c r="C378" s="623">
        <v>15</v>
      </c>
      <c r="D378" s="623">
        <v>0</v>
      </c>
      <c r="E378" s="623">
        <v>0</v>
      </c>
      <c r="F378" s="623">
        <v>0</v>
      </c>
      <c r="G378" s="623">
        <v>1</v>
      </c>
      <c r="H378" s="698" t="s">
        <v>2346</v>
      </c>
      <c r="I378" s="601" t="str">
        <f t="shared" si="98"/>
        <v>캐릭별파트(255)</v>
      </c>
      <c r="J378" s="601" t="s">
        <v>2049</v>
      </c>
      <c r="K378" s="777">
        <v>-1</v>
      </c>
      <c r="L378" s="623" t="s">
        <v>2638</v>
      </c>
      <c r="M378" s="526" t="s">
        <v>1531</v>
      </c>
      <c r="N378" s="624">
        <v>1</v>
      </c>
      <c r="O378" s="623" t="s">
        <v>443</v>
      </c>
      <c r="P378" s="697" t="s">
        <v>2317</v>
      </c>
      <c r="Q378" s="623">
        <v>3014</v>
      </c>
      <c r="R378" s="526">
        <v>2</v>
      </c>
      <c r="S378" s="623">
        <v>75</v>
      </c>
      <c r="T378" s="623">
        <v>0.75</v>
      </c>
      <c r="U378" s="623">
        <v>5</v>
      </c>
      <c r="V378" s="623">
        <v>3</v>
      </c>
      <c r="W378" s="623">
        <v>10</v>
      </c>
      <c r="X378" s="647">
        <v>8002</v>
      </c>
      <c r="Y378" s="623" t="s">
        <v>1923</v>
      </c>
      <c r="Z378" s="623">
        <f t="shared" si="99"/>
        <v>-1</v>
      </c>
      <c r="AA378" s="623"/>
      <c r="AB378" s="623"/>
      <c r="AC378" s="623"/>
      <c r="AD378" s="623"/>
      <c r="AE378" s="623">
        <v>0</v>
      </c>
      <c r="AF378" s="623">
        <v>400</v>
      </c>
      <c r="AG378" s="623">
        <v>-1</v>
      </c>
      <c r="AH378" s="600" t="s">
        <v>2051</v>
      </c>
      <c r="AI378" s="623">
        <v>-1</v>
      </c>
      <c r="AQ378" s="611">
        <v>1</v>
      </c>
      <c r="AR378" s="611">
        <v>1</v>
      </c>
      <c r="AS378" s="611">
        <v>1</v>
      </c>
      <c r="AT378" s="611">
        <v>1</v>
      </c>
      <c r="AU378" s="611">
        <v>1</v>
      </c>
      <c r="AV378" s="611">
        <v>1</v>
      </c>
      <c r="AW378" s="611">
        <v>1</v>
      </c>
      <c r="AX378" s="611">
        <v>1</v>
      </c>
    </row>
    <row r="379" spans="1:50" ht="11.25" customHeight="1">
      <c r="A379" s="623"/>
      <c r="B379" s="623">
        <v>5015</v>
      </c>
      <c r="C379" s="623">
        <v>16</v>
      </c>
      <c r="D379" s="623">
        <v>0</v>
      </c>
      <c r="E379" s="623">
        <v>0</v>
      </c>
      <c r="F379" s="623">
        <v>0</v>
      </c>
      <c r="G379" s="623">
        <v>1</v>
      </c>
      <c r="H379" s="698" t="s">
        <v>2333</v>
      </c>
      <c r="I379" s="601" t="str">
        <f t="shared" si="98"/>
        <v>캐릭별파트(255)</v>
      </c>
      <c r="J379" s="601" t="s">
        <v>2049</v>
      </c>
      <c r="K379" s="777">
        <v>-1</v>
      </c>
      <c r="L379" s="623" t="s">
        <v>2638</v>
      </c>
      <c r="M379" s="526" t="s">
        <v>1532</v>
      </c>
      <c r="N379" s="624">
        <v>1</v>
      </c>
      <c r="O379" s="623" t="s">
        <v>443</v>
      </c>
      <c r="P379" s="697" t="s">
        <v>432</v>
      </c>
      <c r="Q379" s="623">
        <v>3015</v>
      </c>
      <c r="R379" s="526">
        <v>0</v>
      </c>
      <c r="S379" s="647">
        <v>5</v>
      </c>
      <c r="T379" s="647">
        <v>0.05</v>
      </c>
      <c r="U379" s="623">
        <v>6</v>
      </c>
      <c r="V379" s="623">
        <v>1</v>
      </c>
      <c r="W379" s="623">
        <v>1</v>
      </c>
      <c r="X379" s="647">
        <v>8000</v>
      </c>
      <c r="Y379" s="623" t="s">
        <v>1923</v>
      </c>
      <c r="Z379" s="623">
        <f t="shared" si="99"/>
        <v>-1</v>
      </c>
      <c r="AA379" s="623"/>
      <c r="AB379" s="623"/>
      <c r="AC379" s="623"/>
      <c r="AD379" s="623"/>
      <c r="AE379" s="647">
        <v>8000</v>
      </c>
      <c r="AF379" s="623">
        <v>0</v>
      </c>
      <c r="AG379" s="623">
        <v>-1</v>
      </c>
      <c r="AH379" s="600" t="s">
        <v>2051</v>
      </c>
      <c r="AI379" s="623">
        <v>-1</v>
      </c>
      <c r="AQ379" s="611">
        <v>1</v>
      </c>
      <c r="AR379" s="611">
        <v>1</v>
      </c>
      <c r="AS379" s="611">
        <v>1</v>
      </c>
      <c r="AT379" s="611">
        <v>1</v>
      </c>
      <c r="AU379" s="611">
        <v>1</v>
      </c>
      <c r="AV379" s="611">
        <v>1</v>
      </c>
      <c r="AW379" s="611">
        <v>1</v>
      </c>
      <c r="AX379" s="611">
        <v>1</v>
      </c>
    </row>
    <row r="380" spans="1:50" ht="11.25" customHeight="1">
      <c r="A380" s="623"/>
      <c r="B380" s="623">
        <v>5016</v>
      </c>
      <c r="C380" s="623">
        <v>17</v>
      </c>
      <c r="D380" s="623">
        <v>0</v>
      </c>
      <c r="E380" s="623">
        <v>0</v>
      </c>
      <c r="F380" s="623">
        <v>0</v>
      </c>
      <c r="G380" s="623">
        <v>1</v>
      </c>
      <c r="H380" s="698" t="s">
        <v>2340</v>
      </c>
      <c r="I380" s="601" t="str">
        <f t="shared" si="98"/>
        <v>캐릭별파트(255)</v>
      </c>
      <c r="J380" s="601" t="s">
        <v>2049</v>
      </c>
      <c r="K380" s="777">
        <v>-1</v>
      </c>
      <c r="L380" s="623" t="s">
        <v>2638</v>
      </c>
      <c r="M380" s="526" t="s">
        <v>1533</v>
      </c>
      <c r="N380" s="624">
        <v>1</v>
      </c>
      <c r="O380" s="623" t="s">
        <v>443</v>
      </c>
      <c r="P380" s="697" t="s">
        <v>2319</v>
      </c>
      <c r="Q380" s="623">
        <v>3016</v>
      </c>
      <c r="R380" s="526">
        <v>1</v>
      </c>
      <c r="S380" s="623">
        <v>50</v>
      </c>
      <c r="T380" s="623">
        <v>0.5</v>
      </c>
      <c r="U380" s="623">
        <v>6</v>
      </c>
      <c r="V380" s="623">
        <v>2</v>
      </c>
      <c r="W380" s="623">
        <v>5</v>
      </c>
      <c r="X380" s="647">
        <v>8001</v>
      </c>
      <c r="Y380" s="623" t="s">
        <v>1923</v>
      </c>
      <c r="Z380" s="623">
        <f t="shared" si="99"/>
        <v>-1</v>
      </c>
      <c r="AA380" s="623"/>
      <c r="AB380" s="623"/>
      <c r="AC380" s="623"/>
      <c r="AD380" s="623"/>
      <c r="AE380" s="623">
        <v>0</v>
      </c>
      <c r="AF380" s="623">
        <v>200</v>
      </c>
      <c r="AG380" s="623">
        <v>-1</v>
      </c>
      <c r="AH380" s="600" t="s">
        <v>2051</v>
      </c>
      <c r="AI380" s="623">
        <v>-1</v>
      </c>
      <c r="AQ380" s="611">
        <v>1</v>
      </c>
      <c r="AR380" s="611">
        <v>1</v>
      </c>
      <c r="AS380" s="611">
        <v>1</v>
      </c>
      <c r="AT380" s="611">
        <v>1</v>
      </c>
      <c r="AU380" s="611">
        <v>1</v>
      </c>
      <c r="AV380" s="611">
        <v>1</v>
      </c>
      <c r="AW380" s="611">
        <v>1</v>
      </c>
      <c r="AX380" s="611">
        <v>1</v>
      </c>
    </row>
    <row r="381" spans="1:50" ht="11.25" customHeight="1">
      <c r="A381" s="623"/>
      <c r="B381" s="623">
        <v>5017</v>
      </c>
      <c r="C381" s="623">
        <v>18</v>
      </c>
      <c r="D381" s="623">
        <v>0</v>
      </c>
      <c r="E381" s="623">
        <v>0</v>
      </c>
      <c r="F381" s="623">
        <v>0</v>
      </c>
      <c r="G381" s="623">
        <v>1</v>
      </c>
      <c r="H381" s="698" t="s">
        <v>2347</v>
      </c>
      <c r="I381" s="601" t="str">
        <f t="shared" si="98"/>
        <v>캐릭별파트(255)</v>
      </c>
      <c r="J381" s="601" t="s">
        <v>2049</v>
      </c>
      <c r="K381" s="777">
        <v>-1</v>
      </c>
      <c r="L381" s="623" t="s">
        <v>2638</v>
      </c>
      <c r="M381" s="526" t="s">
        <v>1534</v>
      </c>
      <c r="N381" s="624">
        <v>1</v>
      </c>
      <c r="O381" s="623" t="s">
        <v>443</v>
      </c>
      <c r="P381" s="697" t="s">
        <v>2317</v>
      </c>
      <c r="Q381" s="623">
        <v>3017</v>
      </c>
      <c r="R381" s="526">
        <v>2</v>
      </c>
      <c r="S381" s="623">
        <v>75</v>
      </c>
      <c r="T381" s="623">
        <v>0.75</v>
      </c>
      <c r="U381" s="623">
        <v>6</v>
      </c>
      <c r="V381" s="623">
        <v>3</v>
      </c>
      <c r="W381" s="623">
        <v>10</v>
      </c>
      <c r="X381" s="647">
        <v>8002</v>
      </c>
      <c r="Y381" s="623" t="s">
        <v>1923</v>
      </c>
      <c r="Z381" s="623">
        <f t="shared" si="99"/>
        <v>-1</v>
      </c>
      <c r="AA381" s="623"/>
      <c r="AB381" s="623"/>
      <c r="AC381" s="623"/>
      <c r="AD381" s="526"/>
      <c r="AE381" s="623">
        <v>0</v>
      </c>
      <c r="AF381" s="623">
        <v>400</v>
      </c>
      <c r="AG381" s="623">
        <v>-1</v>
      </c>
      <c r="AH381" s="600" t="s">
        <v>2051</v>
      </c>
      <c r="AI381" s="623">
        <v>-1</v>
      </c>
      <c r="AQ381" s="611">
        <v>1</v>
      </c>
      <c r="AR381" s="611">
        <v>1</v>
      </c>
      <c r="AS381" s="611">
        <v>1</v>
      </c>
      <c r="AT381" s="611">
        <v>1</v>
      </c>
      <c r="AU381" s="611">
        <v>1</v>
      </c>
      <c r="AV381" s="611">
        <v>1</v>
      </c>
      <c r="AW381" s="611">
        <v>1</v>
      </c>
      <c r="AX381" s="611">
        <v>1</v>
      </c>
    </row>
    <row r="382" spans="1:50" ht="11.25" customHeight="1">
      <c r="A382" s="623"/>
      <c r="B382" s="623">
        <v>5018</v>
      </c>
      <c r="C382" s="623">
        <v>19</v>
      </c>
      <c r="D382" s="623">
        <v>0</v>
      </c>
      <c r="E382" s="623">
        <v>0</v>
      </c>
      <c r="F382" s="623">
        <v>0</v>
      </c>
      <c r="G382" s="623">
        <v>1</v>
      </c>
      <c r="H382" s="698" t="s">
        <v>2334</v>
      </c>
      <c r="I382" s="601" t="str">
        <f t="shared" si="98"/>
        <v>캐릭별파트(255)</v>
      </c>
      <c r="J382" s="601" t="s">
        <v>2049</v>
      </c>
      <c r="K382" s="777">
        <v>-1</v>
      </c>
      <c r="L382" s="623" t="s">
        <v>2638</v>
      </c>
      <c r="M382" s="526" t="s">
        <v>1535</v>
      </c>
      <c r="N382" s="624">
        <v>1</v>
      </c>
      <c r="O382" s="623" t="s">
        <v>443</v>
      </c>
      <c r="P382" s="697" t="s">
        <v>432</v>
      </c>
      <c r="Q382" s="623">
        <v>3018</v>
      </c>
      <c r="R382" s="526">
        <v>0</v>
      </c>
      <c r="S382" s="647">
        <v>5</v>
      </c>
      <c r="T382" s="647">
        <v>0.05</v>
      </c>
      <c r="U382" s="623">
        <v>7</v>
      </c>
      <c r="V382" s="623">
        <v>1</v>
      </c>
      <c r="W382" s="623">
        <v>1</v>
      </c>
      <c r="X382" s="647">
        <v>8000</v>
      </c>
      <c r="Y382" s="623" t="s">
        <v>1923</v>
      </c>
      <c r="Z382" s="623">
        <f t="shared" si="99"/>
        <v>-1</v>
      </c>
      <c r="AA382" s="623"/>
      <c r="AB382" s="623"/>
      <c r="AC382" s="623"/>
      <c r="AD382" s="526"/>
      <c r="AE382" s="647">
        <v>8000</v>
      </c>
      <c r="AF382" s="623">
        <v>0</v>
      </c>
      <c r="AG382" s="623">
        <v>-1</v>
      </c>
      <c r="AH382" s="600" t="s">
        <v>2051</v>
      </c>
      <c r="AI382" s="623">
        <v>-1</v>
      </c>
      <c r="AQ382" s="611">
        <v>1</v>
      </c>
      <c r="AR382" s="611">
        <v>1</v>
      </c>
      <c r="AS382" s="611">
        <v>1</v>
      </c>
      <c r="AT382" s="611">
        <v>1</v>
      </c>
      <c r="AU382" s="611">
        <v>1</v>
      </c>
      <c r="AV382" s="611">
        <v>1</v>
      </c>
      <c r="AW382" s="611">
        <v>1</v>
      </c>
      <c r="AX382" s="611">
        <v>1</v>
      </c>
    </row>
    <row r="383" spans="1:50" ht="11.25" customHeight="1">
      <c r="A383" s="623"/>
      <c r="B383" s="623">
        <v>5019</v>
      </c>
      <c r="C383" s="623">
        <v>20</v>
      </c>
      <c r="D383" s="623">
        <v>0</v>
      </c>
      <c r="E383" s="623">
        <v>0</v>
      </c>
      <c r="F383" s="623">
        <v>0</v>
      </c>
      <c r="G383" s="623">
        <v>1</v>
      </c>
      <c r="H383" s="698" t="s">
        <v>2341</v>
      </c>
      <c r="I383" s="601" t="str">
        <f t="shared" si="98"/>
        <v>캐릭별파트(255)</v>
      </c>
      <c r="J383" s="601" t="s">
        <v>2049</v>
      </c>
      <c r="K383" s="777">
        <v>-1</v>
      </c>
      <c r="L383" s="623" t="s">
        <v>2638</v>
      </c>
      <c r="M383" s="526" t="s">
        <v>1536</v>
      </c>
      <c r="N383" s="624">
        <v>1</v>
      </c>
      <c r="O383" s="623" t="s">
        <v>443</v>
      </c>
      <c r="P383" s="697" t="s">
        <v>2319</v>
      </c>
      <c r="Q383" s="623">
        <v>3019</v>
      </c>
      <c r="R383" s="526">
        <v>1</v>
      </c>
      <c r="S383" s="623">
        <v>50</v>
      </c>
      <c r="T383" s="623">
        <v>0.5</v>
      </c>
      <c r="U383" s="623">
        <v>7</v>
      </c>
      <c r="V383" s="623">
        <v>2</v>
      </c>
      <c r="W383" s="623">
        <v>5</v>
      </c>
      <c r="X383" s="647">
        <v>8001</v>
      </c>
      <c r="Y383" s="623" t="s">
        <v>1923</v>
      </c>
      <c r="Z383" s="623">
        <f t="shared" si="99"/>
        <v>-1</v>
      </c>
      <c r="AA383" s="623"/>
      <c r="AB383" s="623"/>
      <c r="AC383" s="623"/>
      <c r="AD383" s="526"/>
      <c r="AE383" s="623">
        <v>0</v>
      </c>
      <c r="AF383" s="623">
        <v>200</v>
      </c>
      <c r="AG383" s="623">
        <v>-1</v>
      </c>
      <c r="AH383" s="600" t="s">
        <v>2051</v>
      </c>
      <c r="AI383" s="623">
        <v>-1</v>
      </c>
      <c r="AQ383" s="611">
        <v>1</v>
      </c>
      <c r="AR383" s="611">
        <v>1</v>
      </c>
      <c r="AS383" s="611">
        <v>1</v>
      </c>
      <c r="AT383" s="611">
        <v>1</v>
      </c>
      <c r="AU383" s="611">
        <v>1</v>
      </c>
      <c r="AV383" s="611">
        <v>1</v>
      </c>
      <c r="AW383" s="611">
        <v>1</v>
      </c>
      <c r="AX383" s="611">
        <v>1</v>
      </c>
    </row>
    <row r="384" spans="1:50" ht="11.25" customHeight="1">
      <c r="A384" s="623"/>
      <c r="B384" s="623">
        <v>5020</v>
      </c>
      <c r="C384" s="623">
        <v>21</v>
      </c>
      <c r="D384" s="623">
        <v>0</v>
      </c>
      <c r="E384" s="623">
        <v>0</v>
      </c>
      <c r="F384" s="623">
        <v>0</v>
      </c>
      <c r="G384" s="623">
        <v>1</v>
      </c>
      <c r="H384" s="698" t="s">
        <v>2348</v>
      </c>
      <c r="I384" s="601" t="str">
        <f t="shared" si="98"/>
        <v>캐릭별파트(255)</v>
      </c>
      <c r="J384" s="601" t="s">
        <v>2049</v>
      </c>
      <c r="K384" s="777">
        <v>-1</v>
      </c>
      <c r="L384" s="623" t="s">
        <v>2638</v>
      </c>
      <c r="M384" s="526" t="s">
        <v>1537</v>
      </c>
      <c r="N384" s="624">
        <v>1</v>
      </c>
      <c r="O384" s="623" t="s">
        <v>443</v>
      </c>
      <c r="P384" s="697" t="s">
        <v>2317</v>
      </c>
      <c r="Q384" s="623">
        <v>3020</v>
      </c>
      <c r="R384" s="526">
        <v>2</v>
      </c>
      <c r="S384" s="623">
        <v>75</v>
      </c>
      <c r="T384" s="623">
        <v>0.75</v>
      </c>
      <c r="U384" s="623">
        <v>7</v>
      </c>
      <c r="V384" s="623">
        <v>3</v>
      </c>
      <c r="W384" s="623">
        <v>10</v>
      </c>
      <c r="X384" s="647">
        <v>8002</v>
      </c>
      <c r="Y384" s="623" t="s">
        <v>1923</v>
      </c>
      <c r="Z384" s="623">
        <f t="shared" si="99"/>
        <v>-1</v>
      </c>
      <c r="AA384" s="623"/>
      <c r="AB384" s="623"/>
      <c r="AC384" s="623"/>
      <c r="AD384" s="526"/>
      <c r="AE384" s="623">
        <v>0</v>
      </c>
      <c r="AF384" s="623">
        <v>400</v>
      </c>
      <c r="AG384" s="623">
        <v>-1</v>
      </c>
      <c r="AH384" s="600" t="s">
        <v>2051</v>
      </c>
      <c r="AI384" s="623">
        <v>-1</v>
      </c>
      <c r="AQ384" s="611">
        <v>1</v>
      </c>
      <c r="AR384" s="611">
        <v>1</v>
      </c>
      <c r="AS384" s="611">
        <v>1</v>
      </c>
      <c r="AT384" s="611">
        <v>1</v>
      </c>
      <c r="AU384" s="611">
        <v>1</v>
      </c>
      <c r="AV384" s="611">
        <v>1</v>
      </c>
      <c r="AW384" s="611">
        <v>1</v>
      </c>
      <c r="AX384" s="611">
        <v>1</v>
      </c>
    </row>
    <row r="385" spans="1:50" s="696" customFormat="1" ht="11.25" customHeight="1">
      <c r="A385" s="697"/>
      <c r="B385" s="744">
        <v>5021</v>
      </c>
      <c r="C385" s="744">
        <v>22</v>
      </c>
      <c r="D385" s="744">
        <v>0</v>
      </c>
      <c r="E385" s="744">
        <v>0</v>
      </c>
      <c r="F385" s="744">
        <v>0</v>
      </c>
      <c r="G385" s="744">
        <v>1</v>
      </c>
      <c r="H385" s="706" t="s">
        <v>2417</v>
      </c>
      <c r="I385" s="745" t="str">
        <f t="shared" ref="I385:I387" si="100">"캐릭별파트(" &amp; (AQ385 + 2*AR385 + 4*AS385 + 8*AT385 + 16*AU385 + 32*AV385 + 64*AW385 + 128*AX385 )  &amp; ")"</f>
        <v>캐릭별파트(255)</v>
      </c>
      <c r="J385" s="745" t="s">
        <v>2049</v>
      </c>
      <c r="K385" s="817">
        <v>-1</v>
      </c>
      <c r="L385" s="777" t="s">
        <v>2638</v>
      </c>
      <c r="M385" s="906" t="s">
        <v>2676</v>
      </c>
      <c r="N385" s="746">
        <v>1</v>
      </c>
      <c r="O385" s="744" t="s">
        <v>443</v>
      </c>
      <c r="P385" s="744" t="s">
        <v>432</v>
      </c>
      <c r="Q385" s="744">
        <v>3021</v>
      </c>
      <c r="R385" s="744">
        <v>0</v>
      </c>
      <c r="S385" s="744">
        <v>5</v>
      </c>
      <c r="T385" s="744">
        <v>0.05</v>
      </c>
      <c r="U385" s="744">
        <v>8</v>
      </c>
      <c r="V385" s="744">
        <v>1</v>
      </c>
      <c r="W385" s="744">
        <v>1</v>
      </c>
      <c r="X385" s="744">
        <v>8000</v>
      </c>
      <c r="Y385" s="744" t="s">
        <v>1923</v>
      </c>
      <c r="Z385" s="744">
        <f t="shared" ref="Z385:Z387" si="101">IF(AG385=-1, -1, 5000)</f>
        <v>-1</v>
      </c>
      <c r="AA385" s="744"/>
      <c r="AB385" s="744"/>
      <c r="AC385" s="744"/>
      <c r="AD385" s="744"/>
      <c r="AE385" s="744">
        <v>8000</v>
      </c>
      <c r="AF385" s="744">
        <v>0</v>
      </c>
      <c r="AG385" s="744">
        <v>-1</v>
      </c>
      <c r="AH385" s="748" t="s">
        <v>2051</v>
      </c>
      <c r="AI385" s="744">
        <v>-1</v>
      </c>
      <c r="AJ385" s="747"/>
      <c r="AK385" s="747"/>
      <c r="AL385" s="747"/>
      <c r="AM385" s="747"/>
      <c r="AN385" s="747"/>
      <c r="AO385" s="747"/>
      <c r="AP385" s="747"/>
      <c r="AQ385" s="743">
        <v>1</v>
      </c>
      <c r="AR385" s="743">
        <v>1</v>
      </c>
      <c r="AS385" s="743">
        <v>1</v>
      </c>
      <c r="AT385" s="743">
        <v>1</v>
      </c>
      <c r="AU385" s="743">
        <v>1</v>
      </c>
      <c r="AV385" s="743">
        <v>1</v>
      </c>
      <c r="AW385" s="743">
        <v>1</v>
      </c>
      <c r="AX385" s="743">
        <v>1</v>
      </c>
    </row>
    <row r="386" spans="1:50" s="696" customFormat="1" ht="11.25" customHeight="1">
      <c r="A386" s="697"/>
      <c r="B386" s="744">
        <v>5022</v>
      </c>
      <c r="C386" s="744">
        <v>23</v>
      </c>
      <c r="D386" s="744">
        <v>0</v>
      </c>
      <c r="E386" s="744">
        <v>0</v>
      </c>
      <c r="F386" s="744">
        <v>0</v>
      </c>
      <c r="G386" s="744">
        <v>1</v>
      </c>
      <c r="H386" s="706" t="s">
        <v>2418</v>
      </c>
      <c r="I386" s="745" t="str">
        <f t="shared" si="100"/>
        <v>캐릭별파트(255)</v>
      </c>
      <c r="J386" s="745" t="s">
        <v>2049</v>
      </c>
      <c r="K386" s="817">
        <v>-1</v>
      </c>
      <c r="L386" s="777" t="s">
        <v>2638</v>
      </c>
      <c r="M386" s="906" t="s">
        <v>2677</v>
      </c>
      <c r="N386" s="746">
        <v>1</v>
      </c>
      <c r="O386" s="744" t="s">
        <v>443</v>
      </c>
      <c r="P386" s="744" t="s">
        <v>2319</v>
      </c>
      <c r="Q386" s="817">
        <v>3022</v>
      </c>
      <c r="R386" s="744">
        <v>1</v>
      </c>
      <c r="S386" s="744">
        <v>50</v>
      </c>
      <c r="T386" s="744">
        <v>0.5</v>
      </c>
      <c r="U386" s="744">
        <v>8</v>
      </c>
      <c r="V386" s="744">
        <v>2</v>
      </c>
      <c r="W386" s="744">
        <v>5</v>
      </c>
      <c r="X386" s="744">
        <v>8001</v>
      </c>
      <c r="Y386" s="744" t="s">
        <v>1923</v>
      </c>
      <c r="Z386" s="744">
        <f t="shared" si="101"/>
        <v>-1</v>
      </c>
      <c r="AA386" s="744"/>
      <c r="AB386" s="744"/>
      <c r="AC386" s="744"/>
      <c r="AD386" s="744"/>
      <c r="AE386" s="744">
        <v>0</v>
      </c>
      <c r="AF386" s="744">
        <v>200</v>
      </c>
      <c r="AG386" s="744">
        <v>-1</v>
      </c>
      <c r="AH386" s="748" t="s">
        <v>2051</v>
      </c>
      <c r="AI386" s="744">
        <v>-1</v>
      </c>
      <c r="AJ386" s="747"/>
      <c r="AK386" s="747"/>
      <c r="AL386" s="747"/>
      <c r="AM386" s="747"/>
      <c r="AN386" s="747"/>
      <c r="AO386" s="747"/>
      <c r="AP386" s="747"/>
      <c r="AQ386" s="743">
        <v>1</v>
      </c>
      <c r="AR386" s="743">
        <v>1</v>
      </c>
      <c r="AS386" s="743">
        <v>1</v>
      </c>
      <c r="AT386" s="743">
        <v>1</v>
      </c>
      <c r="AU386" s="743">
        <v>1</v>
      </c>
      <c r="AV386" s="743">
        <v>1</v>
      </c>
      <c r="AW386" s="743">
        <v>1</v>
      </c>
      <c r="AX386" s="743">
        <v>1</v>
      </c>
    </row>
    <row r="387" spans="1:50" s="696" customFormat="1" ht="11.25" customHeight="1">
      <c r="A387" s="697"/>
      <c r="B387" s="744">
        <v>5023</v>
      </c>
      <c r="C387" s="744">
        <v>24</v>
      </c>
      <c r="D387" s="744">
        <v>0</v>
      </c>
      <c r="E387" s="744">
        <v>0</v>
      </c>
      <c r="F387" s="744">
        <v>0</v>
      </c>
      <c r="G387" s="744">
        <v>1</v>
      </c>
      <c r="H387" s="706" t="s">
        <v>2419</v>
      </c>
      <c r="I387" s="745" t="str">
        <f t="shared" si="100"/>
        <v>캐릭별파트(255)</v>
      </c>
      <c r="J387" s="745" t="s">
        <v>2049</v>
      </c>
      <c r="K387" s="817">
        <v>-1</v>
      </c>
      <c r="L387" s="777" t="s">
        <v>2638</v>
      </c>
      <c r="M387" s="906" t="s">
        <v>2678</v>
      </c>
      <c r="N387" s="746">
        <v>1</v>
      </c>
      <c r="O387" s="744" t="s">
        <v>443</v>
      </c>
      <c r="P387" s="744" t="s">
        <v>2317</v>
      </c>
      <c r="Q387" s="817">
        <v>3023</v>
      </c>
      <c r="R387" s="744">
        <v>2</v>
      </c>
      <c r="S387" s="744">
        <v>75</v>
      </c>
      <c r="T387" s="744">
        <v>0.75</v>
      </c>
      <c r="U387" s="744">
        <v>8</v>
      </c>
      <c r="V387" s="744">
        <v>3</v>
      </c>
      <c r="W387" s="744">
        <v>10</v>
      </c>
      <c r="X387" s="744">
        <v>8002</v>
      </c>
      <c r="Y387" s="744" t="s">
        <v>1923</v>
      </c>
      <c r="Z387" s="744">
        <f t="shared" si="101"/>
        <v>-1</v>
      </c>
      <c r="AA387" s="744"/>
      <c r="AB387" s="744"/>
      <c r="AC387" s="744"/>
      <c r="AD387" s="744"/>
      <c r="AE387" s="744">
        <v>0</v>
      </c>
      <c r="AF387" s="744">
        <v>400</v>
      </c>
      <c r="AG387" s="744">
        <v>-1</v>
      </c>
      <c r="AH387" s="748" t="s">
        <v>2051</v>
      </c>
      <c r="AI387" s="744">
        <v>-1</v>
      </c>
      <c r="AJ387" s="747"/>
      <c r="AK387" s="747"/>
      <c r="AL387" s="747"/>
      <c r="AM387" s="747"/>
      <c r="AN387" s="747"/>
      <c r="AO387" s="747"/>
      <c r="AP387" s="747"/>
      <c r="AQ387" s="743">
        <v>1</v>
      </c>
      <c r="AR387" s="743">
        <v>1</v>
      </c>
      <c r="AS387" s="743">
        <v>1</v>
      </c>
      <c r="AT387" s="743">
        <v>1</v>
      </c>
      <c r="AU387" s="743">
        <v>1</v>
      </c>
      <c r="AV387" s="743">
        <v>1</v>
      </c>
      <c r="AW387" s="743">
        <v>1</v>
      </c>
      <c r="AX387" s="743">
        <v>1</v>
      </c>
    </row>
    <row r="388" spans="1:50" s="911" customFormat="1" ht="11.25" customHeight="1">
      <c r="A388" s="907"/>
      <c r="B388" s="907">
        <v>5024</v>
      </c>
      <c r="C388" s="907">
        <v>25</v>
      </c>
      <c r="D388" s="907">
        <v>0</v>
      </c>
      <c r="E388" s="907">
        <v>0</v>
      </c>
      <c r="F388" s="907">
        <v>0</v>
      </c>
      <c r="G388" s="907">
        <v>1</v>
      </c>
      <c r="H388" s="908" t="s">
        <v>2420</v>
      </c>
      <c r="I388" s="909" t="str">
        <f t="shared" ref="I388:I390" si="102">"캐릭별파트(" &amp; (AQ388 + 2*AR388 + 4*AS388 + 8*AT388 + 16*AU388 + 32*AV388 + 64*AW388 + 128*AX388 )  &amp; ")"</f>
        <v>캐릭별파트(255)</v>
      </c>
      <c r="J388" s="909" t="s">
        <v>2049</v>
      </c>
      <c r="K388" s="907">
        <v>-1</v>
      </c>
      <c r="L388" s="907" t="s">
        <v>2638</v>
      </c>
      <c r="M388" s="907" t="s">
        <v>2680</v>
      </c>
      <c r="N388" s="910">
        <v>1</v>
      </c>
      <c r="O388" s="907" t="s">
        <v>443</v>
      </c>
      <c r="P388" s="907" t="s">
        <v>432</v>
      </c>
      <c r="Q388" s="907">
        <v>3024</v>
      </c>
      <c r="R388" s="907">
        <v>0</v>
      </c>
      <c r="S388" s="907">
        <v>5</v>
      </c>
      <c r="T388" s="907">
        <v>0.05</v>
      </c>
      <c r="U388" s="907">
        <v>9</v>
      </c>
      <c r="V388" s="907">
        <v>1</v>
      </c>
      <c r="W388" s="907">
        <v>1</v>
      </c>
      <c r="X388" s="907">
        <v>8000</v>
      </c>
      <c r="Y388" s="907" t="s">
        <v>1923</v>
      </c>
      <c r="Z388" s="907">
        <f t="shared" ref="Z388:Z390" si="103">IF(AG388=-1, -1, 5000)</f>
        <v>-1</v>
      </c>
      <c r="AA388" s="907"/>
      <c r="AB388" s="907"/>
      <c r="AC388" s="907"/>
      <c r="AD388" s="907"/>
      <c r="AE388" s="907">
        <v>8000</v>
      </c>
      <c r="AF388" s="907">
        <v>0</v>
      </c>
      <c r="AG388" s="907">
        <v>-1</v>
      </c>
      <c r="AH388" s="912" t="s">
        <v>2051</v>
      </c>
      <c r="AI388" s="907">
        <v>-1</v>
      </c>
      <c r="AQ388" s="911">
        <v>1</v>
      </c>
      <c r="AR388" s="911">
        <v>1</v>
      </c>
      <c r="AS388" s="911">
        <v>1</v>
      </c>
      <c r="AT388" s="911">
        <v>1</v>
      </c>
      <c r="AU388" s="911">
        <v>1</v>
      </c>
      <c r="AV388" s="911">
        <v>1</v>
      </c>
      <c r="AW388" s="911">
        <v>1</v>
      </c>
      <c r="AX388" s="911">
        <v>1</v>
      </c>
    </row>
    <row r="389" spans="1:50" s="911" customFormat="1" ht="11.25" customHeight="1">
      <c r="A389" s="907"/>
      <c r="B389" s="907">
        <v>5025</v>
      </c>
      <c r="C389" s="907">
        <v>26</v>
      </c>
      <c r="D389" s="907">
        <v>0</v>
      </c>
      <c r="E389" s="907">
        <v>0</v>
      </c>
      <c r="F389" s="907">
        <v>0</v>
      </c>
      <c r="G389" s="907">
        <v>1</v>
      </c>
      <c r="H389" s="908" t="s">
        <v>2421</v>
      </c>
      <c r="I389" s="909" t="str">
        <f t="shared" si="102"/>
        <v>캐릭별파트(255)</v>
      </c>
      <c r="J389" s="909" t="s">
        <v>2049</v>
      </c>
      <c r="K389" s="907">
        <v>-1</v>
      </c>
      <c r="L389" s="907" t="s">
        <v>2638</v>
      </c>
      <c r="M389" s="907" t="s">
        <v>2681</v>
      </c>
      <c r="N389" s="910">
        <v>1</v>
      </c>
      <c r="O389" s="907" t="s">
        <v>443</v>
      </c>
      <c r="P389" s="907" t="s">
        <v>2319</v>
      </c>
      <c r="Q389" s="907">
        <v>3025</v>
      </c>
      <c r="R389" s="907">
        <v>1</v>
      </c>
      <c r="S389" s="907">
        <v>50</v>
      </c>
      <c r="T389" s="907">
        <v>0.5</v>
      </c>
      <c r="U389" s="907">
        <v>9</v>
      </c>
      <c r="V389" s="907">
        <v>2</v>
      </c>
      <c r="W389" s="907">
        <v>5</v>
      </c>
      <c r="X389" s="907">
        <v>8001</v>
      </c>
      <c r="Y389" s="907" t="s">
        <v>1923</v>
      </c>
      <c r="Z389" s="907">
        <f t="shared" si="103"/>
        <v>-1</v>
      </c>
      <c r="AA389" s="907"/>
      <c r="AB389" s="907"/>
      <c r="AC389" s="907"/>
      <c r="AD389" s="907"/>
      <c r="AE389" s="907">
        <v>0</v>
      </c>
      <c r="AF389" s="907">
        <v>200</v>
      </c>
      <c r="AG389" s="907">
        <v>-1</v>
      </c>
      <c r="AH389" s="912" t="s">
        <v>2051</v>
      </c>
      <c r="AI389" s="907">
        <v>-1</v>
      </c>
      <c r="AQ389" s="911">
        <v>1</v>
      </c>
      <c r="AR389" s="911">
        <v>1</v>
      </c>
      <c r="AS389" s="911">
        <v>1</v>
      </c>
      <c r="AT389" s="911">
        <v>1</v>
      </c>
      <c r="AU389" s="911">
        <v>1</v>
      </c>
      <c r="AV389" s="911">
        <v>1</v>
      </c>
      <c r="AW389" s="911">
        <v>1</v>
      </c>
      <c r="AX389" s="911">
        <v>1</v>
      </c>
    </row>
    <row r="390" spans="1:50" s="911" customFormat="1" ht="11.25" customHeight="1">
      <c r="A390" s="907"/>
      <c r="B390" s="907">
        <v>5026</v>
      </c>
      <c r="C390" s="907">
        <v>27</v>
      </c>
      <c r="D390" s="907">
        <v>0</v>
      </c>
      <c r="E390" s="907">
        <v>0</v>
      </c>
      <c r="F390" s="907">
        <v>0</v>
      </c>
      <c r="G390" s="907">
        <v>1</v>
      </c>
      <c r="H390" s="908" t="s">
        <v>2422</v>
      </c>
      <c r="I390" s="909" t="str">
        <f t="shared" si="102"/>
        <v>캐릭별파트(255)</v>
      </c>
      <c r="J390" s="909" t="s">
        <v>2049</v>
      </c>
      <c r="K390" s="907">
        <v>-1</v>
      </c>
      <c r="L390" s="907" t="s">
        <v>2638</v>
      </c>
      <c r="M390" s="907" t="s">
        <v>2682</v>
      </c>
      <c r="N390" s="910">
        <v>1</v>
      </c>
      <c r="O390" s="907" t="s">
        <v>443</v>
      </c>
      <c r="P390" s="907" t="s">
        <v>2317</v>
      </c>
      <c r="Q390" s="907">
        <v>3026</v>
      </c>
      <c r="R390" s="907">
        <v>2</v>
      </c>
      <c r="S390" s="907">
        <v>75</v>
      </c>
      <c r="T390" s="907">
        <v>0.75</v>
      </c>
      <c r="U390" s="907">
        <v>9</v>
      </c>
      <c r="V390" s="907">
        <v>3</v>
      </c>
      <c r="W390" s="907">
        <v>10</v>
      </c>
      <c r="X390" s="907">
        <v>8002</v>
      </c>
      <c r="Y390" s="907" t="s">
        <v>1923</v>
      </c>
      <c r="Z390" s="907">
        <f t="shared" si="103"/>
        <v>-1</v>
      </c>
      <c r="AA390" s="907"/>
      <c r="AB390" s="907"/>
      <c r="AC390" s="907"/>
      <c r="AD390" s="907"/>
      <c r="AE390" s="907">
        <v>0</v>
      </c>
      <c r="AF390" s="907">
        <v>400</v>
      </c>
      <c r="AG390" s="907">
        <v>-1</v>
      </c>
      <c r="AH390" s="912" t="s">
        <v>2051</v>
      </c>
      <c r="AI390" s="907">
        <v>-1</v>
      </c>
      <c r="AQ390" s="911">
        <v>1</v>
      </c>
      <c r="AR390" s="911">
        <v>1</v>
      </c>
      <c r="AS390" s="911">
        <v>1</v>
      </c>
      <c r="AT390" s="911">
        <v>1</v>
      </c>
      <c r="AU390" s="911">
        <v>1</v>
      </c>
      <c r="AV390" s="911">
        <v>1</v>
      </c>
      <c r="AW390" s="911">
        <v>1</v>
      </c>
      <c r="AX390" s="911">
        <v>1</v>
      </c>
    </row>
    <row r="391" spans="1:50" ht="11.25" customHeight="1">
      <c r="A391" s="536" t="s">
        <v>2052</v>
      </c>
      <c r="B391" s="536" t="s">
        <v>160</v>
      </c>
      <c r="C391" s="570" t="s">
        <v>241</v>
      </c>
      <c r="D391" s="570" t="s">
        <v>242</v>
      </c>
      <c r="E391" s="570" t="s">
        <v>242</v>
      </c>
      <c r="F391" s="570" t="s">
        <v>243</v>
      </c>
      <c r="G391" s="570" t="s">
        <v>244</v>
      </c>
      <c r="H391" s="430" t="s">
        <v>163</v>
      </c>
      <c r="I391" s="192" t="s">
        <v>162</v>
      </c>
      <c r="J391" s="192" t="s">
        <v>161</v>
      </c>
      <c r="K391" s="536" t="s">
        <v>2646</v>
      </c>
      <c r="L391" s="536" t="s">
        <v>2641</v>
      </c>
      <c r="M391" s="536" t="s">
        <v>164</v>
      </c>
      <c r="N391" s="193" t="s">
        <v>1517</v>
      </c>
      <c r="O391" s="536" t="s">
        <v>442</v>
      </c>
      <c r="P391" s="536" t="s">
        <v>431</v>
      </c>
      <c r="Q391" s="536" t="s">
        <v>165</v>
      </c>
      <c r="R391" s="529" t="s">
        <v>1742</v>
      </c>
      <c r="S391" s="536" t="s">
        <v>501</v>
      </c>
      <c r="T391" s="536" t="s">
        <v>502</v>
      </c>
      <c r="U391" s="536" t="s">
        <v>503</v>
      </c>
      <c r="V391" s="536" t="s">
        <v>504</v>
      </c>
      <c r="W391" s="536" t="s">
        <v>505</v>
      </c>
      <c r="X391" s="536" t="s">
        <v>506</v>
      </c>
      <c r="Y391" s="536" t="s">
        <v>2053</v>
      </c>
      <c r="Z391" s="613" t="s">
        <v>1750</v>
      </c>
      <c r="AA391" s="536"/>
      <c r="AB391" s="570" t="s">
        <v>1752</v>
      </c>
      <c r="AC391" s="570" t="s">
        <v>597</v>
      </c>
      <c r="AD391" s="570" t="s">
        <v>598</v>
      </c>
      <c r="AE391" s="536" t="s">
        <v>169</v>
      </c>
      <c r="AF391" s="536" t="s">
        <v>170</v>
      </c>
      <c r="AG391" s="536" t="s">
        <v>507</v>
      </c>
      <c r="AH391" s="197" t="s">
        <v>171</v>
      </c>
      <c r="AI391" s="528" t="s">
        <v>244</v>
      </c>
      <c r="AJ391" s="528" t="s">
        <v>1754</v>
      </c>
      <c r="AK391" s="528" t="s">
        <v>1754</v>
      </c>
      <c r="AL391" s="528" t="s">
        <v>1754</v>
      </c>
      <c r="AM391" s="528" t="s">
        <v>1754</v>
      </c>
      <c r="AN391" s="528" t="s">
        <v>1754</v>
      </c>
      <c r="AO391" s="528" t="s">
        <v>1754</v>
      </c>
      <c r="AP391" s="528" t="s">
        <v>1754</v>
      </c>
      <c r="AQ391" s="528" t="s">
        <v>1755</v>
      </c>
      <c r="AR391" s="528" t="s">
        <v>1756</v>
      </c>
      <c r="AS391" s="528" t="s">
        <v>1757</v>
      </c>
      <c r="AT391" s="528" t="s">
        <v>1758</v>
      </c>
      <c r="AU391" s="528" t="s">
        <v>1759</v>
      </c>
      <c r="AV391" s="528" t="s">
        <v>1760</v>
      </c>
      <c r="AW391" s="528" t="s">
        <v>1759</v>
      </c>
      <c r="AX391" s="528" t="s">
        <v>1760</v>
      </c>
    </row>
    <row r="392" spans="1:50" ht="11.25" customHeight="1">
      <c r="A392" s="623"/>
      <c r="B392" s="623">
        <v>6000</v>
      </c>
      <c r="C392" s="623">
        <v>1</v>
      </c>
      <c r="D392" s="623">
        <v>0</v>
      </c>
      <c r="E392" s="623">
        <v>0</v>
      </c>
      <c r="F392" s="623">
        <v>0</v>
      </c>
      <c r="G392" s="623">
        <v>0</v>
      </c>
      <c r="H392" s="429" t="s">
        <v>2054</v>
      </c>
      <c r="I392" s="601" t="str">
        <f>"캐릭별파트(" &amp; (AQ392 + 2*AR392 + 4*AS392 + 8*AT392 + 16*AU392 + 32*AV392 + 64*AW392 + 128*AX392 )  &amp; ")"</f>
        <v>캐릭별파트(255)</v>
      </c>
      <c r="J392" s="601" t="s">
        <v>508</v>
      </c>
      <c r="K392" s="777">
        <v>-1</v>
      </c>
      <c r="L392" s="623" t="s">
        <v>2638</v>
      </c>
      <c r="M392" s="526" t="s">
        <v>509</v>
      </c>
      <c r="N392" s="624">
        <v>0</v>
      </c>
      <c r="O392" s="697" t="s">
        <v>2379</v>
      </c>
      <c r="P392" s="623" t="s">
        <v>432</v>
      </c>
      <c r="Q392" s="623">
        <v>60</v>
      </c>
      <c r="R392" s="526">
        <v>0</v>
      </c>
      <c r="S392" s="623">
        <v>3</v>
      </c>
      <c r="T392" s="623">
        <v>100</v>
      </c>
      <c r="U392" s="623">
        <v>50</v>
      </c>
      <c r="V392" s="623">
        <v>0</v>
      </c>
      <c r="W392" s="623">
        <v>0</v>
      </c>
      <c r="X392" s="623">
        <v>0</v>
      </c>
      <c r="Y392" s="620">
        <v>70</v>
      </c>
      <c r="Z392" s="623">
        <v>-1</v>
      </c>
      <c r="AA392" s="623"/>
      <c r="AB392" s="623"/>
      <c r="AC392" s="623"/>
      <c r="AD392" s="623"/>
      <c r="AE392" s="623">
        <f>Y392*S392</f>
        <v>210</v>
      </c>
      <c r="AF392" s="623">
        <v>0</v>
      </c>
      <c r="AG392" s="623">
        <v>-1</v>
      </c>
      <c r="AH392" s="600" t="s">
        <v>2351</v>
      </c>
      <c r="AI392" s="623">
        <v>70</v>
      </c>
      <c r="AQ392" s="611">
        <v>1</v>
      </c>
      <c r="AR392" s="611">
        <v>1</v>
      </c>
      <c r="AS392" s="611">
        <v>1</v>
      </c>
      <c r="AT392" s="611">
        <v>1</v>
      </c>
      <c r="AU392" s="611">
        <v>1</v>
      </c>
      <c r="AV392" s="611">
        <v>1</v>
      </c>
      <c r="AW392" s="611">
        <v>1</v>
      </c>
      <c r="AX392" s="611">
        <v>1</v>
      </c>
    </row>
    <row r="393" spans="1:50" ht="11.25" customHeight="1">
      <c r="A393" s="623"/>
      <c r="B393" s="623">
        <v>6001</v>
      </c>
      <c r="C393" s="623">
        <v>2</v>
      </c>
      <c r="D393" s="623">
        <v>0</v>
      </c>
      <c r="E393" s="623">
        <v>0</v>
      </c>
      <c r="F393" s="623">
        <v>0</v>
      </c>
      <c r="G393" s="623">
        <v>0</v>
      </c>
      <c r="H393" s="429" t="s">
        <v>2055</v>
      </c>
      <c r="I393" s="601" t="str">
        <f>"캐릭별파트(" &amp; (AQ393 + 2*AR393 + 4*AS393 + 8*AT393 + 16*AU393 + 32*AV393 + 64*AW393 + 128*AX393 )  &amp; ")"</f>
        <v>캐릭별파트(255)</v>
      </c>
      <c r="J393" s="601" t="s">
        <v>508</v>
      </c>
      <c r="K393" s="777">
        <v>-1</v>
      </c>
      <c r="L393" s="623" t="s">
        <v>2638</v>
      </c>
      <c r="M393" s="526" t="s">
        <v>510</v>
      </c>
      <c r="N393" s="624">
        <v>0</v>
      </c>
      <c r="O393" s="697" t="s">
        <v>2379</v>
      </c>
      <c r="P393" s="623" t="s">
        <v>432</v>
      </c>
      <c r="Q393" s="623">
        <v>61</v>
      </c>
      <c r="R393" s="526">
        <v>0</v>
      </c>
      <c r="S393" s="623">
        <v>3</v>
      </c>
      <c r="T393" s="623">
        <v>0</v>
      </c>
      <c r="U393" s="623">
        <v>0</v>
      </c>
      <c r="V393" s="623">
        <v>0</v>
      </c>
      <c r="W393" s="623">
        <v>0</v>
      </c>
      <c r="X393" s="623">
        <v>0</v>
      </c>
      <c r="Y393" s="620">
        <v>90</v>
      </c>
      <c r="Z393" s="623">
        <v>-1</v>
      </c>
      <c r="AA393" s="623"/>
      <c r="AB393" s="623"/>
      <c r="AC393" s="623"/>
      <c r="AD393" s="623"/>
      <c r="AE393" s="623">
        <f>Y393*S393</f>
        <v>270</v>
      </c>
      <c r="AF393" s="623">
        <v>0</v>
      </c>
      <c r="AG393" s="623">
        <v>-1</v>
      </c>
      <c r="AH393" s="600" t="s">
        <v>2326</v>
      </c>
      <c r="AI393" s="623">
        <v>90</v>
      </c>
      <c r="AQ393" s="611">
        <v>1</v>
      </c>
      <c r="AR393" s="611">
        <v>1</v>
      </c>
      <c r="AS393" s="611">
        <v>1</v>
      </c>
      <c r="AT393" s="611">
        <v>1</v>
      </c>
      <c r="AU393" s="611">
        <v>1</v>
      </c>
      <c r="AV393" s="611">
        <v>1</v>
      </c>
      <c r="AW393" s="611">
        <v>1</v>
      </c>
      <c r="AX393" s="611">
        <v>1</v>
      </c>
    </row>
    <row r="394" spans="1:50" ht="11.25" customHeight="1">
      <c r="A394" s="623"/>
      <c r="B394" s="623">
        <v>6002</v>
      </c>
      <c r="C394" s="623">
        <v>3</v>
      </c>
      <c r="D394" s="623">
        <v>0</v>
      </c>
      <c r="E394" s="623">
        <v>0</v>
      </c>
      <c r="F394" s="623">
        <v>0</v>
      </c>
      <c r="G394" s="623">
        <v>0</v>
      </c>
      <c r="H394" s="429" t="s">
        <v>2056</v>
      </c>
      <c r="I394" s="601" t="str">
        <f>"캐릭별파트(" &amp; (AQ394 + 2*AR394 + 4*AS394 + 8*AT394 + 16*AU394 + 32*AV394 + 64*AW394 + 128*AX394 )  &amp; ")"</f>
        <v>캐릭별파트(255)</v>
      </c>
      <c r="J394" s="601" t="s">
        <v>508</v>
      </c>
      <c r="K394" s="777">
        <v>-1</v>
      </c>
      <c r="L394" s="623" t="s">
        <v>2638</v>
      </c>
      <c r="M394" s="526" t="s">
        <v>511</v>
      </c>
      <c r="N394" s="624">
        <v>0</v>
      </c>
      <c r="O394" s="697" t="s">
        <v>2379</v>
      </c>
      <c r="P394" s="623" t="s">
        <v>432</v>
      </c>
      <c r="Q394" s="623">
        <v>62</v>
      </c>
      <c r="R394" s="526">
        <v>0</v>
      </c>
      <c r="S394" s="623">
        <v>3</v>
      </c>
      <c r="T394" s="623">
        <v>0</v>
      </c>
      <c r="U394" s="623">
        <v>0</v>
      </c>
      <c r="V394" s="623">
        <v>1</v>
      </c>
      <c r="W394" s="623">
        <v>0</v>
      </c>
      <c r="X394" s="623">
        <v>0</v>
      </c>
      <c r="Y394" s="620">
        <v>110</v>
      </c>
      <c r="Z394" s="623">
        <v>-1</v>
      </c>
      <c r="AA394" s="623"/>
      <c r="AB394" s="623"/>
      <c r="AC394" s="623"/>
      <c r="AD394" s="623"/>
      <c r="AE394" s="623">
        <f>Y394*S394</f>
        <v>330</v>
      </c>
      <c r="AF394" s="623">
        <v>0</v>
      </c>
      <c r="AG394" s="623">
        <v>-1</v>
      </c>
      <c r="AH394" s="600" t="s">
        <v>2327</v>
      </c>
      <c r="AI394" s="623">
        <v>110</v>
      </c>
      <c r="AQ394" s="611">
        <v>1</v>
      </c>
      <c r="AR394" s="611">
        <v>1</v>
      </c>
      <c r="AS394" s="611">
        <v>1</v>
      </c>
      <c r="AT394" s="611">
        <v>1</v>
      </c>
      <c r="AU394" s="611">
        <v>1</v>
      </c>
      <c r="AV394" s="611">
        <v>1</v>
      </c>
      <c r="AW394" s="611">
        <v>1</v>
      </c>
      <c r="AX394" s="611">
        <v>1</v>
      </c>
    </row>
    <row r="395" spans="1:50" ht="11.25" customHeight="1">
      <c r="A395" s="623"/>
      <c r="B395" s="623">
        <v>6003</v>
      </c>
      <c r="C395" s="623">
        <v>4</v>
      </c>
      <c r="D395" s="623">
        <v>0</v>
      </c>
      <c r="E395" s="623">
        <v>0</v>
      </c>
      <c r="F395" s="623">
        <v>0</v>
      </c>
      <c r="G395" s="623">
        <v>0</v>
      </c>
      <c r="H395" s="429" t="s">
        <v>2057</v>
      </c>
      <c r="I395" s="601" t="str">
        <f>"캐릭별파트(" &amp; (AQ395 + 2*AR395 + 4*AS395 + 8*AT395 + 16*AU395 + 32*AV395 + 64*AW395 + 128*AX395 )  &amp; ")"</f>
        <v>캐릭별파트(255)</v>
      </c>
      <c r="J395" s="601" t="s">
        <v>508</v>
      </c>
      <c r="K395" s="777">
        <v>-1</v>
      </c>
      <c r="L395" s="623" t="s">
        <v>2638</v>
      </c>
      <c r="M395" s="526" t="s">
        <v>512</v>
      </c>
      <c r="N395" s="624">
        <v>0</v>
      </c>
      <c r="O395" s="697" t="s">
        <v>2379</v>
      </c>
      <c r="P395" s="623" t="s">
        <v>432</v>
      </c>
      <c r="Q395" s="623">
        <v>63</v>
      </c>
      <c r="R395" s="526">
        <v>0</v>
      </c>
      <c r="S395" s="623">
        <v>3</v>
      </c>
      <c r="T395" s="623">
        <v>0</v>
      </c>
      <c r="U395" s="623">
        <v>0</v>
      </c>
      <c r="V395" s="623">
        <v>0</v>
      </c>
      <c r="W395" s="623">
        <v>1</v>
      </c>
      <c r="X395" s="623">
        <v>0</v>
      </c>
      <c r="Y395" s="620">
        <v>120</v>
      </c>
      <c r="Z395" s="623">
        <v>-1</v>
      </c>
      <c r="AA395" s="623"/>
      <c r="AB395" s="623"/>
      <c r="AC395" s="623"/>
      <c r="AD395" s="623"/>
      <c r="AE395" s="623">
        <f>Y395*S395</f>
        <v>360</v>
      </c>
      <c r="AF395" s="623">
        <v>0</v>
      </c>
      <c r="AG395" s="623">
        <v>-1</v>
      </c>
      <c r="AH395" s="600" t="s">
        <v>2350</v>
      </c>
      <c r="AI395" s="623">
        <v>130</v>
      </c>
      <c r="AQ395" s="611">
        <v>1</v>
      </c>
      <c r="AR395" s="611">
        <v>1</v>
      </c>
      <c r="AS395" s="611">
        <v>1</v>
      </c>
      <c r="AT395" s="611">
        <v>1</v>
      </c>
      <c r="AU395" s="611">
        <v>1</v>
      </c>
      <c r="AV395" s="611">
        <v>1</v>
      </c>
      <c r="AW395" s="611">
        <v>1</v>
      </c>
      <c r="AX395" s="611">
        <v>1</v>
      </c>
    </row>
    <row r="396" spans="1:50" ht="11.25" customHeight="1">
      <c r="A396" s="623"/>
      <c r="B396" s="623">
        <v>6004</v>
      </c>
      <c r="C396" s="623">
        <v>5</v>
      </c>
      <c r="D396" s="623">
        <v>0</v>
      </c>
      <c r="E396" s="623">
        <v>0</v>
      </c>
      <c r="F396" s="623">
        <v>0</v>
      </c>
      <c r="G396" s="623">
        <v>0</v>
      </c>
      <c r="H396" s="429" t="s">
        <v>2058</v>
      </c>
      <c r="I396" s="601" t="str">
        <f>"캐릭별파트(" &amp; (AQ396 + 2*AR396 + 4*AS396 + 8*AT396 + 16*AU396 + 32*AV396 + 64*AW396 + 128*AX396 )  &amp; ")"</f>
        <v>캐릭별파트(255)</v>
      </c>
      <c r="J396" s="601" t="s">
        <v>508</v>
      </c>
      <c r="K396" s="777">
        <v>-1</v>
      </c>
      <c r="L396" s="623" t="s">
        <v>2638</v>
      </c>
      <c r="M396" s="526" t="s">
        <v>513</v>
      </c>
      <c r="N396" s="624">
        <v>0</v>
      </c>
      <c r="O396" s="697" t="s">
        <v>2379</v>
      </c>
      <c r="P396" s="623" t="s">
        <v>432</v>
      </c>
      <c r="Q396" s="623">
        <v>64</v>
      </c>
      <c r="R396" s="526">
        <v>0</v>
      </c>
      <c r="S396" s="623">
        <v>3</v>
      </c>
      <c r="T396" s="623">
        <v>0</v>
      </c>
      <c r="U396" s="623">
        <v>0</v>
      </c>
      <c r="V396" s="623">
        <v>0</v>
      </c>
      <c r="W396" s="623">
        <v>0</v>
      </c>
      <c r="X396" s="623">
        <v>1</v>
      </c>
      <c r="Y396" s="620">
        <v>5</v>
      </c>
      <c r="Z396" s="623">
        <v>-1</v>
      </c>
      <c r="AA396" s="623"/>
      <c r="AB396" s="623"/>
      <c r="AC396" s="623"/>
      <c r="AD396" s="623"/>
      <c r="AE396" s="623">
        <f>Y396*S396</f>
        <v>15</v>
      </c>
      <c r="AF396" s="623">
        <v>0</v>
      </c>
      <c r="AG396" s="623">
        <v>-1</v>
      </c>
      <c r="AH396" s="600" t="s">
        <v>2349</v>
      </c>
      <c r="AI396" s="623">
        <v>200</v>
      </c>
      <c r="AQ396" s="611">
        <v>1</v>
      </c>
      <c r="AR396" s="611">
        <v>1</v>
      </c>
      <c r="AS396" s="611">
        <v>1</v>
      </c>
      <c r="AT396" s="611">
        <v>1</v>
      </c>
      <c r="AU396" s="611">
        <v>1</v>
      </c>
      <c r="AV396" s="611">
        <v>1</v>
      </c>
      <c r="AW396" s="611">
        <v>1</v>
      </c>
      <c r="AX396" s="611">
        <v>1</v>
      </c>
    </row>
    <row r="397" spans="1:50" ht="11.25" customHeight="1">
      <c r="A397" s="536" t="s">
        <v>2059</v>
      </c>
      <c r="B397" s="536" t="s">
        <v>160</v>
      </c>
      <c r="C397" s="570" t="s">
        <v>241</v>
      </c>
      <c r="D397" s="570" t="s">
        <v>242</v>
      </c>
      <c r="E397" s="570" t="s">
        <v>242</v>
      </c>
      <c r="F397" s="570" t="s">
        <v>243</v>
      </c>
      <c r="G397" s="570" t="s">
        <v>244</v>
      </c>
      <c r="H397" s="430" t="s">
        <v>163</v>
      </c>
      <c r="I397" s="192" t="s">
        <v>162</v>
      </c>
      <c r="J397" s="192" t="s">
        <v>161</v>
      </c>
      <c r="K397" s="536" t="s">
        <v>2646</v>
      </c>
      <c r="L397" s="536" t="s">
        <v>2641</v>
      </c>
      <c r="M397" s="536" t="s">
        <v>164</v>
      </c>
      <c r="N397" s="193" t="s">
        <v>1517</v>
      </c>
      <c r="O397" s="536" t="s">
        <v>442</v>
      </c>
      <c r="P397" s="536" t="s">
        <v>431</v>
      </c>
      <c r="Q397" s="536" t="s">
        <v>165</v>
      </c>
      <c r="R397" s="529" t="s">
        <v>1742</v>
      </c>
      <c r="S397" s="536"/>
      <c r="T397" s="536"/>
      <c r="U397" s="536"/>
      <c r="V397" s="536"/>
      <c r="W397" s="536"/>
      <c r="X397" s="536"/>
      <c r="Y397" s="613" t="s">
        <v>1749</v>
      </c>
      <c r="Z397" s="613" t="s">
        <v>1750</v>
      </c>
      <c r="AA397" s="536"/>
      <c r="AB397" s="570" t="s">
        <v>1752</v>
      </c>
      <c r="AC397" s="570" t="s">
        <v>597</v>
      </c>
      <c r="AD397" s="570" t="s">
        <v>598</v>
      </c>
      <c r="AE397" s="536" t="s">
        <v>169</v>
      </c>
      <c r="AF397" s="536" t="s">
        <v>170</v>
      </c>
      <c r="AG397" s="536" t="s">
        <v>507</v>
      </c>
      <c r="AH397" s="197" t="s">
        <v>171</v>
      </c>
      <c r="AI397" s="528" t="s">
        <v>244</v>
      </c>
      <c r="AJ397" s="528" t="s">
        <v>1754</v>
      </c>
      <c r="AK397" s="528" t="s">
        <v>1754</v>
      </c>
      <c r="AL397" s="528" t="s">
        <v>1754</v>
      </c>
      <c r="AM397" s="528" t="s">
        <v>1754</v>
      </c>
      <c r="AN397" s="528" t="s">
        <v>1754</v>
      </c>
      <c r="AO397" s="528" t="s">
        <v>1754</v>
      </c>
      <c r="AP397" s="528" t="s">
        <v>1754</v>
      </c>
      <c r="AQ397" s="528" t="s">
        <v>1755</v>
      </c>
      <c r="AR397" s="528" t="s">
        <v>1756</v>
      </c>
      <c r="AS397" s="528" t="s">
        <v>1757</v>
      </c>
      <c r="AT397" s="528" t="s">
        <v>1758</v>
      </c>
      <c r="AU397" s="528" t="s">
        <v>1759</v>
      </c>
      <c r="AV397" s="528" t="s">
        <v>1760</v>
      </c>
      <c r="AW397" s="528" t="s">
        <v>1759</v>
      </c>
      <c r="AX397" s="528" t="s">
        <v>1760</v>
      </c>
    </row>
    <row r="398" spans="1:50" ht="11.25" customHeight="1">
      <c r="A398" s="623"/>
      <c r="B398" s="623">
        <v>7000</v>
      </c>
      <c r="C398" s="623">
        <v>1</v>
      </c>
      <c r="D398" s="623">
        <v>0</v>
      </c>
      <c r="E398" s="623">
        <v>0</v>
      </c>
      <c r="F398" s="623">
        <v>0</v>
      </c>
      <c r="G398" s="623">
        <v>0</v>
      </c>
      <c r="H398" s="429" t="s">
        <v>1009</v>
      </c>
      <c r="I398" s="601" t="str">
        <f t="shared" ref="I398:I416" si="104">"캐릭별파트(" &amp; (AQ398 + 2*AR398 + 4*AS398 + 8*AT398 + 16*AU398 + 32*AV398 + 64*AW398 + 128*AX398 )  &amp; ")"</f>
        <v>캐릭별파트(255)</v>
      </c>
      <c r="J398" s="601" t="s">
        <v>2060</v>
      </c>
      <c r="K398" s="777">
        <v>-1</v>
      </c>
      <c r="L398" s="623" t="s">
        <v>2638</v>
      </c>
      <c r="M398" s="526" t="s">
        <v>2061</v>
      </c>
      <c r="N398" s="624">
        <v>0</v>
      </c>
      <c r="O398" s="623" t="s">
        <v>443</v>
      </c>
      <c r="P398" s="623" t="s">
        <v>432</v>
      </c>
      <c r="Q398" s="623">
        <v>60</v>
      </c>
      <c r="R398" s="526">
        <v>0</v>
      </c>
      <c r="S398" s="623"/>
      <c r="T398" s="623"/>
      <c r="U398" s="623"/>
      <c r="V398" s="623"/>
      <c r="W398" s="623"/>
      <c r="X398" s="623"/>
      <c r="Y398" s="623" t="s">
        <v>1923</v>
      </c>
      <c r="Z398" s="623">
        <f>IF(AG398=-1, -1, 5000)</f>
        <v>-1</v>
      </c>
      <c r="AA398" s="623"/>
      <c r="AB398" s="623"/>
      <c r="AC398" s="623"/>
      <c r="AD398" s="623"/>
      <c r="AE398" s="623">
        <v>0</v>
      </c>
      <c r="AF398" s="623">
        <v>10</v>
      </c>
      <c r="AG398" s="623">
        <v>-1</v>
      </c>
      <c r="AH398" s="600" t="str">
        <f>H398</f>
        <v>스테미너풀충전</v>
      </c>
      <c r="AI398" s="623">
        <v>70</v>
      </c>
      <c r="AQ398" s="611">
        <v>1</v>
      </c>
      <c r="AR398" s="611">
        <v>1</v>
      </c>
      <c r="AS398" s="611">
        <v>1</v>
      </c>
      <c r="AT398" s="611">
        <v>1</v>
      </c>
      <c r="AU398" s="611">
        <v>1</v>
      </c>
      <c r="AV398" s="611">
        <v>1</v>
      </c>
      <c r="AW398" s="611">
        <v>1</v>
      </c>
      <c r="AX398" s="611">
        <v>1</v>
      </c>
    </row>
    <row r="399" spans="1:50" ht="11.25" customHeight="1">
      <c r="A399" s="623"/>
      <c r="B399" s="623">
        <v>7001</v>
      </c>
      <c r="C399" s="697">
        <v>2</v>
      </c>
      <c r="D399" s="623">
        <v>0</v>
      </c>
      <c r="E399" s="623">
        <v>0</v>
      </c>
      <c r="F399" s="623">
        <v>0</v>
      </c>
      <c r="G399" s="623">
        <v>0</v>
      </c>
      <c r="H399" s="429" t="s">
        <v>1010</v>
      </c>
      <c r="I399" s="601" t="str">
        <f t="shared" si="104"/>
        <v>캐릭별파트(255)</v>
      </c>
      <c r="J399" s="601" t="s">
        <v>2060</v>
      </c>
      <c r="K399" s="777">
        <v>-1</v>
      </c>
      <c r="L399" s="623" t="s">
        <v>2638</v>
      </c>
      <c r="M399" s="526" t="s">
        <v>2416</v>
      </c>
      <c r="N399" s="624">
        <v>0</v>
      </c>
      <c r="O399" s="623" t="s">
        <v>443</v>
      </c>
      <c r="P399" s="623" t="s">
        <v>432</v>
      </c>
      <c r="Q399" s="623">
        <v>60</v>
      </c>
      <c r="R399" s="526">
        <v>0</v>
      </c>
      <c r="S399" s="623"/>
      <c r="T399" s="623"/>
      <c r="U399" s="623"/>
      <c r="V399" s="623"/>
      <c r="W399" s="623"/>
      <c r="X399" s="623"/>
      <c r="Y399" s="623" t="s">
        <v>1923</v>
      </c>
      <c r="Z399" s="623">
        <f t="shared" ref="Z399:Z417" si="105">IF(AG399=-1, -1, 800)</f>
        <v>-1</v>
      </c>
      <c r="AA399" s="623"/>
      <c r="AB399" s="623"/>
      <c r="AC399" s="623"/>
      <c r="AD399" s="623"/>
      <c r="AE399" s="623">
        <v>0</v>
      </c>
      <c r="AF399" s="623">
        <v>6</v>
      </c>
      <c r="AG399" s="623">
        <v>-1</v>
      </c>
      <c r="AH399" s="600" t="str">
        <f t="shared" ref="AH399:AH416" si="106">H399</f>
        <v>스테미너반충전</v>
      </c>
      <c r="AI399" s="623">
        <v>90</v>
      </c>
      <c r="AQ399" s="611">
        <v>1</v>
      </c>
      <c r="AR399" s="611">
        <v>1</v>
      </c>
      <c r="AS399" s="611">
        <v>1</v>
      </c>
      <c r="AT399" s="611">
        <v>1</v>
      </c>
      <c r="AU399" s="611">
        <v>1</v>
      </c>
      <c r="AV399" s="611">
        <v>1</v>
      </c>
      <c r="AW399" s="611">
        <v>1</v>
      </c>
      <c r="AX399" s="611">
        <v>1</v>
      </c>
    </row>
    <row r="400" spans="1:50" s="696" customFormat="1" ht="11.25" customHeight="1">
      <c r="A400" s="697"/>
      <c r="B400" s="697">
        <v>7002</v>
      </c>
      <c r="C400" s="697">
        <v>3</v>
      </c>
      <c r="D400" s="697">
        <v>0</v>
      </c>
      <c r="E400" s="697">
        <v>0</v>
      </c>
      <c r="F400" s="697">
        <v>0</v>
      </c>
      <c r="G400" s="697">
        <v>0</v>
      </c>
      <c r="H400" s="698" t="s">
        <v>2376</v>
      </c>
      <c r="I400" s="601" t="str">
        <f t="shared" si="104"/>
        <v>캐릭별파트(255)</v>
      </c>
      <c r="J400" s="601" t="s">
        <v>2060</v>
      </c>
      <c r="K400" s="777">
        <v>-1</v>
      </c>
      <c r="L400" s="697" t="s">
        <v>2638</v>
      </c>
      <c r="M400" s="526" t="s">
        <v>2061</v>
      </c>
      <c r="N400" s="650">
        <v>0</v>
      </c>
      <c r="O400" s="697" t="s">
        <v>443</v>
      </c>
      <c r="P400" s="697" t="s">
        <v>432</v>
      </c>
      <c r="Q400" s="697">
        <v>60</v>
      </c>
      <c r="R400" s="526">
        <v>0</v>
      </c>
      <c r="S400" s="697"/>
      <c r="T400" s="697"/>
      <c r="U400" s="697"/>
      <c r="V400" s="697"/>
      <c r="W400" s="697"/>
      <c r="X400" s="697"/>
      <c r="Y400" s="697" t="s">
        <v>1923</v>
      </c>
      <c r="Z400" s="697">
        <f t="shared" si="105"/>
        <v>-1</v>
      </c>
      <c r="AA400" s="697"/>
      <c r="AB400" s="697"/>
      <c r="AC400" s="697"/>
      <c r="AD400" s="697"/>
      <c r="AE400" s="697">
        <v>0</v>
      </c>
      <c r="AF400" s="697">
        <v>20</v>
      </c>
      <c r="AG400" s="697">
        <v>-1</v>
      </c>
      <c r="AH400" s="600" t="str">
        <f t="shared" si="106"/>
        <v>더블실버획득</v>
      </c>
      <c r="AI400" s="697">
        <v>90</v>
      </c>
      <c r="AQ400" s="696">
        <v>1</v>
      </c>
      <c r="AR400" s="696">
        <v>1</v>
      </c>
      <c r="AS400" s="696">
        <v>1</v>
      </c>
      <c r="AT400" s="696">
        <v>1</v>
      </c>
      <c r="AU400" s="696">
        <v>1</v>
      </c>
      <c r="AV400" s="696">
        <v>1</v>
      </c>
      <c r="AW400" s="696">
        <v>1</v>
      </c>
      <c r="AX400" s="696">
        <v>1</v>
      </c>
    </row>
    <row r="401" spans="1:50" s="696" customFormat="1" ht="11.25" customHeight="1">
      <c r="A401" s="697"/>
      <c r="B401" s="697">
        <v>7003</v>
      </c>
      <c r="C401" s="697">
        <v>4</v>
      </c>
      <c r="D401" s="697">
        <v>0</v>
      </c>
      <c r="E401" s="697">
        <v>0</v>
      </c>
      <c r="F401" s="697">
        <v>0</v>
      </c>
      <c r="G401" s="697">
        <v>0</v>
      </c>
      <c r="H401" s="698" t="s">
        <v>2414</v>
      </c>
      <c r="I401" s="601" t="str">
        <f t="shared" si="104"/>
        <v>캐릭별파트(255)</v>
      </c>
      <c r="J401" s="601" t="s">
        <v>2060</v>
      </c>
      <c r="K401" s="777">
        <v>-1</v>
      </c>
      <c r="L401" s="697" t="s">
        <v>2638</v>
      </c>
      <c r="M401" s="526" t="s">
        <v>2061</v>
      </c>
      <c r="N401" s="650">
        <v>0</v>
      </c>
      <c r="O401" s="697" t="s">
        <v>443</v>
      </c>
      <c r="P401" s="697" t="s">
        <v>432</v>
      </c>
      <c r="Q401" s="697">
        <v>60</v>
      </c>
      <c r="R401" s="526">
        <v>0</v>
      </c>
      <c r="S401" s="697"/>
      <c r="T401" s="697"/>
      <c r="U401" s="697"/>
      <c r="V401" s="697"/>
      <c r="W401" s="697"/>
      <c r="X401" s="697"/>
      <c r="Y401" s="697" t="s">
        <v>1923</v>
      </c>
      <c r="Z401" s="697">
        <f t="shared" si="105"/>
        <v>-1</v>
      </c>
      <c r="AA401" s="697"/>
      <c r="AB401" s="697"/>
      <c r="AC401" s="697"/>
      <c r="AD401" s="697"/>
      <c r="AE401" s="697">
        <v>0</v>
      </c>
      <c r="AF401" s="697">
        <v>20</v>
      </c>
      <c r="AG401" s="697">
        <v>-1</v>
      </c>
      <c r="AH401" s="600" t="str">
        <f t="shared" si="106"/>
        <v>부스터모드</v>
      </c>
      <c r="AI401" s="697">
        <v>90</v>
      </c>
      <c r="AQ401" s="696">
        <v>1</v>
      </c>
      <c r="AR401" s="696">
        <v>1</v>
      </c>
      <c r="AS401" s="696">
        <v>1</v>
      </c>
      <c r="AT401" s="696">
        <v>1</v>
      </c>
      <c r="AU401" s="696">
        <v>1</v>
      </c>
      <c r="AV401" s="696">
        <v>1</v>
      </c>
      <c r="AW401" s="696">
        <v>1</v>
      </c>
      <c r="AX401" s="696">
        <v>1</v>
      </c>
    </row>
    <row r="402" spans="1:50" s="696" customFormat="1" ht="11.25" customHeight="1">
      <c r="A402" s="697"/>
      <c r="B402" s="697">
        <v>7004</v>
      </c>
      <c r="C402" s="697">
        <v>5</v>
      </c>
      <c r="D402" s="697">
        <v>0</v>
      </c>
      <c r="E402" s="697">
        <v>0</v>
      </c>
      <c r="F402" s="697">
        <v>0</v>
      </c>
      <c r="G402" s="697">
        <v>0</v>
      </c>
      <c r="H402" s="698" t="s">
        <v>2415</v>
      </c>
      <c r="I402" s="601" t="str">
        <f t="shared" si="104"/>
        <v>캐릭별파트(255)</v>
      </c>
      <c r="J402" s="601" t="s">
        <v>2060</v>
      </c>
      <c r="K402" s="777">
        <v>-1</v>
      </c>
      <c r="L402" s="697" t="s">
        <v>2638</v>
      </c>
      <c r="M402" s="526" t="s">
        <v>2061</v>
      </c>
      <c r="N402" s="650">
        <v>0</v>
      </c>
      <c r="O402" s="697" t="s">
        <v>443</v>
      </c>
      <c r="P402" s="697" t="s">
        <v>432</v>
      </c>
      <c r="Q402" s="697">
        <v>60</v>
      </c>
      <c r="R402" s="526">
        <v>0</v>
      </c>
      <c r="S402" s="697"/>
      <c r="T402" s="697"/>
      <c r="U402" s="697"/>
      <c r="V402" s="697"/>
      <c r="W402" s="697"/>
      <c r="X402" s="697"/>
      <c r="Y402" s="697" t="s">
        <v>1923</v>
      </c>
      <c r="Z402" s="697">
        <f t="shared" si="105"/>
        <v>-1</v>
      </c>
      <c r="AA402" s="697"/>
      <c r="AB402" s="697"/>
      <c r="AC402" s="697"/>
      <c r="AD402" s="697"/>
      <c r="AE402" s="697">
        <v>0</v>
      </c>
      <c r="AF402" s="697">
        <v>50</v>
      </c>
      <c r="AG402" s="697">
        <v>-1</v>
      </c>
      <c r="AH402" s="600" t="str">
        <f t="shared" si="106"/>
        <v>스테미너하루자유</v>
      </c>
      <c r="AI402" s="697">
        <v>90</v>
      </c>
      <c r="AQ402" s="696">
        <v>1</v>
      </c>
      <c r="AR402" s="696">
        <v>1</v>
      </c>
      <c r="AS402" s="696">
        <v>1</v>
      </c>
      <c r="AT402" s="696">
        <v>1</v>
      </c>
      <c r="AU402" s="696">
        <v>1</v>
      </c>
      <c r="AV402" s="696">
        <v>1</v>
      </c>
      <c r="AW402" s="696">
        <v>1</v>
      </c>
      <c r="AX402" s="696">
        <v>1</v>
      </c>
    </row>
    <row r="403" spans="1:50" s="696" customFormat="1" ht="11.25" customHeight="1">
      <c r="A403" s="697"/>
      <c r="B403" s="98">
        <v>7005</v>
      </c>
      <c r="C403" s="98">
        <v>6</v>
      </c>
      <c r="D403" s="98">
        <v>0</v>
      </c>
      <c r="E403" s="98">
        <v>0</v>
      </c>
      <c r="F403" s="98">
        <v>0</v>
      </c>
      <c r="G403" s="98">
        <v>0</v>
      </c>
      <c r="H403" s="527" t="s">
        <v>2430</v>
      </c>
      <c r="I403" s="761" t="str">
        <f t="shared" ref="I403:I405" si="107">"캐릭별파트(" &amp; (AQ403 + 2*AR403 + 4*AS403 + 8*AT403 + 16*AU403 + 32*AV403 + 64*AW403 + 128*AX403 )  &amp; ")"</f>
        <v>캐릭별파트(255)</v>
      </c>
      <c r="J403" s="761" t="s">
        <v>2060</v>
      </c>
      <c r="K403" s="779">
        <v>-1</v>
      </c>
      <c r="L403" s="98" t="s">
        <v>2638</v>
      </c>
      <c r="M403" s="98" t="s">
        <v>2061</v>
      </c>
      <c r="N403" s="762">
        <v>0</v>
      </c>
      <c r="O403" s="98" t="s">
        <v>443</v>
      </c>
      <c r="P403" s="98" t="s">
        <v>432</v>
      </c>
      <c r="Q403" s="98">
        <v>60</v>
      </c>
      <c r="R403" s="98">
        <v>0</v>
      </c>
      <c r="S403" s="98"/>
      <c r="T403" s="98"/>
      <c r="U403" s="98"/>
      <c r="V403" s="98"/>
      <c r="W403" s="98"/>
      <c r="X403" s="98"/>
      <c r="Y403" s="98" t="s">
        <v>1923</v>
      </c>
      <c r="Z403" s="98">
        <f t="shared" si="105"/>
        <v>-1</v>
      </c>
      <c r="AA403" s="98"/>
      <c r="AB403" s="98"/>
      <c r="AC403" s="98"/>
      <c r="AD403" s="98"/>
      <c r="AE403" s="98">
        <v>0</v>
      </c>
      <c r="AF403" s="98">
        <v>20</v>
      </c>
      <c r="AG403" s="98">
        <v>-1</v>
      </c>
      <c r="AH403" s="763" t="str">
        <f t="shared" ref="AH403:AH405" si="108">H403</f>
        <v>렙제무시20</v>
      </c>
      <c r="AI403" s="98">
        <v>90</v>
      </c>
      <c r="AJ403" s="764"/>
      <c r="AK403" s="764"/>
      <c r="AL403" s="764"/>
      <c r="AM403" s="764"/>
      <c r="AN403" s="764"/>
      <c r="AO403" s="764"/>
      <c r="AP403" s="764"/>
      <c r="AQ403" s="764">
        <v>1</v>
      </c>
      <c r="AR403" s="764">
        <v>1</v>
      </c>
      <c r="AS403" s="764">
        <v>1</v>
      </c>
      <c r="AT403" s="764">
        <v>1</v>
      </c>
      <c r="AU403" s="764">
        <v>1</v>
      </c>
      <c r="AV403" s="764">
        <v>1</v>
      </c>
      <c r="AW403" s="764">
        <v>1</v>
      </c>
      <c r="AX403" s="764">
        <v>1</v>
      </c>
    </row>
    <row r="404" spans="1:50" s="696" customFormat="1" ht="11.25" customHeight="1">
      <c r="A404" s="697"/>
      <c r="B404" s="98">
        <v>7006</v>
      </c>
      <c r="C404" s="98">
        <v>7</v>
      </c>
      <c r="D404" s="98">
        <v>0</v>
      </c>
      <c r="E404" s="98">
        <v>0</v>
      </c>
      <c r="F404" s="98">
        <v>0</v>
      </c>
      <c r="G404" s="98">
        <v>0</v>
      </c>
      <c r="H404" s="527" t="s">
        <v>2431</v>
      </c>
      <c r="I404" s="761" t="str">
        <f t="shared" si="107"/>
        <v>캐릭별파트(255)</v>
      </c>
      <c r="J404" s="761" t="s">
        <v>2060</v>
      </c>
      <c r="K404" s="779">
        <v>-1</v>
      </c>
      <c r="L404" s="98" t="s">
        <v>2638</v>
      </c>
      <c r="M404" s="98" t="s">
        <v>2061</v>
      </c>
      <c r="N404" s="762">
        <v>0</v>
      </c>
      <c r="O404" s="98" t="s">
        <v>443</v>
      </c>
      <c r="P404" s="98" t="s">
        <v>432</v>
      </c>
      <c r="Q404" s="98">
        <v>60</v>
      </c>
      <c r="R404" s="98">
        <v>0</v>
      </c>
      <c r="S404" s="98"/>
      <c r="T404" s="98"/>
      <c r="U404" s="98"/>
      <c r="V404" s="98"/>
      <c r="W404" s="98"/>
      <c r="X404" s="98"/>
      <c r="Y404" s="98" t="s">
        <v>1923</v>
      </c>
      <c r="Z404" s="98">
        <f t="shared" si="105"/>
        <v>-1</v>
      </c>
      <c r="AA404" s="98"/>
      <c r="AB404" s="98"/>
      <c r="AC404" s="98"/>
      <c r="AD404" s="98"/>
      <c r="AE404" s="98">
        <v>0</v>
      </c>
      <c r="AF404" s="98">
        <v>30</v>
      </c>
      <c r="AG404" s="98">
        <v>-1</v>
      </c>
      <c r="AH404" s="763" t="str">
        <f t="shared" si="108"/>
        <v>렙제무시30</v>
      </c>
      <c r="AI404" s="98">
        <v>90</v>
      </c>
      <c r="AJ404" s="764"/>
      <c r="AK404" s="764"/>
      <c r="AL404" s="764"/>
      <c r="AM404" s="764"/>
      <c r="AN404" s="764"/>
      <c r="AO404" s="764"/>
      <c r="AP404" s="764"/>
      <c r="AQ404" s="764">
        <v>1</v>
      </c>
      <c r="AR404" s="764">
        <v>1</v>
      </c>
      <c r="AS404" s="764">
        <v>1</v>
      </c>
      <c r="AT404" s="764">
        <v>1</v>
      </c>
      <c r="AU404" s="764">
        <v>1</v>
      </c>
      <c r="AV404" s="764">
        <v>1</v>
      </c>
      <c r="AW404" s="764">
        <v>1</v>
      </c>
      <c r="AX404" s="764">
        <v>1</v>
      </c>
    </row>
    <row r="405" spans="1:50" s="696" customFormat="1" ht="11.25" customHeight="1">
      <c r="A405" s="697"/>
      <c r="B405" s="98">
        <v>7007</v>
      </c>
      <c r="C405" s="98">
        <v>8</v>
      </c>
      <c r="D405" s="98">
        <v>0</v>
      </c>
      <c r="E405" s="98">
        <v>0</v>
      </c>
      <c r="F405" s="98">
        <v>0</v>
      </c>
      <c r="G405" s="98">
        <v>0</v>
      </c>
      <c r="H405" s="527" t="s">
        <v>2429</v>
      </c>
      <c r="I405" s="761" t="str">
        <f t="shared" si="107"/>
        <v>캐릭별파트(255)</v>
      </c>
      <c r="J405" s="761" t="s">
        <v>2060</v>
      </c>
      <c r="K405" s="779">
        <v>-1</v>
      </c>
      <c r="L405" s="98" t="s">
        <v>2638</v>
      </c>
      <c r="M405" s="98" t="s">
        <v>2061</v>
      </c>
      <c r="N405" s="762">
        <v>0</v>
      </c>
      <c r="O405" s="98" t="s">
        <v>443</v>
      </c>
      <c r="P405" s="98" t="s">
        <v>432</v>
      </c>
      <c r="Q405" s="98">
        <v>60</v>
      </c>
      <c r="R405" s="98">
        <v>0</v>
      </c>
      <c r="S405" s="98"/>
      <c r="T405" s="98"/>
      <c r="U405" s="98"/>
      <c r="V405" s="98"/>
      <c r="W405" s="98"/>
      <c r="X405" s="98"/>
      <c r="Y405" s="98" t="s">
        <v>1923</v>
      </c>
      <c r="Z405" s="98">
        <f t="shared" ref="Z405" si="109">IF(AG405=-1, -1, 800)</f>
        <v>-1</v>
      </c>
      <c r="AA405" s="98"/>
      <c r="AB405" s="98"/>
      <c r="AC405" s="98"/>
      <c r="AD405" s="98"/>
      <c r="AE405" s="98">
        <v>0</v>
      </c>
      <c r="AF405" s="98">
        <v>50</v>
      </c>
      <c r="AG405" s="98">
        <v>-1</v>
      </c>
      <c r="AH405" s="763" t="str">
        <f t="shared" si="108"/>
        <v>렙제무시50</v>
      </c>
      <c r="AI405" s="98">
        <v>90</v>
      </c>
      <c r="AJ405" s="764"/>
      <c r="AK405" s="764"/>
      <c r="AL405" s="764"/>
      <c r="AM405" s="764"/>
      <c r="AN405" s="764"/>
      <c r="AO405" s="764"/>
      <c r="AP405" s="764"/>
      <c r="AQ405" s="764">
        <v>1</v>
      </c>
      <c r="AR405" s="764">
        <v>1</v>
      </c>
      <c r="AS405" s="764">
        <v>1</v>
      </c>
      <c r="AT405" s="764">
        <v>1</v>
      </c>
      <c r="AU405" s="764">
        <v>1</v>
      </c>
      <c r="AV405" s="764">
        <v>1</v>
      </c>
      <c r="AW405" s="764">
        <v>1</v>
      </c>
      <c r="AX405" s="764">
        <v>1</v>
      </c>
    </row>
    <row r="406" spans="1:50" s="696" customFormat="1" ht="11.25" customHeight="1">
      <c r="A406" s="697"/>
      <c r="B406" s="98">
        <v>7008</v>
      </c>
      <c r="C406" s="98">
        <v>9</v>
      </c>
      <c r="D406" s="98">
        <v>0</v>
      </c>
      <c r="E406" s="98">
        <v>0</v>
      </c>
      <c r="F406" s="98">
        <v>0</v>
      </c>
      <c r="G406" s="98">
        <v>0</v>
      </c>
      <c r="H406" s="527" t="s">
        <v>2432</v>
      </c>
      <c r="I406" s="761" t="str">
        <f t="shared" si="104"/>
        <v>캐릭별파트(255)</v>
      </c>
      <c r="J406" s="761" t="s">
        <v>2060</v>
      </c>
      <c r="K406" s="779">
        <v>-1</v>
      </c>
      <c r="L406" s="98" t="s">
        <v>2638</v>
      </c>
      <c r="M406" s="98" t="s">
        <v>2061</v>
      </c>
      <c r="N406" s="762">
        <v>0</v>
      </c>
      <c r="O406" s="98" t="s">
        <v>443</v>
      </c>
      <c r="P406" s="98" t="s">
        <v>432</v>
      </c>
      <c r="Q406" s="98">
        <v>60</v>
      </c>
      <c r="R406" s="98">
        <v>0</v>
      </c>
      <c r="S406" s="98"/>
      <c r="T406" s="98"/>
      <c r="U406" s="98"/>
      <c r="V406" s="98"/>
      <c r="W406" s="98"/>
      <c r="X406" s="98"/>
      <c r="Y406" s="98" t="s">
        <v>1923</v>
      </c>
      <c r="Z406" s="98">
        <f t="shared" si="105"/>
        <v>-1</v>
      </c>
      <c r="AA406" s="98"/>
      <c r="AB406" s="98"/>
      <c r="AC406" s="98"/>
      <c r="AD406" s="98"/>
      <c r="AE406" s="98">
        <v>0</v>
      </c>
      <c r="AF406" s="98">
        <v>99</v>
      </c>
      <c r="AG406" s="98">
        <v>-1</v>
      </c>
      <c r="AH406" s="763" t="str">
        <f t="shared" si="106"/>
        <v>렙제무시99</v>
      </c>
      <c r="AI406" s="98">
        <v>90</v>
      </c>
      <c r="AJ406" s="764"/>
      <c r="AK406" s="764"/>
      <c r="AL406" s="764"/>
      <c r="AM406" s="764"/>
      <c r="AN406" s="764"/>
      <c r="AO406" s="764"/>
      <c r="AP406" s="764"/>
      <c r="AQ406" s="764">
        <v>1</v>
      </c>
      <c r="AR406" s="764">
        <v>1</v>
      </c>
      <c r="AS406" s="764">
        <v>1</v>
      </c>
      <c r="AT406" s="764">
        <v>1</v>
      </c>
      <c r="AU406" s="764">
        <v>1</v>
      </c>
      <c r="AV406" s="764">
        <v>1</v>
      </c>
      <c r="AW406" s="764">
        <v>1</v>
      </c>
      <c r="AX406" s="764">
        <v>1</v>
      </c>
    </row>
    <row r="407" spans="1:50" s="696" customFormat="1" ht="11.25" customHeight="1">
      <c r="A407" s="697"/>
      <c r="B407" s="749">
        <v>7020</v>
      </c>
      <c r="C407" s="749">
        <v>10</v>
      </c>
      <c r="D407" s="749">
        <v>0</v>
      </c>
      <c r="E407" s="749">
        <v>0</v>
      </c>
      <c r="F407" s="749">
        <v>0</v>
      </c>
      <c r="G407" s="749">
        <v>0</v>
      </c>
      <c r="H407" s="750" t="s">
        <v>2433</v>
      </c>
      <c r="I407" s="751" t="str">
        <f t="shared" si="104"/>
        <v>캐릭별파트(255)</v>
      </c>
      <c r="J407" s="751" t="s">
        <v>2060</v>
      </c>
      <c r="K407" s="749">
        <v>-1</v>
      </c>
      <c r="L407" s="749" t="s">
        <v>2638</v>
      </c>
      <c r="M407" s="749" t="s">
        <v>2061</v>
      </c>
      <c r="N407" s="752">
        <v>0</v>
      </c>
      <c r="O407" s="749" t="s">
        <v>443</v>
      </c>
      <c r="P407" s="749" t="s">
        <v>432</v>
      </c>
      <c r="Q407" s="749">
        <v>60</v>
      </c>
      <c r="R407" s="749">
        <v>0</v>
      </c>
      <c r="S407" s="749"/>
      <c r="T407" s="749"/>
      <c r="U407" s="749"/>
      <c r="V407" s="749"/>
      <c r="W407" s="749"/>
      <c r="X407" s="749"/>
      <c r="Y407" s="749" t="s">
        <v>1923</v>
      </c>
      <c r="Z407" s="749">
        <f t="shared" ref="Z407:Z410" si="110">IF(AG407=-1, -1, 800)</f>
        <v>-1</v>
      </c>
      <c r="AA407" s="749"/>
      <c r="AB407" s="749"/>
      <c r="AC407" s="749"/>
      <c r="AD407" s="749"/>
      <c r="AE407" s="749">
        <v>0</v>
      </c>
      <c r="AF407" s="749">
        <v>5</v>
      </c>
      <c r="AG407" s="749">
        <v>-1</v>
      </c>
      <c r="AH407" s="753" t="str">
        <f t="shared" si="106"/>
        <v>역전배틀도전</v>
      </c>
      <c r="AI407" s="749">
        <v>90</v>
      </c>
      <c r="AJ407" s="754"/>
      <c r="AK407" s="754"/>
      <c r="AL407" s="754"/>
      <c r="AM407" s="754"/>
      <c r="AN407" s="754"/>
      <c r="AO407" s="754"/>
      <c r="AP407" s="754"/>
      <c r="AQ407" s="754">
        <v>1</v>
      </c>
      <c r="AR407" s="754">
        <v>1</v>
      </c>
      <c r="AS407" s="754">
        <v>1</v>
      </c>
      <c r="AT407" s="754">
        <v>1</v>
      </c>
      <c r="AU407" s="754">
        <v>1</v>
      </c>
      <c r="AV407" s="754">
        <v>1</v>
      </c>
      <c r="AW407" s="754">
        <v>1</v>
      </c>
      <c r="AX407" s="754">
        <v>1</v>
      </c>
    </row>
    <row r="408" spans="1:50" s="696" customFormat="1" ht="11.25" customHeight="1">
      <c r="A408" s="697"/>
      <c r="B408" s="749">
        <v>7021</v>
      </c>
      <c r="C408" s="749">
        <v>11</v>
      </c>
      <c r="D408" s="749">
        <v>0</v>
      </c>
      <c r="E408" s="749">
        <v>0</v>
      </c>
      <c r="F408" s="749">
        <v>0</v>
      </c>
      <c r="G408" s="749">
        <v>0</v>
      </c>
      <c r="H408" s="750" t="s">
        <v>2434</v>
      </c>
      <c r="I408" s="751" t="str">
        <f t="shared" si="104"/>
        <v>캐릭별파트(255)</v>
      </c>
      <c r="J408" s="751" t="s">
        <v>2060</v>
      </c>
      <c r="K408" s="749">
        <v>-1</v>
      </c>
      <c r="L408" s="749" t="s">
        <v>2638</v>
      </c>
      <c r="M408" s="749" t="s">
        <v>2061</v>
      </c>
      <c r="N408" s="752">
        <v>0</v>
      </c>
      <c r="O408" s="749" t="s">
        <v>443</v>
      </c>
      <c r="P408" s="749" t="s">
        <v>432</v>
      </c>
      <c r="Q408" s="749">
        <v>60</v>
      </c>
      <c r="R408" s="749">
        <v>0</v>
      </c>
      <c r="S408" s="749"/>
      <c r="T408" s="749"/>
      <c r="U408" s="749"/>
      <c r="V408" s="749"/>
      <c r="W408" s="749"/>
      <c r="X408" s="749"/>
      <c r="Y408" s="749" t="s">
        <v>1923</v>
      </c>
      <c r="Z408" s="749">
        <f t="shared" si="110"/>
        <v>-1</v>
      </c>
      <c r="AA408" s="749"/>
      <c r="AB408" s="749"/>
      <c r="AC408" s="749"/>
      <c r="AD408" s="749"/>
      <c r="AE408" s="749">
        <v>0</v>
      </c>
      <c r="AF408" s="749">
        <v>5</v>
      </c>
      <c r="AG408" s="749">
        <v>-1</v>
      </c>
      <c r="AH408" s="753" t="str">
        <f t="shared" si="106"/>
        <v>역전미션도전4</v>
      </c>
      <c r="AI408" s="749">
        <v>90</v>
      </c>
      <c r="AJ408" s="754"/>
      <c r="AK408" s="754"/>
      <c r="AL408" s="754"/>
      <c r="AM408" s="754"/>
      <c r="AN408" s="754"/>
      <c r="AO408" s="754"/>
      <c r="AP408" s="754"/>
      <c r="AQ408" s="754">
        <v>1</v>
      </c>
      <c r="AR408" s="754">
        <v>1</v>
      </c>
      <c r="AS408" s="754">
        <v>1</v>
      </c>
      <c r="AT408" s="754">
        <v>1</v>
      </c>
      <c r="AU408" s="754">
        <v>1</v>
      </c>
      <c r="AV408" s="754">
        <v>1</v>
      </c>
      <c r="AW408" s="754">
        <v>1</v>
      </c>
      <c r="AX408" s="754">
        <v>1</v>
      </c>
    </row>
    <row r="409" spans="1:50" s="696" customFormat="1" ht="11.25" customHeight="1">
      <c r="A409" s="697"/>
      <c r="B409" s="749">
        <v>7022</v>
      </c>
      <c r="C409" s="749">
        <v>12</v>
      </c>
      <c r="D409" s="749">
        <v>0</v>
      </c>
      <c r="E409" s="749">
        <v>0</v>
      </c>
      <c r="F409" s="749">
        <v>0</v>
      </c>
      <c r="G409" s="749">
        <v>0</v>
      </c>
      <c r="H409" s="750" t="s">
        <v>2435</v>
      </c>
      <c r="I409" s="751" t="str">
        <f t="shared" ref="I409:I410" si="111">"캐릭별파트(" &amp; (AQ409 + 2*AR409 + 4*AS409 + 8*AT409 + 16*AU409 + 32*AV409 + 64*AW409 + 128*AX409 )  &amp; ")"</f>
        <v>캐릭별파트(255)</v>
      </c>
      <c r="J409" s="751" t="s">
        <v>2060</v>
      </c>
      <c r="K409" s="749">
        <v>-1</v>
      </c>
      <c r="L409" s="749" t="s">
        <v>2638</v>
      </c>
      <c r="M409" s="749" t="s">
        <v>2061</v>
      </c>
      <c r="N409" s="752">
        <v>0</v>
      </c>
      <c r="O409" s="749" t="s">
        <v>443</v>
      </c>
      <c r="P409" s="749" t="s">
        <v>432</v>
      </c>
      <c r="Q409" s="749">
        <v>60</v>
      </c>
      <c r="R409" s="749">
        <v>0</v>
      </c>
      <c r="S409" s="749"/>
      <c r="T409" s="749"/>
      <c r="U409" s="749"/>
      <c r="V409" s="749"/>
      <c r="W409" s="749"/>
      <c r="X409" s="749"/>
      <c r="Y409" s="749" t="s">
        <v>1923</v>
      </c>
      <c r="Z409" s="749">
        <f t="shared" si="110"/>
        <v>-1</v>
      </c>
      <c r="AA409" s="749"/>
      <c r="AB409" s="749"/>
      <c r="AC409" s="749"/>
      <c r="AD409" s="749"/>
      <c r="AE409" s="749">
        <v>0</v>
      </c>
      <c r="AF409" s="749">
        <v>7</v>
      </c>
      <c r="AG409" s="749">
        <v>-1</v>
      </c>
      <c r="AH409" s="753" t="str">
        <f t="shared" ref="AH409:AH410" si="112">H409</f>
        <v>역전미션도전7</v>
      </c>
      <c r="AI409" s="749">
        <v>90</v>
      </c>
      <c r="AJ409" s="754"/>
      <c r="AK409" s="754"/>
      <c r="AL409" s="754"/>
      <c r="AM409" s="754"/>
      <c r="AN409" s="754"/>
      <c r="AO409" s="754"/>
      <c r="AP409" s="754"/>
      <c r="AQ409" s="754">
        <v>1</v>
      </c>
      <c r="AR409" s="754">
        <v>1</v>
      </c>
      <c r="AS409" s="754">
        <v>1</v>
      </c>
      <c r="AT409" s="754">
        <v>1</v>
      </c>
      <c r="AU409" s="754">
        <v>1</v>
      </c>
      <c r="AV409" s="754">
        <v>1</v>
      </c>
      <c r="AW409" s="754">
        <v>1</v>
      </c>
      <c r="AX409" s="754">
        <v>1</v>
      </c>
    </row>
    <row r="410" spans="1:50" s="696" customFormat="1" ht="11.25" customHeight="1">
      <c r="A410" s="697"/>
      <c r="B410" s="749">
        <v>7023</v>
      </c>
      <c r="C410" s="749">
        <v>13</v>
      </c>
      <c r="D410" s="749">
        <v>0</v>
      </c>
      <c r="E410" s="749">
        <v>0</v>
      </c>
      <c r="F410" s="749">
        <v>0</v>
      </c>
      <c r="G410" s="749">
        <v>0</v>
      </c>
      <c r="H410" s="750" t="s">
        <v>2436</v>
      </c>
      <c r="I410" s="751" t="str">
        <f t="shared" si="111"/>
        <v>캐릭별파트(255)</v>
      </c>
      <c r="J410" s="751" t="s">
        <v>2060</v>
      </c>
      <c r="K410" s="749">
        <v>-1</v>
      </c>
      <c r="L410" s="749" t="s">
        <v>2638</v>
      </c>
      <c r="M410" s="749" t="s">
        <v>2061</v>
      </c>
      <c r="N410" s="752">
        <v>0</v>
      </c>
      <c r="O410" s="749" t="s">
        <v>443</v>
      </c>
      <c r="P410" s="749" t="s">
        <v>432</v>
      </c>
      <c r="Q410" s="749">
        <v>60</v>
      </c>
      <c r="R410" s="749">
        <v>0</v>
      </c>
      <c r="S410" s="749"/>
      <c r="T410" s="749"/>
      <c r="U410" s="749"/>
      <c r="V410" s="749"/>
      <c r="W410" s="749"/>
      <c r="X410" s="749"/>
      <c r="Y410" s="749" t="s">
        <v>1923</v>
      </c>
      <c r="Z410" s="749">
        <f t="shared" si="110"/>
        <v>-1</v>
      </c>
      <c r="AA410" s="749"/>
      <c r="AB410" s="749"/>
      <c r="AC410" s="749"/>
      <c r="AD410" s="749"/>
      <c r="AE410" s="749">
        <v>0</v>
      </c>
      <c r="AF410" s="749">
        <v>20</v>
      </c>
      <c r="AG410" s="749">
        <v>-1</v>
      </c>
      <c r="AH410" s="753" t="str">
        <f t="shared" si="112"/>
        <v>역전미션도전8</v>
      </c>
      <c r="AI410" s="749">
        <v>90</v>
      </c>
      <c r="AJ410" s="754"/>
      <c r="AK410" s="754"/>
      <c r="AL410" s="754"/>
      <c r="AM410" s="754"/>
      <c r="AN410" s="754"/>
      <c r="AO410" s="754"/>
      <c r="AP410" s="754"/>
      <c r="AQ410" s="754">
        <v>1</v>
      </c>
      <c r="AR410" s="754">
        <v>1</v>
      </c>
      <c r="AS410" s="754">
        <v>1</v>
      </c>
      <c r="AT410" s="754">
        <v>1</v>
      </c>
      <c r="AU410" s="754">
        <v>1</v>
      </c>
      <c r="AV410" s="754">
        <v>1</v>
      </c>
      <c r="AW410" s="754">
        <v>1</v>
      </c>
      <c r="AX410" s="754">
        <v>1</v>
      </c>
    </row>
    <row r="411" spans="1:50" s="696" customFormat="1" ht="11.25" customHeight="1">
      <c r="A411" s="697"/>
      <c r="B411" s="749">
        <v>7024</v>
      </c>
      <c r="C411" s="749">
        <v>14</v>
      </c>
      <c r="D411" s="749">
        <v>0</v>
      </c>
      <c r="E411" s="749">
        <v>0</v>
      </c>
      <c r="F411" s="749">
        <v>0</v>
      </c>
      <c r="G411" s="749">
        <v>0</v>
      </c>
      <c r="H411" s="750" t="s">
        <v>2437</v>
      </c>
      <c r="I411" s="751" t="str">
        <f t="shared" ref="I411:I415" si="113">"캐릭별파트(" &amp; (AQ411 + 2*AR411 + 4*AS411 + 8*AT411 + 16*AU411 + 32*AV411 + 64*AW411 + 128*AX411 )  &amp; ")"</f>
        <v>캐릭별파트(255)</v>
      </c>
      <c r="J411" s="751" t="s">
        <v>2060</v>
      </c>
      <c r="K411" s="749">
        <v>-1</v>
      </c>
      <c r="L411" s="749" t="s">
        <v>2638</v>
      </c>
      <c r="M411" s="749" t="s">
        <v>2061</v>
      </c>
      <c r="N411" s="752">
        <v>0</v>
      </c>
      <c r="O411" s="749" t="s">
        <v>443</v>
      </c>
      <c r="P411" s="749" t="s">
        <v>432</v>
      </c>
      <c r="Q411" s="749">
        <v>60</v>
      </c>
      <c r="R411" s="749">
        <v>0</v>
      </c>
      <c r="S411" s="749"/>
      <c r="T411" s="749"/>
      <c r="U411" s="749"/>
      <c r="V411" s="749"/>
      <c r="W411" s="749"/>
      <c r="X411" s="749"/>
      <c r="Y411" s="749" t="s">
        <v>1923</v>
      </c>
      <c r="Z411" s="749">
        <f t="shared" si="105"/>
        <v>-1</v>
      </c>
      <c r="AA411" s="749"/>
      <c r="AB411" s="749"/>
      <c r="AC411" s="749"/>
      <c r="AD411" s="749"/>
      <c r="AE411" s="749">
        <v>0</v>
      </c>
      <c r="AF411" s="749">
        <v>50</v>
      </c>
      <c r="AG411" s="749">
        <v>-1</v>
      </c>
      <c r="AH411" s="753" t="str">
        <f t="shared" ref="AH411:AH415" si="114">H411</f>
        <v>역전미션도전9</v>
      </c>
      <c r="AI411" s="749">
        <v>90</v>
      </c>
      <c r="AJ411" s="754"/>
      <c r="AK411" s="754"/>
      <c r="AL411" s="754"/>
      <c r="AM411" s="754"/>
      <c r="AN411" s="754"/>
      <c r="AO411" s="754"/>
      <c r="AP411" s="754"/>
      <c r="AQ411" s="754">
        <v>1</v>
      </c>
      <c r="AR411" s="754">
        <v>1</v>
      </c>
      <c r="AS411" s="754">
        <v>1</v>
      </c>
      <c r="AT411" s="754">
        <v>1</v>
      </c>
      <c r="AU411" s="754">
        <v>1</v>
      </c>
      <c r="AV411" s="754">
        <v>1</v>
      </c>
      <c r="AW411" s="754">
        <v>1</v>
      </c>
      <c r="AX411" s="754">
        <v>1</v>
      </c>
    </row>
    <row r="412" spans="1:50" s="696" customFormat="1" ht="11.25" customHeight="1">
      <c r="A412" s="697"/>
      <c r="B412" s="755">
        <v>7030</v>
      </c>
      <c r="C412" s="755">
        <v>15</v>
      </c>
      <c r="D412" s="755">
        <v>0</v>
      </c>
      <c r="E412" s="755">
        <v>0</v>
      </c>
      <c r="F412" s="755">
        <v>0</v>
      </c>
      <c r="G412" s="755">
        <v>0</v>
      </c>
      <c r="H412" s="756" t="s">
        <v>2443</v>
      </c>
      <c r="I412" s="757" t="str">
        <f t="shared" ref="I412:I414" si="115">"캐릭별파트(" &amp; (AQ412 + 2*AR412 + 4*AS412 + 8*AT412 + 16*AU412 + 32*AV412 + 64*AW412 + 128*AX412 )  &amp; ")"</f>
        <v>캐릭별파트(255)</v>
      </c>
      <c r="J412" s="757" t="s">
        <v>2060</v>
      </c>
      <c r="K412" s="755">
        <v>-1</v>
      </c>
      <c r="L412" s="755" t="s">
        <v>2638</v>
      </c>
      <c r="M412" s="755" t="s">
        <v>2061</v>
      </c>
      <c r="N412" s="758">
        <v>0</v>
      </c>
      <c r="O412" s="755" t="s">
        <v>443</v>
      </c>
      <c r="P412" s="755" t="s">
        <v>432</v>
      </c>
      <c r="Q412" s="755">
        <v>60</v>
      </c>
      <c r="R412" s="755">
        <v>0</v>
      </c>
      <c r="S412" s="755"/>
      <c r="T412" s="755"/>
      <c r="U412" s="755"/>
      <c r="V412" s="755"/>
      <c r="W412" s="755"/>
      <c r="X412" s="755"/>
      <c r="Y412" s="755" t="s">
        <v>1923</v>
      </c>
      <c r="Z412" s="755">
        <f t="shared" si="105"/>
        <v>-1</v>
      </c>
      <c r="AA412" s="755"/>
      <c r="AB412" s="755"/>
      <c r="AC412" s="755"/>
      <c r="AD412" s="755"/>
      <c r="AE412" s="755">
        <v>0</v>
      </c>
      <c r="AF412" s="755">
        <v>5</v>
      </c>
      <c r="AG412" s="755">
        <v>-1</v>
      </c>
      <c r="AH412" s="759" t="str">
        <f t="shared" ref="AH412:AH414" si="116">H412</f>
        <v>역전미션2도전05</v>
      </c>
      <c r="AI412" s="755">
        <v>90</v>
      </c>
      <c r="AJ412" s="760"/>
      <c r="AK412" s="760"/>
      <c r="AL412" s="760"/>
      <c r="AM412" s="760"/>
      <c r="AN412" s="760"/>
      <c r="AO412" s="760"/>
      <c r="AP412" s="760"/>
      <c r="AQ412" s="760">
        <v>1</v>
      </c>
      <c r="AR412" s="760">
        <v>1</v>
      </c>
      <c r="AS412" s="760">
        <v>1</v>
      </c>
      <c r="AT412" s="760">
        <v>1</v>
      </c>
      <c r="AU412" s="760">
        <v>1</v>
      </c>
      <c r="AV412" s="760">
        <v>1</v>
      </c>
      <c r="AW412" s="760">
        <v>1</v>
      </c>
      <c r="AX412" s="760">
        <v>1</v>
      </c>
    </row>
    <row r="413" spans="1:50" s="696" customFormat="1" ht="11.25" customHeight="1">
      <c r="A413" s="697"/>
      <c r="B413" s="755">
        <v>7031</v>
      </c>
      <c r="C413" s="755">
        <v>16</v>
      </c>
      <c r="D413" s="755">
        <v>0</v>
      </c>
      <c r="E413" s="755">
        <v>0</v>
      </c>
      <c r="F413" s="755">
        <v>0</v>
      </c>
      <c r="G413" s="755">
        <v>0</v>
      </c>
      <c r="H413" s="756" t="s">
        <v>2438</v>
      </c>
      <c r="I413" s="757" t="str">
        <f t="shared" si="115"/>
        <v>캐릭별파트(255)</v>
      </c>
      <c r="J413" s="757" t="s">
        <v>2060</v>
      </c>
      <c r="K413" s="755">
        <v>-1</v>
      </c>
      <c r="L413" s="755" t="s">
        <v>2638</v>
      </c>
      <c r="M413" s="755" t="s">
        <v>2061</v>
      </c>
      <c r="N413" s="758">
        <v>0</v>
      </c>
      <c r="O413" s="755" t="s">
        <v>443</v>
      </c>
      <c r="P413" s="755" t="s">
        <v>432</v>
      </c>
      <c r="Q413" s="755">
        <v>60</v>
      </c>
      <c r="R413" s="755">
        <v>0</v>
      </c>
      <c r="S413" s="755"/>
      <c r="T413" s="755"/>
      <c r="U413" s="755"/>
      <c r="V413" s="755"/>
      <c r="W413" s="755"/>
      <c r="X413" s="755"/>
      <c r="Y413" s="755" t="s">
        <v>1923</v>
      </c>
      <c r="Z413" s="755">
        <f t="shared" si="105"/>
        <v>-1</v>
      </c>
      <c r="AA413" s="755"/>
      <c r="AB413" s="755"/>
      <c r="AC413" s="755"/>
      <c r="AD413" s="755"/>
      <c r="AE413" s="755">
        <v>0</v>
      </c>
      <c r="AF413" s="755">
        <v>10</v>
      </c>
      <c r="AG413" s="755">
        <v>-1</v>
      </c>
      <c r="AH413" s="759" t="str">
        <f t="shared" si="116"/>
        <v>역전미션2도전10</v>
      </c>
      <c r="AI413" s="755">
        <v>90</v>
      </c>
      <c r="AJ413" s="760"/>
      <c r="AK413" s="760"/>
      <c r="AL413" s="760"/>
      <c r="AM413" s="760"/>
      <c r="AN413" s="760"/>
      <c r="AO413" s="760"/>
      <c r="AP413" s="760"/>
      <c r="AQ413" s="760">
        <v>1</v>
      </c>
      <c r="AR413" s="760">
        <v>1</v>
      </c>
      <c r="AS413" s="760">
        <v>1</v>
      </c>
      <c r="AT413" s="760">
        <v>1</v>
      </c>
      <c r="AU413" s="760">
        <v>1</v>
      </c>
      <c r="AV413" s="760">
        <v>1</v>
      </c>
      <c r="AW413" s="760">
        <v>1</v>
      </c>
      <c r="AX413" s="760">
        <v>1</v>
      </c>
    </row>
    <row r="414" spans="1:50" s="696" customFormat="1" ht="11.25" customHeight="1">
      <c r="A414" s="697"/>
      <c r="B414" s="755">
        <v>7032</v>
      </c>
      <c r="C414" s="755">
        <v>17</v>
      </c>
      <c r="D414" s="755">
        <v>0</v>
      </c>
      <c r="E414" s="755">
        <v>0</v>
      </c>
      <c r="F414" s="755">
        <v>0</v>
      </c>
      <c r="G414" s="755">
        <v>0</v>
      </c>
      <c r="H414" s="756" t="s">
        <v>2441</v>
      </c>
      <c r="I414" s="757" t="str">
        <f t="shared" si="115"/>
        <v>캐릭별파트(255)</v>
      </c>
      <c r="J414" s="757" t="s">
        <v>2060</v>
      </c>
      <c r="K414" s="755">
        <v>-1</v>
      </c>
      <c r="L414" s="755" t="s">
        <v>2638</v>
      </c>
      <c r="M414" s="755" t="s">
        <v>2061</v>
      </c>
      <c r="N414" s="758">
        <v>0</v>
      </c>
      <c r="O414" s="755" t="s">
        <v>443</v>
      </c>
      <c r="P414" s="755" t="s">
        <v>432</v>
      </c>
      <c r="Q414" s="755">
        <v>60</v>
      </c>
      <c r="R414" s="755">
        <v>0</v>
      </c>
      <c r="S414" s="755"/>
      <c r="T414" s="755"/>
      <c r="U414" s="755"/>
      <c r="V414" s="755"/>
      <c r="W414" s="755"/>
      <c r="X414" s="755"/>
      <c r="Y414" s="755" t="s">
        <v>1923</v>
      </c>
      <c r="Z414" s="755">
        <f t="shared" ref="Z414" si="117">IF(AG414=-1, -1, 800)</f>
        <v>-1</v>
      </c>
      <c r="AA414" s="755"/>
      <c r="AB414" s="755"/>
      <c r="AC414" s="755"/>
      <c r="AD414" s="755"/>
      <c r="AE414" s="755">
        <v>0</v>
      </c>
      <c r="AF414" s="755">
        <v>20</v>
      </c>
      <c r="AG414" s="755">
        <v>-1</v>
      </c>
      <c r="AH414" s="759" t="str">
        <f t="shared" si="116"/>
        <v>역전미션2도전15</v>
      </c>
      <c r="AI414" s="755">
        <v>90</v>
      </c>
      <c r="AJ414" s="760"/>
      <c r="AK414" s="760"/>
      <c r="AL414" s="760"/>
      <c r="AM414" s="760"/>
      <c r="AN414" s="760"/>
      <c r="AO414" s="760"/>
      <c r="AP414" s="760"/>
      <c r="AQ414" s="760">
        <v>1</v>
      </c>
      <c r="AR414" s="760">
        <v>1</v>
      </c>
      <c r="AS414" s="760">
        <v>1</v>
      </c>
      <c r="AT414" s="760">
        <v>1</v>
      </c>
      <c r="AU414" s="760">
        <v>1</v>
      </c>
      <c r="AV414" s="760">
        <v>1</v>
      </c>
      <c r="AW414" s="760">
        <v>1</v>
      </c>
      <c r="AX414" s="760">
        <v>1</v>
      </c>
    </row>
    <row r="415" spans="1:50" s="696" customFormat="1" ht="11.25" customHeight="1">
      <c r="A415" s="697"/>
      <c r="B415" s="755">
        <v>7033</v>
      </c>
      <c r="C415" s="755">
        <v>18</v>
      </c>
      <c r="D415" s="755">
        <v>0</v>
      </c>
      <c r="E415" s="755">
        <v>0</v>
      </c>
      <c r="F415" s="755">
        <v>0</v>
      </c>
      <c r="G415" s="755">
        <v>0</v>
      </c>
      <c r="H415" s="756" t="s">
        <v>2439</v>
      </c>
      <c r="I415" s="757" t="str">
        <f t="shared" si="113"/>
        <v>캐릭별파트(255)</v>
      </c>
      <c r="J415" s="757" t="s">
        <v>2060</v>
      </c>
      <c r="K415" s="755">
        <v>-1</v>
      </c>
      <c r="L415" s="755" t="s">
        <v>2638</v>
      </c>
      <c r="M415" s="755" t="s">
        <v>2061</v>
      </c>
      <c r="N415" s="758">
        <v>0</v>
      </c>
      <c r="O415" s="755" t="s">
        <v>443</v>
      </c>
      <c r="P415" s="755" t="s">
        <v>432</v>
      </c>
      <c r="Q415" s="755">
        <v>60</v>
      </c>
      <c r="R415" s="755">
        <v>0</v>
      </c>
      <c r="S415" s="755"/>
      <c r="T415" s="755"/>
      <c r="U415" s="755"/>
      <c r="V415" s="755"/>
      <c r="W415" s="755"/>
      <c r="X415" s="755"/>
      <c r="Y415" s="755" t="s">
        <v>1923</v>
      </c>
      <c r="Z415" s="755">
        <f t="shared" ref="Z415" si="118">IF(AG415=-1, -1, 800)</f>
        <v>-1</v>
      </c>
      <c r="AA415" s="755"/>
      <c r="AB415" s="755"/>
      <c r="AC415" s="755"/>
      <c r="AD415" s="755"/>
      <c r="AE415" s="755">
        <v>0</v>
      </c>
      <c r="AF415" s="755">
        <v>30</v>
      </c>
      <c r="AG415" s="755">
        <v>-1</v>
      </c>
      <c r="AH415" s="759" t="str">
        <f t="shared" si="114"/>
        <v>역전미션2도전20</v>
      </c>
      <c r="AI415" s="755">
        <v>90</v>
      </c>
      <c r="AJ415" s="760"/>
      <c r="AK415" s="760"/>
      <c r="AL415" s="760"/>
      <c r="AM415" s="760"/>
      <c r="AN415" s="760"/>
      <c r="AO415" s="760"/>
      <c r="AP415" s="760"/>
      <c r="AQ415" s="760">
        <v>1</v>
      </c>
      <c r="AR415" s="760">
        <v>1</v>
      </c>
      <c r="AS415" s="760">
        <v>1</v>
      </c>
      <c r="AT415" s="760">
        <v>1</v>
      </c>
      <c r="AU415" s="760">
        <v>1</v>
      </c>
      <c r="AV415" s="760">
        <v>1</v>
      </c>
      <c r="AW415" s="760">
        <v>1</v>
      </c>
      <c r="AX415" s="760">
        <v>1</v>
      </c>
    </row>
    <row r="416" spans="1:50" s="696" customFormat="1" ht="11.25" customHeight="1">
      <c r="A416" s="697"/>
      <c r="B416" s="755">
        <v>7034</v>
      </c>
      <c r="C416" s="755">
        <v>19</v>
      </c>
      <c r="D416" s="755">
        <v>0</v>
      </c>
      <c r="E416" s="755">
        <v>0</v>
      </c>
      <c r="F416" s="755">
        <v>0</v>
      </c>
      <c r="G416" s="755">
        <v>0</v>
      </c>
      <c r="H416" s="756" t="s">
        <v>2442</v>
      </c>
      <c r="I416" s="757" t="str">
        <f t="shared" si="104"/>
        <v>캐릭별파트(255)</v>
      </c>
      <c r="J416" s="757" t="s">
        <v>2060</v>
      </c>
      <c r="K416" s="755">
        <v>-1</v>
      </c>
      <c r="L416" s="755" t="s">
        <v>2638</v>
      </c>
      <c r="M416" s="755" t="s">
        <v>2061</v>
      </c>
      <c r="N416" s="758">
        <v>0</v>
      </c>
      <c r="O416" s="755" t="s">
        <v>443</v>
      </c>
      <c r="P416" s="755" t="s">
        <v>432</v>
      </c>
      <c r="Q416" s="755">
        <v>60</v>
      </c>
      <c r="R416" s="755">
        <v>0</v>
      </c>
      <c r="S416" s="755"/>
      <c r="T416" s="755"/>
      <c r="U416" s="755"/>
      <c r="V416" s="755"/>
      <c r="W416" s="755"/>
      <c r="X416" s="755"/>
      <c r="Y416" s="755" t="s">
        <v>1923</v>
      </c>
      <c r="Z416" s="755">
        <f t="shared" ref="Z416" si="119">IF(AG416=-1, -1, 800)</f>
        <v>-1</v>
      </c>
      <c r="AA416" s="755"/>
      <c r="AB416" s="755"/>
      <c r="AC416" s="755"/>
      <c r="AD416" s="755"/>
      <c r="AE416" s="755">
        <v>0</v>
      </c>
      <c r="AF416" s="755">
        <v>40</v>
      </c>
      <c r="AG416" s="755">
        <v>-1</v>
      </c>
      <c r="AH416" s="759" t="str">
        <f t="shared" si="106"/>
        <v>역전미션2도전25</v>
      </c>
      <c r="AI416" s="755">
        <v>90</v>
      </c>
      <c r="AJ416" s="760"/>
      <c r="AK416" s="760"/>
      <c r="AL416" s="760"/>
      <c r="AM416" s="760"/>
      <c r="AN416" s="760"/>
      <c r="AO416" s="760"/>
      <c r="AP416" s="760"/>
      <c r="AQ416" s="760">
        <v>1</v>
      </c>
      <c r="AR416" s="760">
        <v>1</v>
      </c>
      <c r="AS416" s="760">
        <v>1</v>
      </c>
      <c r="AT416" s="760">
        <v>1</v>
      </c>
      <c r="AU416" s="760">
        <v>1</v>
      </c>
      <c r="AV416" s="760">
        <v>1</v>
      </c>
      <c r="AW416" s="760">
        <v>1</v>
      </c>
      <c r="AX416" s="760">
        <v>1</v>
      </c>
    </row>
    <row r="417" spans="1:50" s="696" customFormat="1" ht="11.25" customHeight="1">
      <c r="A417" s="697"/>
      <c r="B417" s="755">
        <v>7035</v>
      </c>
      <c r="C417" s="755">
        <v>20</v>
      </c>
      <c r="D417" s="755">
        <v>0</v>
      </c>
      <c r="E417" s="755">
        <v>0</v>
      </c>
      <c r="F417" s="755">
        <v>0</v>
      </c>
      <c r="G417" s="755">
        <v>0</v>
      </c>
      <c r="H417" s="756" t="s">
        <v>2440</v>
      </c>
      <c r="I417" s="757" t="str">
        <f t="shared" ref="I417" si="120">"캐릭별파트(" &amp; (AQ417 + 2*AR417 + 4*AS417 + 8*AT417 + 16*AU417 + 32*AV417 + 64*AW417 + 128*AX417 )  &amp; ")"</f>
        <v>캐릭별파트(255)</v>
      </c>
      <c r="J417" s="757" t="s">
        <v>2060</v>
      </c>
      <c r="K417" s="755">
        <v>-1</v>
      </c>
      <c r="L417" s="755" t="s">
        <v>2638</v>
      </c>
      <c r="M417" s="755" t="s">
        <v>2061</v>
      </c>
      <c r="N417" s="758">
        <v>0</v>
      </c>
      <c r="O417" s="755" t="s">
        <v>443</v>
      </c>
      <c r="P417" s="755" t="s">
        <v>432</v>
      </c>
      <c r="Q417" s="755">
        <v>60</v>
      </c>
      <c r="R417" s="755">
        <v>0</v>
      </c>
      <c r="S417" s="755"/>
      <c r="T417" s="755"/>
      <c r="U417" s="755"/>
      <c r="V417" s="755"/>
      <c r="W417" s="755"/>
      <c r="X417" s="755"/>
      <c r="Y417" s="755" t="s">
        <v>1923</v>
      </c>
      <c r="Z417" s="755">
        <f t="shared" si="105"/>
        <v>-1</v>
      </c>
      <c r="AA417" s="755"/>
      <c r="AB417" s="755"/>
      <c r="AC417" s="755"/>
      <c r="AD417" s="755"/>
      <c r="AE417" s="755">
        <v>0</v>
      </c>
      <c r="AF417" s="755">
        <v>50</v>
      </c>
      <c r="AG417" s="755">
        <v>-1</v>
      </c>
      <c r="AH417" s="759" t="str">
        <f t="shared" ref="AH417" si="121">H417</f>
        <v>역전미션2도전30</v>
      </c>
      <c r="AI417" s="755">
        <v>90</v>
      </c>
      <c r="AJ417" s="760"/>
      <c r="AK417" s="760"/>
      <c r="AL417" s="760"/>
      <c r="AM417" s="760"/>
      <c r="AN417" s="760"/>
      <c r="AO417" s="760"/>
      <c r="AP417" s="760"/>
      <c r="AQ417" s="760">
        <v>1</v>
      </c>
      <c r="AR417" s="760">
        <v>1</v>
      </c>
      <c r="AS417" s="760">
        <v>1</v>
      </c>
      <c r="AT417" s="760">
        <v>1</v>
      </c>
      <c r="AU417" s="760">
        <v>1</v>
      </c>
      <c r="AV417" s="760">
        <v>1</v>
      </c>
      <c r="AW417" s="760">
        <v>1</v>
      </c>
      <c r="AX417" s="760">
        <v>1</v>
      </c>
    </row>
    <row r="418" spans="1:50" ht="11.25" customHeight="1">
      <c r="A418" s="536" t="s">
        <v>2266</v>
      </c>
      <c r="B418" s="536" t="s">
        <v>160</v>
      </c>
      <c r="C418" s="570" t="s">
        <v>241</v>
      </c>
      <c r="D418" s="570" t="s">
        <v>242</v>
      </c>
      <c r="E418" s="570" t="s">
        <v>242</v>
      </c>
      <c r="F418" s="570" t="s">
        <v>243</v>
      </c>
      <c r="G418" s="570" t="s">
        <v>244</v>
      </c>
      <c r="H418" s="430" t="s">
        <v>163</v>
      </c>
      <c r="I418" s="192" t="s">
        <v>162</v>
      </c>
      <c r="J418" s="192" t="s">
        <v>161</v>
      </c>
      <c r="K418" s="536" t="s">
        <v>2646</v>
      </c>
      <c r="L418" s="536" t="s">
        <v>2641</v>
      </c>
      <c r="M418" s="536" t="s">
        <v>164</v>
      </c>
      <c r="N418" s="193" t="s">
        <v>1517</v>
      </c>
      <c r="O418" s="536" t="s">
        <v>442</v>
      </c>
      <c r="P418" s="536" t="s">
        <v>431</v>
      </c>
      <c r="Q418" s="536" t="s">
        <v>165</v>
      </c>
      <c r="R418" s="529" t="s">
        <v>1742</v>
      </c>
      <c r="S418" s="536" t="s">
        <v>2267</v>
      </c>
      <c r="T418" s="536"/>
      <c r="U418" s="536"/>
      <c r="V418" s="536"/>
      <c r="W418" s="536"/>
      <c r="X418" s="536"/>
      <c r="Y418" s="613" t="s">
        <v>1749</v>
      </c>
      <c r="Z418" s="613" t="s">
        <v>1750</v>
      </c>
      <c r="AA418" s="536"/>
      <c r="AB418" s="570" t="s">
        <v>1752</v>
      </c>
      <c r="AC418" s="570" t="s">
        <v>597</v>
      </c>
      <c r="AD418" s="570" t="s">
        <v>598</v>
      </c>
      <c r="AE418" s="536" t="s">
        <v>169</v>
      </c>
      <c r="AF418" s="536" t="s">
        <v>170</v>
      </c>
      <c r="AG418" s="536" t="s">
        <v>507</v>
      </c>
      <c r="AH418" s="197" t="s">
        <v>171</v>
      </c>
      <c r="AI418" s="528" t="s">
        <v>244</v>
      </c>
      <c r="AJ418" s="528" t="s">
        <v>1754</v>
      </c>
      <c r="AK418" s="528" t="s">
        <v>1754</v>
      </c>
      <c r="AL418" s="528" t="s">
        <v>1754</v>
      </c>
      <c r="AM418" s="528" t="s">
        <v>1754</v>
      </c>
      <c r="AN418" s="528" t="s">
        <v>1754</v>
      </c>
      <c r="AO418" s="528" t="s">
        <v>1754</v>
      </c>
      <c r="AP418" s="528" t="s">
        <v>1754</v>
      </c>
      <c r="AQ418" s="528" t="s">
        <v>1755</v>
      </c>
      <c r="AR418" s="528" t="s">
        <v>1756</v>
      </c>
      <c r="AS418" s="528" t="s">
        <v>1757</v>
      </c>
      <c r="AT418" s="528" t="s">
        <v>1758</v>
      </c>
      <c r="AU418" s="528" t="s">
        <v>1759</v>
      </c>
      <c r="AV418" s="528" t="s">
        <v>1760</v>
      </c>
      <c r="AW418" s="528" t="s">
        <v>1759</v>
      </c>
      <c r="AX418" s="528" t="s">
        <v>1760</v>
      </c>
    </row>
    <row r="419" spans="1:50" ht="11.25" customHeight="1">
      <c r="A419" s="647"/>
      <c r="B419" s="647">
        <v>8000</v>
      </c>
      <c r="C419" s="647">
        <v>0</v>
      </c>
      <c r="D419" s="647">
        <v>0</v>
      </c>
      <c r="E419" s="647">
        <v>0</v>
      </c>
      <c r="F419" s="647">
        <v>0</v>
      </c>
      <c r="G419" s="647">
        <v>0</v>
      </c>
      <c r="H419" s="429" t="s">
        <v>2260</v>
      </c>
      <c r="I419" s="601" t="str">
        <f>"캐릭별파트(" &amp; (AQ419 + 2*AR419 + 4*AS419 + 8*AT419 + 16*AU419 + 32*AV419 + 64*AW419 + 128*AX419 )  &amp; ")"</f>
        <v>캐릭별파트(255)</v>
      </c>
      <c r="J419" s="601" t="s">
        <v>2268</v>
      </c>
      <c r="K419" s="777">
        <v>-1</v>
      </c>
      <c r="L419" s="647" t="s">
        <v>2638</v>
      </c>
      <c r="M419" s="526" t="s">
        <v>2259</v>
      </c>
      <c r="N419" s="650">
        <v>0</v>
      </c>
      <c r="O419" s="647" t="s">
        <v>443</v>
      </c>
      <c r="P419" s="647" t="s">
        <v>432</v>
      </c>
      <c r="Q419" s="647">
        <v>60</v>
      </c>
      <c r="R419" s="526">
        <v>0</v>
      </c>
      <c r="S419" s="647">
        <v>20</v>
      </c>
      <c r="T419" s="647"/>
      <c r="U419" s="647"/>
      <c r="V419" s="647"/>
      <c r="W419" s="647"/>
      <c r="X419" s="647"/>
      <c r="Y419" s="647" t="s">
        <v>1923</v>
      </c>
      <c r="Z419" s="647">
        <f>IF(AG419=-1, -1, 5000)</f>
        <v>-1</v>
      </c>
      <c r="AA419" s="647"/>
      <c r="AB419" s="647"/>
      <c r="AC419" s="647"/>
      <c r="AD419" s="647"/>
      <c r="AE419" s="647">
        <v>0</v>
      </c>
      <c r="AF419" s="647">
        <v>0</v>
      </c>
      <c r="AG419" s="647">
        <v>-1</v>
      </c>
      <c r="AH419" s="600" t="s">
        <v>2258</v>
      </c>
      <c r="AI419" s="647">
        <v>70</v>
      </c>
      <c r="AQ419" s="611">
        <v>1</v>
      </c>
      <c r="AR419" s="611">
        <v>1</v>
      </c>
      <c r="AS419" s="611">
        <v>1</v>
      </c>
      <c r="AT419" s="611">
        <v>1</v>
      </c>
      <c r="AU419" s="611">
        <v>1</v>
      </c>
      <c r="AV419" s="611">
        <v>1</v>
      </c>
      <c r="AW419" s="611">
        <v>1</v>
      </c>
      <c r="AX419" s="611">
        <v>1</v>
      </c>
    </row>
    <row r="420" spans="1:50" ht="11.25" customHeight="1">
      <c r="A420" s="647"/>
      <c r="B420" s="647">
        <v>8001</v>
      </c>
      <c r="C420" s="647">
        <v>0</v>
      </c>
      <c r="D420" s="647">
        <v>0</v>
      </c>
      <c r="E420" s="647">
        <v>0</v>
      </c>
      <c r="F420" s="647">
        <v>0</v>
      </c>
      <c r="G420" s="647">
        <v>0</v>
      </c>
      <c r="H420" s="429" t="s">
        <v>2261</v>
      </c>
      <c r="I420" s="601" t="str">
        <f>"캐릭별파트(" &amp; (AQ420 + 2*AR420 + 4*AS420 + 8*AT420 + 16*AU420 + 32*AV420 + 64*AW420 + 128*AX420 )  &amp; ")"</f>
        <v>캐릭별파트(255)</v>
      </c>
      <c r="J420" s="601" t="s">
        <v>2268</v>
      </c>
      <c r="K420" s="777">
        <v>-1</v>
      </c>
      <c r="L420" s="647" t="s">
        <v>2638</v>
      </c>
      <c r="M420" s="526" t="s">
        <v>2263</v>
      </c>
      <c r="N420" s="650">
        <v>0</v>
      </c>
      <c r="O420" s="647" t="s">
        <v>443</v>
      </c>
      <c r="P420" s="647" t="s">
        <v>432</v>
      </c>
      <c r="Q420" s="647">
        <v>60</v>
      </c>
      <c r="R420" s="526">
        <v>0</v>
      </c>
      <c r="S420" s="647">
        <v>40</v>
      </c>
      <c r="T420" s="647"/>
      <c r="U420" s="647"/>
      <c r="V420" s="647"/>
      <c r="W420" s="647"/>
      <c r="X420" s="647"/>
      <c r="Y420" s="647" t="s">
        <v>1923</v>
      </c>
      <c r="Z420" s="647">
        <f>IF(AG420=-1, -1, 5000)</f>
        <v>-1</v>
      </c>
      <c r="AA420" s="647"/>
      <c r="AB420" s="647"/>
      <c r="AC420" s="647"/>
      <c r="AD420" s="647"/>
      <c r="AE420" s="647">
        <v>0</v>
      </c>
      <c r="AF420" s="647">
        <v>0</v>
      </c>
      <c r="AG420" s="647">
        <v>-1</v>
      </c>
      <c r="AH420" s="600" t="s">
        <v>2258</v>
      </c>
      <c r="AI420" s="647">
        <v>70</v>
      </c>
      <c r="AQ420" s="611">
        <v>1</v>
      </c>
      <c r="AR420" s="611">
        <v>1</v>
      </c>
      <c r="AS420" s="611">
        <v>1</v>
      </c>
      <c r="AT420" s="611">
        <v>1</v>
      </c>
      <c r="AU420" s="611">
        <v>1</v>
      </c>
      <c r="AV420" s="611">
        <v>1</v>
      </c>
      <c r="AW420" s="611">
        <v>1</v>
      </c>
      <c r="AX420" s="611">
        <v>1</v>
      </c>
    </row>
    <row r="421" spans="1:50" ht="11.25" customHeight="1">
      <c r="A421" s="647"/>
      <c r="B421" s="647">
        <v>8002</v>
      </c>
      <c r="C421" s="647">
        <v>0</v>
      </c>
      <c r="D421" s="647">
        <v>0</v>
      </c>
      <c r="E421" s="647">
        <v>0</v>
      </c>
      <c r="F421" s="647">
        <v>0</v>
      </c>
      <c r="G421" s="647">
        <v>0</v>
      </c>
      <c r="H421" s="429" t="s">
        <v>2262</v>
      </c>
      <c r="I421" s="601" t="str">
        <f>"캐릭별파트(" &amp; (AQ421 + 2*AR421 + 4*AS421 + 8*AT421 + 16*AU421 + 32*AV421 + 64*AW421 + 128*AX421 )  &amp; ")"</f>
        <v>캐릭별파트(255)</v>
      </c>
      <c r="J421" s="601" t="s">
        <v>2268</v>
      </c>
      <c r="K421" s="777">
        <v>-1</v>
      </c>
      <c r="L421" s="647" t="s">
        <v>2638</v>
      </c>
      <c r="M421" s="526" t="s">
        <v>2264</v>
      </c>
      <c r="N421" s="650">
        <v>0</v>
      </c>
      <c r="O421" s="647" t="s">
        <v>443</v>
      </c>
      <c r="P421" s="647" t="s">
        <v>432</v>
      </c>
      <c r="Q421" s="647">
        <v>60</v>
      </c>
      <c r="R421" s="526">
        <v>0</v>
      </c>
      <c r="S421" s="647">
        <v>80</v>
      </c>
      <c r="T421" s="647"/>
      <c r="U421" s="647"/>
      <c r="V421" s="647"/>
      <c r="W421" s="647"/>
      <c r="X421" s="647"/>
      <c r="Y421" s="647" t="s">
        <v>1923</v>
      </c>
      <c r="Z421" s="647">
        <f>IF(AG421=-1, -1, 5000)</f>
        <v>-1</v>
      </c>
      <c r="AA421" s="647"/>
      <c r="AB421" s="647"/>
      <c r="AC421" s="647"/>
      <c r="AD421" s="647"/>
      <c r="AE421" s="647">
        <v>0</v>
      </c>
      <c r="AF421" s="647">
        <v>0</v>
      </c>
      <c r="AG421" s="647">
        <v>-1</v>
      </c>
      <c r="AH421" s="600" t="s">
        <v>2258</v>
      </c>
      <c r="AI421" s="647">
        <v>70</v>
      </c>
      <c r="AQ421" s="611">
        <v>1</v>
      </c>
      <c r="AR421" s="611">
        <v>1</v>
      </c>
      <c r="AS421" s="611">
        <v>1</v>
      </c>
      <c r="AT421" s="611">
        <v>1</v>
      </c>
      <c r="AU421" s="611">
        <v>1</v>
      </c>
      <c r="AV421" s="611">
        <v>1</v>
      </c>
      <c r="AW421" s="611">
        <v>1</v>
      </c>
      <c r="AX421" s="611">
        <v>1</v>
      </c>
    </row>
    <row r="422" spans="1:50" s="696" customFormat="1" ht="11.25" customHeight="1">
      <c r="A422" s="536" t="s">
        <v>2352</v>
      </c>
      <c r="B422" s="536" t="s">
        <v>160</v>
      </c>
      <c r="C422" s="570" t="s">
        <v>241</v>
      </c>
      <c r="D422" s="570" t="s">
        <v>242</v>
      </c>
      <c r="E422" s="570" t="s">
        <v>242</v>
      </c>
      <c r="F422" s="570" t="s">
        <v>243</v>
      </c>
      <c r="G422" s="570" t="s">
        <v>244</v>
      </c>
      <c r="H422" s="430" t="s">
        <v>163</v>
      </c>
      <c r="I422" s="192" t="s">
        <v>162</v>
      </c>
      <c r="J422" s="192" t="s">
        <v>161</v>
      </c>
      <c r="K422" s="536" t="s">
        <v>2646</v>
      </c>
      <c r="L422" s="536" t="s">
        <v>2641</v>
      </c>
      <c r="M422" s="536" t="s">
        <v>164</v>
      </c>
      <c r="N422" s="193" t="s">
        <v>1517</v>
      </c>
      <c r="O422" s="536" t="s">
        <v>442</v>
      </c>
      <c r="P422" s="536" t="s">
        <v>431</v>
      </c>
      <c r="Q422" s="536" t="s">
        <v>165</v>
      </c>
      <c r="R422" s="529" t="s">
        <v>1720</v>
      </c>
      <c r="S422" s="536" t="s">
        <v>2359</v>
      </c>
      <c r="T422" s="536" t="s">
        <v>2360</v>
      </c>
      <c r="U422" s="536"/>
      <c r="V422" s="536"/>
      <c r="W422" s="536"/>
      <c r="X422" s="536"/>
      <c r="Y422" s="613" t="s">
        <v>1749</v>
      </c>
      <c r="Z422" s="613" t="s">
        <v>1750</v>
      </c>
      <c r="AA422" s="536"/>
      <c r="AB422" s="570" t="s">
        <v>1752</v>
      </c>
      <c r="AC422" s="570" t="s">
        <v>597</v>
      </c>
      <c r="AD422" s="570" t="s">
        <v>598</v>
      </c>
      <c r="AE422" s="536" t="s">
        <v>169</v>
      </c>
      <c r="AF422" s="536" t="s">
        <v>170</v>
      </c>
      <c r="AG422" s="536" t="s">
        <v>507</v>
      </c>
      <c r="AH422" s="197" t="s">
        <v>171</v>
      </c>
      <c r="AI422" s="528" t="s">
        <v>244</v>
      </c>
      <c r="AJ422" s="528" t="s">
        <v>1726</v>
      </c>
      <c r="AK422" s="528" t="s">
        <v>1726</v>
      </c>
      <c r="AL422" s="528" t="s">
        <v>1726</v>
      </c>
      <c r="AM422" s="528" t="s">
        <v>1726</v>
      </c>
      <c r="AN422" s="528" t="s">
        <v>1726</v>
      </c>
      <c r="AO422" s="528" t="s">
        <v>1726</v>
      </c>
      <c r="AP422" s="528" t="s">
        <v>1726</v>
      </c>
      <c r="AQ422" s="528" t="s">
        <v>1727</v>
      </c>
      <c r="AR422" s="528" t="s">
        <v>1728</v>
      </c>
      <c r="AS422" s="528" t="s">
        <v>1729</v>
      </c>
      <c r="AT422" s="528" t="s">
        <v>1730</v>
      </c>
      <c r="AU422" s="528" t="s">
        <v>1731</v>
      </c>
      <c r="AV422" s="528" t="s">
        <v>1732</v>
      </c>
      <c r="AW422" s="528" t="s">
        <v>1731</v>
      </c>
      <c r="AX422" s="528" t="s">
        <v>1732</v>
      </c>
    </row>
    <row r="423" spans="1:50" s="696" customFormat="1" ht="11.25" customHeight="1">
      <c r="A423" s="697"/>
      <c r="B423" s="697">
        <v>9000</v>
      </c>
      <c r="C423" s="697">
        <v>0</v>
      </c>
      <c r="D423" s="697">
        <v>0</v>
      </c>
      <c r="E423" s="697">
        <v>0</v>
      </c>
      <c r="F423" s="697">
        <v>0</v>
      </c>
      <c r="G423" s="697">
        <v>0</v>
      </c>
      <c r="H423" s="698" t="s">
        <v>2623</v>
      </c>
      <c r="I423" s="601" t="str">
        <f t="shared" ref="I423:I428" si="122">"캐릭별파트(" &amp; (AQ423 + 2*AR423 + 4*AS423 + 8*AT423 + 16*AU423 + 32*AV423 + 64*AW423 + 128*AX423 )  &amp; ")"</f>
        <v>캐릭별파트(255)</v>
      </c>
      <c r="J423" s="601" t="s">
        <v>2358</v>
      </c>
      <c r="K423" s="777">
        <v>-1</v>
      </c>
      <c r="L423" s="697" t="s">
        <v>2638</v>
      </c>
      <c r="M423" s="526" t="s">
        <v>2361</v>
      </c>
      <c r="N423" s="650">
        <v>0</v>
      </c>
      <c r="O423" s="697" t="s">
        <v>443</v>
      </c>
      <c r="P423" s="697" t="s">
        <v>432</v>
      </c>
      <c r="Q423" s="697">
        <v>60</v>
      </c>
      <c r="R423" s="526">
        <v>0</v>
      </c>
      <c r="S423" s="697">
        <v>15</v>
      </c>
      <c r="T423" s="697">
        <v>1500</v>
      </c>
      <c r="U423" s="697"/>
      <c r="V423" s="697"/>
      <c r="W423" s="697"/>
      <c r="X423" s="697"/>
      <c r="Y423" s="697" t="s">
        <v>1923</v>
      </c>
      <c r="Z423" s="697">
        <f t="shared" ref="Z423:Z428" si="123">IF(AG423=-1, -1, 5000)</f>
        <v>-1</v>
      </c>
      <c r="AA423" s="697"/>
      <c r="AB423" s="697"/>
      <c r="AC423" s="697"/>
      <c r="AD423" s="697"/>
      <c r="AE423" s="697">
        <v>0</v>
      </c>
      <c r="AF423" s="697">
        <v>0</v>
      </c>
      <c r="AG423" s="697">
        <v>-1</v>
      </c>
      <c r="AH423" s="600" t="s">
        <v>1838</v>
      </c>
      <c r="AI423" s="697">
        <v>70</v>
      </c>
      <c r="AQ423" s="696">
        <v>1</v>
      </c>
      <c r="AR423" s="696">
        <v>1</v>
      </c>
      <c r="AS423" s="696">
        <v>1</v>
      </c>
      <c r="AT423" s="696">
        <v>1</v>
      </c>
      <c r="AU423" s="696">
        <v>1</v>
      </c>
      <c r="AV423" s="696">
        <v>1</v>
      </c>
      <c r="AW423" s="696">
        <v>1</v>
      </c>
      <c r="AX423" s="696">
        <v>1</v>
      </c>
    </row>
    <row r="424" spans="1:50" s="696" customFormat="1" ht="11.25" customHeight="1">
      <c r="A424" s="697"/>
      <c r="B424" s="697">
        <v>9001</v>
      </c>
      <c r="C424" s="697">
        <v>0</v>
      </c>
      <c r="D424" s="697">
        <v>0</v>
      </c>
      <c r="E424" s="697">
        <v>0</v>
      </c>
      <c r="F424" s="697">
        <v>0</v>
      </c>
      <c r="G424" s="697">
        <v>0</v>
      </c>
      <c r="H424" s="698" t="s">
        <v>2357</v>
      </c>
      <c r="I424" s="601" t="str">
        <f t="shared" si="122"/>
        <v>캐릭별파트(255)</v>
      </c>
      <c r="J424" s="601" t="s">
        <v>2358</v>
      </c>
      <c r="K424" s="777">
        <v>-1</v>
      </c>
      <c r="L424" s="697" t="s">
        <v>2638</v>
      </c>
      <c r="M424" s="526" t="s">
        <v>2362</v>
      </c>
      <c r="N424" s="650">
        <v>0</v>
      </c>
      <c r="O424" s="697" t="s">
        <v>443</v>
      </c>
      <c r="P424" s="697" t="s">
        <v>432</v>
      </c>
      <c r="Q424" s="697">
        <v>60</v>
      </c>
      <c r="R424" s="526">
        <v>0</v>
      </c>
      <c r="S424" s="697">
        <v>55</v>
      </c>
      <c r="T424" s="697">
        <v>5000</v>
      </c>
      <c r="U424" s="697"/>
      <c r="V424" s="697"/>
      <c r="W424" s="697"/>
      <c r="X424" s="697"/>
      <c r="Y424" s="697" t="s">
        <v>1923</v>
      </c>
      <c r="Z424" s="697">
        <f t="shared" si="123"/>
        <v>-1</v>
      </c>
      <c r="AA424" s="697"/>
      <c r="AB424" s="697"/>
      <c r="AC424" s="697"/>
      <c r="AD424" s="697"/>
      <c r="AE424" s="697">
        <v>0</v>
      </c>
      <c r="AF424" s="697">
        <v>0</v>
      </c>
      <c r="AG424" s="697">
        <v>-1</v>
      </c>
      <c r="AH424" s="600" t="s">
        <v>1838</v>
      </c>
      <c r="AI424" s="697">
        <v>70</v>
      </c>
      <c r="AQ424" s="696">
        <v>1</v>
      </c>
      <c r="AR424" s="696">
        <v>1</v>
      </c>
      <c r="AS424" s="696">
        <v>1</v>
      </c>
      <c r="AT424" s="696">
        <v>1</v>
      </c>
      <c r="AU424" s="696">
        <v>1</v>
      </c>
      <c r="AV424" s="696">
        <v>1</v>
      </c>
      <c r="AW424" s="696">
        <v>1</v>
      </c>
      <c r="AX424" s="696">
        <v>1</v>
      </c>
    </row>
    <row r="425" spans="1:50" s="696" customFormat="1" ht="11.25" customHeight="1">
      <c r="A425" s="697"/>
      <c r="B425" s="697">
        <v>9002</v>
      </c>
      <c r="C425" s="697">
        <v>0</v>
      </c>
      <c r="D425" s="697">
        <v>0</v>
      </c>
      <c r="E425" s="697">
        <v>0</v>
      </c>
      <c r="F425" s="697">
        <v>0</v>
      </c>
      <c r="G425" s="697">
        <v>0</v>
      </c>
      <c r="H425" s="698" t="s">
        <v>2356</v>
      </c>
      <c r="I425" s="601" t="str">
        <f t="shared" si="122"/>
        <v>캐릭별파트(255)</v>
      </c>
      <c r="J425" s="601" t="s">
        <v>2358</v>
      </c>
      <c r="K425" s="777">
        <v>-1</v>
      </c>
      <c r="L425" s="697" t="s">
        <v>2638</v>
      </c>
      <c r="M425" s="526" t="s">
        <v>2363</v>
      </c>
      <c r="N425" s="650">
        <v>0</v>
      </c>
      <c r="O425" s="697" t="s">
        <v>443</v>
      </c>
      <c r="P425" s="697" t="s">
        <v>432</v>
      </c>
      <c r="Q425" s="697">
        <v>60</v>
      </c>
      <c r="R425" s="526">
        <v>0</v>
      </c>
      <c r="S425" s="697">
        <v>114</v>
      </c>
      <c r="T425" s="697">
        <v>9900</v>
      </c>
      <c r="U425" s="697"/>
      <c r="V425" s="697"/>
      <c r="W425" s="697"/>
      <c r="X425" s="697"/>
      <c r="Y425" s="697" t="s">
        <v>1923</v>
      </c>
      <c r="Z425" s="697">
        <f t="shared" si="123"/>
        <v>-1</v>
      </c>
      <c r="AA425" s="697"/>
      <c r="AB425" s="697"/>
      <c r="AC425" s="697"/>
      <c r="AD425" s="697"/>
      <c r="AE425" s="697">
        <v>0</v>
      </c>
      <c r="AF425" s="697">
        <v>0</v>
      </c>
      <c r="AG425" s="697">
        <v>-1</v>
      </c>
      <c r="AH425" s="600" t="s">
        <v>1838</v>
      </c>
      <c r="AI425" s="697">
        <v>70</v>
      </c>
      <c r="AQ425" s="696">
        <v>1</v>
      </c>
      <c r="AR425" s="696">
        <v>1</v>
      </c>
      <c r="AS425" s="696">
        <v>1</v>
      </c>
      <c r="AT425" s="696">
        <v>1</v>
      </c>
      <c r="AU425" s="696">
        <v>1</v>
      </c>
      <c r="AV425" s="696">
        <v>1</v>
      </c>
      <c r="AW425" s="696">
        <v>1</v>
      </c>
      <c r="AX425" s="696">
        <v>1</v>
      </c>
    </row>
    <row r="426" spans="1:50" s="696" customFormat="1" ht="11.25" customHeight="1">
      <c r="A426" s="697"/>
      <c r="B426" s="697">
        <v>9003</v>
      </c>
      <c r="C426" s="697">
        <v>0</v>
      </c>
      <c r="D426" s="697">
        <v>0</v>
      </c>
      <c r="E426" s="697">
        <v>0</v>
      </c>
      <c r="F426" s="697">
        <v>0</v>
      </c>
      <c r="G426" s="697">
        <v>0</v>
      </c>
      <c r="H426" s="698" t="s">
        <v>2355</v>
      </c>
      <c r="I426" s="601" t="str">
        <f t="shared" si="122"/>
        <v>캐릭별파트(255)</v>
      </c>
      <c r="J426" s="601" t="s">
        <v>2358</v>
      </c>
      <c r="K426" s="777">
        <v>-1</v>
      </c>
      <c r="L426" s="697" t="s">
        <v>2638</v>
      </c>
      <c r="M426" s="526" t="s">
        <v>2364</v>
      </c>
      <c r="N426" s="650">
        <v>0</v>
      </c>
      <c r="O426" s="697" t="s">
        <v>443</v>
      </c>
      <c r="P426" s="697" t="s">
        <v>432</v>
      </c>
      <c r="Q426" s="697">
        <v>60</v>
      </c>
      <c r="R426" s="526">
        <v>0</v>
      </c>
      <c r="S426" s="697">
        <v>400</v>
      </c>
      <c r="T426" s="697">
        <v>29000</v>
      </c>
      <c r="U426" s="697"/>
      <c r="V426" s="697"/>
      <c r="W426" s="697"/>
      <c r="X426" s="697"/>
      <c r="Y426" s="697" t="s">
        <v>1923</v>
      </c>
      <c r="Z426" s="697">
        <f t="shared" si="123"/>
        <v>-1</v>
      </c>
      <c r="AA426" s="697"/>
      <c r="AB426" s="697"/>
      <c r="AC426" s="697"/>
      <c r="AD426" s="697"/>
      <c r="AE426" s="697">
        <v>0</v>
      </c>
      <c r="AF426" s="697">
        <v>0</v>
      </c>
      <c r="AG426" s="697">
        <v>-1</v>
      </c>
      <c r="AH426" s="600" t="s">
        <v>1838</v>
      </c>
      <c r="AI426" s="697">
        <v>70</v>
      </c>
      <c r="AQ426" s="696">
        <v>1</v>
      </c>
      <c r="AR426" s="696">
        <v>1</v>
      </c>
      <c r="AS426" s="696">
        <v>1</v>
      </c>
      <c r="AT426" s="696">
        <v>1</v>
      </c>
      <c r="AU426" s="696">
        <v>1</v>
      </c>
      <c r="AV426" s="696">
        <v>1</v>
      </c>
      <c r="AW426" s="696">
        <v>1</v>
      </c>
      <c r="AX426" s="696">
        <v>1</v>
      </c>
    </row>
    <row r="427" spans="1:50" s="696" customFormat="1" ht="11.25" customHeight="1">
      <c r="A427" s="697"/>
      <c r="B427" s="697">
        <v>9004</v>
      </c>
      <c r="C427" s="697">
        <v>0</v>
      </c>
      <c r="D427" s="697">
        <v>0</v>
      </c>
      <c r="E427" s="697">
        <v>0</v>
      </c>
      <c r="F427" s="697">
        <v>0</v>
      </c>
      <c r="G427" s="697">
        <v>0</v>
      </c>
      <c r="H427" s="698" t="s">
        <v>2353</v>
      </c>
      <c r="I427" s="601" t="str">
        <f t="shared" si="122"/>
        <v>캐릭별파트(255)</v>
      </c>
      <c r="J427" s="601" t="s">
        <v>2358</v>
      </c>
      <c r="K427" s="777">
        <v>-1</v>
      </c>
      <c r="L427" s="697" t="s">
        <v>2638</v>
      </c>
      <c r="M427" s="526" t="s">
        <v>2365</v>
      </c>
      <c r="N427" s="650">
        <v>0</v>
      </c>
      <c r="O427" s="697" t="s">
        <v>443</v>
      </c>
      <c r="P427" s="697" t="s">
        <v>432</v>
      </c>
      <c r="Q427" s="697">
        <v>60</v>
      </c>
      <c r="R427" s="526">
        <v>0</v>
      </c>
      <c r="S427" s="697">
        <v>635</v>
      </c>
      <c r="T427" s="697">
        <v>50000</v>
      </c>
      <c r="U427" s="697"/>
      <c r="V427" s="697"/>
      <c r="W427" s="697"/>
      <c r="X427" s="697"/>
      <c r="Y427" s="697" t="s">
        <v>1923</v>
      </c>
      <c r="Z427" s="697">
        <f t="shared" si="123"/>
        <v>-1</v>
      </c>
      <c r="AA427" s="697"/>
      <c r="AB427" s="697"/>
      <c r="AC427" s="697"/>
      <c r="AD427" s="697"/>
      <c r="AE427" s="697">
        <v>0</v>
      </c>
      <c r="AF427" s="697">
        <v>0</v>
      </c>
      <c r="AG427" s="697">
        <v>-1</v>
      </c>
      <c r="AH427" s="600" t="s">
        <v>1838</v>
      </c>
      <c r="AI427" s="697">
        <v>70</v>
      </c>
      <c r="AQ427" s="696">
        <v>1</v>
      </c>
      <c r="AR427" s="696">
        <v>1</v>
      </c>
      <c r="AS427" s="696">
        <v>1</v>
      </c>
      <c r="AT427" s="696">
        <v>1</v>
      </c>
      <c r="AU427" s="696">
        <v>1</v>
      </c>
      <c r="AV427" s="696">
        <v>1</v>
      </c>
      <c r="AW427" s="696">
        <v>1</v>
      </c>
      <c r="AX427" s="696">
        <v>1</v>
      </c>
    </row>
    <row r="428" spans="1:50" s="696" customFormat="1" ht="11.25" customHeight="1">
      <c r="A428" s="697"/>
      <c r="B428" s="697">
        <v>9005</v>
      </c>
      <c r="C428" s="697">
        <v>0</v>
      </c>
      <c r="D428" s="697">
        <v>0</v>
      </c>
      <c r="E428" s="697">
        <v>0</v>
      </c>
      <c r="F428" s="697">
        <v>0</v>
      </c>
      <c r="G428" s="697">
        <v>0</v>
      </c>
      <c r="H428" s="698" t="s">
        <v>2354</v>
      </c>
      <c r="I428" s="601" t="str">
        <f t="shared" si="122"/>
        <v>캐릭별파트(255)</v>
      </c>
      <c r="J428" s="601" t="s">
        <v>2358</v>
      </c>
      <c r="K428" s="777">
        <v>-1</v>
      </c>
      <c r="L428" s="697" t="s">
        <v>2638</v>
      </c>
      <c r="M428" s="526" t="s">
        <v>2366</v>
      </c>
      <c r="N428" s="650">
        <v>0</v>
      </c>
      <c r="O428" s="697" t="s">
        <v>443</v>
      </c>
      <c r="P428" s="697" t="s">
        <v>432</v>
      </c>
      <c r="Q428" s="697">
        <v>60</v>
      </c>
      <c r="R428" s="526">
        <v>0</v>
      </c>
      <c r="S428" s="697">
        <v>1320</v>
      </c>
      <c r="T428" s="697">
        <v>99000</v>
      </c>
      <c r="U428" s="697"/>
      <c r="V428" s="697"/>
      <c r="W428" s="697"/>
      <c r="X428" s="697"/>
      <c r="Y428" s="697" t="s">
        <v>1923</v>
      </c>
      <c r="Z428" s="697">
        <f t="shared" si="123"/>
        <v>-1</v>
      </c>
      <c r="AA428" s="697"/>
      <c r="AB428" s="697"/>
      <c r="AC428" s="697"/>
      <c r="AD428" s="697"/>
      <c r="AE428" s="697">
        <v>0</v>
      </c>
      <c r="AF428" s="697">
        <v>0</v>
      </c>
      <c r="AG428" s="697">
        <v>-1</v>
      </c>
      <c r="AH428" s="600" t="s">
        <v>1838</v>
      </c>
      <c r="AI428" s="697">
        <v>70</v>
      </c>
      <c r="AQ428" s="696">
        <v>1</v>
      </c>
      <c r="AR428" s="696">
        <v>1</v>
      </c>
      <c r="AS428" s="696">
        <v>1</v>
      </c>
      <c r="AT428" s="696">
        <v>1</v>
      </c>
      <c r="AU428" s="696">
        <v>1</v>
      </c>
      <c r="AV428" s="696">
        <v>1</v>
      </c>
      <c r="AW428" s="696">
        <v>1</v>
      </c>
      <c r="AX428" s="696">
        <v>1</v>
      </c>
    </row>
    <row r="429" spans="1:50" s="772" customFormat="1" ht="11.25" customHeight="1">
      <c r="A429" s="536" t="s">
        <v>2650</v>
      </c>
      <c r="B429" s="536" t="s">
        <v>160</v>
      </c>
      <c r="C429" s="570" t="s">
        <v>241</v>
      </c>
      <c r="D429" s="570" t="s">
        <v>242</v>
      </c>
      <c r="E429" s="570" t="s">
        <v>242</v>
      </c>
      <c r="F429" s="570" t="s">
        <v>243</v>
      </c>
      <c r="G429" s="570" t="s">
        <v>244</v>
      </c>
      <c r="H429" s="430" t="s">
        <v>163</v>
      </c>
      <c r="I429" s="192" t="s">
        <v>162</v>
      </c>
      <c r="J429" s="192" t="s">
        <v>161</v>
      </c>
      <c r="K429" s="536" t="s">
        <v>2646</v>
      </c>
      <c r="L429" s="536" t="s">
        <v>2641</v>
      </c>
      <c r="M429" s="536" t="s">
        <v>164</v>
      </c>
      <c r="N429" s="193" t="s">
        <v>1517</v>
      </c>
      <c r="O429" s="536" t="s">
        <v>442</v>
      </c>
      <c r="P429" s="536" t="s">
        <v>431</v>
      </c>
      <c r="Q429" s="536" t="s">
        <v>165</v>
      </c>
      <c r="R429" s="529" t="s">
        <v>1742</v>
      </c>
      <c r="S429" s="536" t="s">
        <v>2648</v>
      </c>
      <c r="T429" s="536" t="s">
        <v>2649</v>
      </c>
      <c r="U429" s="536"/>
      <c r="V429" s="536"/>
      <c r="W429" s="536"/>
      <c r="X429" s="536"/>
      <c r="Y429" s="613" t="s">
        <v>1749</v>
      </c>
      <c r="Z429" s="613" t="s">
        <v>1750</v>
      </c>
      <c r="AA429" s="536"/>
      <c r="AB429" s="570" t="s">
        <v>1752</v>
      </c>
      <c r="AC429" s="570" t="s">
        <v>597</v>
      </c>
      <c r="AD429" s="570" t="s">
        <v>598</v>
      </c>
      <c r="AE429" s="536" t="s">
        <v>169</v>
      </c>
      <c r="AF429" s="536" t="s">
        <v>170</v>
      </c>
      <c r="AG429" s="536" t="s">
        <v>507</v>
      </c>
      <c r="AH429" s="197" t="s">
        <v>171</v>
      </c>
      <c r="AI429" s="528" t="s">
        <v>244</v>
      </c>
      <c r="AJ429" s="528" t="s">
        <v>1754</v>
      </c>
      <c r="AK429" s="528" t="s">
        <v>1754</v>
      </c>
      <c r="AL429" s="528" t="s">
        <v>1754</v>
      </c>
      <c r="AM429" s="528" t="s">
        <v>1754</v>
      </c>
      <c r="AN429" s="528" t="s">
        <v>1754</v>
      </c>
      <c r="AO429" s="528" t="s">
        <v>1754</v>
      </c>
      <c r="AP429" s="528" t="s">
        <v>1754</v>
      </c>
      <c r="AQ429" s="528" t="s">
        <v>1755</v>
      </c>
      <c r="AR429" s="528" t="s">
        <v>1756</v>
      </c>
      <c r="AS429" s="528" t="s">
        <v>1757</v>
      </c>
      <c r="AT429" s="528" t="s">
        <v>1758</v>
      </c>
      <c r="AU429" s="528" t="s">
        <v>1759</v>
      </c>
      <c r="AV429" s="528" t="s">
        <v>1760</v>
      </c>
      <c r="AW429" s="528" t="s">
        <v>1759</v>
      </c>
      <c r="AX429" s="528" t="s">
        <v>1760</v>
      </c>
    </row>
    <row r="430" spans="1:50" s="772" customFormat="1" ht="11.25" customHeight="1">
      <c r="A430" s="777"/>
      <c r="B430" s="777">
        <v>9200</v>
      </c>
      <c r="C430" s="777">
        <v>0</v>
      </c>
      <c r="D430" s="777">
        <v>0</v>
      </c>
      <c r="E430" s="777">
        <v>0</v>
      </c>
      <c r="F430" s="777">
        <v>0</v>
      </c>
      <c r="G430" s="777">
        <v>0</v>
      </c>
      <c r="H430" s="698" t="str">
        <f>IF(S430,IF(T430,"선물("&amp;S430&amp;"실버 / "&amp;T430&amp;"골드)","선물("&amp;S430&amp;"실버)"),IF(T430,"선물("&amp;T430&amp;"골드)","둘다 지급 못함. 오류"))</f>
        <v>선물(50실버)</v>
      </c>
      <c r="I430" s="601" t="str">
        <f t="shared" ref="I430:I469" si="124">"캐릭별파트(" &amp; (AQ430 + 2*AR430 + 4*AS430 + 8*AT430 + 16*AU430 + 32*AV430 + 64*AW430 + 128*AX430 )  &amp; ")"</f>
        <v>캐릭별파트(255)</v>
      </c>
      <c r="J430" s="601" t="s">
        <v>2647</v>
      </c>
      <c r="K430" s="777">
        <v>-1</v>
      </c>
      <c r="L430" s="777" t="s">
        <v>2638</v>
      </c>
      <c r="M430" s="776" t="s">
        <v>2259</v>
      </c>
      <c r="N430" s="810">
        <v>0</v>
      </c>
      <c r="O430" s="777" t="s">
        <v>443</v>
      </c>
      <c r="P430" s="777" t="s">
        <v>432</v>
      </c>
      <c r="Q430" s="777">
        <v>60</v>
      </c>
      <c r="R430" s="776">
        <v>0</v>
      </c>
      <c r="S430" s="777">
        <v>50</v>
      </c>
      <c r="T430" s="777">
        <v>0</v>
      </c>
      <c r="U430" s="777"/>
      <c r="V430" s="777"/>
      <c r="W430" s="777"/>
      <c r="X430" s="777"/>
      <c r="Y430" s="777" t="s">
        <v>1923</v>
      </c>
      <c r="Z430" s="777">
        <f t="shared" ref="Z430:Z469" si="125">IF(AG430=-1, -1, 5000)</f>
        <v>-1</v>
      </c>
      <c r="AA430" s="777"/>
      <c r="AB430" s="777"/>
      <c r="AC430" s="777"/>
      <c r="AD430" s="777"/>
      <c r="AE430" s="777">
        <v>0</v>
      </c>
      <c r="AF430" s="777">
        <v>0</v>
      </c>
      <c r="AG430" s="777">
        <v>-1</v>
      </c>
      <c r="AH430" s="600" t="s">
        <v>2258</v>
      </c>
      <c r="AI430" s="777">
        <v>70</v>
      </c>
      <c r="AQ430" s="772">
        <v>1</v>
      </c>
      <c r="AR430" s="772">
        <v>1</v>
      </c>
      <c r="AS430" s="772">
        <v>1</v>
      </c>
      <c r="AT430" s="772">
        <v>1</v>
      </c>
      <c r="AU430" s="772">
        <v>1</v>
      </c>
      <c r="AV430" s="772">
        <v>1</v>
      </c>
      <c r="AW430" s="772">
        <v>1</v>
      </c>
      <c r="AX430" s="772">
        <v>1</v>
      </c>
    </row>
    <row r="431" spans="1:50" s="772" customFormat="1" ht="11.25" customHeight="1">
      <c r="A431" s="777"/>
      <c r="B431" s="777">
        <v>9201</v>
      </c>
      <c r="C431" s="777">
        <v>0</v>
      </c>
      <c r="D431" s="777">
        <v>0</v>
      </c>
      <c r="E431" s="777">
        <v>0</v>
      </c>
      <c r="F431" s="777">
        <v>0</v>
      </c>
      <c r="G431" s="777">
        <v>0</v>
      </c>
      <c r="H431" s="698" t="str">
        <f t="shared" ref="H431:H469" si="126">IF(S431,IF(T431,"선물("&amp;S431&amp;"실버 / "&amp;T431&amp;"골드)","선물("&amp;S431&amp;"실버)"),IF(T431,"선물("&amp;T431&amp;"골드)","둘다 지급 못함. 오류"))</f>
        <v>선물(100실버)</v>
      </c>
      <c r="I431" s="601" t="str">
        <f t="shared" si="124"/>
        <v>캐릭별파트(255)</v>
      </c>
      <c r="J431" s="601" t="s">
        <v>2647</v>
      </c>
      <c r="K431" s="777">
        <v>-1</v>
      </c>
      <c r="L431" s="777" t="s">
        <v>2638</v>
      </c>
      <c r="M431" s="776" t="s">
        <v>2259</v>
      </c>
      <c r="N431" s="810">
        <v>0</v>
      </c>
      <c r="O431" s="777" t="s">
        <v>443</v>
      </c>
      <c r="P431" s="777" t="s">
        <v>432</v>
      </c>
      <c r="Q431" s="777">
        <v>60</v>
      </c>
      <c r="R431" s="776">
        <v>0</v>
      </c>
      <c r="S431" s="777">
        <v>100</v>
      </c>
      <c r="T431" s="777">
        <v>0</v>
      </c>
      <c r="U431" s="777"/>
      <c r="V431" s="777"/>
      <c r="W431" s="777"/>
      <c r="X431" s="777"/>
      <c r="Y431" s="777" t="s">
        <v>1923</v>
      </c>
      <c r="Z431" s="777">
        <f t="shared" si="125"/>
        <v>-1</v>
      </c>
      <c r="AA431" s="777"/>
      <c r="AB431" s="777"/>
      <c r="AC431" s="777"/>
      <c r="AD431" s="777"/>
      <c r="AE431" s="777">
        <v>0</v>
      </c>
      <c r="AF431" s="777">
        <v>0</v>
      </c>
      <c r="AG431" s="777">
        <v>-1</v>
      </c>
      <c r="AH431" s="600" t="s">
        <v>2258</v>
      </c>
      <c r="AI431" s="777">
        <v>70</v>
      </c>
      <c r="AQ431" s="772">
        <v>1</v>
      </c>
      <c r="AR431" s="772">
        <v>1</v>
      </c>
      <c r="AS431" s="772">
        <v>1</v>
      </c>
      <c r="AT431" s="772">
        <v>1</v>
      </c>
      <c r="AU431" s="772">
        <v>1</v>
      </c>
      <c r="AV431" s="772">
        <v>1</v>
      </c>
      <c r="AW431" s="772">
        <v>1</v>
      </c>
      <c r="AX431" s="772">
        <v>1</v>
      </c>
    </row>
    <row r="432" spans="1:50" s="772" customFormat="1" ht="11.25" customHeight="1">
      <c r="A432" s="777"/>
      <c r="B432" s="777">
        <v>9202</v>
      </c>
      <c r="C432" s="777">
        <v>0</v>
      </c>
      <c r="D432" s="777">
        <v>0</v>
      </c>
      <c r="E432" s="777">
        <v>0</v>
      </c>
      <c r="F432" s="777">
        <v>0</v>
      </c>
      <c r="G432" s="777">
        <v>0</v>
      </c>
      <c r="H432" s="698" t="str">
        <f t="shared" ref="H432:H436" si="127">IF(S432,IF(T432,"선물("&amp;S432&amp;"실버 / "&amp;T432&amp;"골드)","선물("&amp;S432&amp;"실버)"),IF(T432,"선물("&amp;T432&amp;"골드)","둘다 지급 못함. 오류"))</f>
        <v>선물(200실버)</v>
      </c>
      <c r="I432" s="601" t="str">
        <f t="shared" ref="I432:I436" si="128">"캐릭별파트(" &amp; (AQ432 + 2*AR432 + 4*AS432 + 8*AT432 + 16*AU432 + 32*AV432 + 64*AW432 + 128*AX432 )  &amp; ")"</f>
        <v>캐릭별파트(255)</v>
      </c>
      <c r="J432" s="601" t="s">
        <v>2647</v>
      </c>
      <c r="K432" s="777">
        <v>-1</v>
      </c>
      <c r="L432" s="777" t="s">
        <v>2638</v>
      </c>
      <c r="M432" s="776" t="s">
        <v>2259</v>
      </c>
      <c r="N432" s="810">
        <v>0</v>
      </c>
      <c r="O432" s="777" t="s">
        <v>443</v>
      </c>
      <c r="P432" s="777" t="s">
        <v>432</v>
      </c>
      <c r="Q432" s="777">
        <v>60</v>
      </c>
      <c r="R432" s="776">
        <v>0</v>
      </c>
      <c r="S432" s="777">
        <v>200</v>
      </c>
      <c r="T432" s="777">
        <v>0</v>
      </c>
      <c r="U432" s="777"/>
      <c r="V432" s="777"/>
      <c r="W432" s="777"/>
      <c r="X432" s="777"/>
      <c r="Y432" s="777" t="s">
        <v>1923</v>
      </c>
      <c r="Z432" s="777">
        <f t="shared" ref="Z432:Z436" si="129">IF(AG432=-1, -1, 5000)</f>
        <v>-1</v>
      </c>
      <c r="AA432" s="777"/>
      <c r="AB432" s="777"/>
      <c r="AC432" s="777"/>
      <c r="AD432" s="777"/>
      <c r="AE432" s="777">
        <v>0</v>
      </c>
      <c r="AF432" s="777">
        <v>0</v>
      </c>
      <c r="AG432" s="777">
        <v>-1</v>
      </c>
      <c r="AH432" s="600" t="s">
        <v>1838</v>
      </c>
      <c r="AI432" s="777">
        <v>70</v>
      </c>
      <c r="AQ432" s="772">
        <v>1</v>
      </c>
      <c r="AR432" s="772">
        <v>1</v>
      </c>
      <c r="AS432" s="772">
        <v>1</v>
      </c>
      <c r="AT432" s="772">
        <v>1</v>
      </c>
      <c r="AU432" s="772">
        <v>1</v>
      </c>
      <c r="AV432" s="772">
        <v>1</v>
      </c>
      <c r="AW432" s="772">
        <v>1</v>
      </c>
      <c r="AX432" s="772">
        <v>1</v>
      </c>
    </row>
    <row r="433" spans="1:50" s="772" customFormat="1" ht="11.25" customHeight="1">
      <c r="A433" s="777"/>
      <c r="B433" s="777">
        <v>9203</v>
      </c>
      <c r="C433" s="777">
        <v>0</v>
      </c>
      <c r="D433" s="777">
        <v>0</v>
      </c>
      <c r="E433" s="777">
        <v>0</v>
      </c>
      <c r="F433" s="777">
        <v>0</v>
      </c>
      <c r="G433" s="777">
        <v>0</v>
      </c>
      <c r="H433" s="698" t="str">
        <f t="shared" si="127"/>
        <v>선물(300실버)</v>
      </c>
      <c r="I433" s="601" t="str">
        <f t="shared" si="128"/>
        <v>캐릭별파트(255)</v>
      </c>
      <c r="J433" s="601" t="s">
        <v>2647</v>
      </c>
      <c r="K433" s="777">
        <v>-1</v>
      </c>
      <c r="L433" s="777" t="s">
        <v>2638</v>
      </c>
      <c r="M433" s="776" t="s">
        <v>2259</v>
      </c>
      <c r="N433" s="810">
        <v>0</v>
      </c>
      <c r="O433" s="777" t="s">
        <v>443</v>
      </c>
      <c r="P433" s="777" t="s">
        <v>432</v>
      </c>
      <c r="Q433" s="777">
        <v>60</v>
      </c>
      <c r="R433" s="776">
        <v>0</v>
      </c>
      <c r="S433" s="777">
        <v>300</v>
      </c>
      <c r="T433" s="777">
        <v>0</v>
      </c>
      <c r="U433" s="777"/>
      <c r="V433" s="777"/>
      <c r="W433" s="777"/>
      <c r="X433" s="777"/>
      <c r="Y433" s="777" t="s">
        <v>1923</v>
      </c>
      <c r="Z433" s="777">
        <f t="shared" si="129"/>
        <v>-1</v>
      </c>
      <c r="AA433" s="777"/>
      <c r="AB433" s="777"/>
      <c r="AC433" s="777"/>
      <c r="AD433" s="777"/>
      <c r="AE433" s="777">
        <v>0</v>
      </c>
      <c r="AF433" s="777">
        <v>0</v>
      </c>
      <c r="AG433" s="777">
        <v>-1</v>
      </c>
      <c r="AH433" s="600" t="s">
        <v>1838</v>
      </c>
      <c r="AI433" s="777">
        <v>70</v>
      </c>
      <c r="AQ433" s="772">
        <v>1</v>
      </c>
      <c r="AR433" s="772">
        <v>1</v>
      </c>
      <c r="AS433" s="772">
        <v>1</v>
      </c>
      <c r="AT433" s="772">
        <v>1</v>
      </c>
      <c r="AU433" s="772">
        <v>1</v>
      </c>
      <c r="AV433" s="772">
        <v>1</v>
      </c>
      <c r="AW433" s="772">
        <v>1</v>
      </c>
      <c r="AX433" s="772">
        <v>1</v>
      </c>
    </row>
    <row r="434" spans="1:50" s="772" customFormat="1" ht="11.25" customHeight="1">
      <c r="A434" s="777"/>
      <c r="B434" s="777">
        <v>9204</v>
      </c>
      <c r="C434" s="777">
        <v>0</v>
      </c>
      <c r="D434" s="777">
        <v>0</v>
      </c>
      <c r="E434" s="777">
        <v>0</v>
      </c>
      <c r="F434" s="777">
        <v>0</v>
      </c>
      <c r="G434" s="777">
        <v>0</v>
      </c>
      <c r="H434" s="698" t="str">
        <f t="shared" si="127"/>
        <v>선물(400실버)</v>
      </c>
      <c r="I434" s="601" t="str">
        <f t="shared" si="128"/>
        <v>캐릭별파트(255)</v>
      </c>
      <c r="J434" s="601" t="s">
        <v>2647</v>
      </c>
      <c r="K434" s="777">
        <v>-1</v>
      </c>
      <c r="L434" s="777" t="s">
        <v>2638</v>
      </c>
      <c r="M434" s="776" t="s">
        <v>2259</v>
      </c>
      <c r="N434" s="810">
        <v>0</v>
      </c>
      <c r="O434" s="777" t="s">
        <v>443</v>
      </c>
      <c r="P434" s="777" t="s">
        <v>432</v>
      </c>
      <c r="Q434" s="777">
        <v>60</v>
      </c>
      <c r="R434" s="776">
        <v>0</v>
      </c>
      <c r="S434" s="777">
        <v>400</v>
      </c>
      <c r="T434" s="777">
        <v>0</v>
      </c>
      <c r="U434" s="777"/>
      <c r="V434" s="777"/>
      <c r="W434" s="777"/>
      <c r="X434" s="777"/>
      <c r="Y434" s="777" t="s">
        <v>1923</v>
      </c>
      <c r="Z434" s="777">
        <f t="shared" si="129"/>
        <v>-1</v>
      </c>
      <c r="AA434" s="777"/>
      <c r="AB434" s="777"/>
      <c r="AC434" s="777"/>
      <c r="AD434" s="777"/>
      <c r="AE434" s="777">
        <v>0</v>
      </c>
      <c r="AF434" s="777">
        <v>0</v>
      </c>
      <c r="AG434" s="777">
        <v>-1</v>
      </c>
      <c r="AH434" s="600" t="s">
        <v>1838</v>
      </c>
      <c r="AI434" s="777">
        <v>70</v>
      </c>
      <c r="AQ434" s="772">
        <v>1</v>
      </c>
      <c r="AR434" s="772">
        <v>1</v>
      </c>
      <c r="AS434" s="772">
        <v>1</v>
      </c>
      <c r="AT434" s="772">
        <v>1</v>
      </c>
      <c r="AU434" s="772">
        <v>1</v>
      </c>
      <c r="AV434" s="772">
        <v>1</v>
      </c>
      <c r="AW434" s="772">
        <v>1</v>
      </c>
      <c r="AX434" s="772">
        <v>1</v>
      </c>
    </row>
    <row r="435" spans="1:50" s="772" customFormat="1" ht="11.25" customHeight="1">
      <c r="A435" s="777"/>
      <c r="B435" s="777">
        <v>9205</v>
      </c>
      <c r="C435" s="777">
        <v>0</v>
      </c>
      <c r="D435" s="777">
        <v>0</v>
      </c>
      <c r="E435" s="777">
        <v>0</v>
      </c>
      <c r="F435" s="777">
        <v>0</v>
      </c>
      <c r="G435" s="777">
        <v>0</v>
      </c>
      <c r="H435" s="698" t="str">
        <f t="shared" si="127"/>
        <v>선물(500실버)</v>
      </c>
      <c r="I435" s="601" t="str">
        <f t="shared" si="128"/>
        <v>캐릭별파트(255)</v>
      </c>
      <c r="J435" s="601" t="s">
        <v>2647</v>
      </c>
      <c r="K435" s="777">
        <v>-1</v>
      </c>
      <c r="L435" s="777" t="s">
        <v>2638</v>
      </c>
      <c r="M435" s="776" t="s">
        <v>2259</v>
      </c>
      <c r="N435" s="810">
        <v>0</v>
      </c>
      <c r="O435" s="777" t="s">
        <v>443</v>
      </c>
      <c r="P435" s="777" t="s">
        <v>432</v>
      </c>
      <c r="Q435" s="777">
        <v>60</v>
      </c>
      <c r="R435" s="776">
        <v>0</v>
      </c>
      <c r="S435" s="777">
        <v>500</v>
      </c>
      <c r="T435" s="777">
        <v>0</v>
      </c>
      <c r="U435" s="777"/>
      <c r="V435" s="777"/>
      <c r="W435" s="777"/>
      <c r="X435" s="777"/>
      <c r="Y435" s="777" t="s">
        <v>1923</v>
      </c>
      <c r="Z435" s="777">
        <f t="shared" si="129"/>
        <v>-1</v>
      </c>
      <c r="AA435" s="777"/>
      <c r="AB435" s="777"/>
      <c r="AC435" s="777"/>
      <c r="AD435" s="777"/>
      <c r="AE435" s="777">
        <v>0</v>
      </c>
      <c r="AF435" s="777">
        <v>0</v>
      </c>
      <c r="AG435" s="777">
        <v>-1</v>
      </c>
      <c r="AH435" s="600" t="s">
        <v>1838</v>
      </c>
      <c r="AI435" s="777">
        <v>70</v>
      </c>
      <c r="AQ435" s="772">
        <v>1</v>
      </c>
      <c r="AR435" s="772">
        <v>1</v>
      </c>
      <c r="AS435" s="772">
        <v>1</v>
      </c>
      <c r="AT435" s="772">
        <v>1</v>
      </c>
      <c r="AU435" s="772">
        <v>1</v>
      </c>
      <c r="AV435" s="772">
        <v>1</v>
      </c>
      <c r="AW435" s="772">
        <v>1</v>
      </c>
      <c r="AX435" s="772">
        <v>1</v>
      </c>
    </row>
    <row r="436" spans="1:50" s="772" customFormat="1" ht="11.25" customHeight="1">
      <c r="A436" s="777"/>
      <c r="B436" s="777">
        <v>9206</v>
      </c>
      <c r="C436" s="777">
        <v>0</v>
      </c>
      <c r="D436" s="777">
        <v>0</v>
      </c>
      <c r="E436" s="777">
        <v>0</v>
      </c>
      <c r="F436" s="777">
        <v>0</v>
      </c>
      <c r="G436" s="777">
        <v>0</v>
      </c>
      <c r="H436" s="698" t="str">
        <f t="shared" si="127"/>
        <v>선물(1000실버)</v>
      </c>
      <c r="I436" s="601" t="str">
        <f t="shared" si="128"/>
        <v>캐릭별파트(255)</v>
      </c>
      <c r="J436" s="601" t="s">
        <v>2647</v>
      </c>
      <c r="K436" s="777">
        <v>-1</v>
      </c>
      <c r="L436" s="777" t="s">
        <v>2638</v>
      </c>
      <c r="M436" s="776" t="s">
        <v>2259</v>
      </c>
      <c r="N436" s="810">
        <v>0</v>
      </c>
      <c r="O436" s="777" t="s">
        <v>443</v>
      </c>
      <c r="P436" s="777" t="s">
        <v>432</v>
      </c>
      <c r="Q436" s="777">
        <v>60</v>
      </c>
      <c r="R436" s="776">
        <v>0</v>
      </c>
      <c r="S436" s="777">
        <v>1000</v>
      </c>
      <c r="T436" s="777">
        <v>0</v>
      </c>
      <c r="U436" s="777"/>
      <c r="V436" s="777"/>
      <c r="W436" s="777"/>
      <c r="X436" s="777"/>
      <c r="Y436" s="777" t="s">
        <v>1923</v>
      </c>
      <c r="Z436" s="777">
        <f t="shared" si="129"/>
        <v>-1</v>
      </c>
      <c r="AA436" s="777"/>
      <c r="AB436" s="777"/>
      <c r="AC436" s="777"/>
      <c r="AD436" s="777"/>
      <c r="AE436" s="777">
        <v>0</v>
      </c>
      <c r="AF436" s="777">
        <v>0</v>
      </c>
      <c r="AG436" s="777">
        <v>-1</v>
      </c>
      <c r="AH436" s="600" t="s">
        <v>1838</v>
      </c>
      <c r="AI436" s="777">
        <v>70</v>
      </c>
      <c r="AQ436" s="772">
        <v>1</v>
      </c>
      <c r="AR436" s="772">
        <v>1</v>
      </c>
      <c r="AS436" s="772">
        <v>1</v>
      </c>
      <c r="AT436" s="772">
        <v>1</v>
      </c>
      <c r="AU436" s="772">
        <v>1</v>
      </c>
      <c r="AV436" s="772">
        <v>1</v>
      </c>
      <c r="AW436" s="772">
        <v>1</v>
      </c>
      <c r="AX436" s="772">
        <v>1</v>
      </c>
    </row>
    <row r="437" spans="1:50" s="772" customFormat="1" ht="11.25" customHeight="1">
      <c r="A437" s="777"/>
      <c r="B437" s="777">
        <v>9207</v>
      </c>
      <c r="C437" s="777">
        <v>0</v>
      </c>
      <c r="D437" s="777">
        <v>0</v>
      </c>
      <c r="E437" s="777">
        <v>0</v>
      </c>
      <c r="F437" s="777">
        <v>0</v>
      </c>
      <c r="G437" s="777">
        <v>0</v>
      </c>
      <c r="H437" s="698" t="str">
        <f t="shared" si="126"/>
        <v>선물(2000실버)</v>
      </c>
      <c r="I437" s="601" t="str">
        <f t="shared" si="124"/>
        <v>캐릭별파트(255)</v>
      </c>
      <c r="J437" s="601" t="s">
        <v>2647</v>
      </c>
      <c r="K437" s="777">
        <v>-1</v>
      </c>
      <c r="L437" s="777" t="s">
        <v>2638</v>
      </c>
      <c r="M437" s="776" t="s">
        <v>2259</v>
      </c>
      <c r="N437" s="810">
        <v>0</v>
      </c>
      <c r="O437" s="777" t="s">
        <v>443</v>
      </c>
      <c r="P437" s="777" t="s">
        <v>432</v>
      </c>
      <c r="Q437" s="777">
        <v>60</v>
      </c>
      <c r="R437" s="776">
        <v>0</v>
      </c>
      <c r="S437" s="777">
        <v>2000</v>
      </c>
      <c r="T437" s="777">
        <v>0</v>
      </c>
      <c r="U437" s="777"/>
      <c r="V437" s="777"/>
      <c r="W437" s="777"/>
      <c r="X437" s="777"/>
      <c r="Y437" s="777" t="s">
        <v>1923</v>
      </c>
      <c r="Z437" s="777">
        <f t="shared" si="125"/>
        <v>-1</v>
      </c>
      <c r="AA437" s="777"/>
      <c r="AB437" s="777"/>
      <c r="AC437" s="777"/>
      <c r="AD437" s="777"/>
      <c r="AE437" s="777">
        <v>0</v>
      </c>
      <c r="AF437" s="777">
        <v>0</v>
      </c>
      <c r="AG437" s="777">
        <v>-1</v>
      </c>
      <c r="AH437" s="600" t="s">
        <v>2258</v>
      </c>
      <c r="AI437" s="777">
        <v>70</v>
      </c>
      <c r="AQ437" s="772">
        <v>1</v>
      </c>
      <c r="AR437" s="772">
        <v>1</v>
      </c>
      <c r="AS437" s="772">
        <v>1</v>
      </c>
      <c r="AT437" s="772">
        <v>1</v>
      </c>
      <c r="AU437" s="772">
        <v>1</v>
      </c>
      <c r="AV437" s="772">
        <v>1</v>
      </c>
      <c r="AW437" s="772">
        <v>1</v>
      </c>
      <c r="AX437" s="772">
        <v>1</v>
      </c>
    </row>
    <row r="438" spans="1:50" s="772" customFormat="1" ht="11.25" customHeight="1">
      <c r="A438" s="777"/>
      <c r="B438" s="777">
        <v>9208</v>
      </c>
      <c r="C438" s="777">
        <v>0</v>
      </c>
      <c r="D438" s="777">
        <v>0</v>
      </c>
      <c r="E438" s="777">
        <v>0</v>
      </c>
      <c r="F438" s="777">
        <v>0</v>
      </c>
      <c r="G438" s="777">
        <v>0</v>
      </c>
      <c r="H438" s="698" t="str">
        <f t="shared" si="126"/>
        <v>선물(3000실버)</v>
      </c>
      <c r="I438" s="601" t="str">
        <f t="shared" si="124"/>
        <v>캐릭별파트(255)</v>
      </c>
      <c r="J438" s="601" t="s">
        <v>2647</v>
      </c>
      <c r="K438" s="777">
        <v>-1</v>
      </c>
      <c r="L438" s="777" t="s">
        <v>2638</v>
      </c>
      <c r="M438" s="776" t="s">
        <v>2259</v>
      </c>
      <c r="N438" s="810">
        <v>0</v>
      </c>
      <c r="O438" s="777" t="s">
        <v>443</v>
      </c>
      <c r="P438" s="777" t="s">
        <v>432</v>
      </c>
      <c r="Q438" s="777">
        <v>60</v>
      </c>
      <c r="R438" s="776">
        <v>0</v>
      </c>
      <c r="S438" s="777">
        <v>3000</v>
      </c>
      <c r="T438" s="777">
        <v>0</v>
      </c>
      <c r="U438" s="777"/>
      <c r="V438" s="777"/>
      <c r="W438" s="777"/>
      <c r="X438" s="777"/>
      <c r="Y438" s="777" t="s">
        <v>1923</v>
      </c>
      <c r="Z438" s="777">
        <f t="shared" si="125"/>
        <v>-1</v>
      </c>
      <c r="AA438" s="777"/>
      <c r="AB438" s="777"/>
      <c r="AC438" s="777"/>
      <c r="AD438" s="777"/>
      <c r="AE438" s="777">
        <v>0</v>
      </c>
      <c r="AF438" s="777">
        <v>0</v>
      </c>
      <c r="AG438" s="777">
        <v>-1</v>
      </c>
      <c r="AH438" s="600" t="s">
        <v>2258</v>
      </c>
      <c r="AI438" s="777">
        <v>70</v>
      </c>
      <c r="AQ438" s="772">
        <v>1</v>
      </c>
      <c r="AR438" s="772">
        <v>1</v>
      </c>
      <c r="AS438" s="772">
        <v>1</v>
      </c>
      <c r="AT438" s="772">
        <v>1</v>
      </c>
      <c r="AU438" s="772">
        <v>1</v>
      </c>
      <c r="AV438" s="772">
        <v>1</v>
      </c>
      <c r="AW438" s="772">
        <v>1</v>
      </c>
      <c r="AX438" s="772">
        <v>1</v>
      </c>
    </row>
    <row r="439" spans="1:50" s="772" customFormat="1" ht="11.25" customHeight="1">
      <c r="A439" s="777"/>
      <c r="B439" s="777">
        <v>9209</v>
      </c>
      <c r="C439" s="777">
        <v>0</v>
      </c>
      <c r="D439" s="777">
        <v>0</v>
      </c>
      <c r="E439" s="777">
        <v>0</v>
      </c>
      <c r="F439" s="777">
        <v>0</v>
      </c>
      <c r="G439" s="777">
        <v>0</v>
      </c>
      <c r="H439" s="698" t="str">
        <f t="shared" si="126"/>
        <v>선물(4000실버)</v>
      </c>
      <c r="I439" s="601" t="str">
        <f t="shared" si="124"/>
        <v>캐릭별파트(255)</v>
      </c>
      <c r="J439" s="601" t="s">
        <v>2647</v>
      </c>
      <c r="K439" s="777">
        <v>-1</v>
      </c>
      <c r="L439" s="777" t="s">
        <v>2638</v>
      </c>
      <c r="M439" s="776" t="s">
        <v>2259</v>
      </c>
      <c r="N439" s="810">
        <v>0</v>
      </c>
      <c r="O439" s="777" t="s">
        <v>443</v>
      </c>
      <c r="P439" s="777" t="s">
        <v>432</v>
      </c>
      <c r="Q439" s="777">
        <v>60</v>
      </c>
      <c r="R439" s="776">
        <v>0</v>
      </c>
      <c r="S439" s="777">
        <v>4000</v>
      </c>
      <c r="T439" s="777">
        <v>0</v>
      </c>
      <c r="U439" s="777"/>
      <c r="V439" s="777"/>
      <c r="W439" s="777"/>
      <c r="X439" s="777"/>
      <c r="Y439" s="777" t="s">
        <v>1923</v>
      </c>
      <c r="Z439" s="777">
        <f t="shared" si="125"/>
        <v>-1</v>
      </c>
      <c r="AA439" s="777"/>
      <c r="AB439" s="777"/>
      <c r="AC439" s="777"/>
      <c r="AD439" s="777"/>
      <c r="AE439" s="777">
        <v>0</v>
      </c>
      <c r="AF439" s="777">
        <v>0</v>
      </c>
      <c r="AG439" s="777">
        <v>-1</v>
      </c>
      <c r="AH439" s="600" t="s">
        <v>2258</v>
      </c>
      <c r="AI439" s="777">
        <v>70</v>
      </c>
      <c r="AQ439" s="772">
        <v>1</v>
      </c>
      <c r="AR439" s="772">
        <v>1</v>
      </c>
      <c r="AS439" s="772">
        <v>1</v>
      </c>
      <c r="AT439" s="772">
        <v>1</v>
      </c>
      <c r="AU439" s="772">
        <v>1</v>
      </c>
      <c r="AV439" s="772">
        <v>1</v>
      </c>
      <c r="AW439" s="772">
        <v>1</v>
      </c>
      <c r="AX439" s="772">
        <v>1</v>
      </c>
    </row>
    <row r="440" spans="1:50" s="772" customFormat="1" ht="11.25" customHeight="1">
      <c r="A440" s="777"/>
      <c r="B440" s="777">
        <v>9210</v>
      </c>
      <c r="C440" s="777">
        <v>0</v>
      </c>
      <c r="D440" s="777">
        <v>0</v>
      </c>
      <c r="E440" s="777">
        <v>0</v>
      </c>
      <c r="F440" s="777">
        <v>0</v>
      </c>
      <c r="G440" s="777">
        <v>0</v>
      </c>
      <c r="H440" s="698" t="str">
        <f t="shared" si="126"/>
        <v>선물(5000실버)</v>
      </c>
      <c r="I440" s="601" t="str">
        <f t="shared" si="124"/>
        <v>캐릭별파트(255)</v>
      </c>
      <c r="J440" s="601" t="s">
        <v>2647</v>
      </c>
      <c r="K440" s="777">
        <v>-1</v>
      </c>
      <c r="L440" s="777" t="s">
        <v>2638</v>
      </c>
      <c r="M440" s="776" t="s">
        <v>2259</v>
      </c>
      <c r="N440" s="810">
        <v>0</v>
      </c>
      <c r="O440" s="777" t="s">
        <v>443</v>
      </c>
      <c r="P440" s="777" t="s">
        <v>432</v>
      </c>
      <c r="Q440" s="777">
        <v>60</v>
      </c>
      <c r="R440" s="776">
        <v>0</v>
      </c>
      <c r="S440" s="777">
        <v>5000</v>
      </c>
      <c r="T440" s="777">
        <v>0</v>
      </c>
      <c r="U440" s="777"/>
      <c r="V440" s="777"/>
      <c r="W440" s="777"/>
      <c r="X440" s="777"/>
      <c r="Y440" s="777" t="s">
        <v>1923</v>
      </c>
      <c r="Z440" s="777">
        <f t="shared" si="125"/>
        <v>-1</v>
      </c>
      <c r="AA440" s="777"/>
      <c r="AB440" s="777"/>
      <c r="AC440" s="777"/>
      <c r="AD440" s="777"/>
      <c r="AE440" s="777">
        <v>0</v>
      </c>
      <c r="AF440" s="777">
        <v>0</v>
      </c>
      <c r="AG440" s="777">
        <v>-1</v>
      </c>
      <c r="AH440" s="600" t="s">
        <v>2258</v>
      </c>
      <c r="AI440" s="777">
        <v>70</v>
      </c>
      <c r="AQ440" s="772">
        <v>1</v>
      </c>
      <c r="AR440" s="772">
        <v>1</v>
      </c>
      <c r="AS440" s="772">
        <v>1</v>
      </c>
      <c r="AT440" s="772">
        <v>1</v>
      </c>
      <c r="AU440" s="772">
        <v>1</v>
      </c>
      <c r="AV440" s="772">
        <v>1</v>
      </c>
      <c r="AW440" s="772">
        <v>1</v>
      </c>
      <c r="AX440" s="772">
        <v>1</v>
      </c>
    </row>
    <row r="441" spans="1:50" s="772" customFormat="1" ht="11.25" customHeight="1">
      <c r="A441" s="777"/>
      <c r="B441" s="777">
        <v>9211</v>
      </c>
      <c r="C441" s="777">
        <v>0</v>
      </c>
      <c r="D441" s="777">
        <v>0</v>
      </c>
      <c r="E441" s="777">
        <v>0</v>
      </c>
      <c r="F441" s="777">
        <v>0</v>
      </c>
      <c r="G441" s="777">
        <v>0</v>
      </c>
      <c r="H441" s="698" t="str">
        <f t="shared" si="126"/>
        <v>선물(6000실버)</v>
      </c>
      <c r="I441" s="601" t="str">
        <f t="shared" si="124"/>
        <v>캐릭별파트(255)</v>
      </c>
      <c r="J441" s="601" t="s">
        <v>2647</v>
      </c>
      <c r="K441" s="777">
        <v>-1</v>
      </c>
      <c r="L441" s="777" t="s">
        <v>2638</v>
      </c>
      <c r="M441" s="776" t="s">
        <v>2259</v>
      </c>
      <c r="N441" s="810">
        <v>0</v>
      </c>
      <c r="O441" s="777" t="s">
        <v>443</v>
      </c>
      <c r="P441" s="777" t="s">
        <v>432</v>
      </c>
      <c r="Q441" s="777">
        <v>60</v>
      </c>
      <c r="R441" s="776">
        <v>0</v>
      </c>
      <c r="S441" s="777">
        <v>6000</v>
      </c>
      <c r="T441" s="777">
        <v>0</v>
      </c>
      <c r="U441" s="777"/>
      <c r="V441" s="777"/>
      <c r="W441" s="777"/>
      <c r="X441" s="777"/>
      <c r="Y441" s="777" t="s">
        <v>1923</v>
      </c>
      <c r="Z441" s="777">
        <f t="shared" si="125"/>
        <v>-1</v>
      </c>
      <c r="AA441" s="777"/>
      <c r="AB441" s="777"/>
      <c r="AC441" s="777"/>
      <c r="AD441" s="777"/>
      <c r="AE441" s="777">
        <v>0</v>
      </c>
      <c r="AF441" s="777">
        <v>0</v>
      </c>
      <c r="AG441" s="777">
        <v>-1</v>
      </c>
      <c r="AH441" s="600" t="s">
        <v>2258</v>
      </c>
      <c r="AI441" s="777">
        <v>70</v>
      </c>
      <c r="AQ441" s="772">
        <v>1</v>
      </c>
      <c r="AR441" s="772">
        <v>1</v>
      </c>
      <c r="AS441" s="772">
        <v>1</v>
      </c>
      <c r="AT441" s="772">
        <v>1</v>
      </c>
      <c r="AU441" s="772">
        <v>1</v>
      </c>
      <c r="AV441" s="772">
        <v>1</v>
      </c>
      <c r="AW441" s="772">
        <v>1</v>
      </c>
      <c r="AX441" s="772">
        <v>1</v>
      </c>
    </row>
    <row r="442" spans="1:50" s="772" customFormat="1" ht="11.25" customHeight="1">
      <c r="A442" s="777"/>
      <c r="B442" s="777">
        <v>9212</v>
      </c>
      <c r="C442" s="777">
        <v>0</v>
      </c>
      <c r="D442" s="777">
        <v>0</v>
      </c>
      <c r="E442" s="777">
        <v>0</v>
      </c>
      <c r="F442" s="777">
        <v>0</v>
      </c>
      <c r="G442" s="777">
        <v>0</v>
      </c>
      <c r="H442" s="698" t="str">
        <f t="shared" si="126"/>
        <v>선물(7000실버)</v>
      </c>
      <c r="I442" s="601" t="str">
        <f t="shared" si="124"/>
        <v>캐릭별파트(255)</v>
      </c>
      <c r="J442" s="601" t="s">
        <v>2647</v>
      </c>
      <c r="K442" s="777">
        <v>-1</v>
      </c>
      <c r="L442" s="777" t="s">
        <v>2638</v>
      </c>
      <c r="M442" s="776" t="s">
        <v>2259</v>
      </c>
      <c r="N442" s="810">
        <v>0</v>
      </c>
      <c r="O442" s="777" t="s">
        <v>443</v>
      </c>
      <c r="P442" s="777" t="s">
        <v>432</v>
      </c>
      <c r="Q442" s="777">
        <v>60</v>
      </c>
      <c r="R442" s="776">
        <v>0</v>
      </c>
      <c r="S442" s="777">
        <v>7000</v>
      </c>
      <c r="T442" s="777">
        <v>0</v>
      </c>
      <c r="U442" s="777"/>
      <c r="V442" s="777"/>
      <c r="W442" s="777"/>
      <c r="X442" s="777"/>
      <c r="Y442" s="777" t="s">
        <v>1923</v>
      </c>
      <c r="Z442" s="777">
        <f t="shared" si="125"/>
        <v>-1</v>
      </c>
      <c r="AA442" s="777"/>
      <c r="AB442" s="777"/>
      <c r="AC442" s="777"/>
      <c r="AD442" s="777"/>
      <c r="AE442" s="777">
        <v>0</v>
      </c>
      <c r="AF442" s="777">
        <v>0</v>
      </c>
      <c r="AG442" s="777">
        <v>-1</v>
      </c>
      <c r="AH442" s="600" t="s">
        <v>2258</v>
      </c>
      <c r="AI442" s="777">
        <v>70</v>
      </c>
      <c r="AQ442" s="772">
        <v>1</v>
      </c>
      <c r="AR442" s="772">
        <v>1</v>
      </c>
      <c r="AS442" s="772">
        <v>1</v>
      </c>
      <c r="AT442" s="772">
        <v>1</v>
      </c>
      <c r="AU442" s="772">
        <v>1</v>
      </c>
      <c r="AV442" s="772">
        <v>1</v>
      </c>
      <c r="AW442" s="772">
        <v>1</v>
      </c>
      <c r="AX442" s="772">
        <v>1</v>
      </c>
    </row>
    <row r="443" spans="1:50" s="772" customFormat="1" ht="11.25" customHeight="1">
      <c r="A443" s="777"/>
      <c r="B443" s="777">
        <v>9213</v>
      </c>
      <c r="C443" s="777">
        <v>0</v>
      </c>
      <c r="D443" s="777">
        <v>0</v>
      </c>
      <c r="E443" s="777">
        <v>0</v>
      </c>
      <c r="F443" s="777">
        <v>0</v>
      </c>
      <c r="G443" s="777">
        <v>0</v>
      </c>
      <c r="H443" s="698" t="str">
        <f t="shared" si="126"/>
        <v>선물(8000실버)</v>
      </c>
      <c r="I443" s="601" t="str">
        <f t="shared" si="124"/>
        <v>캐릭별파트(255)</v>
      </c>
      <c r="J443" s="601" t="s">
        <v>2647</v>
      </c>
      <c r="K443" s="777">
        <v>-1</v>
      </c>
      <c r="L443" s="777" t="s">
        <v>2638</v>
      </c>
      <c r="M443" s="776" t="s">
        <v>2259</v>
      </c>
      <c r="N443" s="810">
        <v>0</v>
      </c>
      <c r="O443" s="777" t="s">
        <v>443</v>
      </c>
      <c r="P443" s="777" t="s">
        <v>432</v>
      </c>
      <c r="Q443" s="777">
        <v>60</v>
      </c>
      <c r="R443" s="776">
        <v>0</v>
      </c>
      <c r="S443" s="777">
        <v>8000</v>
      </c>
      <c r="T443" s="777">
        <v>0</v>
      </c>
      <c r="U443" s="777"/>
      <c r="V443" s="777"/>
      <c r="W443" s="777"/>
      <c r="X443" s="777"/>
      <c r="Y443" s="777" t="s">
        <v>1923</v>
      </c>
      <c r="Z443" s="777">
        <f t="shared" si="125"/>
        <v>-1</v>
      </c>
      <c r="AA443" s="777"/>
      <c r="AB443" s="777"/>
      <c r="AC443" s="777"/>
      <c r="AD443" s="777"/>
      <c r="AE443" s="777">
        <v>0</v>
      </c>
      <c r="AF443" s="777">
        <v>0</v>
      </c>
      <c r="AG443" s="777">
        <v>-1</v>
      </c>
      <c r="AH443" s="600" t="s">
        <v>2258</v>
      </c>
      <c r="AI443" s="777">
        <v>70</v>
      </c>
      <c r="AQ443" s="772">
        <v>1</v>
      </c>
      <c r="AR443" s="772">
        <v>1</v>
      </c>
      <c r="AS443" s="772">
        <v>1</v>
      </c>
      <c r="AT443" s="772">
        <v>1</v>
      </c>
      <c r="AU443" s="772">
        <v>1</v>
      </c>
      <c r="AV443" s="772">
        <v>1</v>
      </c>
      <c r="AW443" s="772">
        <v>1</v>
      </c>
      <c r="AX443" s="772">
        <v>1</v>
      </c>
    </row>
    <row r="444" spans="1:50" s="772" customFormat="1" ht="11.25" customHeight="1">
      <c r="A444" s="777"/>
      <c r="B444" s="777">
        <v>9214</v>
      </c>
      <c r="C444" s="777">
        <v>0</v>
      </c>
      <c r="D444" s="777">
        <v>0</v>
      </c>
      <c r="E444" s="777">
        <v>0</v>
      </c>
      <c r="F444" s="777">
        <v>0</v>
      </c>
      <c r="G444" s="777">
        <v>0</v>
      </c>
      <c r="H444" s="698" t="str">
        <f t="shared" si="126"/>
        <v>선물(9000실버)</v>
      </c>
      <c r="I444" s="601" t="str">
        <f t="shared" si="124"/>
        <v>캐릭별파트(255)</v>
      </c>
      <c r="J444" s="601" t="s">
        <v>2647</v>
      </c>
      <c r="K444" s="777">
        <v>-1</v>
      </c>
      <c r="L444" s="777" t="s">
        <v>2638</v>
      </c>
      <c r="M444" s="776" t="s">
        <v>2259</v>
      </c>
      <c r="N444" s="810">
        <v>0</v>
      </c>
      <c r="O444" s="777" t="s">
        <v>443</v>
      </c>
      <c r="P444" s="777" t="s">
        <v>432</v>
      </c>
      <c r="Q444" s="777">
        <v>60</v>
      </c>
      <c r="R444" s="776">
        <v>0</v>
      </c>
      <c r="S444" s="777">
        <v>9000</v>
      </c>
      <c r="T444" s="777">
        <v>0</v>
      </c>
      <c r="U444" s="777"/>
      <c r="V444" s="777"/>
      <c r="W444" s="777"/>
      <c r="X444" s="777"/>
      <c r="Y444" s="777" t="s">
        <v>1923</v>
      </c>
      <c r="Z444" s="777">
        <f t="shared" si="125"/>
        <v>-1</v>
      </c>
      <c r="AA444" s="777"/>
      <c r="AB444" s="777"/>
      <c r="AC444" s="777"/>
      <c r="AD444" s="777"/>
      <c r="AE444" s="777">
        <v>0</v>
      </c>
      <c r="AF444" s="777">
        <v>0</v>
      </c>
      <c r="AG444" s="777">
        <v>-1</v>
      </c>
      <c r="AH444" s="600" t="s">
        <v>2258</v>
      </c>
      <c r="AI444" s="777">
        <v>70</v>
      </c>
      <c r="AQ444" s="772">
        <v>1</v>
      </c>
      <c r="AR444" s="772">
        <v>1</v>
      </c>
      <c r="AS444" s="772">
        <v>1</v>
      </c>
      <c r="AT444" s="772">
        <v>1</v>
      </c>
      <c r="AU444" s="772">
        <v>1</v>
      </c>
      <c r="AV444" s="772">
        <v>1</v>
      </c>
      <c r="AW444" s="772">
        <v>1</v>
      </c>
      <c r="AX444" s="772">
        <v>1</v>
      </c>
    </row>
    <row r="445" spans="1:50" s="772" customFormat="1" ht="11.25" customHeight="1">
      <c r="A445" s="777"/>
      <c r="B445" s="777">
        <v>9215</v>
      </c>
      <c r="C445" s="777">
        <v>0</v>
      </c>
      <c r="D445" s="777">
        <v>0</v>
      </c>
      <c r="E445" s="777">
        <v>0</v>
      </c>
      <c r="F445" s="777">
        <v>0</v>
      </c>
      <c r="G445" s="777">
        <v>0</v>
      </c>
      <c r="H445" s="698" t="str">
        <f t="shared" si="126"/>
        <v>선물(10000실버)</v>
      </c>
      <c r="I445" s="601" t="str">
        <f t="shared" si="124"/>
        <v>캐릭별파트(255)</v>
      </c>
      <c r="J445" s="601" t="s">
        <v>2647</v>
      </c>
      <c r="K445" s="777">
        <v>-1</v>
      </c>
      <c r="L445" s="777" t="s">
        <v>2638</v>
      </c>
      <c r="M445" s="776" t="s">
        <v>2259</v>
      </c>
      <c r="N445" s="810">
        <v>0</v>
      </c>
      <c r="O445" s="777" t="s">
        <v>443</v>
      </c>
      <c r="P445" s="777" t="s">
        <v>432</v>
      </c>
      <c r="Q445" s="777">
        <v>60</v>
      </c>
      <c r="R445" s="776">
        <v>0</v>
      </c>
      <c r="S445" s="777">
        <v>10000</v>
      </c>
      <c r="T445" s="777">
        <v>0</v>
      </c>
      <c r="U445" s="777"/>
      <c r="V445" s="777"/>
      <c r="W445" s="777"/>
      <c r="X445" s="777"/>
      <c r="Y445" s="777" t="s">
        <v>1923</v>
      </c>
      <c r="Z445" s="777">
        <f t="shared" si="125"/>
        <v>-1</v>
      </c>
      <c r="AA445" s="777"/>
      <c r="AB445" s="777"/>
      <c r="AC445" s="777"/>
      <c r="AD445" s="777"/>
      <c r="AE445" s="777">
        <v>0</v>
      </c>
      <c r="AF445" s="777">
        <v>0</v>
      </c>
      <c r="AG445" s="777">
        <v>-1</v>
      </c>
      <c r="AH445" s="600" t="s">
        <v>2258</v>
      </c>
      <c r="AI445" s="777">
        <v>70</v>
      </c>
      <c r="AQ445" s="772">
        <v>1</v>
      </c>
      <c r="AR445" s="772">
        <v>1</v>
      </c>
      <c r="AS445" s="772">
        <v>1</v>
      </c>
      <c r="AT445" s="772">
        <v>1</v>
      </c>
      <c r="AU445" s="772">
        <v>1</v>
      </c>
      <c r="AV445" s="772">
        <v>1</v>
      </c>
      <c r="AW445" s="772">
        <v>1</v>
      </c>
      <c r="AX445" s="772">
        <v>1</v>
      </c>
    </row>
    <row r="446" spans="1:50" s="772" customFormat="1" ht="11.25" customHeight="1">
      <c r="A446" s="777"/>
      <c r="B446" s="777">
        <v>9216</v>
      </c>
      <c r="C446" s="777">
        <v>0</v>
      </c>
      <c r="D446" s="777">
        <v>0</v>
      </c>
      <c r="E446" s="777">
        <v>0</v>
      </c>
      <c r="F446" s="777">
        <v>0</v>
      </c>
      <c r="G446" s="777">
        <v>0</v>
      </c>
      <c r="H446" s="698" t="str">
        <f t="shared" si="126"/>
        <v>선물(12000실버)</v>
      </c>
      <c r="I446" s="601" t="str">
        <f t="shared" si="124"/>
        <v>캐릭별파트(255)</v>
      </c>
      <c r="J446" s="601" t="s">
        <v>2647</v>
      </c>
      <c r="K446" s="777">
        <v>-1</v>
      </c>
      <c r="L446" s="777" t="s">
        <v>2638</v>
      </c>
      <c r="M446" s="776" t="s">
        <v>2259</v>
      </c>
      <c r="N446" s="810">
        <v>0</v>
      </c>
      <c r="O446" s="777" t="s">
        <v>443</v>
      </c>
      <c r="P446" s="777" t="s">
        <v>432</v>
      </c>
      <c r="Q446" s="777">
        <v>60</v>
      </c>
      <c r="R446" s="776">
        <v>0</v>
      </c>
      <c r="S446" s="777">
        <v>12000</v>
      </c>
      <c r="T446" s="777">
        <v>0</v>
      </c>
      <c r="U446" s="777"/>
      <c r="V446" s="777"/>
      <c r="W446" s="777"/>
      <c r="X446" s="777"/>
      <c r="Y446" s="777" t="s">
        <v>1923</v>
      </c>
      <c r="Z446" s="777">
        <f t="shared" si="125"/>
        <v>-1</v>
      </c>
      <c r="AA446" s="777"/>
      <c r="AB446" s="777"/>
      <c r="AC446" s="777"/>
      <c r="AD446" s="777"/>
      <c r="AE446" s="777">
        <v>0</v>
      </c>
      <c r="AF446" s="777">
        <v>0</v>
      </c>
      <c r="AG446" s="777">
        <v>-1</v>
      </c>
      <c r="AH446" s="600" t="s">
        <v>2258</v>
      </c>
      <c r="AI446" s="777">
        <v>70</v>
      </c>
      <c r="AQ446" s="772">
        <v>1</v>
      </c>
      <c r="AR446" s="772">
        <v>1</v>
      </c>
      <c r="AS446" s="772">
        <v>1</v>
      </c>
      <c r="AT446" s="772">
        <v>1</v>
      </c>
      <c r="AU446" s="772">
        <v>1</v>
      </c>
      <c r="AV446" s="772">
        <v>1</v>
      </c>
      <c r="AW446" s="772">
        <v>1</v>
      </c>
      <c r="AX446" s="772">
        <v>1</v>
      </c>
    </row>
    <row r="447" spans="1:50" s="772" customFormat="1" ht="11.25" customHeight="1">
      <c r="A447" s="777"/>
      <c r="B447" s="777">
        <v>9217</v>
      </c>
      <c r="C447" s="777">
        <v>0</v>
      </c>
      <c r="D447" s="777">
        <v>0</v>
      </c>
      <c r="E447" s="777">
        <v>0</v>
      </c>
      <c r="F447" s="777">
        <v>0</v>
      </c>
      <c r="G447" s="777">
        <v>0</v>
      </c>
      <c r="H447" s="698" t="str">
        <f t="shared" si="126"/>
        <v>선물(14000실버)</v>
      </c>
      <c r="I447" s="601" t="str">
        <f t="shared" si="124"/>
        <v>캐릭별파트(255)</v>
      </c>
      <c r="J447" s="601" t="s">
        <v>2647</v>
      </c>
      <c r="K447" s="777">
        <v>-1</v>
      </c>
      <c r="L447" s="777" t="s">
        <v>2638</v>
      </c>
      <c r="M447" s="776" t="s">
        <v>2259</v>
      </c>
      <c r="N447" s="810">
        <v>0</v>
      </c>
      <c r="O447" s="777" t="s">
        <v>443</v>
      </c>
      <c r="P447" s="777" t="s">
        <v>432</v>
      </c>
      <c r="Q447" s="777">
        <v>60</v>
      </c>
      <c r="R447" s="776">
        <v>0</v>
      </c>
      <c r="S447" s="777">
        <v>14000</v>
      </c>
      <c r="T447" s="777">
        <v>0</v>
      </c>
      <c r="U447" s="777"/>
      <c r="V447" s="777"/>
      <c r="W447" s="777"/>
      <c r="X447" s="777"/>
      <c r="Y447" s="777" t="s">
        <v>1923</v>
      </c>
      <c r="Z447" s="777">
        <f t="shared" si="125"/>
        <v>-1</v>
      </c>
      <c r="AA447" s="777"/>
      <c r="AB447" s="777"/>
      <c r="AC447" s="777"/>
      <c r="AD447" s="777"/>
      <c r="AE447" s="777">
        <v>0</v>
      </c>
      <c r="AF447" s="777">
        <v>0</v>
      </c>
      <c r="AG447" s="777">
        <v>-1</v>
      </c>
      <c r="AH447" s="600" t="s">
        <v>2258</v>
      </c>
      <c r="AI447" s="777">
        <v>70</v>
      </c>
      <c r="AQ447" s="772">
        <v>1</v>
      </c>
      <c r="AR447" s="772">
        <v>1</v>
      </c>
      <c r="AS447" s="772">
        <v>1</v>
      </c>
      <c r="AT447" s="772">
        <v>1</v>
      </c>
      <c r="AU447" s="772">
        <v>1</v>
      </c>
      <c r="AV447" s="772">
        <v>1</v>
      </c>
      <c r="AW447" s="772">
        <v>1</v>
      </c>
      <c r="AX447" s="772">
        <v>1</v>
      </c>
    </row>
    <row r="448" spans="1:50" s="772" customFormat="1" ht="11.25" customHeight="1">
      <c r="A448" s="777"/>
      <c r="B448" s="777">
        <v>9218</v>
      </c>
      <c r="C448" s="777">
        <v>0</v>
      </c>
      <c r="D448" s="777">
        <v>0</v>
      </c>
      <c r="E448" s="777">
        <v>0</v>
      </c>
      <c r="F448" s="777">
        <v>0</v>
      </c>
      <c r="G448" s="777">
        <v>0</v>
      </c>
      <c r="H448" s="698" t="str">
        <f t="shared" si="126"/>
        <v>선물(16000실버)</v>
      </c>
      <c r="I448" s="601" t="str">
        <f t="shared" si="124"/>
        <v>캐릭별파트(255)</v>
      </c>
      <c r="J448" s="601" t="s">
        <v>2647</v>
      </c>
      <c r="K448" s="777">
        <v>-1</v>
      </c>
      <c r="L448" s="777" t="s">
        <v>2638</v>
      </c>
      <c r="M448" s="776" t="s">
        <v>2259</v>
      </c>
      <c r="N448" s="810">
        <v>0</v>
      </c>
      <c r="O448" s="777" t="s">
        <v>443</v>
      </c>
      <c r="P448" s="777" t="s">
        <v>432</v>
      </c>
      <c r="Q448" s="777">
        <v>60</v>
      </c>
      <c r="R448" s="776">
        <v>0</v>
      </c>
      <c r="S448" s="777">
        <v>16000</v>
      </c>
      <c r="T448" s="777">
        <v>0</v>
      </c>
      <c r="U448" s="777"/>
      <c r="V448" s="777"/>
      <c r="W448" s="777"/>
      <c r="X448" s="777"/>
      <c r="Y448" s="777" t="s">
        <v>1923</v>
      </c>
      <c r="Z448" s="777">
        <f t="shared" si="125"/>
        <v>-1</v>
      </c>
      <c r="AA448" s="777"/>
      <c r="AB448" s="777"/>
      <c r="AC448" s="777"/>
      <c r="AD448" s="777"/>
      <c r="AE448" s="777">
        <v>0</v>
      </c>
      <c r="AF448" s="777">
        <v>0</v>
      </c>
      <c r="AG448" s="777">
        <v>-1</v>
      </c>
      <c r="AH448" s="600" t="s">
        <v>2258</v>
      </c>
      <c r="AI448" s="777">
        <v>70</v>
      </c>
      <c r="AQ448" s="772">
        <v>1</v>
      </c>
      <c r="AR448" s="772">
        <v>1</v>
      </c>
      <c r="AS448" s="772">
        <v>1</v>
      </c>
      <c r="AT448" s="772">
        <v>1</v>
      </c>
      <c r="AU448" s="772">
        <v>1</v>
      </c>
      <c r="AV448" s="772">
        <v>1</v>
      </c>
      <c r="AW448" s="772">
        <v>1</v>
      </c>
      <c r="AX448" s="772">
        <v>1</v>
      </c>
    </row>
    <row r="449" spans="1:50" s="772" customFormat="1" ht="11.25" customHeight="1">
      <c r="A449" s="777"/>
      <c r="B449" s="777">
        <v>9219</v>
      </c>
      <c r="C449" s="777">
        <v>0</v>
      </c>
      <c r="D449" s="777">
        <v>0</v>
      </c>
      <c r="E449" s="777">
        <v>0</v>
      </c>
      <c r="F449" s="777">
        <v>0</v>
      </c>
      <c r="G449" s="777">
        <v>0</v>
      </c>
      <c r="H449" s="698" t="str">
        <f t="shared" si="126"/>
        <v>선물(18000실버)</v>
      </c>
      <c r="I449" s="601" t="str">
        <f t="shared" si="124"/>
        <v>캐릭별파트(255)</v>
      </c>
      <c r="J449" s="601" t="s">
        <v>2647</v>
      </c>
      <c r="K449" s="777">
        <v>-1</v>
      </c>
      <c r="L449" s="777" t="s">
        <v>2638</v>
      </c>
      <c r="M449" s="776" t="s">
        <v>2259</v>
      </c>
      <c r="N449" s="810">
        <v>0</v>
      </c>
      <c r="O449" s="777" t="s">
        <v>443</v>
      </c>
      <c r="P449" s="777" t="s">
        <v>432</v>
      </c>
      <c r="Q449" s="777">
        <v>60</v>
      </c>
      <c r="R449" s="776">
        <v>0</v>
      </c>
      <c r="S449" s="777">
        <v>18000</v>
      </c>
      <c r="T449" s="777">
        <v>0</v>
      </c>
      <c r="U449" s="777"/>
      <c r="V449" s="777"/>
      <c r="W449" s="777"/>
      <c r="X449" s="777"/>
      <c r="Y449" s="777" t="s">
        <v>1923</v>
      </c>
      <c r="Z449" s="777">
        <f t="shared" si="125"/>
        <v>-1</v>
      </c>
      <c r="AA449" s="777"/>
      <c r="AB449" s="777"/>
      <c r="AC449" s="777"/>
      <c r="AD449" s="777"/>
      <c r="AE449" s="777">
        <v>0</v>
      </c>
      <c r="AF449" s="777">
        <v>0</v>
      </c>
      <c r="AG449" s="777">
        <v>-1</v>
      </c>
      <c r="AH449" s="600" t="s">
        <v>2258</v>
      </c>
      <c r="AI449" s="777">
        <v>70</v>
      </c>
      <c r="AQ449" s="772">
        <v>1</v>
      </c>
      <c r="AR449" s="772">
        <v>1</v>
      </c>
      <c r="AS449" s="772">
        <v>1</v>
      </c>
      <c r="AT449" s="772">
        <v>1</v>
      </c>
      <c r="AU449" s="772">
        <v>1</v>
      </c>
      <c r="AV449" s="772">
        <v>1</v>
      </c>
      <c r="AW449" s="772">
        <v>1</v>
      </c>
      <c r="AX449" s="772">
        <v>1</v>
      </c>
    </row>
    <row r="450" spans="1:50" s="772" customFormat="1" ht="11.25" customHeight="1">
      <c r="A450" s="777"/>
      <c r="B450" s="777">
        <v>9220</v>
      </c>
      <c r="C450" s="777">
        <v>0</v>
      </c>
      <c r="D450" s="777">
        <v>0</v>
      </c>
      <c r="E450" s="777">
        <v>0</v>
      </c>
      <c r="F450" s="777">
        <v>0</v>
      </c>
      <c r="G450" s="777">
        <v>0</v>
      </c>
      <c r="H450" s="698" t="str">
        <f t="shared" si="126"/>
        <v>선물(20000실버)</v>
      </c>
      <c r="I450" s="601" t="str">
        <f t="shared" si="124"/>
        <v>캐릭별파트(255)</v>
      </c>
      <c r="J450" s="601" t="s">
        <v>2647</v>
      </c>
      <c r="K450" s="777">
        <v>-1</v>
      </c>
      <c r="L450" s="777" t="s">
        <v>2638</v>
      </c>
      <c r="M450" s="776" t="s">
        <v>2259</v>
      </c>
      <c r="N450" s="810">
        <v>0</v>
      </c>
      <c r="O450" s="777" t="s">
        <v>443</v>
      </c>
      <c r="P450" s="777" t="s">
        <v>432</v>
      </c>
      <c r="Q450" s="777">
        <v>60</v>
      </c>
      <c r="R450" s="776">
        <v>0</v>
      </c>
      <c r="S450" s="777">
        <v>20000</v>
      </c>
      <c r="T450" s="777">
        <v>0</v>
      </c>
      <c r="U450" s="777"/>
      <c r="V450" s="777"/>
      <c r="W450" s="777"/>
      <c r="X450" s="777"/>
      <c r="Y450" s="777" t="s">
        <v>1923</v>
      </c>
      <c r="Z450" s="777">
        <f t="shared" si="125"/>
        <v>-1</v>
      </c>
      <c r="AA450" s="777"/>
      <c r="AB450" s="777"/>
      <c r="AC450" s="777"/>
      <c r="AD450" s="777"/>
      <c r="AE450" s="777">
        <v>0</v>
      </c>
      <c r="AF450" s="777">
        <v>0</v>
      </c>
      <c r="AG450" s="777">
        <v>-1</v>
      </c>
      <c r="AH450" s="600" t="s">
        <v>2258</v>
      </c>
      <c r="AI450" s="777">
        <v>70</v>
      </c>
      <c r="AQ450" s="772">
        <v>1</v>
      </c>
      <c r="AR450" s="772">
        <v>1</v>
      </c>
      <c r="AS450" s="772">
        <v>1</v>
      </c>
      <c r="AT450" s="772">
        <v>1</v>
      </c>
      <c r="AU450" s="772">
        <v>1</v>
      </c>
      <c r="AV450" s="772">
        <v>1</v>
      </c>
      <c r="AW450" s="772">
        <v>1</v>
      </c>
      <c r="AX450" s="772">
        <v>1</v>
      </c>
    </row>
    <row r="451" spans="1:50" s="772" customFormat="1" ht="11.25" customHeight="1">
      <c r="A451" s="777"/>
      <c r="B451" s="777">
        <v>9221</v>
      </c>
      <c r="C451" s="777">
        <v>0</v>
      </c>
      <c r="D451" s="777">
        <v>0</v>
      </c>
      <c r="E451" s="777">
        <v>0</v>
      </c>
      <c r="F451" s="777">
        <v>0</v>
      </c>
      <c r="G451" s="777">
        <v>0</v>
      </c>
      <c r="H451" s="698" t="str">
        <f t="shared" si="126"/>
        <v>선물(22000실버)</v>
      </c>
      <c r="I451" s="601" t="str">
        <f t="shared" si="124"/>
        <v>캐릭별파트(255)</v>
      </c>
      <c r="J451" s="601" t="s">
        <v>2647</v>
      </c>
      <c r="K451" s="777">
        <v>-1</v>
      </c>
      <c r="L451" s="777" t="s">
        <v>2638</v>
      </c>
      <c r="M451" s="776" t="s">
        <v>2259</v>
      </c>
      <c r="N451" s="810">
        <v>0</v>
      </c>
      <c r="O451" s="777" t="s">
        <v>443</v>
      </c>
      <c r="P451" s="777" t="s">
        <v>432</v>
      </c>
      <c r="Q451" s="777">
        <v>60</v>
      </c>
      <c r="R451" s="776">
        <v>0</v>
      </c>
      <c r="S451" s="777">
        <v>22000</v>
      </c>
      <c r="T451" s="777">
        <v>0</v>
      </c>
      <c r="U451" s="777"/>
      <c r="V451" s="777"/>
      <c r="W451" s="777"/>
      <c r="X451" s="777"/>
      <c r="Y451" s="777" t="s">
        <v>1923</v>
      </c>
      <c r="Z451" s="777">
        <f t="shared" si="125"/>
        <v>-1</v>
      </c>
      <c r="AA451" s="777"/>
      <c r="AB451" s="777"/>
      <c r="AC451" s="777"/>
      <c r="AD451" s="777"/>
      <c r="AE451" s="777">
        <v>0</v>
      </c>
      <c r="AF451" s="777">
        <v>0</v>
      </c>
      <c r="AG451" s="777">
        <v>-1</v>
      </c>
      <c r="AH451" s="600" t="s">
        <v>2258</v>
      </c>
      <c r="AI451" s="777">
        <v>70</v>
      </c>
      <c r="AQ451" s="772">
        <v>1</v>
      </c>
      <c r="AR451" s="772">
        <v>1</v>
      </c>
      <c r="AS451" s="772">
        <v>1</v>
      </c>
      <c r="AT451" s="772">
        <v>1</v>
      </c>
      <c r="AU451" s="772">
        <v>1</v>
      </c>
      <c r="AV451" s="772">
        <v>1</v>
      </c>
      <c r="AW451" s="772">
        <v>1</v>
      </c>
      <c r="AX451" s="772">
        <v>1</v>
      </c>
    </row>
    <row r="452" spans="1:50" s="772" customFormat="1" ht="11.25" customHeight="1">
      <c r="A452" s="777"/>
      <c r="B452" s="777">
        <v>9222</v>
      </c>
      <c r="C452" s="777">
        <v>0</v>
      </c>
      <c r="D452" s="777">
        <v>0</v>
      </c>
      <c r="E452" s="777">
        <v>0</v>
      </c>
      <c r="F452" s="777">
        <v>0</v>
      </c>
      <c r="G452" s="777">
        <v>0</v>
      </c>
      <c r="H452" s="698" t="str">
        <f t="shared" si="126"/>
        <v>선물(24000실버)</v>
      </c>
      <c r="I452" s="601" t="str">
        <f t="shared" si="124"/>
        <v>캐릭별파트(255)</v>
      </c>
      <c r="J452" s="601" t="s">
        <v>2647</v>
      </c>
      <c r="K452" s="777">
        <v>-1</v>
      </c>
      <c r="L452" s="777" t="s">
        <v>2638</v>
      </c>
      <c r="M452" s="776" t="s">
        <v>2259</v>
      </c>
      <c r="N452" s="810">
        <v>0</v>
      </c>
      <c r="O452" s="777" t="s">
        <v>443</v>
      </c>
      <c r="P452" s="777" t="s">
        <v>432</v>
      </c>
      <c r="Q452" s="777">
        <v>60</v>
      </c>
      <c r="R452" s="776">
        <v>0</v>
      </c>
      <c r="S452" s="777">
        <v>24000</v>
      </c>
      <c r="T452" s="777">
        <v>0</v>
      </c>
      <c r="U452" s="777"/>
      <c r="V452" s="777"/>
      <c r="W452" s="777"/>
      <c r="X452" s="777"/>
      <c r="Y452" s="777" t="s">
        <v>1923</v>
      </c>
      <c r="Z452" s="777">
        <f t="shared" si="125"/>
        <v>-1</v>
      </c>
      <c r="AA452" s="777"/>
      <c r="AB452" s="777"/>
      <c r="AC452" s="777"/>
      <c r="AD452" s="777"/>
      <c r="AE452" s="777">
        <v>0</v>
      </c>
      <c r="AF452" s="777">
        <v>0</v>
      </c>
      <c r="AG452" s="777">
        <v>-1</v>
      </c>
      <c r="AH452" s="600" t="s">
        <v>2258</v>
      </c>
      <c r="AI452" s="777">
        <v>70</v>
      </c>
      <c r="AQ452" s="772">
        <v>1</v>
      </c>
      <c r="AR452" s="772">
        <v>1</v>
      </c>
      <c r="AS452" s="772">
        <v>1</v>
      </c>
      <c r="AT452" s="772">
        <v>1</v>
      </c>
      <c r="AU452" s="772">
        <v>1</v>
      </c>
      <c r="AV452" s="772">
        <v>1</v>
      </c>
      <c r="AW452" s="772">
        <v>1</v>
      </c>
      <c r="AX452" s="772">
        <v>1</v>
      </c>
    </row>
    <row r="453" spans="1:50" s="772" customFormat="1" ht="11.25" customHeight="1">
      <c r="A453" s="777"/>
      <c r="B453" s="777">
        <v>9223</v>
      </c>
      <c r="C453" s="777">
        <v>0</v>
      </c>
      <c r="D453" s="777">
        <v>0</v>
      </c>
      <c r="E453" s="777">
        <v>0</v>
      </c>
      <c r="F453" s="777">
        <v>0</v>
      </c>
      <c r="G453" s="777">
        <v>0</v>
      </c>
      <c r="H453" s="698" t="str">
        <f t="shared" si="126"/>
        <v>선물(26000실버)</v>
      </c>
      <c r="I453" s="601" t="str">
        <f t="shared" si="124"/>
        <v>캐릭별파트(255)</v>
      </c>
      <c r="J453" s="601" t="s">
        <v>2647</v>
      </c>
      <c r="K453" s="777">
        <v>-1</v>
      </c>
      <c r="L453" s="777" t="s">
        <v>2638</v>
      </c>
      <c r="M453" s="776" t="s">
        <v>2259</v>
      </c>
      <c r="N453" s="810">
        <v>0</v>
      </c>
      <c r="O453" s="777" t="s">
        <v>443</v>
      </c>
      <c r="P453" s="777" t="s">
        <v>432</v>
      </c>
      <c r="Q453" s="777">
        <v>60</v>
      </c>
      <c r="R453" s="776">
        <v>0</v>
      </c>
      <c r="S453" s="777">
        <v>26000</v>
      </c>
      <c r="T453" s="777">
        <v>0</v>
      </c>
      <c r="U453" s="777"/>
      <c r="V453" s="777"/>
      <c r="W453" s="777"/>
      <c r="X453" s="777"/>
      <c r="Y453" s="777" t="s">
        <v>1923</v>
      </c>
      <c r="Z453" s="777">
        <f t="shared" si="125"/>
        <v>-1</v>
      </c>
      <c r="AA453" s="777"/>
      <c r="AB453" s="777"/>
      <c r="AC453" s="777"/>
      <c r="AD453" s="777"/>
      <c r="AE453" s="777">
        <v>0</v>
      </c>
      <c r="AF453" s="777">
        <v>0</v>
      </c>
      <c r="AG453" s="777">
        <v>-1</v>
      </c>
      <c r="AH453" s="600" t="s">
        <v>2258</v>
      </c>
      <c r="AI453" s="777">
        <v>70</v>
      </c>
      <c r="AQ453" s="772">
        <v>1</v>
      </c>
      <c r="AR453" s="772">
        <v>1</v>
      </c>
      <c r="AS453" s="772">
        <v>1</v>
      </c>
      <c r="AT453" s="772">
        <v>1</v>
      </c>
      <c r="AU453" s="772">
        <v>1</v>
      </c>
      <c r="AV453" s="772">
        <v>1</v>
      </c>
      <c r="AW453" s="772">
        <v>1</v>
      </c>
      <c r="AX453" s="772">
        <v>1</v>
      </c>
    </row>
    <row r="454" spans="1:50" s="772" customFormat="1" ht="11.25" customHeight="1">
      <c r="A454" s="777"/>
      <c r="B454" s="777">
        <v>9224</v>
      </c>
      <c r="C454" s="777">
        <v>0</v>
      </c>
      <c r="D454" s="777">
        <v>0</v>
      </c>
      <c r="E454" s="777">
        <v>0</v>
      </c>
      <c r="F454" s="777">
        <v>0</v>
      </c>
      <c r="G454" s="777">
        <v>0</v>
      </c>
      <c r="H454" s="698" t="str">
        <f t="shared" si="126"/>
        <v>선물(28000실버)</v>
      </c>
      <c r="I454" s="601" t="str">
        <f t="shared" si="124"/>
        <v>캐릭별파트(255)</v>
      </c>
      <c r="J454" s="601" t="s">
        <v>2647</v>
      </c>
      <c r="K454" s="777">
        <v>-1</v>
      </c>
      <c r="L454" s="777" t="s">
        <v>2638</v>
      </c>
      <c r="M454" s="776" t="s">
        <v>2259</v>
      </c>
      <c r="N454" s="810">
        <v>0</v>
      </c>
      <c r="O454" s="777" t="s">
        <v>443</v>
      </c>
      <c r="P454" s="777" t="s">
        <v>432</v>
      </c>
      <c r="Q454" s="777">
        <v>60</v>
      </c>
      <c r="R454" s="776">
        <v>0</v>
      </c>
      <c r="S454" s="777">
        <v>28000</v>
      </c>
      <c r="T454" s="777">
        <v>0</v>
      </c>
      <c r="U454" s="777"/>
      <c r="V454" s="777"/>
      <c r="W454" s="777"/>
      <c r="X454" s="777"/>
      <c r="Y454" s="777" t="s">
        <v>1923</v>
      </c>
      <c r="Z454" s="777">
        <f t="shared" si="125"/>
        <v>-1</v>
      </c>
      <c r="AA454" s="777"/>
      <c r="AB454" s="777"/>
      <c r="AC454" s="777"/>
      <c r="AD454" s="777"/>
      <c r="AE454" s="777">
        <v>0</v>
      </c>
      <c r="AF454" s="777">
        <v>0</v>
      </c>
      <c r="AG454" s="777">
        <v>-1</v>
      </c>
      <c r="AH454" s="600" t="s">
        <v>2258</v>
      </c>
      <c r="AI454" s="777">
        <v>70</v>
      </c>
      <c r="AQ454" s="772">
        <v>1</v>
      </c>
      <c r="AR454" s="772">
        <v>1</v>
      </c>
      <c r="AS454" s="772">
        <v>1</v>
      </c>
      <c r="AT454" s="772">
        <v>1</v>
      </c>
      <c r="AU454" s="772">
        <v>1</v>
      </c>
      <c r="AV454" s="772">
        <v>1</v>
      </c>
      <c r="AW454" s="772">
        <v>1</v>
      </c>
      <c r="AX454" s="772">
        <v>1</v>
      </c>
    </row>
    <row r="455" spans="1:50" s="772" customFormat="1" ht="11.25" customHeight="1">
      <c r="A455" s="777"/>
      <c r="B455" s="777">
        <v>9225</v>
      </c>
      <c r="C455" s="777">
        <v>0</v>
      </c>
      <c r="D455" s="777">
        <v>0</v>
      </c>
      <c r="E455" s="777">
        <v>0</v>
      </c>
      <c r="F455" s="777">
        <v>0</v>
      </c>
      <c r="G455" s="777">
        <v>0</v>
      </c>
      <c r="H455" s="698" t="str">
        <f t="shared" si="126"/>
        <v>선물(30000실버)</v>
      </c>
      <c r="I455" s="601" t="str">
        <f t="shared" si="124"/>
        <v>캐릭별파트(255)</v>
      </c>
      <c r="J455" s="601" t="s">
        <v>2647</v>
      </c>
      <c r="K455" s="777">
        <v>-1</v>
      </c>
      <c r="L455" s="777" t="s">
        <v>2638</v>
      </c>
      <c r="M455" s="776" t="s">
        <v>2259</v>
      </c>
      <c r="N455" s="810">
        <v>0</v>
      </c>
      <c r="O455" s="777" t="s">
        <v>443</v>
      </c>
      <c r="P455" s="777" t="s">
        <v>432</v>
      </c>
      <c r="Q455" s="777">
        <v>60</v>
      </c>
      <c r="R455" s="776">
        <v>0</v>
      </c>
      <c r="S455" s="777">
        <v>30000</v>
      </c>
      <c r="T455" s="777">
        <v>0</v>
      </c>
      <c r="U455" s="777"/>
      <c r="V455" s="777"/>
      <c r="W455" s="777"/>
      <c r="X455" s="777"/>
      <c r="Y455" s="777" t="s">
        <v>1923</v>
      </c>
      <c r="Z455" s="777">
        <f t="shared" si="125"/>
        <v>-1</v>
      </c>
      <c r="AA455" s="777"/>
      <c r="AB455" s="777"/>
      <c r="AC455" s="777"/>
      <c r="AD455" s="777"/>
      <c r="AE455" s="777">
        <v>0</v>
      </c>
      <c r="AF455" s="777">
        <v>0</v>
      </c>
      <c r="AG455" s="777">
        <v>-1</v>
      </c>
      <c r="AH455" s="600" t="s">
        <v>2258</v>
      </c>
      <c r="AI455" s="777">
        <v>70</v>
      </c>
      <c r="AQ455" s="772">
        <v>1</v>
      </c>
      <c r="AR455" s="772">
        <v>1</v>
      </c>
      <c r="AS455" s="772">
        <v>1</v>
      </c>
      <c r="AT455" s="772">
        <v>1</v>
      </c>
      <c r="AU455" s="772">
        <v>1</v>
      </c>
      <c r="AV455" s="772">
        <v>1</v>
      </c>
      <c r="AW455" s="772">
        <v>1</v>
      </c>
      <c r="AX455" s="772">
        <v>1</v>
      </c>
    </row>
    <row r="456" spans="1:50" s="772" customFormat="1" ht="11.25" customHeight="1">
      <c r="A456" s="777"/>
      <c r="B456" s="777">
        <v>9300</v>
      </c>
      <c r="C456" s="777">
        <v>0</v>
      </c>
      <c r="D456" s="777">
        <v>0</v>
      </c>
      <c r="E456" s="777">
        <v>0</v>
      </c>
      <c r="F456" s="777">
        <v>0</v>
      </c>
      <c r="G456" s="777">
        <v>0</v>
      </c>
      <c r="H456" s="698" t="str">
        <f t="shared" ref="H456:H460" si="130">IF(S456,IF(T456,"선물("&amp;S456&amp;"실버 / "&amp;T456&amp;"골드)","선물("&amp;S456&amp;"실버)"),IF(T456,"선물("&amp;T456&amp;"골드)","둘다 지급 못함. 오류"))</f>
        <v>선물(1골드)</v>
      </c>
      <c r="I456" s="601" t="str">
        <f t="shared" ref="I456:I460" si="131">"캐릭별파트(" &amp; (AQ456 + 2*AR456 + 4*AS456 + 8*AT456 + 16*AU456 + 32*AV456 + 64*AW456 + 128*AX456 )  &amp; ")"</f>
        <v>캐릭별파트(255)</v>
      </c>
      <c r="J456" s="601" t="s">
        <v>2647</v>
      </c>
      <c r="K456" s="777">
        <v>-1</v>
      </c>
      <c r="L456" s="777" t="s">
        <v>2638</v>
      </c>
      <c r="M456" s="776" t="s">
        <v>2259</v>
      </c>
      <c r="N456" s="810">
        <v>0</v>
      </c>
      <c r="O456" s="777" t="s">
        <v>443</v>
      </c>
      <c r="P456" s="777" t="s">
        <v>432</v>
      </c>
      <c r="Q456" s="777">
        <v>60</v>
      </c>
      <c r="R456" s="776">
        <v>0</v>
      </c>
      <c r="S456" s="777">
        <v>0</v>
      </c>
      <c r="T456" s="777">
        <v>1</v>
      </c>
      <c r="U456" s="777"/>
      <c r="V456" s="777"/>
      <c r="W456" s="777"/>
      <c r="X456" s="777"/>
      <c r="Y456" s="777" t="s">
        <v>1923</v>
      </c>
      <c r="Z456" s="777">
        <f t="shared" ref="Z456:Z460" si="132">IF(AG456=-1, -1, 5000)</f>
        <v>-1</v>
      </c>
      <c r="AA456" s="777"/>
      <c r="AB456" s="777"/>
      <c r="AC456" s="777"/>
      <c r="AD456" s="777"/>
      <c r="AE456" s="777">
        <v>0</v>
      </c>
      <c r="AF456" s="777">
        <v>0</v>
      </c>
      <c r="AG456" s="777">
        <v>-1</v>
      </c>
      <c r="AH456" s="600" t="s">
        <v>1838</v>
      </c>
      <c r="AI456" s="777">
        <v>70</v>
      </c>
      <c r="AQ456" s="772">
        <v>1</v>
      </c>
      <c r="AR456" s="772">
        <v>1</v>
      </c>
      <c r="AS456" s="772">
        <v>1</v>
      </c>
      <c r="AT456" s="772">
        <v>1</v>
      </c>
      <c r="AU456" s="772">
        <v>1</v>
      </c>
      <c r="AV456" s="772">
        <v>1</v>
      </c>
      <c r="AW456" s="772">
        <v>1</v>
      </c>
      <c r="AX456" s="772">
        <v>1</v>
      </c>
    </row>
    <row r="457" spans="1:50" s="772" customFormat="1" ht="11.25" customHeight="1">
      <c r="A457" s="777"/>
      <c r="B457" s="777">
        <v>9301</v>
      </c>
      <c r="C457" s="777">
        <v>0</v>
      </c>
      <c r="D457" s="777">
        <v>0</v>
      </c>
      <c r="E457" s="777">
        <v>0</v>
      </c>
      <c r="F457" s="777">
        <v>0</v>
      </c>
      <c r="G457" s="777">
        <v>0</v>
      </c>
      <c r="H457" s="698" t="str">
        <f t="shared" si="130"/>
        <v>선물(2골드)</v>
      </c>
      <c r="I457" s="601" t="str">
        <f t="shared" si="131"/>
        <v>캐릭별파트(255)</v>
      </c>
      <c r="J457" s="601" t="s">
        <v>2647</v>
      </c>
      <c r="K457" s="777">
        <v>-1</v>
      </c>
      <c r="L457" s="777" t="s">
        <v>2638</v>
      </c>
      <c r="M457" s="776" t="s">
        <v>2259</v>
      </c>
      <c r="N457" s="810">
        <v>0</v>
      </c>
      <c r="O457" s="777" t="s">
        <v>443</v>
      </c>
      <c r="P457" s="777" t="s">
        <v>432</v>
      </c>
      <c r="Q457" s="777">
        <v>60</v>
      </c>
      <c r="R457" s="776">
        <v>0</v>
      </c>
      <c r="S457" s="777">
        <v>0</v>
      </c>
      <c r="T457" s="777">
        <v>2</v>
      </c>
      <c r="U457" s="777"/>
      <c r="V457" s="777"/>
      <c r="W457" s="777"/>
      <c r="X457" s="777"/>
      <c r="Y457" s="777" t="s">
        <v>1923</v>
      </c>
      <c r="Z457" s="777">
        <f t="shared" si="132"/>
        <v>-1</v>
      </c>
      <c r="AA457" s="777"/>
      <c r="AB457" s="777"/>
      <c r="AC457" s="777"/>
      <c r="AD457" s="777"/>
      <c r="AE457" s="777">
        <v>0</v>
      </c>
      <c r="AF457" s="777">
        <v>0</v>
      </c>
      <c r="AG457" s="777">
        <v>-1</v>
      </c>
      <c r="AH457" s="600" t="s">
        <v>1838</v>
      </c>
      <c r="AI457" s="777">
        <v>70</v>
      </c>
      <c r="AQ457" s="772">
        <v>1</v>
      </c>
      <c r="AR457" s="772">
        <v>1</v>
      </c>
      <c r="AS457" s="772">
        <v>1</v>
      </c>
      <c r="AT457" s="772">
        <v>1</v>
      </c>
      <c r="AU457" s="772">
        <v>1</v>
      </c>
      <c r="AV457" s="772">
        <v>1</v>
      </c>
      <c r="AW457" s="772">
        <v>1</v>
      </c>
      <c r="AX457" s="772">
        <v>1</v>
      </c>
    </row>
    <row r="458" spans="1:50" s="772" customFormat="1" ht="11.25" customHeight="1">
      <c r="A458" s="777"/>
      <c r="B458" s="777">
        <v>9302</v>
      </c>
      <c r="C458" s="777">
        <v>0</v>
      </c>
      <c r="D458" s="777">
        <v>0</v>
      </c>
      <c r="E458" s="777">
        <v>0</v>
      </c>
      <c r="F458" s="777">
        <v>0</v>
      </c>
      <c r="G458" s="777">
        <v>0</v>
      </c>
      <c r="H458" s="698" t="str">
        <f t="shared" si="130"/>
        <v>선물(3골드)</v>
      </c>
      <c r="I458" s="601" t="str">
        <f t="shared" si="131"/>
        <v>캐릭별파트(255)</v>
      </c>
      <c r="J458" s="601" t="s">
        <v>2647</v>
      </c>
      <c r="K458" s="777">
        <v>-1</v>
      </c>
      <c r="L458" s="777" t="s">
        <v>2638</v>
      </c>
      <c r="M458" s="776" t="s">
        <v>2259</v>
      </c>
      <c r="N458" s="810">
        <v>0</v>
      </c>
      <c r="O458" s="777" t="s">
        <v>443</v>
      </c>
      <c r="P458" s="777" t="s">
        <v>432</v>
      </c>
      <c r="Q458" s="777">
        <v>60</v>
      </c>
      <c r="R458" s="776">
        <v>0</v>
      </c>
      <c r="S458" s="777">
        <v>0</v>
      </c>
      <c r="T458" s="777">
        <v>3</v>
      </c>
      <c r="U458" s="777"/>
      <c r="V458" s="777"/>
      <c r="W458" s="777"/>
      <c r="X458" s="777"/>
      <c r="Y458" s="777" t="s">
        <v>1923</v>
      </c>
      <c r="Z458" s="777">
        <f t="shared" si="132"/>
        <v>-1</v>
      </c>
      <c r="AA458" s="777"/>
      <c r="AB458" s="777"/>
      <c r="AC458" s="777"/>
      <c r="AD458" s="777"/>
      <c r="AE458" s="777">
        <v>0</v>
      </c>
      <c r="AF458" s="777">
        <v>0</v>
      </c>
      <c r="AG458" s="777">
        <v>-1</v>
      </c>
      <c r="AH458" s="600" t="s">
        <v>1838</v>
      </c>
      <c r="AI458" s="777">
        <v>70</v>
      </c>
      <c r="AQ458" s="772">
        <v>1</v>
      </c>
      <c r="AR458" s="772">
        <v>1</v>
      </c>
      <c r="AS458" s="772">
        <v>1</v>
      </c>
      <c r="AT458" s="772">
        <v>1</v>
      </c>
      <c r="AU458" s="772">
        <v>1</v>
      </c>
      <c r="AV458" s="772">
        <v>1</v>
      </c>
      <c r="AW458" s="772">
        <v>1</v>
      </c>
      <c r="AX458" s="772">
        <v>1</v>
      </c>
    </row>
    <row r="459" spans="1:50" s="772" customFormat="1" ht="11.25" customHeight="1">
      <c r="A459" s="777"/>
      <c r="B459" s="777">
        <v>9303</v>
      </c>
      <c r="C459" s="777">
        <v>0</v>
      </c>
      <c r="D459" s="777">
        <v>0</v>
      </c>
      <c r="E459" s="777">
        <v>0</v>
      </c>
      <c r="F459" s="777">
        <v>0</v>
      </c>
      <c r="G459" s="777">
        <v>0</v>
      </c>
      <c r="H459" s="698" t="str">
        <f t="shared" si="130"/>
        <v>선물(4골드)</v>
      </c>
      <c r="I459" s="601" t="str">
        <f t="shared" si="131"/>
        <v>캐릭별파트(255)</v>
      </c>
      <c r="J459" s="601" t="s">
        <v>2647</v>
      </c>
      <c r="K459" s="777">
        <v>-1</v>
      </c>
      <c r="L459" s="777" t="s">
        <v>2638</v>
      </c>
      <c r="M459" s="776" t="s">
        <v>2259</v>
      </c>
      <c r="N459" s="810">
        <v>0</v>
      </c>
      <c r="O459" s="777" t="s">
        <v>443</v>
      </c>
      <c r="P459" s="777" t="s">
        <v>432</v>
      </c>
      <c r="Q459" s="777">
        <v>60</v>
      </c>
      <c r="R459" s="776">
        <v>0</v>
      </c>
      <c r="S459" s="777">
        <v>0</v>
      </c>
      <c r="T459" s="777">
        <v>4</v>
      </c>
      <c r="U459" s="777"/>
      <c r="V459" s="777"/>
      <c r="W459" s="777"/>
      <c r="X459" s="777"/>
      <c r="Y459" s="777" t="s">
        <v>1923</v>
      </c>
      <c r="Z459" s="777">
        <f t="shared" si="132"/>
        <v>-1</v>
      </c>
      <c r="AA459" s="777"/>
      <c r="AB459" s="777"/>
      <c r="AC459" s="777"/>
      <c r="AD459" s="777"/>
      <c r="AE459" s="777">
        <v>0</v>
      </c>
      <c r="AF459" s="777">
        <v>0</v>
      </c>
      <c r="AG459" s="777">
        <v>-1</v>
      </c>
      <c r="AH459" s="600" t="s">
        <v>1838</v>
      </c>
      <c r="AI459" s="777">
        <v>70</v>
      </c>
      <c r="AQ459" s="772">
        <v>1</v>
      </c>
      <c r="AR459" s="772">
        <v>1</v>
      </c>
      <c r="AS459" s="772">
        <v>1</v>
      </c>
      <c r="AT459" s="772">
        <v>1</v>
      </c>
      <c r="AU459" s="772">
        <v>1</v>
      </c>
      <c r="AV459" s="772">
        <v>1</v>
      </c>
      <c r="AW459" s="772">
        <v>1</v>
      </c>
      <c r="AX459" s="772">
        <v>1</v>
      </c>
    </row>
    <row r="460" spans="1:50" s="772" customFormat="1" ht="11.25" customHeight="1">
      <c r="A460" s="777"/>
      <c r="B460" s="777">
        <v>9304</v>
      </c>
      <c r="C460" s="777">
        <v>0</v>
      </c>
      <c r="D460" s="777">
        <v>0</v>
      </c>
      <c r="E460" s="777">
        <v>0</v>
      </c>
      <c r="F460" s="777">
        <v>0</v>
      </c>
      <c r="G460" s="777">
        <v>0</v>
      </c>
      <c r="H460" s="698" t="str">
        <f t="shared" si="130"/>
        <v>선물(5골드)</v>
      </c>
      <c r="I460" s="601" t="str">
        <f t="shared" si="131"/>
        <v>캐릭별파트(255)</v>
      </c>
      <c r="J460" s="601" t="s">
        <v>2647</v>
      </c>
      <c r="K460" s="777">
        <v>-1</v>
      </c>
      <c r="L460" s="777" t="s">
        <v>2638</v>
      </c>
      <c r="M460" s="776" t="s">
        <v>2259</v>
      </c>
      <c r="N460" s="810">
        <v>0</v>
      </c>
      <c r="O460" s="777" t="s">
        <v>443</v>
      </c>
      <c r="P460" s="777" t="s">
        <v>432</v>
      </c>
      <c r="Q460" s="777">
        <v>60</v>
      </c>
      <c r="R460" s="776">
        <v>0</v>
      </c>
      <c r="S460" s="777">
        <v>0</v>
      </c>
      <c r="T460" s="777">
        <v>5</v>
      </c>
      <c r="U460" s="777"/>
      <c r="V460" s="777"/>
      <c r="W460" s="777"/>
      <c r="X460" s="777"/>
      <c r="Y460" s="777" t="s">
        <v>1923</v>
      </c>
      <c r="Z460" s="777">
        <f t="shared" si="132"/>
        <v>-1</v>
      </c>
      <c r="AA460" s="777"/>
      <c r="AB460" s="777"/>
      <c r="AC460" s="777"/>
      <c r="AD460" s="777"/>
      <c r="AE460" s="777">
        <v>0</v>
      </c>
      <c r="AF460" s="777">
        <v>0</v>
      </c>
      <c r="AG460" s="777">
        <v>-1</v>
      </c>
      <c r="AH460" s="600" t="s">
        <v>1838</v>
      </c>
      <c r="AI460" s="777">
        <v>70</v>
      </c>
      <c r="AQ460" s="772">
        <v>1</v>
      </c>
      <c r="AR460" s="772">
        <v>1</v>
      </c>
      <c r="AS460" s="772">
        <v>1</v>
      </c>
      <c r="AT460" s="772">
        <v>1</v>
      </c>
      <c r="AU460" s="772">
        <v>1</v>
      </c>
      <c r="AV460" s="772">
        <v>1</v>
      </c>
      <c r="AW460" s="772">
        <v>1</v>
      </c>
      <c r="AX460" s="772">
        <v>1</v>
      </c>
    </row>
    <row r="461" spans="1:50" s="772" customFormat="1" ht="11.25" customHeight="1">
      <c r="A461" s="777"/>
      <c r="B461" s="777">
        <v>9305</v>
      </c>
      <c r="C461" s="777">
        <v>0</v>
      </c>
      <c r="D461" s="777">
        <v>0</v>
      </c>
      <c r="E461" s="777">
        <v>0</v>
      </c>
      <c r="F461" s="777">
        <v>0</v>
      </c>
      <c r="G461" s="777">
        <v>0</v>
      </c>
      <c r="H461" s="698" t="str">
        <f t="shared" si="126"/>
        <v>선물(10골드)</v>
      </c>
      <c r="I461" s="601" t="str">
        <f t="shared" si="124"/>
        <v>캐릭별파트(255)</v>
      </c>
      <c r="J461" s="601" t="s">
        <v>2647</v>
      </c>
      <c r="K461" s="777">
        <v>-1</v>
      </c>
      <c r="L461" s="777" t="s">
        <v>2638</v>
      </c>
      <c r="M461" s="776" t="s">
        <v>2259</v>
      </c>
      <c r="N461" s="810">
        <v>0</v>
      </c>
      <c r="O461" s="777" t="s">
        <v>443</v>
      </c>
      <c r="P461" s="777" t="s">
        <v>432</v>
      </c>
      <c r="Q461" s="777">
        <v>60</v>
      </c>
      <c r="R461" s="776">
        <v>0</v>
      </c>
      <c r="S461" s="777">
        <v>0</v>
      </c>
      <c r="T461" s="777">
        <v>10</v>
      </c>
      <c r="U461" s="777"/>
      <c r="V461" s="777"/>
      <c r="W461" s="777"/>
      <c r="X461" s="777"/>
      <c r="Y461" s="777" t="s">
        <v>1923</v>
      </c>
      <c r="Z461" s="777">
        <f t="shared" si="125"/>
        <v>-1</v>
      </c>
      <c r="AA461" s="777"/>
      <c r="AB461" s="777"/>
      <c r="AC461" s="777"/>
      <c r="AD461" s="777"/>
      <c r="AE461" s="777">
        <v>0</v>
      </c>
      <c r="AF461" s="777">
        <v>0</v>
      </c>
      <c r="AG461" s="777">
        <v>-1</v>
      </c>
      <c r="AH461" s="600" t="s">
        <v>2258</v>
      </c>
      <c r="AI461" s="777">
        <v>70</v>
      </c>
      <c r="AQ461" s="772">
        <v>1</v>
      </c>
      <c r="AR461" s="772">
        <v>1</v>
      </c>
      <c r="AS461" s="772">
        <v>1</v>
      </c>
      <c r="AT461" s="772">
        <v>1</v>
      </c>
      <c r="AU461" s="772">
        <v>1</v>
      </c>
      <c r="AV461" s="772">
        <v>1</v>
      </c>
      <c r="AW461" s="772">
        <v>1</v>
      </c>
      <c r="AX461" s="772">
        <v>1</v>
      </c>
    </row>
    <row r="462" spans="1:50" s="772" customFormat="1" ht="11.25" customHeight="1">
      <c r="A462" s="777"/>
      <c r="B462" s="777">
        <v>9306</v>
      </c>
      <c r="C462" s="777">
        <v>0</v>
      </c>
      <c r="D462" s="777">
        <v>0</v>
      </c>
      <c r="E462" s="777">
        <v>0</v>
      </c>
      <c r="F462" s="777">
        <v>0</v>
      </c>
      <c r="G462" s="777">
        <v>0</v>
      </c>
      <c r="H462" s="698" t="str">
        <f t="shared" si="126"/>
        <v>선물(15골드)</v>
      </c>
      <c r="I462" s="601" t="str">
        <f t="shared" si="124"/>
        <v>캐릭별파트(255)</v>
      </c>
      <c r="J462" s="601" t="s">
        <v>2647</v>
      </c>
      <c r="K462" s="777">
        <v>-1</v>
      </c>
      <c r="L462" s="777" t="s">
        <v>2638</v>
      </c>
      <c r="M462" s="776" t="s">
        <v>2259</v>
      </c>
      <c r="N462" s="810">
        <v>0</v>
      </c>
      <c r="O462" s="777" t="s">
        <v>443</v>
      </c>
      <c r="P462" s="777" t="s">
        <v>432</v>
      </c>
      <c r="Q462" s="777">
        <v>60</v>
      </c>
      <c r="R462" s="776">
        <v>0</v>
      </c>
      <c r="S462" s="777">
        <v>0</v>
      </c>
      <c r="T462" s="777">
        <v>15</v>
      </c>
      <c r="U462" s="777"/>
      <c r="V462" s="777"/>
      <c r="W462" s="777"/>
      <c r="X462" s="777"/>
      <c r="Y462" s="777" t="s">
        <v>1923</v>
      </c>
      <c r="Z462" s="777">
        <f t="shared" si="125"/>
        <v>-1</v>
      </c>
      <c r="AA462" s="777"/>
      <c r="AB462" s="777"/>
      <c r="AC462" s="777"/>
      <c r="AD462" s="777"/>
      <c r="AE462" s="777">
        <v>0</v>
      </c>
      <c r="AF462" s="777">
        <v>0</v>
      </c>
      <c r="AG462" s="777">
        <v>-1</v>
      </c>
      <c r="AH462" s="600" t="s">
        <v>2258</v>
      </c>
      <c r="AI462" s="777">
        <v>70</v>
      </c>
      <c r="AQ462" s="772">
        <v>1</v>
      </c>
      <c r="AR462" s="772">
        <v>1</v>
      </c>
      <c r="AS462" s="772">
        <v>1</v>
      </c>
      <c r="AT462" s="772">
        <v>1</v>
      </c>
      <c r="AU462" s="772">
        <v>1</v>
      </c>
      <c r="AV462" s="772">
        <v>1</v>
      </c>
      <c r="AW462" s="772">
        <v>1</v>
      </c>
      <c r="AX462" s="772">
        <v>1</v>
      </c>
    </row>
    <row r="463" spans="1:50" s="772" customFormat="1" ht="11.25" customHeight="1">
      <c r="A463" s="777"/>
      <c r="B463" s="777">
        <v>9307</v>
      </c>
      <c r="C463" s="777">
        <v>0</v>
      </c>
      <c r="D463" s="777">
        <v>0</v>
      </c>
      <c r="E463" s="777">
        <v>0</v>
      </c>
      <c r="F463" s="777">
        <v>0</v>
      </c>
      <c r="G463" s="777">
        <v>0</v>
      </c>
      <c r="H463" s="698" t="str">
        <f t="shared" si="126"/>
        <v>선물(20골드)</v>
      </c>
      <c r="I463" s="601" t="str">
        <f t="shared" si="124"/>
        <v>캐릭별파트(255)</v>
      </c>
      <c r="J463" s="601" t="s">
        <v>2647</v>
      </c>
      <c r="K463" s="777">
        <v>-1</v>
      </c>
      <c r="L463" s="777" t="s">
        <v>2638</v>
      </c>
      <c r="M463" s="776" t="s">
        <v>2259</v>
      </c>
      <c r="N463" s="810">
        <v>0</v>
      </c>
      <c r="O463" s="777" t="s">
        <v>443</v>
      </c>
      <c r="P463" s="777" t="s">
        <v>432</v>
      </c>
      <c r="Q463" s="777">
        <v>60</v>
      </c>
      <c r="R463" s="776">
        <v>0</v>
      </c>
      <c r="S463" s="777">
        <v>0</v>
      </c>
      <c r="T463" s="777">
        <v>20</v>
      </c>
      <c r="U463" s="777"/>
      <c r="V463" s="777"/>
      <c r="W463" s="777"/>
      <c r="X463" s="777"/>
      <c r="Y463" s="777" t="s">
        <v>1923</v>
      </c>
      <c r="Z463" s="777">
        <f t="shared" si="125"/>
        <v>-1</v>
      </c>
      <c r="AA463" s="777"/>
      <c r="AB463" s="777"/>
      <c r="AC463" s="777"/>
      <c r="AD463" s="777"/>
      <c r="AE463" s="777">
        <v>0</v>
      </c>
      <c r="AF463" s="777">
        <v>0</v>
      </c>
      <c r="AG463" s="777">
        <v>-1</v>
      </c>
      <c r="AH463" s="600" t="s">
        <v>2258</v>
      </c>
      <c r="AI463" s="777">
        <v>70</v>
      </c>
      <c r="AQ463" s="772">
        <v>1</v>
      </c>
      <c r="AR463" s="772">
        <v>1</v>
      </c>
      <c r="AS463" s="772">
        <v>1</v>
      </c>
      <c r="AT463" s="772">
        <v>1</v>
      </c>
      <c r="AU463" s="772">
        <v>1</v>
      </c>
      <c r="AV463" s="772">
        <v>1</v>
      </c>
      <c r="AW463" s="772">
        <v>1</v>
      </c>
      <c r="AX463" s="772">
        <v>1</v>
      </c>
    </row>
    <row r="464" spans="1:50" s="772" customFormat="1" ht="11.25" customHeight="1">
      <c r="A464" s="777"/>
      <c r="B464" s="777">
        <v>9308</v>
      </c>
      <c r="C464" s="777">
        <v>0</v>
      </c>
      <c r="D464" s="777">
        <v>0</v>
      </c>
      <c r="E464" s="777">
        <v>0</v>
      </c>
      <c r="F464" s="777">
        <v>0</v>
      </c>
      <c r="G464" s="777">
        <v>0</v>
      </c>
      <c r="H464" s="698" t="str">
        <f t="shared" si="126"/>
        <v>선물(25골드)</v>
      </c>
      <c r="I464" s="601" t="str">
        <f t="shared" si="124"/>
        <v>캐릭별파트(255)</v>
      </c>
      <c r="J464" s="601" t="s">
        <v>2647</v>
      </c>
      <c r="K464" s="777">
        <v>-1</v>
      </c>
      <c r="L464" s="777" t="s">
        <v>2638</v>
      </c>
      <c r="M464" s="776" t="s">
        <v>2259</v>
      </c>
      <c r="N464" s="810">
        <v>0</v>
      </c>
      <c r="O464" s="777" t="s">
        <v>443</v>
      </c>
      <c r="P464" s="777" t="s">
        <v>432</v>
      </c>
      <c r="Q464" s="777">
        <v>60</v>
      </c>
      <c r="R464" s="776">
        <v>0</v>
      </c>
      <c r="S464" s="777">
        <v>0</v>
      </c>
      <c r="T464" s="777">
        <v>25</v>
      </c>
      <c r="U464" s="777"/>
      <c r="V464" s="777"/>
      <c r="W464" s="777"/>
      <c r="X464" s="777"/>
      <c r="Y464" s="777" t="s">
        <v>1923</v>
      </c>
      <c r="Z464" s="777">
        <f t="shared" si="125"/>
        <v>-1</v>
      </c>
      <c r="AA464" s="777"/>
      <c r="AB464" s="777"/>
      <c r="AC464" s="777"/>
      <c r="AD464" s="777"/>
      <c r="AE464" s="777">
        <v>0</v>
      </c>
      <c r="AF464" s="777">
        <v>0</v>
      </c>
      <c r="AG464" s="777">
        <v>-1</v>
      </c>
      <c r="AH464" s="600" t="s">
        <v>2258</v>
      </c>
      <c r="AI464" s="777">
        <v>70</v>
      </c>
      <c r="AQ464" s="772">
        <v>1</v>
      </c>
      <c r="AR464" s="772">
        <v>1</v>
      </c>
      <c r="AS464" s="772">
        <v>1</v>
      </c>
      <c r="AT464" s="772">
        <v>1</v>
      </c>
      <c r="AU464" s="772">
        <v>1</v>
      </c>
      <c r="AV464" s="772">
        <v>1</v>
      </c>
      <c r="AW464" s="772">
        <v>1</v>
      </c>
      <c r="AX464" s="772">
        <v>1</v>
      </c>
    </row>
    <row r="465" spans="1:50" s="772" customFormat="1" ht="11.25" customHeight="1">
      <c r="A465" s="777"/>
      <c r="B465" s="777">
        <v>9309</v>
      </c>
      <c r="C465" s="777">
        <v>0</v>
      </c>
      <c r="D465" s="777">
        <v>0</v>
      </c>
      <c r="E465" s="777">
        <v>0</v>
      </c>
      <c r="F465" s="777">
        <v>0</v>
      </c>
      <c r="G465" s="777">
        <v>0</v>
      </c>
      <c r="H465" s="698" t="str">
        <f t="shared" si="126"/>
        <v>선물(30골드)</v>
      </c>
      <c r="I465" s="601" t="str">
        <f t="shared" si="124"/>
        <v>캐릭별파트(255)</v>
      </c>
      <c r="J465" s="601" t="s">
        <v>2647</v>
      </c>
      <c r="K465" s="777">
        <v>-1</v>
      </c>
      <c r="L465" s="777" t="s">
        <v>2638</v>
      </c>
      <c r="M465" s="776" t="s">
        <v>2259</v>
      </c>
      <c r="N465" s="810">
        <v>0</v>
      </c>
      <c r="O465" s="777" t="s">
        <v>443</v>
      </c>
      <c r="P465" s="777" t="s">
        <v>432</v>
      </c>
      <c r="Q465" s="777">
        <v>60</v>
      </c>
      <c r="R465" s="776">
        <v>0</v>
      </c>
      <c r="S465" s="777">
        <v>0</v>
      </c>
      <c r="T465" s="777">
        <v>30</v>
      </c>
      <c r="U465" s="777"/>
      <c r="V465" s="777"/>
      <c r="W465" s="777"/>
      <c r="X465" s="777"/>
      <c r="Y465" s="777" t="s">
        <v>1923</v>
      </c>
      <c r="Z465" s="777">
        <f t="shared" si="125"/>
        <v>-1</v>
      </c>
      <c r="AA465" s="777"/>
      <c r="AB465" s="777"/>
      <c r="AC465" s="777"/>
      <c r="AD465" s="777"/>
      <c r="AE465" s="777">
        <v>0</v>
      </c>
      <c r="AF465" s="777">
        <v>0</v>
      </c>
      <c r="AG465" s="777">
        <v>-1</v>
      </c>
      <c r="AH465" s="600" t="s">
        <v>2258</v>
      </c>
      <c r="AI465" s="777">
        <v>70</v>
      </c>
      <c r="AQ465" s="772">
        <v>1</v>
      </c>
      <c r="AR465" s="772">
        <v>1</v>
      </c>
      <c r="AS465" s="772">
        <v>1</v>
      </c>
      <c r="AT465" s="772">
        <v>1</v>
      </c>
      <c r="AU465" s="772">
        <v>1</v>
      </c>
      <c r="AV465" s="772">
        <v>1</v>
      </c>
      <c r="AW465" s="772">
        <v>1</v>
      </c>
      <c r="AX465" s="772">
        <v>1</v>
      </c>
    </row>
    <row r="466" spans="1:50" s="772" customFormat="1" ht="11.25" customHeight="1">
      <c r="A466" s="777"/>
      <c r="B466" s="777">
        <v>9310</v>
      </c>
      <c r="C466" s="777">
        <v>0</v>
      </c>
      <c r="D466" s="777">
        <v>0</v>
      </c>
      <c r="E466" s="777">
        <v>0</v>
      </c>
      <c r="F466" s="777">
        <v>0</v>
      </c>
      <c r="G466" s="777">
        <v>0</v>
      </c>
      <c r="H466" s="698" t="str">
        <f t="shared" si="126"/>
        <v>선물(35골드)</v>
      </c>
      <c r="I466" s="601" t="str">
        <f t="shared" si="124"/>
        <v>캐릭별파트(255)</v>
      </c>
      <c r="J466" s="601" t="s">
        <v>2647</v>
      </c>
      <c r="K466" s="777">
        <v>-1</v>
      </c>
      <c r="L466" s="777" t="s">
        <v>2638</v>
      </c>
      <c r="M466" s="776" t="s">
        <v>2259</v>
      </c>
      <c r="N466" s="810">
        <v>0</v>
      </c>
      <c r="O466" s="777" t="s">
        <v>443</v>
      </c>
      <c r="P466" s="777" t="s">
        <v>432</v>
      </c>
      <c r="Q466" s="777">
        <v>60</v>
      </c>
      <c r="R466" s="776">
        <v>0</v>
      </c>
      <c r="S466" s="777">
        <v>0</v>
      </c>
      <c r="T466" s="777">
        <v>35</v>
      </c>
      <c r="U466" s="777"/>
      <c r="V466" s="777"/>
      <c r="W466" s="777"/>
      <c r="X466" s="777"/>
      <c r="Y466" s="777" t="s">
        <v>1923</v>
      </c>
      <c r="Z466" s="777">
        <f t="shared" si="125"/>
        <v>-1</v>
      </c>
      <c r="AA466" s="777"/>
      <c r="AB466" s="777"/>
      <c r="AC466" s="777"/>
      <c r="AD466" s="777"/>
      <c r="AE466" s="777">
        <v>0</v>
      </c>
      <c r="AF466" s="777">
        <v>0</v>
      </c>
      <c r="AG466" s="777">
        <v>-1</v>
      </c>
      <c r="AH466" s="600" t="s">
        <v>2258</v>
      </c>
      <c r="AI466" s="777">
        <v>70</v>
      </c>
      <c r="AQ466" s="772">
        <v>1</v>
      </c>
      <c r="AR466" s="772">
        <v>1</v>
      </c>
      <c r="AS466" s="772">
        <v>1</v>
      </c>
      <c r="AT466" s="772">
        <v>1</v>
      </c>
      <c r="AU466" s="772">
        <v>1</v>
      </c>
      <c r="AV466" s="772">
        <v>1</v>
      </c>
      <c r="AW466" s="772">
        <v>1</v>
      </c>
      <c r="AX466" s="772">
        <v>1</v>
      </c>
    </row>
    <row r="467" spans="1:50" s="772" customFormat="1" ht="11.25" customHeight="1">
      <c r="A467" s="777"/>
      <c r="B467" s="777">
        <v>9311</v>
      </c>
      <c r="C467" s="777">
        <v>0</v>
      </c>
      <c r="D467" s="777">
        <v>0</v>
      </c>
      <c r="E467" s="777">
        <v>0</v>
      </c>
      <c r="F467" s="777">
        <v>0</v>
      </c>
      <c r="G467" s="777">
        <v>0</v>
      </c>
      <c r="H467" s="698" t="str">
        <f t="shared" si="126"/>
        <v>선물(40골드)</v>
      </c>
      <c r="I467" s="601" t="str">
        <f t="shared" si="124"/>
        <v>캐릭별파트(255)</v>
      </c>
      <c r="J467" s="601" t="s">
        <v>2647</v>
      </c>
      <c r="K467" s="777">
        <v>-1</v>
      </c>
      <c r="L467" s="777" t="s">
        <v>2638</v>
      </c>
      <c r="M467" s="776" t="s">
        <v>2259</v>
      </c>
      <c r="N467" s="810">
        <v>0</v>
      </c>
      <c r="O467" s="777" t="s">
        <v>443</v>
      </c>
      <c r="P467" s="777" t="s">
        <v>432</v>
      </c>
      <c r="Q467" s="777">
        <v>60</v>
      </c>
      <c r="R467" s="776">
        <v>0</v>
      </c>
      <c r="S467" s="777">
        <v>0</v>
      </c>
      <c r="T467" s="777">
        <v>40</v>
      </c>
      <c r="U467" s="777"/>
      <c r="V467" s="777"/>
      <c r="W467" s="777"/>
      <c r="X467" s="777"/>
      <c r="Y467" s="777" t="s">
        <v>1923</v>
      </c>
      <c r="Z467" s="777">
        <f t="shared" si="125"/>
        <v>-1</v>
      </c>
      <c r="AA467" s="777"/>
      <c r="AB467" s="777"/>
      <c r="AC467" s="777"/>
      <c r="AD467" s="777"/>
      <c r="AE467" s="777">
        <v>0</v>
      </c>
      <c r="AF467" s="777">
        <v>0</v>
      </c>
      <c r="AG467" s="777">
        <v>-1</v>
      </c>
      <c r="AH467" s="600" t="s">
        <v>2258</v>
      </c>
      <c r="AI467" s="777">
        <v>70</v>
      </c>
      <c r="AQ467" s="772">
        <v>1</v>
      </c>
      <c r="AR467" s="772">
        <v>1</v>
      </c>
      <c r="AS467" s="772">
        <v>1</v>
      </c>
      <c r="AT467" s="772">
        <v>1</v>
      </c>
      <c r="AU467" s="772">
        <v>1</v>
      </c>
      <c r="AV467" s="772">
        <v>1</v>
      </c>
      <c r="AW467" s="772">
        <v>1</v>
      </c>
      <c r="AX467" s="772">
        <v>1</v>
      </c>
    </row>
    <row r="468" spans="1:50" s="772" customFormat="1" ht="11.25" customHeight="1">
      <c r="A468" s="777"/>
      <c r="B468" s="777">
        <v>9312</v>
      </c>
      <c r="C468" s="777">
        <v>0</v>
      </c>
      <c r="D468" s="777">
        <v>0</v>
      </c>
      <c r="E468" s="777">
        <v>0</v>
      </c>
      <c r="F468" s="777">
        <v>0</v>
      </c>
      <c r="G468" s="777">
        <v>0</v>
      </c>
      <c r="H468" s="698" t="str">
        <f t="shared" si="126"/>
        <v>선물(45골드)</v>
      </c>
      <c r="I468" s="601" t="str">
        <f t="shared" si="124"/>
        <v>캐릭별파트(255)</v>
      </c>
      <c r="J468" s="601" t="s">
        <v>2647</v>
      </c>
      <c r="K468" s="777">
        <v>-1</v>
      </c>
      <c r="L468" s="777" t="s">
        <v>2638</v>
      </c>
      <c r="M468" s="776" t="s">
        <v>2259</v>
      </c>
      <c r="N468" s="810">
        <v>0</v>
      </c>
      <c r="O468" s="777" t="s">
        <v>443</v>
      </c>
      <c r="P468" s="777" t="s">
        <v>432</v>
      </c>
      <c r="Q468" s="777">
        <v>60</v>
      </c>
      <c r="R468" s="776">
        <v>0</v>
      </c>
      <c r="S468" s="777">
        <v>0</v>
      </c>
      <c r="T468" s="777">
        <v>45</v>
      </c>
      <c r="U468" s="777"/>
      <c r="V468" s="777"/>
      <c r="W468" s="777"/>
      <c r="X468" s="777"/>
      <c r="Y468" s="777" t="s">
        <v>1923</v>
      </c>
      <c r="Z468" s="777">
        <f t="shared" si="125"/>
        <v>-1</v>
      </c>
      <c r="AA468" s="777"/>
      <c r="AB468" s="777"/>
      <c r="AC468" s="777"/>
      <c r="AD468" s="777"/>
      <c r="AE468" s="777">
        <v>0</v>
      </c>
      <c r="AF468" s="777">
        <v>0</v>
      </c>
      <c r="AG468" s="777">
        <v>-1</v>
      </c>
      <c r="AH468" s="600" t="s">
        <v>2258</v>
      </c>
      <c r="AI468" s="777">
        <v>70</v>
      </c>
      <c r="AQ468" s="772">
        <v>1</v>
      </c>
      <c r="AR468" s="772">
        <v>1</v>
      </c>
      <c r="AS468" s="772">
        <v>1</v>
      </c>
      <c r="AT468" s="772">
        <v>1</v>
      </c>
      <c r="AU468" s="772">
        <v>1</v>
      </c>
      <c r="AV468" s="772">
        <v>1</v>
      </c>
      <c r="AW468" s="772">
        <v>1</v>
      </c>
      <c r="AX468" s="772">
        <v>1</v>
      </c>
    </row>
    <row r="469" spans="1:50" s="772" customFormat="1" ht="11.25" customHeight="1">
      <c r="A469" s="777"/>
      <c r="B469" s="777">
        <v>9313</v>
      </c>
      <c r="C469" s="777">
        <v>0</v>
      </c>
      <c r="D469" s="777">
        <v>0</v>
      </c>
      <c r="E469" s="777">
        <v>0</v>
      </c>
      <c r="F469" s="777">
        <v>0</v>
      </c>
      <c r="G469" s="777">
        <v>0</v>
      </c>
      <c r="H469" s="698" t="str">
        <f t="shared" si="126"/>
        <v>선물(50골드)</v>
      </c>
      <c r="I469" s="601" t="str">
        <f t="shared" si="124"/>
        <v>캐릭별파트(255)</v>
      </c>
      <c r="J469" s="601" t="s">
        <v>2647</v>
      </c>
      <c r="K469" s="777">
        <v>-1</v>
      </c>
      <c r="L469" s="777" t="s">
        <v>2638</v>
      </c>
      <c r="M469" s="776" t="s">
        <v>2259</v>
      </c>
      <c r="N469" s="810">
        <v>0</v>
      </c>
      <c r="O469" s="777" t="s">
        <v>443</v>
      </c>
      <c r="P469" s="777" t="s">
        <v>432</v>
      </c>
      <c r="Q469" s="777">
        <v>60</v>
      </c>
      <c r="R469" s="776">
        <v>0</v>
      </c>
      <c r="S469" s="777">
        <v>0</v>
      </c>
      <c r="T469" s="777">
        <v>50</v>
      </c>
      <c r="U469" s="777"/>
      <c r="V469" s="777"/>
      <c r="W469" s="777"/>
      <c r="X469" s="777"/>
      <c r="Y469" s="777" t="s">
        <v>1923</v>
      </c>
      <c r="Z469" s="777">
        <f t="shared" si="125"/>
        <v>-1</v>
      </c>
      <c r="AA469" s="777"/>
      <c r="AB469" s="777"/>
      <c r="AC469" s="777"/>
      <c r="AD469" s="777"/>
      <c r="AE469" s="777">
        <v>0</v>
      </c>
      <c r="AF469" s="777">
        <v>0</v>
      </c>
      <c r="AG469" s="777">
        <v>-1</v>
      </c>
      <c r="AH469" s="600" t="s">
        <v>2258</v>
      </c>
      <c r="AI469" s="777">
        <v>70</v>
      </c>
      <c r="AQ469" s="772">
        <v>1</v>
      </c>
      <c r="AR469" s="772">
        <v>1</v>
      </c>
      <c r="AS469" s="772">
        <v>1</v>
      </c>
      <c r="AT469" s="772">
        <v>1</v>
      </c>
      <c r="AU469" s="772">
        <v>1</v>
      </c>
      <c r="AV469" s="772">
        <v>1</v>
      </c>
      <c r="AW469" s="772">
        <v>1</v>
      </c>
      <c r="AX469" s="772">
        <v>1</v>
      </c>
    </row>
    <row r="470" spans="1:50" s="772" customFormat="1" ht="11.25" customHeight="1">
      <c r="A470" s="777"/>
      <c r="B470" s="777">
        <v>9314</v>
      </c>
      <c r="C470" s="777">
        <v>0</v>
      </c>
      <c r="D470" s="777">
        <v>0</v>
      </c>
      <c r="E470" s="777">
        <v>0</v>
      </c>
      <c r="F470" s="777">
        <v>0</v>
      </c>
      <c r="G470" s="777">
        <v>0</v>
      </c>
      <c r="H470" s="698" t="str">
        <f t="shared" ref="H470:H476" si="133">IF(S470,IF(T470,"선물("&amp;S470&amp;"실버 / "&amp;T470&amp;"골드)","선물("&amp;S470&amp;"실버)"),IF(T470,"선물("&amp;T470&amp;"골드)","둘다 지급 못함. 오류"))</f>
        <v>선물(60골드)</v>
      </c>
      <c r="I470" s="601" t="str">
        <f t="shared" ref="I470:I476" si="134">"캐릭별파트(" &amp; (AQ470 + 2*AR470 + 4*AS470 + 8*AT470 + 16*AU470 + 32*AV470 + 64*AW470 + 128*AX470 )  &amp; ")"</f>
        <v>캐릭별파트(255)</v>
      </c>
      <c r="J470" s="601" t="s">
        <v>2647</v>
      </c>
      <c r="K470" s="777">
        <v>-1</v>
      </c>
      <c r="L470" s="777" t="s">
        <v>2638</v>
      </c>
      <c r="M470" s="776" t="s">
        <v>2259</v>
      </c>
      <c r="N470" s="810">
        <v>0</v>
      </c>
      <c r="O470" s="777" t="s">
        <v>443</v>
      </c>
      <c r="P470" s="777" t="s">
        <v>432</v>
      </c>
      <c r="Q470" s="777">
        <v>60</v>
      </c>
      <c r="R470" s="776">
        <v>0</v>
      </c>
      <c r="S470" s="777">
        <v>0</v>
      </c>
      <c r="T470" s="777">
        <v>60</v>
      </c>
      <c r="U470" s="777"/>
      <c r="V470" s="777"/>
      <c r="W470" s="777"/>
      <c r="X470" s="777"/>
      <c r="Y470" s="777" t="s">
        <v>1923</v>
      </c>
      <c r="Z470" s="777">
        <f t="shared" ref="Z470:Z476" si="135">IF(AG470=-1, -1, 5000)</f>
        <v>-1</v>
      </c>
      <c r="AA470" s="777"/>
      <c r="AB470" s="777"/>
      <c r="AC470" s="777"/>
      <c r="AD470" s="777"/>
      <c r="AE470" s="777">
        <v>0</v>
      </c>
      <c r="AF470" s="777">
        <v>0</v>
      </c>
      <c r="AG470" s="777">
        <v>-1</v>
      </c>
      <c r="AH470" s="600" t="s">
        <v>1838</v>
      </c>
      <c r="AI470" s="777">
        <v>70</v>
      </c>
      <c r="AQ470" s="772">
        <v>1</v>
      </c>
      <c r="AR470" s="772">
        <v>1</v>
      </c>
      <c r="AS470" s="772">
        <v>1</v>
      </c>
      <c r="AT470" s="772">
        <v>1</v>
      </c>
      <c r="AU470" s="772">
        <v>1</v>
      </c>
      <c r="AV470" s="772">
        <v>1</v>
      </c>
      <c r="AW470" s="772">
        <v>1</v>
      </c>
      <c r="AX470" s="772">
        <v>1</v>
      </c>
    </row>
    <row r="471" spans="1:50" s="772" customFormat="1" ht="11.25" customHeight="1">
      <c r="A471" s="777"/>
      <c r="B471" s="777">
        <v>9315</v>
      </c>
      <c r="C471" s="777">
        <v>0</v>
      </c>
      <c r="D471" s="777">
        <v>0</v>
      </c>
      <c r="E471" s="777">
        <v>0</v>
      </c>
      <c r="F471" s="777">
        <v>0</v>
      </c>
      <c r="G471" s="777">
        <v>0</v>
      </c>
      <c r="H471" s="698" t="str">
        <f t="shared" si="133"/>
        <v>선물(70골드)</v>
      </c>
      <c r="I471" s="601" t="str">
        <f t="shared" si="134"/>
        <v>캐릭별파트(255)</v>
      </c>
      <c r="J471" s="601" t="s">
        <v>2647</v>
      </c>
      <c r="K471" s="777">
        <v>-1</v>
      </c>
      <c r="L471" s="777" t="s">
        <v>2638</v>
      </c>
      <c r="M471" s="776" t="s">
        <v>2259</v>
      </c>
      <c r="N471" s="810">
        <v>0</v>
      </c>
      <c r="O471" s="777" t="s">
        <v>443</v>
      </c>
      <c r="P471" s="777" t="s">
        <v>432</v>
      </c>
      <c r="Q471" s="777">
        <v>60</v>
      </c>
      <c r="R471" s="776">
        <v>0</v>
      </c>
      <c r="S471" s="777">
        <v>0</v>
      </c>
      <c r="T471" s="777">
        <v>70</v>
      </c>
      <c r="U471" s="777"/>
      <c r="V471" s="777"/>
      <c r="W471" s="777"/>
      <c r="X471" s="777"/>
      <c r="Y471" s="777" t="s">
        <v>1923</v>
      </c>
      <c r="Z471" s="777">
        <f t="shared" si="135"/>
        <v>-1</v>
      </c>
      <c r="AA471" s="777"/>
      <c r="AB471" s="777"/>
      <c r="AC471" s="777"/>
      <c r="AD471" s="777"/>
      <c r="AE471" s="777">
        <v>0</v>
      </c>
      <c r="AF471" s="777">
        <v>0</v>
      </c>
      <c r="AG471" s="777">
        <v>-1</v>
      </c>
      <c r="AH471" s="600" t="s">
        <v>1838</v>
      </c>
      <c r="AI471" s="777">
        <v>70</v>
      </c>
      <c r="AQ471" s="772">
        <v>1</v>
      </c>
      <c r="AR471" s="772">
        <v>1</v>
      </c>
      <c r="AS471" s="772">
        <v>1</v>
      </c>
      <c r="AT471" s="772">
        <v>1</v>
      </c>
      <c r="AU471" s="772">
        <v>1</v>
      </c>
      <c r="AV471" s="772">
        <v>1</v>
      </c>
      <c r="AW471" s="772">
        <v>1</v>
      </c>
      <c r="AX471" s="772">
        <v>1</v>
      </c>
    </row>
    <row r="472" spans="1:50" s="772" customFormat="1" ht="11.25" customHeight="1">
      <c r="A472" s="777"/>
      <c r="B472" s="777">
        <v>9316</v>
      </c>
      <c r="C472" s="777">
        <v>0</v>
      </c>
      <c r="D472" s="777">
        <v>0</v>
      </c>
      <c r="E472" s="777">
        <v>0</v>
      </c>
      <c r="F472" s="777">
        <v>0</v>
      </c>
      <c r="G472" s="777">
        <v>0</v>
      </c>
      <c r="H472" s="698" t="str">
        <f t="shared" si="133"/>
        <v>선물(80골드)</v>
      </c>
      <c r="I472" s="601" t="str">
        <f t="shared" si="134"/>
        <v>캐릭별파트(255)</v>
      </c>
      <c r="J472" s="601" t="s">
        <v>2647</v>
      </c>
      <c r="K472" s="777">
        <v>-1</v>
      </c>
      <c r="L472" s="777" t="s">
        <v>2638</v>
      </c>
      <c r="M472" s="776" t="s">
        <v>2259</v>
      </c>
      <c r="N472" s="810">
        <v>0</v>
      </c>
      <c r="O472" s="777" t="s">
        <v>443</v>
      </c>
      <c r="P472" s="777" t="s">
        <v>432</v>
      </c>
      <c r="Q472" s="777">
        <v>60</v>
      </c>
      <c r="R472" s="776">
        <v>0</v>
      </c>
      <c r="S472" s="777">
        <v>0</v>
      </c>
      <c r="T472" s="777">
        <v>80</v>
      </c>
      <c r="U472" s="777"/>
      <c r="V472" s="777"/>
      <c r="W472" s="777"/>
      <c r="X472" s="777"/>
      <c r="Y472" s="777" t="s">
        <v>1923</v>
      </c>
      <c r="Z472" s="777">
        <f t="shared" si="135"/>
        <v>-1</v>
      </c>
      <c r="AA472" s="777"/>
      <c r="AB472" s="777"/>
      <c r="AC472" s="777"/>
      <c r="AD472" s="777"/>
      <c r="AE472" s="777">
        <v>0</v>
      </c>
      <c r="AF472" s="777">
        <v>0</v>
      </c>
      <c r="AG472" s="777">
        <v>-1</v>
      </c>
      <c r="AH472" s="600" t="s">
        <v>1838</v>
      </c>
      <c r="AI472" s="777">
        <v>70</v>
      </c>
      <c r="AQ472" s="772">
        <v>1</v>
      </c>
      <c r="AR472" s="772">
        <v>1</v>
      </c>
      <c r="AS472" s="772">
        <v>1</v>
      </c>
      <c r="AT472" s="772">
        <v>1</v>
      </c>
      <c r="AU472" s="772">
        <v>1</v>
      </c>
      <c r="AV472" s="772">
        <v>1</v>
      </c>
      <c r="AW472" s="772">
        <v>1</v>
      </c>
      <c r="AX472" s="772">
        <v>1</v>
      </c>
    </row>
    <row r="473" spans="1:50" s="772" customFormat="1" ht="11.25" customHeight="1">
      <c r="A473" s="777"/>
      <c r="B473" s="777">
        <v>9317</v>
      </c>
      <c r="C473" s="777">
        <v>0</v>
      </c>
      <c r="D473" s="777">
        <v>0</v>
      </c>
      <c r="E473" s="777">
        <v>0</v>
      </c>
      <c r="F473" s="777">
        <v>0</v>
      </c>
      <c r="G473" s="777">
        <v>0</v>
      </c>
      <c r="H473" s="698" t="str">
        <f t="shared" si="133"/>
        <v>선물(90골드)</v>
      </c>
      <c r="I473" s="601" t="str">
        <f t="shared" si="134"/>
        <v>캐릭별파트(255)</v>
      </c>
      <c r="J473" s="601" t="s">
        <v>2647</v>
      </c>
      <c r="K473" s="777">
        <v>-1</v>
      </c>
      <c r="L473" s="777" t="s">
        <v>2638</v>
      </c>
      <c r="M473" s="776" t="s">
        <v>2259</v>
      </c>
      <c r="N473" s="810">
        <v>0</v>
      </c>
      <c r="O473" s="777" t="s">
        <v>443</v>
      </c>
      <c r="P473" s="777" t="s">
        <v>432</v>
      </c>
      <c r="Q473" s="777">
        <v>60</v>
      </c>
      <c r="R473" s="776">
        <v>0</v>
      </c>
      <c r="S473" s="777">
        <v>0</v>
      </c>
      <c r="T473" s="777">
        <v>90</v>
      </c>
      <c r="U473" s="777"/>
      <c r="V473" s="777"/>
      <c r="W473" s="777"/>
      <c r="X473" s="777"/>
      <c r="Y473" s="777" t="s">
        <v>1923</v>
      </c>
      <c r="Z473" s="777">
        <f t="shared" si="135"/>
        <v>-1</v>
      </c>
      <c r="AA473" s="777"/>
      <c r="AB473" s="777"/>
      <c r="AC473" s="777"/>
      <c r="AD473" s="777"/>
      <c r="AE473" s="777">
        <v>0</v>
      </c>
      <c r="AF473" s="777">
        <v>0</v>
      </c>
      <c r="AG473" s="777">
        <v>-1</v>
      </c>
      <c r="AH473" s="600" t="s">
        <v>1838</v>
      </c>
      <c r="AI473" s="777">
        <v>70</v>
      </c>
      <c r="AQ473" s="772">
        <v>1</v>
      </c>
      <c r="AR473" s="772">
        <v>1</v>
      </c>
      <c r="AS473" s="772">
        <v>1</v>
      </c>
      <c r="AT473" s="772">
        <v>1</v>
      </c>
      <c r="AU473" s="772">
        <v>1</v>
      </c>
      <c r="AV473" s="772">
        <v>1</v>
      </c>
      <c r="AW473" s="772">
        <v>1</v>
      </c>
      <c r="AX473" s="772">
        <v>1</v>
      </c>
    </row>
    <row r="474" spans="1:50" s="772" customFormat="1" ht="11.25" customHeight="1">
      <c r="A474" s="777"/>
      <c r="B474" s="777">
        <v>9318</v>
      </c>
      <c r="C474" s="777">
        <v>0</v>
      </c>
      <c r="D474" s="777">
        <v>0</v>
      </c>
      <c r="E474" s="777">
        <v>0</v>
      </c>
      <c r="F474" s="777">
        <v>0</v>
      </c>
      <c r="G474" s="777">
        <v>0</v>
      </c>
      <c r="H474" s="698" t="str">
        <f t="shared" si="133"/>
        <v>선물(100골드)</v>
      </c>
      <c r="I474" s="601" t="str">
        <f t="shared" si="134"/>
        <v>캐릭별파트(255)</v>
      </c>
      <c r="J474" s="601" t="s">
        <v>2647</v>
      </c>
      <c r="K474" s="777">
        <v>-1</v>
      </c>
      <c r="L474" s="777" t="s">
        <v>2638</v>
      </c>
      <c r="M474" s="776" t="s">
        <v>2259</v>
      </c>
      <c r="N474" s="810">
        <v>0</v>
      </c>
      <c r="O474" s="777" t="s">
        <v>443</v>
      </c>
      <c r="P474" s="777" t="s">
        <v>432</v>
      </c>
      <c r="Q474" s="777">
        <v>60</v>
      </c>
      <c r="R474" s="776">
        <v>0</v>
      </c>
      <c r="S474" s="777">
        <v>0</v>
      </c>
      <c r="T474" s="777">
        <v>100</v>
      </c>
      <c r="U474" s="777"/>
      <c r="V474" s="777"/>
      <c r="W474" s="777"/>
      <c r="X474" s="777"/>
      <c r="Y474" s="777" t="s">
        <v>1923</v>
      </c>
      <c r="Z474" s="777">
        <f t="shared" si="135"/>
        <v>-1</v>
      </c>
      <c r="AA474" s="777"/>
      <c r="AB474" s="777"/>
      <c r="AC474" s="777"/>
      <c r="AD474" s="777"/>
      <c r="AE474" s="777">
        <v>0</v>
      </c>
      <c r="AF474" s="777">
        <v>0</v>
      </c>
      <c r="AG474" s="777">
        <v>-1</v>
      </c>
      <c r="AH474" s="600" t="s">
        <v>1838</v>
      </c>
      <c r="AI474" s="777">
        <v>70</v>
      </c>
      <c r="AQ474" s="772">
        <v>1</v>
      </c>
      <c r="AR474" s="772">
        <v>1</v>
      </c>
      <c r="AS474" s="772">
        <v>1</v>
      </c>
      <c r="AT474" s="772">
        <v>1</v>
      </c>
      <c r="AU474" s="772">
        <v>1</v>
      </c>
      <c r="AV474" s="772">
        <v>1</v>
      </c>
      <c r="AW474" s="772">
        <v>1</v>
      </c>
      <c r="AX474" s="772">
        <v>1</v>
      </c>
    </row>
    <row r="475" spans="1:50" s="772" customFormat="1" ht="11.25" customHeight="1">
      <c r="A475" s="777"/>
      <c r="B475" s="777">
        <v>9319</v>
      </c>
      <c r="C475" s="777">
        <v>0</v>
      </c>
      <c r="D475" s="777">
        <v>0</v>
      </c>
      <c r="E475" s="777">
        <v>0</v>
      </c>
      <c r="F475" s="777">
        <v>0</v>
      </c>
      <c r="G475" s="777">
        <v>0</v>
      </c>
      <c r="H475" s="698" t="str">
        <f t="shared" si="133"/>
        <v>선물(200골드)</v>
      </c>
      <c r="I475" s="601" t="str">
        <f t="shared" si="134"/>
        <v>캐릭별파트(255)</v>
      </c>
      <c r="J475" s="601" t="s">
        <v>2647</v>
      </c>
      <c r="K475" s="777">
        <v>-1</v>
      </c>
      <c r="L475" s="777" t="s">
        <v>2638</v>
      </c>
      <c r="M475" s="776" t="s">
        <v>2259</v>
      </c>
      <c r="N475" s="810">
        <v>0</v>
      </c>
      <c r="O475" s="777" t="s">
        <v>443</v>
      </c>
      <c r="P475" s="777" t="s">
        <v>432</v>
      </c>
      <c r="Q475" s="777">
        <v>60</v>
      </c>
      <c r="R475" s="776">
        <v>0</v>
      </c>
      <c r="S475" s="777">
        <v>0</v>
      </c>
      <c r="T475" s="777">
        <v>200</v>
      </c>
      <c r="U475" s="777"/>
      <c r="V475" s="777"/>
      <c r="W475" s="777"/>
      <c r="X475" s="777"/>
      <c r="Y475" s="777" t="s">
        <v>1923</v>
      </c>
      <c r="Z475" s="777">
        <f t="shared" si="135"/>
        <v>-1</v>
      </c>
      <c r="AA475" s="777"/>
      <c r="AB475" s="777"/>
      <c r="AC475" s="777"/>
      <c r="AD475" s="777"/>
      <c r="AE475" s="777">
        <v>0</v>
      </c>
      <c r="AF475" s="777">
        <v>0</v>
      </c>
      <c r="AG475" s="777">
        <v>-1</v>
      </c>
      <c r="AH475" s="600" t="s">
        <v>1838</v>
      </c>
      <c r="AI475" s="777">
        <v>70</v>
      </c>
      <c r="AQ475" s="772">
        <v>1</v>
      </c>
      <c r="AR475" s="772">
        <v>1</v>
      </c>
      <c r="AS475" s="772">
        <v>1</v>
      </c>
      <c r="AT475" s="772">
        <v>1</v>
      </c>
      <c r="AU475" s="772">
        <v>1</v>
      </c>
      <c r="AV475" s="772">
        <v>1</v>
      </c>
      <c r="AW475" s="772">
        <v>1</v>
      </c>
      <c r="AX475" s="772">
        <v>1</v>
      </c>
    </row>
    <row r="476" spans="1:50" s="772" customFormat="1" ht="11.25" customHeight="1">
      <c r="A476" s="777"/>
      <c r="B476" s="777">
        <v>9320</v>
      </c>
      <c r="C476" s="777">
        <v>0</v>
      </c>
      <c r="D476" s="777">
        <v>0</v>
      </c>
      <c r="E476" s="777">
        <v>0</v>
      </c>
      <c r="F476" s="777">
        <v>0</v>
      </c>
      <c r="G476" s="777">
        <v>0</v>
      </c>
      <c r="H476" s="698" t="str">
        <f t="shared" si="133"/>
        <v>선물(300골드)</v>
      </c>
      <c r="I476" s="601" t="str">
        <f t="shared" si="134"/>
        <v>캐릭별파트(255)</v>
      </c>
      <c r="J476" s="601" t="s">
        <v>2647</v>
      </c>
      <c r="K476" s="777">
        <v>-1</v>
      </c>
      <c r="L476" s="777" t="s">
        <v>2638</v>
      </c>
      <c r="M476" s="776" t="s">
        <v>2259</v>
      </c>
      <c r="N476" s="810">
        <v>0</v>
      </c>
      <c r="O476" s="777" t="s">
        <v>443</v>
      </c>
      <c r="P476" s="777" t="s">
        <v>432</v>
      </c>
      <c r="Q476" s="777">
        <v>60</v>
      </c>
      <c r="R476" s="776">
        <v>0</v>
      </c>
      <c r="S476" s="777">
        <v>0</v>
      </c>
      <c r="T476" s="777">
        <v>300</v>
      </c>
      <c r="U476" s="777"/>
      <c r="V476" s="777"/>
      <c r="W476" s="777"/>
      <c r="X476" s="777"/>
      <c r="Y476" s="777" t="s">
        <v>1923</v>
      </c>
      <c r="Z476" s="777">
        <f t="shared" si="135"/>
        <v>-1</v>
      </c>
      <c r="AA476" s="777"/>
      <c r="AB476" s="777"/>
      <c r="AC476" s="777"/>
      <c r="AD476" s="777"/>
      <c r="AE476" s="777">
        <v>0</v>
      </c>
      <c r="AF476" s="777">
        <v>0</v>
      </c>
      <c r="AG476" s="777">
        <v>-1</v>
      </c>
      <c r="AH476" s="600" t="s">
        <v>1838</v>
      </c>
      <c r="AI476" s="777">
        <v>70</v>
      </c>
      <c r="AQ476" s="772">
        <v>1</v>
      </c>
      <c r="AR476" s="772">
        <v>1</v>
      </c>
      <c r="AS476" s="772">
        <v>1</v>
      </c>
      <c r="AT476" s="772">
        <v>1</v>
      </c>
      <c r="AU476" s="772">
        <v>1</v>
      </c>
      <c r="AV476" s="772">
        <v>1</v>
      </c>
      <c r="AW476" s="772">
        <v>1</v>
      </c>
      <c r="AX476" s="772">
        <v>1</v>
      </c>
    </row>
    <row r="477" spans="1:50" s="772" customFormat="1" ht="11.25" customHeight="1">
      <c r="A477" s="777"/>
      <c r="B477" s="777">
        <v>9321</v>
      </c>
      <c r="C477" s="777">
        <v>0</v>
      </c>
      <c r="D477" s="777">
        <v>0</v>
      </c>
      <c r="E477" s="777">
        <v>0</v>
      </c>
      <c r="F477" s="777">
        <v>0</v>
      </c>
      <c r="G477" s="777">
        <v>0</v>
      </c>
      <c r="H477" s="698" t="str">
        <f t="shared" ref="H477:H478" si="136">IF(S477,IF(T477,"선물("&amp;S477&amp;"실버 / "&amp;T477&amp;"골드)","선물("&amp;S477&amp;"실버)"),IF(T477,"선물("&amp;T477&amp;"골드)","둘다 지급 못함. 오류"))</f>
        <v>선물(400골드)</v>
      </c>
      <c r="I477" s="601" t="str">
        <f t="shared" ref="I477:I478" si="137">"캐릭별파트(" &amp; (AQ477 + 2*AR477 + 4*AS477 + 8*AT477 + 16*AU477 + 32*AV477 + 64*AW477 + 128*AX477 )  &amp; ")"</f>
        <v>캐릭별파트(255)</v>
      </c>
      <c r="J477" s="601" t="s">
        <v>2647</v>
      </c>
      <c r="K477" s="777">
        <v>-1</v>
      </c>
      <c r="L477" s="777" t="s">
        <v>2638</v>
      </c>
      <c r="M477" s="776" t="s">
        <v>2259</v>
      </c>
      <c r="N477" s="810">
        <v>0</v>
      </c>
      <c r="O477" s="777" t="s">
        <v>443</v>
      </c>
      <c r="P477" s="777" t="s">
        <v>432</v>
      </c>
      <c r="Q477" s="777">
        <v>60</v>
      </c>
      <c r="R477" s="776">
        <v>0</v>
      </c>
      <c r="S477" s="777">
        <v>0</v>
      </c>
      <c r="T477" s="777">
        <v>400</v>
      </c>
      <c r="U477" s="777"/>
      <c r="V477" s="777"/>
      <c r="W477" s="777"/>
      <c r="X477" s="777"/>
      <c r="Y477" s="777" t="s">
        <v>1923</v>
      </c>
      <c r="Z477" s="777">
        <f t="shared" ref="Z477:Z478" si="138">IF(AG477=-1, -1, 5000)</f>
        <v>-1</v>
      </c>
      <c r="AA477" s="777"/>
      <c r="AB477" s="777"/>
      <c r="AC477" s="777"/>
      <c r="AD477" s="777"/>
      <c r="AE477" s="777">
        <v>0</v>
      </c>
      <c r="AF477" s="777">
        <v>0</v>
      </c>
      <c r="AG477" s="777">
        <v>-1</v>
      </c>
      <c r="AH477" s="600" t="s">
        <v>1838</v>
      </c>
      <c r="AI477" s="777">
        <v>70</v>
      </c>
      <c r="AQ477" s="772">
        <v>1</v>
      </c>
      <c r="AR477" s="772">
        <v>1</v>
      </c>
      <c r="AS477" s="772">
        <v>1</v>
      </c>
      <c r="AT477" s="772">
        <v>1</v>
      </c>
      <c r="AU477" s="772">
        <v>1</v>
      </c>
      <c r="AV477" s="772">
        <v>1</v>
      </c>
      <c r="AW477" s="772">
        <v>1</v>
      </c>
      <c r="AX477" s="772">
        <v>1</v>
      </c>
    </row>
    <row r="478" spans="1:50" s="772" customFormat="1" ht="11.25" customHeight="1">
      <c r="A478" s="777"/>
      <c r="B478" s="777">
        <v>9322</v>
      </c>
      <c r="C478" s="777">
        <v>0</v>
      </c>
      <c r="D478" s="777">
        <v>0</v>
      </c>
      <c r="E478" s="777">
        <v>0</v>
      </c>
      <c r="F478" s="777">
        <v>0</v>
      </c>
      <c r="G478" s="777">
        <v>0</v>
      </c>
      <c r="H478" s="698" t="str">
        <f t="shared" si="136"/>
        <v>선물(500골드)</v>
      </c>
      <c r="I478" s="601" t="str">
        <f t="shared" si="137"/>
        <v>캐릭별파트(255)</v>
      </c>
      <c r="J478" s="601" t="s">
        <v>2647</v>
      </c>
      <c r="K478" s="777">
        <v>-1</v>
      </c>
      <c r="L478" s="777" t="s">
        <v>2638</v>
      </c>
      <c r="M478" s="776" t="s">
        <v>2259</v>
      </c>
      <c r="N478" s="810">
        <v>0</v>
      </c>
      <c r="O478" s="777" t="s">
        <v>443</v>
      </c>
      <c r="P478" s="777" t="s">
        <v>432</v>
      </c>
      <c r="Q478" s="777">
        <v>60</v>
      </c>
      <c r="R478" s="776">
        <v>0</v>
      </c>
      <c r="S478" s="777">
        <v>0</v>
      </c>
      <c r="T478" s="777">
        <v>500</v>
      </c>
      <c r="U478" s="777"/>
      <c r="V478" s="777"/>
      <c r="W478" s="777"/>
      <c r="X478" s="777"/>
      <c r="Y478" s="777" t="s">
        <v>1923</v>
      </c>
      <c r="Z478" s="777">
        <f t="shared" si="138"/>
        <v>-1</v>
      </c>
      <c r="AA478" s="777"/>
      <c r="AB478" s="777"/>
      <c r="AC478" s="777"/>
      <c r="AD478" s="777"/>
      <c r="AE478" s="777">
        <v>0</v>
      </c>
      <c r="AF478" s="777">
        <v>0</v>
      </c>
      <c r="AG478" s="777">
        <v>-1</v>
      </c>
      <c r="AH478" s="600" t="s">
        <v>1838</v>
      </c>
      <c r="AI478" s="777">
        <v>70</v>
      </c>
      <c r="AQ478" s="772">
        <v>1</v>
      </c>
      <c r="AR478" s="772">
        <v>1</v>
      </c>
      <c r="AS478" s="772">
        <v>1</v>
      </c>
      <c r="AT478" s="772">
        <v>1</v>
      </c>
      <c r="AU478" s="772">
        <v>1</v>
      </c>
      <c r="AV478" s="772">
        <v>1</v>
      </c>
      <c r="AW478" s="772">
        <v>1</v>
      </c>
      <c r="AX478" s="772">
        <v>1</v>
      </c>
    </row>
  </sheetData>
  <autoFilter ref="A16:AO399">
    <filterColumn colId="3"/>
    <filterColumn colId="13"/>
    <filterColumn colId="14"/>
    <filterColumn colId="25"/>
    <filterColumn colId="31"/>
  </autoFilter>
  <phoneticPr fontId="1" type="noConversion"/>
  <pageMargins left="0.7" right="0.7" top="0.75" bottom="0.75" header="0.3" footer="0.3"/>
  <pageSetup paperSize="9"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dimension ref="A1:CZ53"/>
  <sheetViews>
    <sheetView workbookViewId="0">
      <selection activeCell="AT17" sqref="AT17"/>
    </sheetView>
  </sheetViews>
  <sheetFormatPr defaultRowHeight="13.5"/>
  <cols>
    <col min="1" max="1" width="3.75" style="773" customWidth="1"/>
    <col min="2" max="2" width="30.75" style="773" bestFit="1" customWidth="1"/>
    <col min="3" max="3" width="13.125" style="773" customWidth="1"/>
    <col min="4" max="4" width="7" style="773" bestFit="1" customWidth="1"/>
    <col min="5" max="5" width="6.5" style="773" bestFit="1" customWidth="1"/>
    <col min="6" max="13" width="6.75" style="773" bestFit="1" customWidth="1"/>
    <col min="14" max="14" width="7.875" style="773" customWidth="1"/>
    <col min="15" max="16" width="7.75" style="773" bestFit="1" customWidth="1"/>
    <col min="17" max="17" width="5" style="773" bestFit="1" customWidth="1"/>
    <col min="18" max="21" width="5.875" style="773" bestFit="1" customWidth="1"/>
    <col min="22" max="32" width="6" style="773" customWidth="1"/>
    <col min="33" max="104" width="6.25" style="773" customWidth="1"/>
    <col min="105" max="16384" width="9" style="773"/>
  </cols>
  <sheetData>
    <row r="1" spans="2:104">
      <c r="AC1" s="773" t="s">
        <v>2525</v>
      </c>
    </row>
    <row r="2" spans="2:104" ht="18" customHeight="1">
      <c r="C2" s="797" t="s">
        <v>1570</v>
      </c>
      <c r="D2" s="796">
        <v>0</v>
      </c>
      <c r="E2" s="796">
        <v>1</v>
      </c>
      <c r="F2" s="796">
        <v>2</v>
      </c>
      <c r="G2" s="796">
        <v>3</v>
      </c>
      <c r="H2" s="796">
        <v>4</v>
      </c>
      <c r="I2" s="796">
        <v>5</v>
      </c>
      <c r="J2" s="796">
        <v>6</v>
      </c>
      <c r="K2" s="796">
        <v>7</v>
      </c>
      <c r="L2" s="796">
        <v>8</v>
      </c>
      <c r="M2" s="796">
        <v>9</v>
      </c>
      <c r="N2" s="796">
        <v>10</v>
      </c>
      <c r="O2" s="796">
        <v>11</v>
      </c>
      <c r="P2" s="796">
        <v>12</v>
      </c>
      <c r="Q2" s="796">
        <v>13</v>
      </c>
      <c r="R2" s="796">
        <v>14</v>
      </c>
      <c r="S2" s="796">
        <v>15</v>
      </c>
      <c r="T2" s="796">
        <v>16</v>
      </c>
      <c r="U2" s="796">
        <v>17</v>
      </c>
      <c r="V2" s="796">
        <v>18</v>
      </c>
      <c r="W2" s="796">
        <v>19</v>
      </c>
      <c r="X2" s="793">
        <v>20</v>
      </c>
      <c r="Y2" s="796">
        <v>21</v>
      </c>
      <c r="Z2" s="796">
        <v>22</v>
      </c>
      <c r="AA2" s="796">
        <v>23</v>
      </c>
      <c r="AB2" s="796">
        <v>24</v>
      </c>
      <c r="AC2" s="804">
        <v>25</v>
      </c>
      <c r="AD2" s="796">
        <v>26</v>
      </c>
      <c r="AE2" s="796">
        <v>27</v>
      </c>
      <c r="AF2" s="796">
        <v>28</v>
      </c>
      <c r="AG2" s="796">
        <v>29</v>
      </c>
      <c r="AH2" s="796">
        <v>30</v>
      </c>
      <c r="AI2" s="796">
        <v>31</v>
      </c>
      <c r="AJ2" s="796">
        <v>32</v>
      </c>
      <c r="AK2" s="796">
        <v>33</v>
      </c>
      <c r="AL2" s="796">
        <v>34</v>
      </c>
      <c r="AM2" s="796">
        <v>35</v>
      </c>
      <c r="AN2" s="796">
        <v>36</v>
      </c>
      <c r="AO2" s="796">
        <v>37</v>
      </c>
      <c r="AP2" s="796">
        <v>38</v>
      </c>
      <c r="AQ2" s="796">
        <v>39</v>
      </c>
      <c r="AR2" s="796">
        <v>40</v>
      </c>
      <c r="AS2" s="796">
        <v>41</v>
      </c>
      <c r="AT2" s="796">
        <v>42</v>
      </c>
      <c r="AU2" s="796">
        <v>43</v>
      </c>
      <c r="AV2" s="796">
        <v>44</v>
      </c>
      <c r="AW2" s="796">
        <v>45</v>
      </c>
      <c r="AX2" s="796">
        <v>46</v>
      </c>
      <c r="AY2" s="796">
        <v>47</v>
      </c>
      <c r="AZ2" s="796">
        <v>48</v>
      </c>
      <c r="BA2" s="796">
        <v>49</v>
      </c>
      <c r="BB2" s="793">
        <v>50</v>
      </c>
      <c r="BC2" s="796">
        <v>51</v>
      </c>
      <c r="BD2" s="796">
        <v>52</v>
      </c>
      <c r="BE2" s="796">
        <v>53</v>
      </c>
      <c r="BF2" s="796">
        <v>54</v>
      </c>
      <c r="BG2" s="796">
        <v>55</v>
      </c>
      <c r="BH2" s="796">
        <v>56</v>
      </c>
      <c r="BI2" s="796">
        <v>57</v>
      </c>
      <c r="BJ2" s="796">
        <v>58</v>
      </c>
      <c r="BK2" s="796">
        <v>59</v>
      </c>
      <c r="BL2" s="796">
        <v>60</v>
      </c>
      <c r="BM2" s="796">
        <v>61</v>
      </c>
      <c r="BN2" s="796">
        <v>62</v>
      </c>
      <c r="BO2" s="796">
        <v>63</v>
      </c>
      <c r="BP2" s="796">
        <v>64</v>
      </c>
      <c r="BQ2" s="796">
        <v>65</v>
      </c>
      <c r="BR2" s="796">
        <v>66</v>
      </c>
      <c r="BS2" s="796">
        <v>67</v>
      </c>
      <c r="BT2" s="796">
        <v>68</v>
      </c>
      <c r="BU2" s="796">
        <v>69</v>
      </c>
      <c r="BV2" s="796">
        <v>70</v>
      </c>
      <c r="BW2" s="796">
        <v>71</v>
      </c>
      <c r="BX2" s="796">
        <v>72</v>
      </c>
      <c r="BY2" s="796">
        <v>73</v>
      </c>
      <c r="BZ2" s="796">
        <v>74</v>
      </c>
      <c r="CA2" s="796">
        <v>75</v>
      </c>
      <c r="CB2" s="796">
        <v>76</v>
      </c>
      <c r="CC2" s="796">
        <v>77</v>
      </c>
      <c r="CD2" s="796">
        <v>78</v>
      </c>
      <c r="CE2" s="796">
        <v>79</v>
      </c>
      <c r="CF2" s="796">
        <v>80</v>
      </c>
      <c r="CG2" s="796">
        <v>81</v>
      </c>
      <c r="CH2" s="796">
        <v>82</v>
      </c>
      <c r="CI2" s="796">
        <v>83</v>
      </c>
      <c r="CJ2" s="796">
        <v>84</v>
      </c>
      <c r="CK2" s="796">
        <v>85</v>
      </c>
      <c r="CL2" s="796">
        <v>86</v>
      </c>
      <c r="CM2" s="796">
        <v>87</v>
      </c>
      <c r="CN2" s="796">
        <v>88</v>
      </c>
      <c r="CO2" s="796">
        <v>89</v>
      </c>
      <c r="CP2" s="796">
        <v>90</v>
      </c>
      <c r="CQ2" s="796">
        <v>91</v>
      </c>
      <c r="CR2" s="796">
        <v>92</v>
      </c>
      <c r="CS2" s="796">
        <v>93</v>
      </c>
      <c r="CT2" s="796">
        <v>94</v>
      </c>
      <c r="CU2" s="796">
        <v>95</v>
      </c>
      <c r="CV2" s="796">
        <v>96</v>
      </c>
      <c r="CW2" s="796">
        <v>97</v>
      </c>
      <c r="CX2" s="796">
        <v>98</v>
      </c>
      <c r="CY2" s="796">
        <v>99</v>
      </c>
      <c r="CZ2" s="796">
        <v>100</v>
      </c>
    </row>
    <row r="3" spans="2:104">
      <c r="C3" s="778" t="s">
        <v>1572</v>
      </c>
      <c r="D3" s="798">
        <v>0</v>
      </c>
      <c r="E3" s="798">
        <v>1</v>
      </c>
      <c r="F3" s="798">
        <v>2</v>
      </c>
      <c r="G3" s="798">
        <v>3</v>
      </c>
      <c r="H3" s="798">
        <v>4</v>
      </c>
      <c r="I3" s="798">
        <v>5</v>
      </c>
      <c r="J3" s="798">
        <v>6</v>
      </c>
      <c r="K3" s="798">
        <v>7</v>
      </c>
      <c r="L3" s="798">
        <v>8</v>
      </c>
      <c r="M3" s="798">
        <v>9</v>
      </c>
      <c r="N3" s="798">
        <v>10</v>
      </c>
      <c r="O3" s="798">
        <v>11</v>
      </c>
      <c r="P3" s="798">
        <v>12</v>
      </c>
      <c r="Q3" s="798">
        <v>13</v>
      </c>
      <c r="R3" s="798">
        <v>14</v>
      </c>
      <c r="S3" s="798">
        <v>15</v>
      </c>
      <c r="T3" s="798">
        <v>16</v>
      </c>
      <c r="U3" s="798">
        <v>17</v>
      </c>
      <c r="V3" s="798">
        <v>18</v>
      </c>
      <c r="W3" s="798">
        <v>19</v>
      </c>
      <c r="X3" s="831">
        <v>20</v>
      </c>
      <c r="Y3" s="798">
        <v>21</v>
      </c>
      <c r="Z3" s="798">
        <v>22</v>
      </c>
      <c r="AA3" s="798">
        <v>23</v>
      </c>
      <c r="AB3" s="798">
        <v>24</v>
      </c>
      <c r="AC3" s="803">
        <v>25</v>
      </c>
      <c r="AD3" s="798">
        <v>26</v>
      </c>
      <c r="AE3" s="798">
        <v>27</v>
      </c>
      <c r="AF3" s="798">
        <v>28</v>
      </c>
      <c r="AG3" s="798">
        <v>29</v>
      </c>
      <c r="AH3" s="798">
        <v>30</v>
      </c>
      <c r="AI3" s="798">
        <v>31</v>
      </c>
      <c r="AJ3" s="798">
        <v>32</v>
      </c>
      <c r="AK3" s="798">
        <v>33</v>
      </c>
      <c r="AL3" s="798">
        <v>34</v>
      </c>
      <c r="AM3" s="798">
        <v>35</v>
      </c>
      <c r="AN3" s="798">
        <v>36</v>
      </c>
      <c r="AO3" s="798">
        <v>37</v>
      </c>
      <c r="AP3" s="798">
        <v>38</v>
      </c>
      <c r="AQ3" s="798">
        <v>39</v>
      </c>
      <c r="AR3" s="802">
        <v>40</v>
      </c>
      <c r="AS3" s="798">
        <v>41</v>
      </c>
      <c r="AT3" s="798">
        <v>42</v>
      </c>
      <c r="AU3" s="798">
        <v>43</v>
      </c>
      <c r="AV3" s="798">
        <v>44</v>
      </c>
      <c r="AW3" s="798">
        <v>45</v>
      </c>
      <c r="AX3" s="798">
        <v>46</v>
      </c>
      <c r="AY3" s="798">
        <v>47</v>
      </c>
      <c r="AZ3" s="798">
        <v>48</v>
      </c>
      <c r="BA3" s="798">
        <v>49</v>
      </c>
      <c r="BB3" s="831">
        <v>50</v>
      </c>
      <c r="BC3" s="798">
        <v>51</v>
      </c>
      <c r="BD3" s="798">
        <v>52</v>
      </c>
      <c r="BE3" s="798">
        <v>53</v>
      </c>
      <c r="BF3" s="798">
        <v>54</v>
      </c>
      <c r="BG3" s="798">
        <v>55</v>
      </c>
      <c r="BH3" s="798">
        <v>56</v>
      </c>
      <c r="BI3" s="798">
        <v>57</v>
      </c>
      <c r="BJ3" s="798">
        <v>58</v>
      </c>
      <c r="BK3" s="798">
        <v>59</v>
      </c>
      <c r="BL3" s="798">
        <v>60</v>
      </c>
      <c r="BM3" s="798">
        <v>61</v>
      </c>
      <c r="BN3" s="798">
        <v>62</v>
      </c>
      <c r="BO3" s="798">
        <v>63</v>
      </c>
      <c r="BP3" s="798">
        <v>64</v>
      </c>
      <c r="BQ3" s="798">
        <v>65</v>
      </c>
      <c r="BR3" s="798">
        <v>66</v>
      </c>
      <c r="BS3" s="798">
        <v>67</v>
      </c>
      <c r="BT3" s="798">
        <v>68</v>
      </c>
      <c r="BU3" s="798">
        <v>69</v>
      </c>
      <c r="BV3" s="798">
        <v>70</v>
      </c>
      <c r="BW3" s="798">
        <v>71</v>
      </c>
      <c r="BX3" s="798">
        <v>72</v>
      </c>
      <c r="BY3" s="798">
        <v>73</v>
      </c>
      <c r="BZ3" s="798">
        <v>74</v>
      </c>
      <c r="CA3" s="798">
        <v>75</v>
      </c>
      <c r="CB3" s="798">
        <v>76</v>
      </c>
      <c r="CC3" s="798">
        <v>77</v>
      </c>
      <c r="CD3" s="798">
        <v>78</v>
      </c>
      <c r="CE3" s="798">
        <v>79</v>
      </c>
      <c r="CF3" s="798">
        <v>80</v>
      </c>
      <c r="CG3" s="798">
        <v>81</v>
      </c>
      <c r="CH3" s="798">
        <v>82</v>
      </c>
      <c r="CI3" s="798">
        <v>83</v>
      </c>
      <c r="CJ3" s="798">
        <v>84</v>
      </c>
      <c r="CK3" s="798">
        <v>85</v>
      </c>
      <c r="CL3" s="798">
        <v>86</v>
      </c>
      <c r="CM3" s="798">
        <v>87</v>
      </c>
      <c r="CN3" s="798">
        <v>88</v>
      </c>
      <c r="CO3" s="798">
        <v>89</v>
      </c>
      <c r="CP3" s="798">
        <v>90</v>
      </c>
      <c r="CQ3" s="798">
        <v>91</v>
      </c>
      <c r="CR3" s="798">
        <v>92</v>
      </c>
      <c r="CS3" s="798">
        <v>93</v>
      </c>
      <c r="CT3" s="798">
        <v>94</v>
      </c>
      <c r="CU3" s="798">
        <v>95</v>
      </c>
      <c r="CV3" s="798">
        <v>96</v>
      </c>
      <c r="CW3" s="798">
        <v>97</v>
      </c>
      <c r="CX3" s="798">
        <v>98</v>
      </c>
      <c r="CY3" s="798">
        <v>99</v>
      </c>
      <c r="CZ3" s="798">
        <v>100</v>
      </c>
    </row>
    <row r="4" spans="2:104">
      <c r="C4" s="778" t="s">
        <v>1573</v>
      </c>
      <c r="D4" s="798">
        <v>0</v>
      </c>
      <c r="E4" s="798">
        <v>0.02</v>
      </c>
      <c r="F4" s="798">
        <v>0.04</v>
      </c>
      <c r="G4" s="798">
        <v>0.06</v>
      </c>
      <c r="H4" s="798">
        <v>0.08</v>
      </c>
      <c r="I4" s="798">
        <v>0.1</v>
      </c>
      <c r="J4" s="798">
        <v>0.12</v>
      </c>
      <c r="K4" s="798">
        <v>0.14000000000000001</v>
      </c>
      <c r="L4" s="798">
        <v>0.16</v>
      </c>
      <c r="M4" s="798">
        <v>0.18</v>
      </c>
      <c r="N4" s="798">
        <v>0.2</v>
      </c>
      <c r="O4" s="798">
        <v>0.22</v>
      </c>
      <c r="P4" s="798">
        <v>0.24</v>
      </c>
      <c r="Q4" s="798">
        <v>0.26</v>
      </c>
      <c r="R4" s="798">
        <v>0.28000000000000003</v>
      </c>
      <c r="S4" s="798">
        <v>0.3</v>
      </c>
      <c r="T4" s="798">
        <v>0.32</v>
      </c>
      <c r="U4" s="798">
        <v>0.34</v>
      </c>
      <c r="V4" s="798">
        <v>0.36</v>
      </c>
      <c r="W4" s="798">
        <v>0.38</v>
      </c>
      <c r="X4" s="831">
        <v>0.4</v>
      </c>
      <c r="Y4" s="798">
        <v>0.42</v>
      </c>
      <c r="Z4" s="798">
        <v>0.44</v>
      </c>
      <c r="AA4" s="798">
        <v>0.46</v>
      </c>
      <c r="AB4" s="798">
        <v>0.48</v>
      </c>
      <c r="AC4" s="803">
        <v>0.5</v>
      </c>
      <c r="AD4" s="798">
        <v>0.52</v>
      </c>
      <c r="AE4" s="798">
        <v>0.54</v>
      </c>
      <c r="AF4" s="798">
        <v>0.56000000000000005</v>
      </c>
      <c r="AG4" s="798">
        <v>0.57999999999999996</v>
      </c>
      <c r="AH4" s="798">
        <v>0.6</v>
      </c>
      <c r="AI4" s="798">
        <v>0.62</v>
      </c>
      <c r="AJ4" s="798">
        <v>0.64</v>
      </c>
      <c r="AK4" s="798">
        <v>0.66</v>
      </c>
      <c r="AL4" s="798">
        <v>0.68</v>
      </c>
      <c r="AM4" s="798">
        <v>0.7</v>
      </c>
      <c r="AN4" s="798">
        <v>0.72</v>
      </c>
      <c r="AO4" s="798">
        <v>0.74</v>
      </c>
      <c r="AP4" s="798">
        <v>0.76</v>
      </c>
      <c r="AQ4" s="798">
        <v>0.78</v>
      </c>
      <c r="AR4" s="802">
        <v>0.8</v>
      </c>
      <c r="AS4" s="798">
        <v>0.82</v>
      </c>
      <c r="AT4" s="798">
        <v>0.84</v>
      </c>
      <c r="AU4" s="798">
        <v>0.86</v>
      </c>
      <c r="AV4" s="798">
        <v>0.88</v>
      </c>
      <c r="AW4" s="798">
        <v>0.9</v>
      </c>
      <c r="AX4" s="798">
        <v>0.92</v>
      </c>
      <c r="AY4" s="798">
        <v>0.94</v>
      </c>
      <c r="AZ4" s="798">
        <v>0.96</v>
      </c>
      <c r="BA4" s="798">
        <v>0.98</v>
      </c>
      <c r="BB4" s="831">
        <v>1</v>
      </c>
      <c r="BC4" s="798">
        <v>1.02</v>
      </c>
      <c r="BD4" s="798">
        <v>1.04</v>
      </c>
      <c r="BE4" s="798">
        <v>1.06</v>
      </c>
      <c r="BF4" s="798">
        <v>1.08</v>
      </c>
      <c r="BG4" s="798">
        <v>1.1000000000000001</v>
      </c>
      <c r="BH4" s="798">
        <v>1.1200000000000001</v>
      </c>
      <c r="BI4" s="798">
        <v>1.1399999999999999</v>
      </c>
      <c r="BJ4" s="798">
        <v>1.1599999999999999</v>
      </c>
      <c r="BK4" s="798">
        <v>1.18</v>
      </c>
      <c r="BL4" s="798">
        <v>1.2</v>
      </c>
      <c r="BM4" s="798">
        <v>1.22</v>
      </c>
      <c r="BN4" s="798">
        <v>1.24</v>
      </c>
      <c r="BO4" s="798">
        <v>1.26</v>
      </c>
      <c r="BP4" s="798">
        <v>1.28</v>
      </c>
      <c r="BQ4" s="798">
        <v>1.3</v>
      </c>
      <c r="BR4" s="798">
        <v>1.32</v>
      </c>
      <c r="BS4" s="798">
        <v>1.34</v>
      </c>
      <c r="BT4" s="798">
        <v>1.36</v>
      </c>
      <c r="BU4" s="798">
        <v>1.38</v>
      </c>
      <c r="BV4" s="798">
        <v>1.4</v>
      </c>
      <c r="BW4" s="798">
        <v>1.42</v>
      </c>
      <c r="BX4" s="798">
        <v>1.44</v>
      </c>
      <c r="BY4" s="798">
        <v>1.46</v>
      </c>
      <c r="BZ4" s="798">
        <v>1.48</v>
      </c>
      <c r="CA4" s="798">
        <v>1.5</v>
      </c>
      <c r="CB4" s="798">
        <v>1.52</v>
      </c>
      <c r="CC4" s="798">
        <v>1.54</v>
      </c>
      <c r="CD4" s="798">
        <v>1.56</v>
      </c>
      <c r="CE4" s="798">
        <v>1.58</v>
      </c>
      <c r="CF4" s="798">
        <v>1.6</v>
      </c>
      <c r="CG4" s="798">
        <v>1.62</v>
      </c>
      <c r="CH4" s="798">
        <v>1.64</v>
      </c>
      <c r="CI4" s="798">
        <v>1.66</v>
      </c>
      <c r="CJ4" s="798">
        <v>1.68</v>
      </c>
      <c r="CK4" s="798">
        <v>1.7</v>
      </c>
      <c r="CL4" s="798">
        <v>1.72</v>
      </c>
      <c r="CM4" s="798">
        <v>1.74</v>
      </c>
      <c r="CN4" s="798">
        <v>1.76</v>
      </c>
      <c r="CO4" s="798">
        <v>1.78</v>
      </c>
      <c r="CP4" s="798">
        <v>1.8</v>
      </c>
      <c r="CQ4" s="798">
        <v>1.82</v>
      </c>
      <c r="CR4" s="798">
        <v>1.84</v>
      </c>
      <c r="CS4" s="798">
        <v>1.86</v>
      </c>
      <c r="CT4" s="798">
        <v>1.88</v>
      </c>
      <c r="CU4" s="798">
        <v>1.9</v>
      </c>
      <c r="CV4" s="798">
        <v>1.92</v>
      </c>
      <c r="CW4" s="798">
        <v>1.94</v>
      </c>
      <c r="CX4" s="798">
        <v>1.96</v>
      </c>
      <c r="CY4" s="798">
        <v>1.98</v>
      </c>
      <c r="CZ4" s="798">
        <v>2</v>
      </c>
    </row>
    <row r="5" spans="2:104" s="801" customFormat="1" ht="3.75" customHeight="1">
      <c r="C5" s="776"/>
      <c r="D5" s="802"/>
      <c r="E5" s="802"/>
      <c r="F5" s="802"/>
      <c r="G5" s="802"/>
      <c r="H5" s="802"/>
      <c r="I5" s="802"/>
      <c r="J5" s="802"/>
      <c r="K5" s="802"/>
      <c r="L5" s="802"/>
      <c r="M5" s="802"/>
      <c r="N5" s="802"/>
      <c r="O5" s="802"/>
      <c r="P5" s="802"/>
      <c r="Q5" s="802"/>
      <c r="R5" s="802"/>
      <c r="S5" s="802"/>
      <c r="T5" s="802"/>
      <c r="U5" s="802"/>
      <c r="V5" s="802"/>
      <c r="W5" s="802"/>
      <c r="X5" s="831"/>
      <c r="Y5" s="802"/>
      <c r="Z5" s="802"/>
      <c r="AA5" s="802"/>
      <c r="AB5" s="802"/>
      <c r="AC5" s="803"/>
      <c r="AD5" s="802"/>
      <c r="AE5" s="802"/>
      <c r="AF5" s="802"/>
      <c r="AG5" s="802"/>
      <c r="AH5" s="802"/>
      <c r="AI5" s="802"/>
      <c r="AJ5" s="802"/>
      <c r="AK5" s="802"/>
      <c r="AL5" s="802"/>
      <c r="AM5" s="802"/>
      <c r="AN5" s="802"/>
      <c r="AO5" s="802"/>
      <c r="AP5" s="802"/>
      <c r="AQ5" s="802"/>
      <c r="AR5" s="802"/>
      <c r="AS5" s="802"/>
      <c r="AT5" s="802"/>
      <c r="AU5" s="802"/>
      <c r="AV5" s="802"/>
      <c r="AW5" s="802"/>
      <c r="AX5" s="802"/>
      <c r="AY5" s="802"/>
      <c r="AZ5" s="802"/>
      <c r="BA5" s="802"/>
      <c r="BB5" s="831"/>
      <c r="BC5" s="802"/>
      <c r="BD5" s="802"/>
      <c r="BE5" s="802"/>
      <c r="BF5" s="802"/>
      <c r="BG5" s="802"/>
      <c r="BH5" s="802"/>
      <c r="BI5" s="802"/>
      <c r="BJ5" s="802"/>
      <c r="BK5" s="802"/>
      <c r="BL5" s="802"/>
      <c r="BM5" s="802"/>
      <c r="BN5" s="802"/>
      <c r="BO5" s="802"/>
      <c r="BP5" s="802"/>
      <c r="BQ5" s="802"/>
      <c r="BR5" s="802"/>
      <c r="BS5" s="802"/>
      <c r="BT5" s="802"/>
      <c r="BU5" s="802"/>
      <c r="BV5" s="802"/>
      <c r="BW5" s="802"/>
      <c r="BX5" s="802"/>
      <c r="BY5" s="802"/>
      <c r="BZ5" s="802"/>
      <c r="CA5" s="802"/>
      <c r="CB5" s="802"/>
      <c r="CC5" s="802"/>
      <c r="CD5" s="802"/>
      <c r="CE5" s="802"/>
      <c r="CF5" s="802"/>
      <c r="CG5" s="802"/>
      <c r="CH5" s="802"/>
      <c r="CI5" s="802"/>
      <c r="CJ5" s="802"/>
      <c r="CK5" s="802"/>
      <c r="CL5" s="802"/>
      <c r="CM5" s="802"/>
      <c r="CN5" s="802"/>
      <c r="CO5" s="802"/>
      <c r="CP5" s="802"/>
      <c r="CQ5" s="802"/>
      <c r="CR5" s="802"/>
      <c r="CS5" s="802"/>
      <c r="CT5" s="802"/>
      <c r="CU5" s="802"/>
      <c r="CV5" s="802"/>
      <c r="CW5" s="802"/>
      <c r="CX5" s="802"/>
      <c r="CY5" s="802"/>
      <c r="CZ5" s="802"/>
    </row>
    <row r="6" spans="2:104" ht="16.5" customHeight="1">
      <c r="B6" s="773" t="s">
        <v>1575</v>
      </c>
      <c r="C6" s="799" t="s">
        <v>1574</v>
      </c>
      <c r="D6" s="798">
        <v>0</v>
      </c>
      <c r="E6" s="798">
        <v>100</v>
      </c>
      <c r="F6" s="798">
        <v>200</v>
      </c>
      <c r="G6" s="798">
        <v>300</v>
      </c>
      <c r="H6" s="798">
        <v>400</v>
      </c>
      <c r="I6" s="798">
        <v>500</v>
      </c>
      <c r="J6" s="798">
        <v>600</v>
      </c>
      <c r="K6" s="798">
        <v>700</v>
      </c>
      <c r="L6" s="798">
        <v>800</v>
      </c>
      <c r="M6" s="798">
        <v>900</v>
      </c>
      <c r="N6" s="798">
        <v>1000</v>
      </c>
      <c r="O6" s="798">
        <v>1100</v>
      </c>
      <c r="P6" s="798">
        <v>1200</v>
      </c>
      <c r="Q6" s="798">
        <v>1300</v>
      </c>
      <c r="R6" s="798">
        <v>1400</v>
      </c>
      <c r="S6" s="798">
        <v>1500</v>
      </c>
      <c r="T6" s="798">
        <v>1600</v>
      </c>
      <c r="U6" s="798">
        <v>1700</v>
      </c>
      <c r="V6" s="798">
        <v>1800</v>
      </c>
      <c r="W6" s="798">
        <v>1900</v>
      </c>
      <c r="X6" s="831">
        <v>2000</v>
      </c>
      <c r="Y6" s="798">
        <v>2100</v>
      </c>
      <c r="Z6" s="798">
        <v>2200</v>
      </c>
      <c r="AA6" s="798">
        <v>2300</v>
      </c>
      <c r="AB6" s="798">
        <v>2400</v>
      </c>
      <c r="AC6" s="803">
        <v>2500</v>
      </c>
      <c r="AD6" s="798">
        <v>2600</v>
      </c>
      <c r="AE6" s="798">
        <v>2700</v>
      </c>
      <c r="AF6" s="798">
        <v>2800</v>
      </c>
      <c r="AG6" s="798">
        <v>2900</v>
      </c>
      <c r="AH6" s="798">
        <v>3000</v>
      </c>
      <c r="AI6" s="798">
        <v>3100</v>
      </c>
      <c r="AJ6" s="798">
        <v>3200</v>
      </c>
      <c r="AK6" s="798">
        <v>3300</v>
      </c>
      <c r="AL6" s="798">
        <v>3400</v>
      </c>
      <c r="AM6" s="798">
        <v>3500</v>
      </c>
      <c r="AN6" s="798">
        <v>3600</v>
      </c>
      <c r="AO6" s="798">
        <v>3700</v>
      </c>
      <c r="AP6" s="798">
        <v>3800</v>
      </c>
      <c r="AQ6" s="798">
        <v>3900</v>
      </c>
      <c r="AR6" s="802">
        <v>4000</v>
      </c>
      <c r="AS6" s="798">
        <v>4100</v>
      </c>
      <c r="AT6" s="798">
        <v>4200</v>
      </c>
      <c r="AU6" s="798">
        <v>4300</v>
      </c>
      <c r="AV6" s="798">
        <v>4400</v>
      </c>
      <c r="AW6" s="798">
        <v>4500</v>
      </c>
      <c r="AX6" s="798">
        <v>4600</v>
      </c>
      <c r="AY6" s="798">
        <v>4700</v>
      </c>
      <c r="AZ6" s="798">
        <v>4800</v>
      </c>
      <c r="BA6" s="798">
        <v>4900</v>
      </c>
      <c r="BB6" s="831">
        <v>5000</v>
      </c>
      <c r="BC6" s="798">
        <v>5100</v>
      </c>
      <c r="BD6" s="798">
        <v>5200</v>
      </c>
      <c r="BE6" s="798">
        <v>5300</v>
      </c>
      <c r="BF6" s="798">
        <v>5400</v>
      </c>
      <c r="BG6" s="798">
        <v>5500</v>
      </c>
      <c r="BH6" s="798">
        <v>5600</v>
      </c>
      <c r="BI6" s="798">
        <v>5700</v>
      </c>
      <c r="BJ6" s="798">
        <v>5800</v>
      </c>
      <c r="BK6" s="798">
        <v>5900</v>
      </c>
      <c r="BL6" s="798">
        <v>6000</v>
      </c>
      <c r="BM6" s="798">
        <v>6100</v>
      </c>
      <c r="BN6" s="798">
        <v>6200</v>
      </c>
      <c r="BO6" s="798">
        <v>6300</v>
      </c>
      <c r="BP6" s="798">
        <v>6400</v>
      </c>
      <c r="BQ6" s="798">
        <v>6500</v>
      </c>
      <c r="BR6" s="798">
        <v>6600</v>
      </c>
      <c r="BS6" s="798">
        <v>6700</v>
      </c>
      <c r="BT6" s="798">
        <v>6800</v>
      </c>
      <c r="BU6" s="798">
        <v>6900</v>
      </c>
      <c r="BV6" s="798">
        <v>7000</v>
      </c>
      <c r="BW6" s="798">
        <v>7100</v>
      </c>
      <c r="BX6" s="798">
        <v>7200</v>
      </c>
      <c r="BY6" s="798">
        <v>7300</v>
      </c>
      <c r="BZ6" s="798">
        <v>7400</v>
      </c>
      <c r="CA6" s="798">
        <v>7500</v>
      </c>
      <c r="CB6" s="798">
        <v>7600</v>
      </c>
      <c r="CC6" s="798">
        <v>7700</v>
      </c>
      <c r="CD6" s="798">
        <v>7800</v>
      </c>
      <c r="CE6" s="798">
        <v>7900</v>
      </c>
      <c r="CF6" s="798">
        <v>8000</v>
      </c>
      <c r="CG6" s="798">
        <v>8100</v>
      </c>
      <c r="CH6" s="798">
        <v>8200</v>
      </c>
      <c r="CI6" s="798">
        <v>8300</v>
      </c>
      <c r="CJ6" s="798">
        <v>8400</v>
      </c>
      <c r="CK6" s="798">
        <v>8500</v>
      </c>
      <c r="CL6" s="798">
        <v>8600</v>
      </c>
      <c r="CM6" s="798">
        <v>8700</v>
      </c>
      <c r="CN6" s="798">
        <v>8800</v>
      </c>
      <c r="CO6" s="798">
        <v>8900</v>
      </c>
      <c r="CP6" s="798">
        <v>9000</v>
      </c>
      <c r="CQ6" s="798">
        <v>9100</v>
      </c>
      <c r="CR6" s="798">
        <v>9200</v>
      </c>
      <c r="CS6" s="798">
        <v>9300</v>
      </c>
      <c r="CT6" s="798">
        <v>9400</v>
      </c>
      <c r="CU6" s="798">
        <v>9500</v>
      </c>
      <c r="CV6" s="798">
        <v>9600</v>
      </c>
      <c r="CW6" s="798">
        <v>9700</v>
      </c>
      <c r="CX6" s="798">
        <v>9800</v>
      </c>
      <c r="CY6" s="798">
        <v>9900</v>
      </c>
      <c r="CZ6" s="798">
        <v>10000</v>
      </c>
    </row>
    <row r="7" spans="2:104" ht="16.5" customHeight="1">
      <c r="C7" s="779" t="s">
        <v>1571</v>
      </c>
      <c r="D7" s="800">
        <v>0</v>
      </c>
      <c r="E7" s="800">
        <f>D7+E6</f>
        <v>100</v>
      </c>
      <c r="F7" s="800">
        <f>E7+F6</f>
        <v>300</v>
      </c>
      <c r="G7" s="800">
        <f>F7+G6</f>
        <v>600</v>
      </c>
      <c r="H7" s="800">
        <f t="shared" ref="H7:BS7" si="0">G7+H6</f>
        <v>1000</v>
      </c>
      <c r="I7" s="800">
        <f t="shared" si="0"/>
        <v>1500</v>
      </c>
      <c r="J7" s="800">
        <f t="shared" si="0"/>
        <v>2100</v>
      </c>
      <c r="K7" s="800">
        <f t="shared" si="0"/>
        <v>2800</v>
      </c>
      <c r="L7" s="800">
        <f t="shared" si="0"/>
        <v>3600</v>
      </c>
      <c r="M7" s="800">
        <f t="shared" si="0"/>
        <v>4500</v>
      </c>
      <c r="N7" s="800">
        <f t="shared" si="0"/>
        <v>5500</v>
      </c>
      <c r="O7" s="800">
        <f t="shared" si="0"/>
        <v>6600</v>
      </c>
      <c r="P7" s="800">
        <f t="shared" si="0"/>
        <v>7800</v>
      </c>
      <c r="Q7" s="800">
        <f t="shared" si="0"/>
        <v>9100</v>
      </c>
      <c r="R7" s="800">
        <f t="shared" si="0"/>
        <v>10500</v>
      </c>
      <c r="S7" s="800">
        <f t="shared" si="0"/>
        <v>12000</v>
      </c>
      <c r="T7" s="800">
        <f t="shared" si="0"/>
        <v>13600</v>
      </c>
      <c r="U7" s="800">
        <f t="shared" si="0"/>
        <v>15300</v>
      </c>
      <c r="V7" s="800">
        <f t="shared" si="0"/>
        <v>17100</v>
      </c>
      <c r="W7" s="800">
        <f t="shared" si="0"/>
        <v>19000</v>
      </c>
      <c r="X7" s="800">
        <f t="shared" si="0"/>
        <v>21000</v>
      </c>
      <c r="Y7" s="800">
        <f t="shared" si="0"/>
        <v>23100</v>
      </c>
      <c r="Z7" s="800">
        <f t="shared" si="0"/>
        <v>25300</v>
      </c>
      <c r="AA7" s="800">
        <f t="shared" si="0"/>
        <v>27600</v>
      </c>
      <c r="AB7" s="800">
        <f t="shared" si="0"/>
        <v>30000</v>
      </c>
      <c r="AC7" s="803">
        <f t="shared" si="0"/>
        <v>32500</v>
      </c>
      <c r="AD7" s="800">
        <f t="shared" si="0"/>
        <v>35100</v>
      </c>
      <c r="AE7" s="800">
        <f t="shared" si="0"/>
        <v>37800</v>
      </c>
      <c r="AF7" s="800">
        <f t="shared" si="0"/>
        <v>40600</v>
      </c>
      <c r="AG7" s="800">
        <f t="shared" si="0"/>
        <v>43500</v>
      </c>
      <c r="AH7" s="800">
        <f t="shared" si="0"/>
        <v>46500</v>
      </c>
      <c r="AI7" s="800">
        <f t="shared" si="0"/>
        <v>49600</v>
      </c>
      <c r="AJ7" s="800">
        <f t="shared" si="0"/>
        <v>52800</v>
      </c>
      <c r="AK7" s="800">
        <f t="shared" si="0"/>
        <v>56100</v>
      </c>
      <c r="AL7" s="800">
        <f t="shared" si="0"/>
        <v>59500</v>
      </c>
      <c r="AM7" s="800">
        <f t="shared" si="0"/>
        <v>63000</v>
      </c>
      <c r="AN7" s="800">
        <f t="shared" si="0"/>
        <v>66600</v>
      </c>
      <c r="AO7" s="800">
        <f t="shared" si="0"/>
        <v>70300</v>
      </c>
      <c r="AP7" s="800">
        <f t="shared" si="0"/>
        <v>74100</v>
      </c>
      <c r="AQ7" s="800">
        <f t="shared" si="0"/>
        <v>78000</v>
      </c>
      <c r="AR7" s="800">
        <f t="shared" si="0"/>
        <v>82000</v>
      </c>
      <c r="AS7" s="800">
        <f t="shared" si="0"/>
        <v>86100</v>
      </c>
      <c r="AT7" s="800">
        <f t="shared" si="0"/>
        <v>90300</v>
      </c>
      <c r="AU7" s="800">
        <f t="shared" si="0"/>
        <v>94600</v>
      </c>
      <c r="AV7" s="800">
        <f t="shared" si="0"/>
        <v>99000</v>
      </c>
      <c r="AW7" s="800">
        <f t="shared" si="0"/>
        <v>103500</v>
      </c>
      <c r="AX7" s="800">
        <f t="shared" si="0"/>
        <v>108100</v>
      </c>
      <c r="AY7" s="800">
        <f t="shared" si="0"/>
        <v>112800</v>
      </c>
      <c r="AZ7" s="800">
        <f t="shared" si="0"/>
        <v>117600</v>
      </c>
      <c r="BA7" s="800">
        <f t="shared" si="0"/>
        <v>122500</v>
      </c>
      <c r="BB7" s="800">
        <f t="shared" si="0"/>
        <v>127500</v>
      </c>
      <c r="BC7" s="800">
        <f t="shared" si="0"/>
        <v>132600</v>
      </c>
      <c r="BD7" s="800">
        <f t="shared" si="0"/>
        <v>137800</v>
      </c>
      <c r="BE7" s="800">
        <f t="shared" si="0"/>
        <v>143100</v>
      </c>
      <c r="BF7" s="800">
        <f t="shared" si="0"/>
        <v>148500</v>
      </c>
      <c r="BG7" s="800">
        <f t="shared" si="0"/>
        <v>154000</v>
      </c>
      <c r="BH7" s="800">
        <f t="shared" si="0"/>
        <v>159600</v>
      </c>
      <c r="BI7" s="800">
        <f t="shared" si="0"/>
        <v>165300</v>
      </c>
      <c r="BJ7" s="800">
        <f t="shared" si="0"/>
        <v>171100</v>
      </c>
      <c r="BK7" s="800">
        <f t="shared" si="0"/>
        <v>177000</v>
      </c>
      <c r="BL7" s="800">
        <f t="shared" si="0"/>
        <v>183000</v>
      </c>
      <c r="BM7" s="800">
        <f t="shared" si="0"/>
        <v>189100</v>
      </c>
      <c r="BN7" s="800">
        <f t="shared" si="0"/>
        <v>195300</v>
      </c>
      <c r="BO7" s="800">
        <f t="shared" si="0"/>
        <v>201600</v>
      </c>
      <c r="BP7" s="800">
        <f t="shared" si="0"/>
        <v>208000</v>
      </c>
      <c r="BQ7" s="800">
        <f t="shared" si="0"/>
        <v>214500</v>
      </c>
      <c r="BR7" s="800">
        <f t="shared" si="0"/>
        <v>221100</v>
      </c>
      <c r="BS7" s="800">
        <f t="shared" si="0"/>
        <v>227800</v>
      </c>
      <c r="BT7" s="800">
        <f t="shared" ref="BT7:CZ7" si="1">BS7+BT6</f>
        <v>234600</v>
      </c>
      <c r="BU7" s="800">
        <f t="shared" si="1"/>
        <v>241500</v>
      </c>
      <c r="BV7" s="800">
        <f t="shared" si="1"/>
        <v>248500</v>
      </c>
      <c r="BW7" s="800">
        <f t="shared" si="1"/>
        <v>255600</v>
      </c>
      <c r="BX7" s="800">
        <f t="shared" si="1"/>
        <v>262800</v>
      </c>
      <c r="BY7" s="800">
        <f t="shared" si="1"/>
        <v>270100</v>
      </c>
      <c r="BZ7" s="800">
        <f t="shared" si="1"/>
        <v>277500</v>
      </c>
      <c r="CA7" s="800">
        <f t="shared" si="1"/>
        <v>285000</v>
      </c>
      <c r="CB7" s="800">
        <f t="shared" si="1"/>
        <v>292600</v>
      </c>
      <c r="CC7" s="800">
        <f t="shared" si="1"/>
        <v>300300</v>
      </c>
      <c r="CD7" s="800">
        <f t="shared" si="1"/>
        <v>308100</v>
      </c>
      <c r="CE7" s="800">
        <f t="shared" si="1"/>
        <v>316000</v>
      </c>
      <c r="CF7" s="800">
        <f t="shared" si="1"/>
        <v>324000</v>
      </c>
      <c r="CG7" s="800">
        <f t="shared" si="1"/>
        <v>332100</v>
      </c>
      <c r="CH7" s="800">
        <f t="shared" si="1"/>
        <v>340300</v>
      </c>
      <c r="CI7" s="800">
        <f t="shared" si="1"/>
        <v>348600</v>
      </c>
      <c r="CJ7" s="800">
        <f t="shared" si="1"/>
        <v>357000</v>
      </c>
      <c r="CK7" s="800">
        <f t="shared" si="1"/>
        <v>365500</v>
      </c>
      <c r="CL7" s="800">
        <f t="shared" si="1"/>
        <v>374100</v>
      </c>
      <c r="CM7" s="800">
        <f t="shared" si="1"/>
        <v>382800</v>
      </c>
      <c r="CN7" s="800">
        <f t="shared" si="1"/>
        <v>391600</v>
      </c>
      <c r="CO7" s="800">
        <f t="shared" si="1"/>
        <v>400500</v>
      </c>
      <c r="CP7" s="800">
        <f t="shared" si="1"/>
        <v>409500</v>
      </c>
      <c r="CQ7" s="800">
        <f t="shared" si="1"/>
        <v>418600</v>
      </c>
      <c r="CR7" s="800">
        <f t="shared" si="1"/>
        <v>427800</v>
      </c>
      <c r="CS7" s="800">
        <f t="shared" si="1"/>
        <v>437100</v>
      </c>
      <c r="CT7" s="800">
        <f t="shared" si="1"/>
        <v>446500</v>
      </c>
      <c r="CU7" s="800">
        <f t="shared" si="1"/>
        <v>456000</v>
      </c>
      <c r="CV7" s="800">
        <f t="shared" si="1"/>
        <v>465600</v>
      </c>
      <c r="CW7" s="800">
        <f t="shared" si="1"/>
        <v>475300</v>
      </c>
      <c r="CX7" s="800">
        <f t="shared" si="1"/>
        <v>485100</v>
      </c>
      <c r="CY7" s="800">
        <f t="shared" si="1"/>
        <v>495000</v>
      </c>
      <c r="CZ7" s="800">
        <f t="shared" si="1"/>
        <v>505000</v>
      </c>
    </row>
    <row r="8" spans="2:104" s="801" customFormat="1">
      <c r="B8" s="874" t="s">
        <v>2577</v>
      </c>
      <c r="C8" s="873" t="s">
        <v>2576</v>
      </c>
      <c r="D8" s="802">
        <v>0</v>
      </c>
      <c r="E8" s="802">
        <f>IF(E2&lt;=10,100,100-(QUOTIENT(E2-1,10))*10)</f>
        <v>100</v>
      </c>
      <c r="F8" s="802">
        <f t="shared" ref="F8:N8" si="2">IF(F2&lt;=10,100,100-(QUOTIENT(F2-1,10))*10)</f>
        <v>100</v>
      </c>
      <c r="G8" s="802">
        <f t="shared" si="2"/>
        <v>100</v>
      </c>
      <c r="H8" s="802">
        <f t="shared" si="2"/>
        <v>100</v>
      </c>
      <c r="I8" s="802">
        <f t="shared" si="2"/>
        <v>100</v>
      </c>
      <c r="J8" s="802">
        <f t="shared" si="2"/>
        <v>100</v>
      </c>
      <c r="K8" s="802">
        <f t="shared" si="2"/>
        <v>100</v>
      </c>
      <c r="L8" s="802">
        <f t="shared" si="2"/>
        <v>100</v>
      </c>
      <c r="M8" s="802">
        <f t="shared" si="2"/>
        <v>100</v>
      </c>
      <c r="N8" s="802">
        <f t="shared" si="2"/>
        <v>100</v>
      </c>
      <c r="O8" s="803">
        <f t="shared" ref="O8:X8" si="3">(IF(O2&lt;=10,100,100-(QUOTIENT(O2-1,10))*10))+5</f>
        <v>95</v>
      </c>
      <c r="P8" s="802">
        <f t="shared" si="3"/>
        <v>95</v>
      </c>
      <c r="Q8" s="802">
        <f t="shared" si="3"/>
        <v>95</v>
      </c>
      <c r="R8" s="802">
        <f t="shared" si="3"/>
        <v>95</v>
      </c>
      <c r="S8" s="802">
        <f t="shared" si="3"/>
        <v>95</v>
      </c>
      <c r="T8" s="802">
        <f t="shared" si="3"/>
        <v>95</v>
      </c>
      <c r="U8" s="802">
        <f t="shared" si="3"/>
        <v>95</v>
      </c>
      <c r="V8" s="802">
        <f t="shared" si="3"/>
        <v>95</v>
      </c>
      <c r="W8" s="802">
        <f t="shared" si="3"/>
        <v>95</v>
      </c>
      <c r="X8" s="802">
        <f t="shared" si="3"/>
        <v>95</v>
      </c>
      <c r="Y8" s="803">
        <f t="shared" ref="Y8:AH8" si="4">((IF(Y2&lt;=10,100,100-(QUOTIENT(Y2-1,10))*10))+5)+5</f>
        <v>90</v>
      </c>
      <c r="Z8" s="802">
        <f t="shared" si="4"/>
        <v>90</v>
      </c>
      <c r="AA8" s="802">
        <f t="shared" si="4"/>
        <v>90</v>
      </c>
      <c r="AB8" s="802">
        <f t="shared" si="4"/>
        <v>90</v>
      </c>
      <c r="AC8" s="802">
        <f t="shared" si="4"/>
        <v>90</v>
      </c>
      <c r="AD8" s="802">
        <f t="shared" si="4"/>
        <v>90</v>
      </c>
      <c r="AE8" s="802">
        <f t="shared" si="4"/>
        <v>90</v>
      </c>
      <c r="AF8" s="802">
        <f t="shared" si="4"/>
        <v>90</v>
      </c>
      <c r="AG8" s="802">
        <f t="shared" si="4"/>
        <v>90</v>
      </c>
      <c r="AH8" s="802">
        <f t="shared" si="4"/>
        <v>90</v>
      </c>
      <c r="AI8" s="803">
        <f t="shared" ref="AI8:AR8" si="5">(((IF(AI2&lt;=10,100,100-(QUOTIENT(AI2-1,10))*10))+5)+5)+5</f>
        <v>85</v>
      </c>
      <c r="AJ8" s="802">
        <f t="shared" si="5"/>
        <v>85</v>
      </c>
      <c r="AK8" s="802">
        <f t="shared" si="5"/>
        <v>85</v>
      </c>
      <c r="AL8" s="802">
        <f t="shared" si="5"/>
        <v>85</v>
      </c>
      <c r="AM8" s="802">
        <f t="shared" si="5"/>
        <v>85</v>
      </c>
      <c r="AN8" s="802">
        <f t="shared" si="5"/>
        <v>85</v>
      </c>
      <c r="AO8" s="802">
        <f t="shared" si="5"/>
        <v>85</v>
      </c>
      <c r="AP8" s="802">
        <f t="shared" si="5"/>
        <v>85</v>
      </c>
      <c r="AQ8" s="802">
        <f t="shared" si="5"/>
        <v>85</v>
      </c>
      <c r="AR8" s="802">
        <f t="shared" si="5"/>
        <v>85</v>
      </c>
      <c r="AS8" s="803">
        <f t="shared" ref="AS8:BB8" si="6">((((IF(AS2&lt;=10,100,100-(QUOTIENT(AS2-1,10))*10))+5)+5)+5)+5</f>
        <v>80</v>
      </c>
      <c r="AT8" s="802">
        <f t="shared" si="6"/>
        <v>80</v>
      </c>
      <c r="AU8" s="802">
        <f t="shared" si="6"/>
        <v>80</v>
      </c>
      <c r="AV8" s="802">
        <f t="shared" si="6"/>
        <v>80</v>
      </c>
      <c r="AW8" s="802">
        <f t="shared" si="6"/>
        <v>80</v>
      </c>
      <c r="AX8" s="802">
        <f t="shared" si="6"/>
        <v>80</v>
      </c>
      <c r="AY8" s="802">
        <f t="shared" si="6"/>
        <v>80</v>
      </c>
      <c r="AZ8" s="802">
        <f t="shared" si="6"/>
        <v>80</v>
      </c>
      <c r="BA8" s="802">
        <f t="shared" si="6"/>
        <v>80</v>
      </c>
      <c r="BB8" s="802">
        <f t="shared" si="6"/>
        <v>80</v>
      </c>
      <c r="BC8" s="802">
        <v>80</v>
      </c>
      <c r="BD8" s="802">
        <v>80</v>
      </c>
      <c r="BE8" s="802">
        <v>80</v>
      </c>
      <c r="BF8" s="802">
        <v>80</v>
      </c>
      <c r="BG8" s="802">
        <v>80</v>
      </c>
      <c r="BH8" s="802">
        <v>80</v>
      </c>
      <c r="BI8" s="802">
        <v>80</v>
      </c>
      <c r="BJ8" s="802">
        <v>80</v>
      </c>
      <c r="BK8" s="802">
        <v>80</v>
      </c>
      <c r="BL8" s="802">
        <v>80</v>
      </c>
      <c r="BM8" s="802">
        <v>80</v>
      </c>
      <c r="BN8" s="802">
        <v>80</v>
      </c>
      <c r="BO8" s="802">
        <v>80</v>
      </c>
      <c r="BP8" s="802">
        <v>80</v>
      </c>
      <c r="BQ8" s="802">
        <v>80</v>
      </c>
      <c r="BR8" s="802">
        <v>80</v>
      </c>
      <c r="BS8" s="802">
        <v>80</v>
      </c>
      <c r="BT8" s="802">
        <v>80</v>
      </c>
      <c r="BU8" s="802">
        <v>80</v>
      </c>
      <c r="BV8" s="802">
        <v>80</v>
      </c>
      <c r="BW8" s="802">
        <v>80</v>
      </c>
      <c r="BX8" s="802">
        <v>80</v>
      </c>
      <c r="BY8" s="802">
        <v>80</v>
      </c>
      <c r="BZ8" s="802">
        <v>80</v>
      </c>
      <c r="CA8" s="802">
        <v>80</v>
      </c>
      <c r="CB8" s="802">
        <v>80</v>
      </c>
      <c r="CC8" s="802">
        <v>80</v>
      </c>
      <c r="CD8" s="802">
        <v>80</v>
      </c>
      <c r="CE8" s="802">
        <v>80</v>
      </c>
      <c r="CF8" s="802">
        <v>80</v>
      </c>
      <c r="CG8" s="802">
        <v>80</v>
      </c>
      <c r="CH8" s="802">
        <v>80</v>
      </c>
      <c r="CI8" s="802">
        <v>80</v>
      </c>
      <c r="CJ8" s="802">
        <v>80</v>
      </c>
      <c r="CK8" s="802">
        <v>80</v>
      </c>
      <c r="CL8" s="802">
        <v>80</v>
      </c>
      <c r="CM8" s="802">
        <v>80</v>
      </c>
      <c r="CN8" s="802">
        <v>80</v>
      </c>
      <c r="CO8" s="802">
        <v>80</v>
      </c>
      <c r="CP8" s="802">
        <v>80</v>
      </c>
      <c r="CQ8" s="802">
        <v>80</v>
      </c>
      <c r="CR8" s="802">
        <v>80</v>
      </c>
      <c r="CS8" s="802">
        <v>80</v>
      </c>
      <c r="CT8" s="802">
        <v>80</v>
      </c>
      <c r="CU8" s="802">
        <v>80</v>
      </c>
      <c r="CV8" s="802">
        <v>80</v>
      </c>
      <c r="CW8" s="802">
        <v>80</v>
      </c>
      <c r="CX8" s="802">
        <v>80</v>
      </c>
      <c r="CY8" s="802">
        <v>80</v>
      </c>
      <c r="CZ8" s="802">
        <v>80</v>
      </c>
    </row>
    <row r="9" spans="2:104" s="801" customFormat="1" ht="3.75" customHeight="1">
      <c r="C9" s="776"/>
      <c r="D9" s="802"/>
      <c r="E9" s="802"/>
      <c r="F9" s="802"/>
      <c r="G9" s="802"/>
      <c r="H9" s="802"/>
      <c r="I9" s="802"/>
      <c r="J9" s="802"/>
      <c r="K9" s="802"/>
      <c r="L9" s="802"/>
      <c r="M9" s="802"/>
      <c r="N9" s="802"/>
      <c r="O9" s="802"/>
      <c r="P9" s="802"/>
      <c r="Q9" s="802"/>
      <c r="R9" s="802"/>
      <c r="S9" s="802"/>
      <c r="T9" s="802"/>
      <c r="U9" s="802"/>
      <c r="V9" s="802"/>
      <c r="W9" s="802"/>
      <c r="X9" s="802"/>
      <c r="Y9" s="802"/>
      <c r="Z9" s="802"/>
      <c r="AA9" s="802"/>
      <c r="AB9" s="802"/>
      <c r="AC9" s="802"/>
      <c r="AD9" s="802"/>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c r="BC9" s="802"/>
      <c r="BD9" s="802"/>
      <c r="BE9" s="802"/>
      <c r="BF9" s="802"/>
      <c r="BG9" s="802"/>
      <c r="BH9" s="802"/>
      <c r="BI9" s="802"/>
      <c r="BJ9" s="802"/>
      <c r="BK9" s="802"/>
      <c r="BL9" s="802"/>
      <c r="BM9" s="802"/>
      <c r="BN9" s="802"/>
      <c r="BO9" s="802"/>
      <c r="BP9" s="802"/>
      <c r="BQ9" s="802"/>
      <c r="BR9" s="802"/>
      <c r="BS9" s="802"/>
      <c r="BT9" s="802"/>
      <c r="BU9" s="802"/>
      <c r="BV9" s="802"/>
      <c r="BW9" s="802"/>
      <c r="BX9" s="802"/>
      <c r="BY9" s="802"/>
      <c r="BZ9" s="802"/>
      <c r="CA9" s="802"/>
      <c r="CB9" s="802"/>
      <c r="CC9" s="802"/>
      <c r="CD9" s="802"/>
      <c r="CE9" s="802"/>
      <c r="CF9" s="802"/>
      <c r="CG9" s="802"/>
      <c r="CH9" s="802"/>
      <c r="CI9" s="802"/>
      <c r="CJ9" s="802"/>
      <c r="CK9" s="802"/>
      <c r="CL9" s="802"/>
      <c r="CM9" s="802"/>
      <c r="CN9" s="802"/>
      <c r="CO9" s="802"/>
      <c r="CP9" s="802"/>
      <c r="CQ9" s="802"/>
      <c r="CR9" s="802"/>
      <c r="CS9" s="802"/>
      <c r="CT9" s="802"/>
      <c r="CU9" s="802"/>
      <c r="CV9" s="802"/>
      <c r="CW9" s="802"/>
      <c r="CX9" s="802"/>
      <c r="CY9" s="802"/>
      <c r="CZ9" s="802"/>
    </row>
    <row r="10" spans="2:104" ht="16.5" customHeight="1">
      <c r="B10" s="773" t="s">
        <v>1576</v>
      </c>
      <c r="C10" s="799" t="s">
        <v>1574</v>
      </c>
      <c r="D10" s="798">
        <v>0</v>
      </c>
      <c r="E10" s="798">
        <v>100</v>
      </c>
      <c r="F10" s="798">
        <v>200</v>
      </c>
      <c r="G10" s="798">
        <v>300</v>
      </c>
      <c r="H10" s="798">
        <v>400</v>
      </c>
      <c r="I10" s="798">
        <v>500</v>
      </c>
      <c r="J10" s="798">
        <v>600</v>
      </c>
      <c r="K10" s="798">
        <v>700</v>
      </c>
      <c r="L10" s="798">
        <v>800</v>
      </c>
      <c r="M10" s="798">
        <v>900</v>
      </c>
      <c r="N10" s="798">
        <v>1000</v>
      </c>
      <c r="O10" s="798">
        <v>1100</v>
      </c>
      <c r="P10" s="798">
        <v>1200</v>
      </c>
      <c r="Q10" s="798">
        <v>1300</v>
      </c>
      <c r="R10" s="798">
        <v>1400</v>
      </c>
      <c r="S10" s="798">
        <v>1500</v>
      </c>
      <c r="T10" s="798">
        <v>1600</v>
      </c>
      <c r="U10" s="798">
        <v>1700</v>
      </c>
      <c r="V10" s="798">
        <v>1800</v>
      </c>
      <c r="W10" s="798">
        <v>1900</v>
      </c>
      <c r="X10" s="798">
        <v>2000</v>
      </c>
      <c r="Y10" s="798">
        <v>2100</v>
      </c>
      <c r="Z10" s="798">
        <v>2200</v>
      </c>
      <c r="AA10" s="798">
        <v>2300</v>
      </c>
      <c r="AB10" s="798">
        <v>2400</v>
      </c>
      <c r="AC10" s="798">
        <v>2500</v>
      </c>
      <c r="AD10" s="798">
        <v>2600</v>
      </c>
      <c r="AE10" s="798">
        <v>2700</v>
      </c>
      <c r="AF10" s="798">
        <v>2800</v>
      </c>
      <c r="AG10" s="798">
        <v>2900</v>
      </c>
      <c r="AH10" s="798">
        <v>3000</v>
      </c>
      <c r="AI10" s="798">
        <v>3100</v>
      </c>
      <c r="AJ10" s="798">
        <v>3200</v>
      </c>
      <c r="AK10" s="798">
        <v>3300</v>
      </c>
      <c r="AL10" s="798">
        <v>3400</v>
      </c>
      <c r="AM10" s="798">
        <v>3500</v>
      </c>
      <c r="AN10" s="798">
        <v>3600</v>
      </c>
      <c r="AO10" s="798">
        <v>3700</v>
      </c>
      <c r="AP10" s="798">
        <v>3800</v>
      </c>
      <c r="AQ10" s="798">
        <v>3900</v>
      </c>
      <c r="AR10" s="798">
        <v>4000</v>
      </c>
      <c r="AS10" s="798">
        <v>4100</v>
      </c>
      <c r="AT10" s="798">
        <v>4200</v>
      </c>
      <c r="AU10" s="798">
        <v>4300</v>
      </c>
      <c r="AV10" s="798">
        <v>4400</v>
      </c>
      <c r="AW10" s="798">
        <v>4500</v>
      </c>
      <c r="AX10" s="798">
        <v>4600</v>
      </c>
      <c r="AY10" s="798">
        <v>4700</v>
      </c>
      <c r="AZ10" s="798">
        <v>4800</v>
      </c>
      <c r="BA10" s="798">
        <v>4900</v>
      </c>
      <c r="BB10" s="798">
        <v>5000</v>
      </c>
      <c r="BC10" s="798">
        <v>5100</v>
      </c>
      <c r="BD10" s="798">
        <v>5200</v>
      </c>
      <c r="BE10" s="798">
        <v>5300</v>
      </c>
      <c r="BF10" s="798">
        <v>5400</v>
      </c>
      <c r="BG10" s="798">
        <v>5500</v>
      </c>
      <c r="BH10" s="798">
        <v>5600</v>
      </c>
      <c r="BI10" s="798">
        <v>5700</v>
      </c>
      <c r="BJ10" s="798">
        <v>5800</v>
      </c>
      <c r="BK10" s="798">
        <v>5900</v>
      </c>
      <c r="BL10" s="798">
        <v>6000</v>
      </c>
      <c r="BM10" s="798">
        <v>6100</v>
      </c>
      <c r="BN10" s="798">
        <v>6200</v>
      </c>
      <c r="BO10" s="798">
        <v>6300</v>
      </c>
      <c r="BP10" s="798">
        <v>6400</v>
      </c>
      <c r="BQ10" s="798">
        <v>6500</v>
      </c>
      <c r="BR10" s="798">
        <v>6600</v>
      </c>
      <c r="BS10" s="798">
        <v>6700</v>
      </c>
      <c r="BT10" s="798">
        <v>6800</v>
      </c>
      <c r="BU10" s="798">
        <v>6900</v>
      </c>
      <c r="BV10" s="798">
        <v>7000</v>
      </c>
      <c r="BW10" s="798">
        <v>7100</v>
      </c>
      <c r="BX10" s="798">
        <v>7200</v>
      </c>
      <c r="BY10" s="798">
        <v>7300</v>
      </c>
      <c r="BZ10" s="798">
        <v>7400</v>
      </c>
      <c r="CA10" s="798">
        <v>7500</v>
      </c>
      <c r="CB10" s="798">
        <v>7600</v>
      </c>
      <c r="CC10" s="798">
        <v>7700</v>
      </c>
      <c r="CD10" s="798">
        <v>7800</v>
      </c>
      <c r="CE10" s="798">
        <v>7900</v>
      </c>
      <c r="CF10" s="798">
        <v>8000</v>
      </c>
      <c r="CG10" s="798">
        <v>8100</v>
      </c>
      <c r="CH10" s="798">
        <v>8200</v>
      </c>
      <c r="CI10" s="798">
        <v>8300</v>
      </c>
      <c r="CJ10" s="798">
        <v>8400</v>
      </c>
      <c r="CK10" s="798">
        <v>8500</v>
      </c>
      <c r="CL10" s="798">
        <v>8600</v>
      </c>
      <c r="CM10" s="798">
        <v>8700</v>
      </c>
      <c r="CN10" s="798">
        <v>8800</v>
      </c>
      <c r="CO10" s="798">
        <v>8900</v>
      </c>
      <c r="CP10" s="798">
        <v>9000</v>
      </c>
      <c r="CQ10" s="798">
        <v>9100</v>
      </c>
      <c r="CR10" s="798">
        <v>9200</v>
      </c>
      <c r="CS10" s="798">
        <v>9300</v>
      </c>
      <c r="CT10" s="798">
        <v>9400</v>
      </c>
      <c r="CU10" s="798">
        <v>9500</v>
      </c>
      <c r="CV10" s="798">
        <v>9600</v>
      </c>
      <c r="CW10" s="798">
        <v>9700</v>
      </c>
      <c r="CX10" s="798">
        <v>9800</v>
      </c>
      <c r="CY10" s="798">
        <v>9900</v>
      </c>
      <c r="CZ10" s="798">
        <v>10000</v>
      </c>
    </row>
    <row r="11" spans="2:104" ht="16.5" customHeight="1">
      <c r="C11" s="779" t="s">
        <v>1571</v>
      </c>
      <c r="D11" s="800">
        <v>0</v>
      </c>
      <c r="E11" s="800">
        <f t="shared" ref="E11:BP11" si="7">D11+E10</f>
        <v>100</v>
      </c>
      <c r="F11" s="800">
        <f t="shared" si="7"/>
        <v>300</v>
      </c>
      <c r="G11" s="800">
        <f t="shared" si="7"/>
        <v>600</v>
      </c>
      <c r="H11" s="800">
        <f t="shared" si="7"/>
        <v>1000</v>
      </c>
      <c r="I11" s="800">
        <f t="shared" si="7"/>
        <v>1500</v>
      </c>
      <c r="J11" s="800">
        <f t="shared" si="7"/>
        <v>2100</v>
      </c>
      <c r="K11" s="800">
        <f t="shared" si="7"/>
        <v>2800</v>
      </c>
      <c r="L11" s="800">
        <f t="shared" si="7"/>
        <v>3600</v>
      </c>
      <c r="M11" s="800">
        <f t="shared" si="7"/>
        <v>4500</v>
      </c>
      <c r="N11" s="800">
        <f t="shared" si="7"/>
        <v>5500</v>
      </c>
      <c r="O11" s="800">
        <f t="shared" si="7"/>
        <v>6600</v>
      </c>
      <c r="P11" s="800">
        <f t="shared" si="7"/>
        <v>7800</v>
      </c>
      <c r="Q11" s="800">
        <f t="shared" si="7"/>
        <v>9100</v>
      </c>
      <c r="R11" s="800">
        <f t="shared" si="7"/>
        <v>10500</v>
      </c>
      <c r="S11" s="800">
        <f t="shared" si="7"/>
        <v>12000</v>
      </c>
      <c r="T11" s="800">
        <f t="shared" si="7"/>
        <v>13600</v>
      </c>
      <c r="U11" s="800">
        <f t="shared" si="7"/>
        <v>15300</v>
      </c>
      <c r="V11" s="800">
        <f t="shared" si="7"/>
        <v>17100</v>
      </c>
      <c r="W11" s="800">
        <f t="shared" si="7"/>
        <v>19000</v>
      </c>
      <c r="X11" s="800">
        <f t="shared" si="7"/>
        <v>21000</v>
      </c>
      <c r="Y11" s="800">
        <f t="shared" si="7"/>
        <v>23100</v>
      </c>
      <c r="Z11" s="800">
        <f t="shared" si="7"/>
        <v>25300</v>
      </c>
      <c r="AA11" s="800">
        <f t="shared" si="7"/>
        <v>27600</v>
      </c>
      <c r="AB11" s="800">
        <f t="shared" si="7"/>
        <v>30000</v>
      </c>
      <c r="AC11" s="800">
        <f t="shared" si="7"/>
        <v>32500</v>
      </c>
      <c r="AD11" s="800">
        <f t="shared" si="7"/>
        <v>35100</v>
      </c>
      <c r="AE11" s="800">
        <f t="shared" si="7"/>
        <v>37800</v>
      </c>
      <c r="AF11" s="800">
        <f t="shared" si="7"/>
        <v>40600</v>
      </c>
      <c r="AG11" s="800">
        <f t="shared" si="7"/>
        <v>43500</v>
      </c>
      <c r="AH11" s="800">
        <f t="shared" si="7"/>
        <v>46500</v>
      </c>
      <c r="AI11" s="800">
        <f t="shared" si="7"/>
        <v>49600</v>
      </c>
      <c r="AJ11" s="800">
        <f t="shared" si="7"/>
        <v>52800</v>
      </c>
      <c r="AK11" s="800">
        <f t="shared" si="7"/>
        <v>56100</v>
      </c>
      <c r="AL11" s="800">
        <f t="shared" si="7"/>
        <v>59500</v>
      </c>
      <c r="AM11" s="800">
        <f t="shared" si="7"/>
        <v>63000</v>
      </c>
      <c r="AN11" s="800">
        <f t="shared" si="7"/>
        <v>66600</v>
      </c>
      <c r="AO11" s="800">
        <f t="shared" si="7"/>
        <v>70300</v>
      </c>
      <c r="AP11" s="800">
        <f t="shared" si="7"/>
        <v>74100</v>
      </c>
      <c r="AQ11" s="800">
        <f t="shared" si="7"/>
        <v>78000</v>
      </c>
      <c r="AR11" s="800">
        <f t="shared" si="7"/>
        <v>82000</v>
      </c>
      <c r="AS11" s="800">
        <f t="shared" si="7"/>
        <v>86100</v>
      </c>
      <c r="AT11" s="800">
        <f t="shared" si="7"/>
        <v>90300</v>
      </c>
      <c r="AU11" s="800">
        <f t="shared" si="7"/>
        <v>94600</v>
      </c>
      <c r="AV11" s="800">
        <f t="shared" si="7"/>
        <v>99000</v>
      </c>
      <c r="AW11" s="800">
        <f t="shared" si="7"/>
        <v>103500</v>
      </c>
      <c r="AX11" s="800">
        <f t="shared" si="7"/>
        <v>108100</v>
      </c>
      <c r="AY11" s="800">
        <f t="shared" si="7"/>
        <v>112800</v>
      </c>
      <c r="AZ11" s="800">
        <f t="shared" si="7"/>
        <v>117600</v>
      </c>
      <c r="BA11" s="800">
        <f t="shared" si="7"/>
        <v>122500</v>
      </c>
      <c r="BB11" s="800">
        <f t="shared" si="7"/>
        <v>127500</v>
      </c>
      <c r="BC11" s="800">
        <f t="shared" si="7"/>
        <v>132600</v>
      </c>
      <c r="BD11" s="800">
        <f t="shared" si="7"/>
        <v>137800</v>
      </c>
      <c r="BE11" s="800">
        <f t="shared" si="7"/>
        <v>143100</v>
      </c>
      <c r="BF11" s="800">
        <f t="shared" si="7"/>
        <v>148500</v>
      </c>
      <c r="BG11" s="800">
        <f t="shared" si="7"/>
        <v>154000</v>
      </c>
      <c r="BH11" s="800">
        <f t="shared" si="7"/>
        <v>159600</v>
      </c>
      <c r="BI11" s="800">
        <f t="shared" si="7"/>
        <v>165300</v>
      </c>
      <c r="BJ11" s="800">
        <f t="shared" si="7"/>
        <v>171100</v>
      </c>
      <c r="BK11" s="800">
        <f t="shared" si="7"/>
        <v>177000</v>
      </c>
      <c r="BL11" s="800">
        <f t="shared" si="7"/>
        <v>183000</v>
      </c>
      <c r="BM11" s="800">
        <f t="shared" si="7"/>
        <v>189100</v>
      </c>
      <c r="BN11" s="800">
        <f t="shared" si="7"/>
        <v>195300</v>
      </c>
      <c r="BO11" s="800">
        <f t="shared" si="7"/>
        <v>201600</v>
      </c>
      <c r="BP11" s="800">
        <f t="shared" si="7"/>
        <v>208000</v>
      </c>
      <c r="BQ11" s="800">
        <f t="shared" ref="BQ11:CZ11" si="8">BP11+BQ10</f>
        <v>214500</v>
      </c>
      <c r="BR11" s="800">
        <f t="shared" si="8"/>
        <v>221100</v>
      </c>
      <c r="BS11" s="800">
        <f t="shared" si="8"/>
        <v>227800</v>
      </c>
      <c r="BT11" s="800">
        <f t="shared" si="8"/>
        <v>234600</v>
      </c>
      <c r="BU11" s="800">
        <f t="shared" si="8"/>
        <v>241500</v>
      </c>
      <c r="BV11" s="800">
        <f t="shared" si="8"/>
        <v>248500</v>
      </c>
      <c r="BW11" s="800">
        <f t="shared" si="8"/>
        <v>255600</v>
      </c>
      <c r="BX11" s="800">
        <f t="shared" si="8"/>
        <v>262800</v>
      </c>
      <c r="BY11" s="800">
        <f t="shared" si="8"/>
        <v>270100</v>
      </c>
      <c r="BZ11" s="800">
        <f t="shared" si="8"/>
        <v>277500</v>
      </c>
      <c r="CA11" s="800">
        <f t="shared" si="8"/>
        <v>285000</v>
      </c>
      <c r="CB11" s="800">
        <f t="shared" si="8"/>
        <v>292600</v>
      </c>
      <c r="CC11" s="800">
        <f t="shared" si="8"/>
        <v>300300</v>
      </c>
      <c r="CD11" s="800">
        <f t="shared" si="8"/>
        <v>308100</v>
      </c>
      <c r="CE11" s="800">
        <f t="shared" si="8"/>
        <v>316000</v>
      </c>
      <c r="CF11" s="800">
        <f t="shared" si="8"/>
        <v>324000</v>
      </c>
      <c r="CG11" s="800">
        <f t="shared" si="8"/>
        <v>332100</v>
      </c>
      <c r="CH11" s="800">
        <f t="shared" si="8"/>
        <v>340300</v>
      </c>
      <c r="CI11" s="800">
        <f t="shared" si="8"/>
        <v>348600</v>
      </c>
      <c r="CJ11" s="800">
        <f t="shared" si="8"/>
        <v>357000</v>
      </c>
      <c r="CK11" s="800">
        <f t="shared" si="8"/>
        <v>365500</v>
      </c>
      <c r="CL11" s="800">
        <f t="shared" si="8"/>
        <v>374100</v>
      </c>
      <c r="CM11" s="800">
        <f t="shared" si="8"/>
        <v>382800</v>
      </c>
      <c r="CN11" s="800">
        <f t="shared" si="8"/>
        <v>391600</v>
      </c>
      <c r="CO11" s="800">
        <f t="shared" si="8"/>
        <v>400500</v>
      </c>
      <c r="CP11" s="800">
        <f t="shared" si="8"/>
        <v>409500</v>
      </c>
      <c r="CQ11" s="800">
        <f t="shared" si="8"/>
        <v>418600</v>
      </c>
      <c r="CR11" s="800">
        <f t="shared" si="8"/>
        <v>427800</v>
      </c>
      <c r="CS11" s="800">
        <f t="shared" si="8"/>
        <v>437100</v>
      </c>
      <c r="CT11" s="800">
        <f t="shared" si="8"/>
        <v>446500</v>
      </c>
      <c r="CU11" s="800">
        <f t="shared" si="8"/>
        <v>456000</v>
      </c>
      <c r="CV11" s="800">
        <f t="shared" si="8"/>
        <v>465600</v>
      </c>
      <c r="CW11" s="800">
        <f t="shared" si="8"/>
        <v>475300</v>
      </c>
      <c r="CX11" s="800">
        <f t="shared" si="8"/>
        <v>485100</v>
      </c>
      <c r="CY11" s="800">
        <f t="shared" si="8"/>
        <v>495000</v>
      </c>
      <c r="CZ11" s="800">
        <f t="shared" si="8"/>
        <v>505000</v>
      </c>
    </row>
    <row r="12" spans="2:104" ht="16.5" customHeight="1">
      <c r="C12" s="779" t="s">
        <v>1630</v>
      </c>
      <c r="D12" s="800">
        <v>0</v>
      </c>
      <c r="E12" s="800">
        <v>50</v>
      </c>
      <c r="F12" s="800">
        <v>50</v>
      </c>
      <c r="G12" s="800">
        <v>50</v>
      </c>
      <c r="H12" s="800">
        <v>50</v>
      </c>
      <c r="I12" s="800">
        <v>50</v>
      </c>
      <c r="J12" s="800">
        <v>50</v>
      </c>
      <c r="K12" s="800">
        <v>50</v>
      </c>
      <c r="L12" s="800">
        <v>50</v>
      </c>
      <c r="M12" s="800">
        <v>50</v>
      </c>
      <c r="N12" s="800">
        <v>50</v>
      </c>
      <c r="O12" s="800">
        <v>50</v>
      </c>
      <c r="P12" s="800">
        <v>50</v>
      </c>
      <c r="Q12" s="800">
        <v>50</v>
      </c>
      <c r="R12" s="800">
        <v>50</v>
      </c>
      <c r="S12" s="800">
        <v>50</v>
      </c>
      <c r="T12" s="800">
        <v>50</v>
      </c>
      <c r="U12" s="800">
        <v>50</v>
      </c>
      <c r="V12" s="800">
        <v>50</v>
      </c>
      <c r="W12" s="800">
        <v>50</v>
      </c>
      <c r="X12" s="800">
        <v>50</v>
      </c>
      <c r="Y12" s="800">
        <v>50</v>
      </c>
      <c r="Z12" s="800">
        <v>50</v>
      </c>
      <c r="AA12" s="800">
        <v>50</v>
      </c>
      <c r="AB12" s="800">
        <v>50</v>
      </c>
      <c r="AC12" s="800">
        <v>50</v>
      </c>
      <c r="AD12" s="800">
        <v>50</v>
      </c>
      <c r="AE12" s="800">
        <v>50</v>
      </c>
      <c r="AF12" s="800">
        <v>50</v>
      </c>
      <c r="AG12" s="800">
        <v>50</v>
      </c>
      <c r="AH12" s="800">
        <v>50</v>
      </c>
      <c r="AI12" s="800">
        <v>50</v>
      </c>
      <c r="AJ12" s="800">
        <v>50</v>
      </c>
      <c r="AK12" s="800">
        <v>50</v>
      </c>
      <c r="AL12" s="800">
        <v>50</v>
      </c>
      <c r="AM12" s="800">
        <v>50</v>
      </c>
      <c r="AN12" s="800">
        <v>50</v>
      </c>
      <c r="AO12" s="800">
        <v>50</v>
      </c>
      <c r="AP12" s="800">
        <v>50</v>
      </c>
      <c r="AQ12" s="800">
        <v>50</v>
      </c>
      <c r="AR12" s="800">
        <v>50</v>
      </c>
      <c r="AS12" s="800">
        <v>50</v>
      </c>
      <c r="AT12" s="800">
        <v>50</v>
      </c>
      <c r="AU12" s="800">
        <v>50</v>
      </c>
      <c r="AV12" s="800">
        <v>50</v>
      </c>
      <c r="AW12" s="800">
        <v>50</v>
      </c>
      <c r="AX12" s="800">
        <v>50</v>
      </c>
      <c r="AY12" s="800">
        <v>50</v>
      </c>
      <c r="AZ12" s="800">
        <v>50</v>
      </c>
      <c r="BA12" s="800">
        <v>50</v>
      </c>
      <c r="BB12" s="800">
        <v>50</v>
      </c>
      <c r="BC12" s="800">
        <v>50</v>
      </c>
      <c r="BD12" s="800">
        <v>50</v>
      </c>
      <c r="BE12" s="800">
        <v>50</v>
      </c>
      <c r="BF12" s="800">
        <v>50</v>
      </c>
      <c r="BG12" s="800">
        <v>50</v>
      </c>
      <c r="BH12" s="800">
        <v>50</v>
      </c>
      <c r="BI12" s="800">
        <v>50</v>
      </c>
      <c r="BJ12" s="800">
        <v>50</v>
      </c>
      <c r="BK12" s="800">
        <v>50</v>
      </c>
      <c r="BL12" s="800">
        <v>50</v>
      </c>
      <c r="BM12" s="800">
        <v>50</v>
      </c>
      <c r="BN12" s="800">
        <v>50</v>
      </c>
      <c r="BO12" s="800">
        <v>50</v>
      </c>
      <c r="BP12" s="800">
        <v>50</v>
      </c>
      <c r="BQ12" s="800">
        <v>50</v>
      </c>
      <c r="BR12" s="800">
        <v>50</v>
      </c>
      <c r="BS12" s="800">
        <v>50</v>
      </c>
      <c r="BT12" s="800">
        <v>50</v>
      </c>
      <c r="BU12" s="800">
        <v>50</v>
      </c>
      <c r="BV12" s="800">
        <v>50</v>
      </c>
      <c r="BW12" s="800">
        <v>50</v>
      </c>
      <c r="BX12" s="800">
        <v>50</v>
      </c>
      <c r="BY12" s="800">
        <v>50</v>
      </c>
      <c r="BZ12" s="800">
        <v>50</v>
      </c>
      <c r="CA12" s="800">
        <v>50</v>
      </c>
      <c r="CB12" s="800">
        <v>50</v>
      </c>
      <c r="CC12" s="800">
        <v>50</v>
      </c>
      <c r="CD12" s="800">
        <v>50</v>
      </c>
      <c r="CE12" s="800">
        <v>50</v>
      </c>
      <c r="CF12" s="800">
        <v>50</v>
      </c>
      <c r="CG12" s="800">
        <v>50</v>
      </c>
      <c r="CH12" s="800">
        <v>50</v>
      </c>
      <c r="CI12" s="800">
        <v>50</v>
      </c>
      <c r="CJ12" s="800">
        <v>50</v>
      </c>
      <c r="CK12" s="800">
        <v>50</v>
      </c>
      <c r="CL12" s="800">
        <v>50</v>
      </c>
      <c r="CM12" s="800">
        <v>50</v>
      </c>
      <c r="CN12" s="800">
        <v>50</v>
      </c>
      <c r="CO12" s="800">
        <v>50</v>
      </c>
      <c r="CP12" s="800">
        <v>50</v>
      </c>
      <c r="CQ12" s="800">
        <v>50</v>
      </c>
      <c r="CR12" s="800">
        <v>50</v>
      </c>
      <c r="CS12" s="800">
        <v>50</v>
      </c>
      <c r="CT12" s="800">
        <v>50</v>
      </c>
      <c r="CU12" s="800">
        <v>50</v>
      </c>
      <c r="CV12" s="800">
        <v>50</v>
      </c>
      <c r="CW12" s="800">
        <v>50</v>
      </c>
      <c r="CX12" s="800">
        <v>50</v>
      </c>
      <c r="CY12" s="800">
        <v>50</v>
      </c>
      <c r="CZ12" s="800">
        <v>50</v>
      </c>
    </row>
    <row r="16" spans="2:104">
      <c r="C16" s="773" t="s">
        <v>1567</v>
      </c>
      <c r="N16" s="773" t="s">
        <v>1569</v>
      </c>
    </row>
    <row r="17" spans="2:21">
      <c r="C17" s="773" t="s">
        <v>1568</v>
      </c>
      <c r="H17" s="832"/>
      <c r="I17" s="832"/>
      <c r="J17" s="832"/>
      <c r="K17" s="832"/>
      <c r="L17" s="832"/>
      <c r="M17" s="832"/>
      <c r="N17" s="832"/>
      <c r="O17" s="832"/>
      <c r="P17" s="832"/>
      <c r="Q17" s="832"/>
      <c r="R17" s="832"/>
    </row>
    <row r="18" spans="2:21">
      <c r="C18" s="781"/>
      <c r="D18" s="782"/>
      <c r="E18" s="782"/>
      <c r="F18" s="783"/>
      <c r="H18" s="832"/>
      <c r="I18" s="832"/>
      <c r="J18" s="832"/>
      <c r="K18" s="832"/>
      <c r="L18" s="832"/>
      <c r="M18" s="832"/>
      <c r="N18" s="832"/>
      <c r="O18" s="832"/>
      <c r="P18" s="832"/>
      <c r="Q18" s="832"/>
      <c r="R18" s="832"/>
    </row>
    <row r="19" spans="2:21">
      <c r="C19" s="784"/>
      <c r="D19" s="781"/>
      <c r="E19" s="782"/>
      <c r="F19" s="783"/>
      <c r="H19" s="832"/>
      <c r="I19" s="832"/>
      <c r="J19" s="832"/>
      <c r="K19" s="832"/>
      <c r="L19" s="832"/>
      <c r="M19" s="832"/>
      <c r="N19" s="832"/>
      <c r="O19" s="832"/>
      <c r="P19" s="832"/>
      <c r="Q19" s="832"/>
      <c r="R19" s="832"/>
    </row>
    <row r="20" spans="2:21">
      <c r="C20" s="784"/>
      <c r="D20" s="784"/>
      <c r="E20" s="785" t="s">
        <v>426</v>
      </c>
      <c r="F20" s="786"/>
      <c r="H20" s="832"/>
      <c r="I20" s="832"/>
      <c r="J20" s="832"/>
      <c r="K20" s="832"/>
      <c r="L20" s="832"/>
      <c r="M20" s="832"/>
      <c r="N20" s="832"/>
      <c r="O20" s="832"/>
      <c r="P20" s="832"/>
      <c r="Q20" s="832"/>
      <c r="R20" s="832"/>
    </row>
    <row r="21" spans="2:21">
      <c r="C21" s="784"/>
      <c r="D21" s="790" t="s">
        <v>428</v>
      </c>
      <c r="E21" s="785" t="s">
        <v>429</v>
      </c>
      <c r="F21" s="786" t="s">
        <v>427</v>
      </c>
      <c r="H21" s="832"/>
      <c r="I21" s="832"/>
      <c r="J21" s="832"/>
      <c r="K21" s="832"/>
      <c r="L21" s="832"/>
      <c r="M21" s="832"/>
      <c r="N21" s="832"/>
      <c r="O21" s="832"/>
      <c r="P21" s="832"/>
      <c r="Q21" s="832"/>
      <c r="R21" s="832"/>
    </row>
    <row r="22" spans="2:21">
      <c r="C22" s="784"/>
      <c r="D22" s="784"/>
      <c r="E22" s="785"/>
      <c r="F22" s="786"/>
      <c r="H22" s="832"/>
      <c r="I22" s="832"/>
      <c r="J22" s="832"/>
      <c r="K22" s="832"/>
      <c r="L22" s="832"/>
      <c r="M22" s="832"/>
      <c r="N22" s="832"/>
      <c r="O22" s="832"/>
      <c r="P22" s="832"/>
      <c r="Q22" s="832"/>
      <c r="R22" s="832"/>
    </row>
    <row r="23" spans="2:21">
      <c r="C23" s="784"/>
      <c r="D23" s="787"/>
      <c r="E23" s="788"/>
      <c r="F23" s="789"/>
      <c r="H23" s="832"/>
      <c r="I23" s="832"/>
      <c r="J23" s="832"/>
      <c r="K23" s="832"/>
      <c r="L23" s="832"/>
      <c r="M23" s="832"/>
      <c r="N23" s="832"/>
      <c r="O23" s="832"/>
      <c r="P23" s="832"/>
      <c r="Q23" s="832"/>
      <c r="R23" s="832"/>
    </row>
    <row r="24" spans="2:21">
      <c r="C24" s="784"/>
      <c r="D24" s="785"/>
      <c r="E24" s="785"/>
      <c r="F24" s="786"/>
      <c r="H24" s="832"/>
      <c r="I24" s="832"/>
      <c r="J24" s="832"/>
      <c r="K24" s="832"/>
      <c r="L24" s="832"/>
      <c r="M24" s="832"/>
      <c r="N24" s="832"/>
      <c r="O24" s="832"/>
      <c r="P24" s="832"/>
      <c r="Q24" s="832"/>
      <c r="R24" s="832"/>
    </row>
    <row r="25" spans="2:21">
      <c r="C25" s="787"/>
      <c r="D25" s="788"/>
      <c r="E25" s="788"/>
      <c r="F25" s="789"/>
      <c r="H25" s="832"/>
      <c r="I25" s="832"/>
      <c r="J25" s="832"/>
      <c r="K25" s="832"/>
      <c r="L25" s="832"/>
      <c r="M25" s="832"/>
      <c r="N25" s="832"/>
      <c r="O25" s="832"/>
      <c r="P25" s="832"/>
      <c r="Q25" s="832"/>
      <c r="R25" s="832"/>
    </row>
    <row r="26" spans="2:21">
      <c r="H26" s="832"/>
      <c r="I26" s="832"/>
      <c r="J26" s="832"/>
      <c r="K26" s="832"/>
      <c r="L26" s="832"/>
      <c r="M26" s="832"/>
      <c r="N26" s="832"/>
      <c r="O26" s="832"/>
      <c r="P26" s="832"/>
      <c r="Q26" s="832"/>
      <c r="R26" s="832"/>
    </row>
    <row r="27" spans="2:21">
      <c r="H27" s="832"/>
      <c r="I27" s="832"/>
      <c r="J27" s="832"/>
      <c r="K27" s="832"/>
      <c r="L27" s="832"/>
      <c r="M27" s="832"/>
      <c r="N27" s="832"/>
      <c r="O27" s="832"/>
      <c r="P27" s="832"/>
      <c r="Q27" s="832"/>
      <c r="R27" s="832"/>
    </row>
    <row r="28" spans="2:21">
      <c r="H28" s="832"/>
      <c r="I28" s="832"/>
      <c r="J28" s="832"/>
      <c r="K28" s="832"/>
      <c r="L28" s="832"/>
      <c r="M28" s="832"/>
      <c r="N28" s="832"/>
      <c r="O28" s="832"/>
      <c r="P28" s="832"/>
      <c r="Q28" s="832"/>
      <c r="R28" s="832"/>
    </row>
    <row r="29" spans="2:21" s="811" customFormat="1" ht="16.5">
      <c r="B29" s="773"/>
      <c r="C29" s="773"/>
      <c r="D29" s="773"/>
      <c r="E29" s="773"/>
      <c r="F29" s="773"/>
      <c r="G29" s="773"/>
      <c r="H29" s="832"/>
      <c r="I29" s="832"/>
      <c r="J29" s="832"/>
      <c r="K29" s="832"/>
      <c r="L29" s="832"/>
      <c r="M29" s="832"/>
      <c r="N29" s="832"/>
      <c r="O29" s="832"/>
      <c r="P29" s="832"/>
      <c r="Q29" s="832"/>
      <c r="R29" s="832"/>
      <c r="S29" s="773"/>
      <c r="T29" s="773"/>
      <c r="U29" s="773"/>
    </row>
    <row r="30" spans="2:21" s="811" customFormat="1" ht="16.5">
      <c r="B30" s="773"/>
      <c r="C30" s="773"/>
      <c r="D30" s="773"/>
      <c r="E30" s="773"/>
      <c r="F30" s="773"/>
      <c r="G30" s="773"/>
      <c r="H30" s="832"/>
      <c r="I30" s="832"/>
      <c r="J30" s="832"/>
      <c r="K30" s="832"/>
      <c r="L30" s="832"/>
      <c r="M30" s="832"/>
      <c r="N30" s="832"/>
      <c r="O30" s="832"/>
      <c r="P30" s="832"/>
      <c r="Q30" s="832"/>
      <c r="R30" s="832"/>
      <c r="S30" s="773"/>
      <c r="T30" s="773"/>
      <c r="U30" s="773"/>
    </row>
    <row r="31" spans="2:21" s="811" customFormat="1" ht="16.5">
      <c r="B31" s="773"/>
      <c r="C31" s="773"/>
      <c r="D31" s="773"/>
      <c r="E31" s="773"/>
      <c r="F31" s="773"/>
      <c r="G31" s="773"/>
      <c r="H31" s="832"/>
      <c r="I31" s="832"/>
      <c r="J31" s="832"/>
      <c r="K31" s="832"/>
      <c r="L31" s="832"/>
      <c r="M31" s="832"/>
      <c r="N31" s="832"/>
      <c r="O31" s="832"/>
      <c r="P31" s="832"/>
      <c r="Q31" s="832"/>
      <c r="R31" s="832"/>
      <c r="S31" s="773"/>
      <c r="T31" s="773"/>
      <c r="U31" s="773"/>
    </row>
    <row r="32" spans="2:21" s="811" customFormat="1" ht="16.5">
      <c r="B32" s="773"/>
      <c r="C32" s="773"/>
      <c r="D32" s="773"/>
      <c r="E32" s="773"/>
      <c r="F32" s="773"/>
      <c r="G32" s="773"/>
      <c r="H32" s="832"/>
      <c r="I32" s="832"/>
      <c r="J32" s="832"/>
      <c r="K32" s="832"/>
      <c r="L32" s="832"/>
      <c r="M32" s="832"/>
      <c r="N32" s="832"/>
      <c r="O32" s="832"/>
      <c r="P32" s="832"/>
      <c r="Q32" s="832"/>
      <c r="R32" s="832"/>
      <c r="S32" s="773"/>
      <c r="T32" s="773"/>
      <c r="U32" s="773"/>
    </row>
    <row r="33" spans="1:21" s="811" customFormat="1" ht="16.5">
      <c r="A33" s="811" t="s">
        <v>2247</v>
      </c>
      <c r="B33" s="811" t="s">
        <v>2242</v>
      </c>
      <c r="C33" s="811" t="s">
        <v>2243</v>
      </c>
    </row>
    <row r="34" spans="1:21" s="811" customFormat="1" ht="16.5">
      <c r="A34" s="811" t="s">
        <v>2248</v>
      </c>
      <c r="B34" s="811" t="s">
        <v>2244</v>
      </c>
      <c r="C34" s="811" t="s">
        <v>2245</v>
      </c>
    </row>
    <row r="35" spans="1:21" s="811" customFormat="1" ht="16.5">
      <c r="A35" s="811" t="s">
        <v>2249</v>
      </c>
    </row>
    <row r="36" spans="1:21" s="811" customFormat="1" ht="16.5">
      <c r="A36" s="811" t="s">
        <v>2250</v>
      </c>
      <c r="B36" s="811" t="s">
        <v>2246</v>
      </c>
      <c r="C36" s="814">
        <v>10</v>
      </c>
      <c r="D36" s="814">
        <v>20</v>
      </c>
      <c r="E36" s="814">
        <v>30</v>
      </c>
      <c r="F36" s="814">
        <v>40</v>
      </c>
      <c r="G36" s="814">
        <v>50</v>
      </c>
      <c r="H36" s="814">
        <v>60</v>
      </c>
      <c r="I36" s="814">
        <v>70</v>
      </c>
      <c r="J36" s="814">
        <v>80</v>
      </c>
      <c r="K36" s="814">
        <v>90</v>
      </c>
      <c r="L36" s="814">
        <v>100</v>
      </c>
      <c r="M36" s="814">
        <v>110</v>
      </c>
      <c r="N36" s="814">
        <v>120</v>
      </c>
      <c r="O36" s="814">
        <v>130</v>
      </c>
      <c r="P36" s="814">
        <v>140</v>
      </c>
    </row>
    <row r="37" spans="1:21" s="811" customFormat="1" ht="16.5">
      <c r="A37" s="811" t="s">
        <v>2251</v>
      </c>
      <c r="B37" s="812">
        <v>50</v>
      </c>
      <c r="C37" s="814">
        <f t="shared" ref="C37:P37" si="9">C36*(C36+1)/2*$B$37</f>
        <v>2750</v>
      </c>
      <c r="D37" s="815">
        <f t="shared" si="9"/>
        <v>10500</v>
      </c>
      <c r="E37" s="814">
        <f t="shared" si="9"/>
        <v>23250</v>
      </c>
      <c r="F37" s="814">
        <f t="shared" si="9"/>
        <v>41000</v>
      </c>
      <c r="G37" s="815">
        <f t="shared" si="9"/>
        <v>63750</v>
      </c>
      <c r="H37" s="814">
        <f t="shared" si="9"/>
        <v>91500</v>
      </c>
      <c r="I37" s="814">
        <f t="shared" si="9"/>
        <v>124250</v>
      </c>
      <c r="J37" s="814">
        <f t="shared" si="9"/>
        <v>162000</v>
      </c>
      <c r="K37" s="814">
        <f t="shared" si="9"/>
        <v>204750</v>
      </c>
      <c r="L37" s="815">
        <f t="shared" si="9"/>
        <v>252500</v>
      </c>
      <c r="M37" s="814">
        <f t="shared" si="9"/>
        <v>305250</v>
      </c>
      <c r="N37" s="814">
        <f t="shared" si="9"/>
        <v>363000</v>
      </c>
      <c r="O37" s="814">
        <f t="shared" si="9"/>
        <v>425750</v>
      </c>
      <c r="P37" s="814">
        <f t="shared" si="9"/>
        <v>493500</v>
      </c>
    </row>
    <row r="38" spans="1:21" s="811" customFormat="1" ht="16.5">
      <c r="A38" s="811" t="s">
        <v>2252</v>
      </c>
      <c r="B38" s="811">
        <v>60</v>
      </c>
      <c r="C38" s="814">
        <f t="shared" ref="C38:P38" si="10">C36*(C36+1)/2*$B$38</f>
        <v>3300</v>
      </c>
      <c r="D38" s="816">
        <f t="shared" si="10"/>
        <v>12600</v>
      </c>
      <c r="E38" s="814">
        <f t="shared" si="10"/>
        <v>27900</v>
      </c>
      <c r="F38" s="814">
        <f t="shared" si="10"/>
        <v>49200</v>
      </c>
      <c r="G38" s="816">
        <f t="shared" si="10"/>
        <v>76500</v>
      </c>
      <c r="H38" s="814">
        <f t="shared" si="10"/>
        <v>109800</v>
      </c>
      <c r="I38" s="814">
        <f t="shared" si="10"/>
        <v>149100</v>
      </c>
      <c r="J38" s="814">
        <f t="shared" si="10"/>
        <v>194400</v>
      </c>
      <c r="K38" s="816">
        <f t="shared" si="10"/>
        <v>245700</v>
      </c>
      <c r="L38" s="814">
        <f t="shared" si="10"/>
        <v>303000</v>
      </c>
      <c r="M38" s="814">
        <f t="shared" si="10"/>
        <v>366300</v>
      </c>
      <c r="N38" s="814">
        <f t="shared" si="10"/>
        <v>435600</v>
      </c>
      <c r="O38" s="814">
        <f t="shared" si="10"/>
        <v>510900</v>
      </c>
      <c r="P38" s="814">
        <f t="shared" si="10"/>
        <v>592200</v>
      </c>
    </row>
    <row r="39" spans="1:21" s="811" customFormat="1" ht="16.5">
      <c r="A39" s="811" t="s">
        <v>2253</v>
      </c>
      <c r="B39" s="812">
        <v>70</v>
      </c>
      <c r="C39" s="814">
        <f t="shared" ref="C39:P39" si="11">C36*(C36+1)/2*$B$39</f>
        <v>3850</v>
      </c>
      <c r="D39" s="815">
        <f t="shared" si="11"/>
        <v>14700</v>
      </c>
      <c r="E39" s="814">
        <f t="shared" si="11"/>
        <v>32550</v>
      </c>
      <c r="F39" s="814">
        <f t="shared" si="11"/>
        <v>57400</v>
      </c>
      <c r="G39" s="815">
        <f t="shared" si="11"/>
        <v>89250</v>
      </c>
      <c r="H39" s="814">
        <f t="shared" si="11"/>
        <v>128100</v>
      </c>
      <c r="I39" s="814">
        <f t="shared" si="11"/>
        <v>173950</v>
      </c>
      <c r="J39" s="815">
        <f t="shared" si="11"/>
        <v>226800</v>
      </c>
      <c r="K39" s="814">
        <f t="shared" si="11"/>
        <v>286650</v>
      </c>
      <c r="L39" s="814">
        <f t="shared" si="11"/>
        <v>353500</v>
      </c>
      <c r="M39" s="814">
        <f t="shared" si="11"/>
        <v>427350</v>
      </c>
      <c r="N39" s="814">
        <f t="shared" si="11"/>
        <v>508200</v>
      </c>
      <c r="O39" s="814">
        <f t="shared" si="11"/>
        <v>596050</v>
      </c>
      <c r="P39" s="814">
        <f t="shared" si="11"/>
        <v>690900</v>
      </c>
    </row>
    <row r="40" spans="1:21" s="811" customFormat="1" ht="16.5">
      <c r="A40" s="811" t="s">
        <v>2254</v>
      </c>
      <c r="B40" s="811">
        <v>80</v>
      </c>
      <c r="C40" s="814">
        <f t="shared" ref="C40:P40" si="12">C36*(C36+1)/2*$B$40</f>
        <v>4400</v>
      </c>
      <c r="D40" s="816">
        <f t="shared" si="12"/>
        <v>16800</v>
      </c>
      <c r="E40" s="814">
        <f t="shared" si="12"/>
        <v>37200</v>
      </c>
      <c r="F40" s="814">
        <f t="shared" si="12"/>
        <v>65600</v>
      </c>
      <c r="G40" s="816">
        <f t="shared" si="12"/>
        <v>102000</v>
      </c>
      <c r="H40" s="814">
        <f t="shared" si="12"/>
        <v>146400</v>
      </c>
      <c r="I40" s="814">
        <f t="shared" si="12"/>
        <v>198800</v>
      </c>
      <c r="J40" s="816">
        <f t="shared" si="12"/>
        <v>259200</v>
      </c>
      <c r="K40" s="814">
        <f t="shared" si="12"/>
        <v>327600</v>
      </c>
      <c r="L40" s="814">
        <f t="shared" si="12"/>
        <v>404000</v>
      </c>
      <c r="M40" s="814">
        <f t="shared" si="12"/>
        <v>488400</v>
      </c>
      <c r="N40" s="814">
        <f t="shared" si="12"/>
        <v>580800</v>
      </c>
      <c r="O40" s="814">
        <f t="shared" si="12"/>
        <v>681200</v>
      </c>
      <c r="P40" s="814">
        <f t="shared" si="12"/>
        <v>789600</v>
      </c>
    </row>
    <row r="41" spans="1:21" s="811" customFormat="1" ht="16.5">
      <c r="A41" s="811" t="s">
        <v>2255</v>
      </c>
      <c r="B41" s="813">
        <v>90</v>
      </c>
      <c r="C41" s="814">
        <f t="shared" ref="C41:P41" si="13">C36*(C36+1)/2*$B$41</f>
        <v>4950</v>
      </c>
      <c r="D41" s="816">
        <f t="shared" si="13"/>
        <v>18900</v>
      </c>
      <c r="E41" s="814">
        <f t="shared" si="13"/>
        <v>41850</v>
      </c>
      <c r="F41" s="814">
        <f t="shared" si="13"/>
        <v>73800</v>
      </c>
      <c r="G41" s="816">
        <f t="shared" si="13"/>
        <v>114750</v>
      </c>
      <c r="H41" s="814">
        <f t="shared" si="13"/>
        <v>164700</v>
      </c>
      <c r="I41" s="816">
        <f t="shared" si="13"/>
        <v>223650</v>
      </c>
      <c r="J41" s="814">
        <f t="shared" si="13"/>
        <v>291600</v>
      </c>
      <c r="K41" s="814">
        <f t="shared" si="13"/>
        <v>368550</v>
      </c>
      <c r="L41" s="814">
        <f t="shared" si="13"/>
        <v>454500</v>
      </c>
      <c r="M41" s="814">
        <f t="shared" si="13"/>
        <v>549450</v>
      </c>
      <c r="N41" s="814">
        <f t="shared" si="13"/>
        <v>653400</v>
      </c>
      <c r="O41" s="814">
        <f t="shared" si="13"/>
        <v>766350</v>
      </c>
      <c r="P41" s="814">
        <f t="shared" si="13"/>
        <v>888300</v>
      </c>
    </row>
    <row r="42" spans="1:21" s="811" customFormat="1" ht="16.5">
      <c r="A42" s="811" t="s">
        <v>2256</v>
      </c>
      <c r="B42" s="811">
        <v>100</v>
      </c>
      <c r="C42" s="814">
        <f t="shared" ref="C42:P42" si="14">C36*(C36+1)/2*$B$42</f>
        <v>5500</v>
      </c>
      <c r="D42" s="816">
        <f t="shared" si="14"/>
        <v>21000</v>
      </c>
      <c r="E42" s="814">
        <f t="shared" si="14"/>
        <v>46500</v>
      </c>
      <c r="F42" s="814">
        <f t="shared" si="14"/>
        <v>82000</v>
      </c>
      <c r="G42" s="816">
        <f t="shared" si="14"/>
        <v>127500</v>
      </c>
      <c r="H42" s="814">
        <f t="shared" si="14"/>
        <v>183000</v>
      </c>
      <c r="I42" s="816">
        <f t="shared" si="14"/>
        <v>248500</v>
      </c>
      <c r="J42" s="814">
        <f t="shared" si="14"/>
        <v>324000</v>
      </c>
      <c r="K42" s="814">
        <f t="shared" si="14"/>
        <v>409500</v>
      </c>
      <c r="L42" s="814">
        <f t="shared" si="14"/>
        <v>505000</v>
      </c>
      <c r="M42" s="814">
        <f t="shared" si="14"/>
        <v>610500</v>
      </c>
      <c r="N42" s="814">
        <f t="shared" si="14"/>
        <v>726000</v>
      </c>
      <c r="O42" s="814">
        <f t="shared" si="14"/>
        <v>851500</v>
      </c>
      <c r="P42" s="814">
        <f t="shared" si="14"/>
        <v>987000</v>
      </c>
    </row>
    <row r="43" spans="1:21" s="811" customFormat="1" ht="16.5">
      <c r="A43" s="811" t="s">
        <v>2257</v>
      </c>
      <c r="B43" s="812">
        <v>110</v>
      </c>
      <c r="C43" s="814">
        <f t="shared" ref="C43:P43" si="15">C36*(C36+1)/2*$B$43</f>
        <v>6050</v>
      </c>
      <c r="D43" s="815">
        <f t="shared" si="15"/>
        <v>23100</v>
      </c>
      <c r="E43" s="814">
        <f t="shared" si="15"/>
        <v>51150</v>
      </c>
      <c r="F43" s="814">
        <f t="shared" si="15"/>
        <v>90200</v>
      </c>
      <c r="G43" s="815">
        <f t="shared" si="15"/>
        <v>140250</v>
      </c>
      <c r="H43" s="814">
        <f t="shared" si="15"/>
        <v>201300</v>
      </c>
      <c r="I43" s="815">
        <f t="shared" si="15"/>
        <v>273350</v>
      </c>
      <c r="J43" s="814">
        <f t="shared" si="15"/>
        <v>356400</v>
      </c>
      <c r="K43" s="814">
        <f t="shared" si="15"/>
        <v>450450</v>
      </c>
      <c r="L43" s="814">
        <f t="shared" si="15"/>
        <v>555500</v>
      </c>
      <c r="M43" s="814">
        <f t="shared" si="15"/>
        <v>671550</v>
      </c>
      <c r="N43" s="814">
        <f t="shared" si="15"/>
        <v>798600</v>
      </c>
      <c r="O43" s="814">
        <f t="shared" si="15"/>
        <v>936650</v>
      </c>
      <c r="P43" s="814">
        <f t="shared" si="15"/>
        <v>1085700</v>
      </c>
    </row>
    <row r="44" spans="1:21" s="811" customFormat="1" ht="16.5">
      <c r="B44" s="811">
        <v>120</v>
      </c>
      <c r="C44" s="814">
        <f t="shared" ref="C44:P44" si="16">C36*(C36+1)/2*$B$44</f>
        <v>6600</v>
      </c>
      <c r="D44" s="816">
        <f t="shared" si="16"/>
        <v>25200</v>
      </c>
      <c r="E44" s="814">
        <f t="shared" si="16"/>
        <v>55800</v>
      </c>
      <c r="F44" s="814">
        <f t="shared" si="16"/>
        <v>98400</v>
      </c>
      <c r="G44" s="816">
        <f t="shared" si="16"/>
        <v>153000</v>
      </c>
      <c r="H44" s="816">
        <f t="shared" si="16"/>
        <v>219600</v>
      </c>
      <c r="I44" s="814">
        <f t="shared" si="16"/>
        <v>298200</v>
      </c>
      <c r="J44" s="814">
        <f t="shared" si="16"/>
        <v>388800</v>
      </c>
      <c r="K44" s="814">
        <f t="shared" si="16"/>
        <v>491400</v>
      </c>
      <c r="L44" s="814">
        <f t="shared" si="16"/>
        <v>606000</v>
      </c>
      <c r="M44" s="814">
        <f t="shared" si="16"/>
        <v>732600</v>
      </c>
      <c r="N44" s="814">
        <f t="shared" si="16"/>
        <v>871200</v>
      </c>
      <c r="O44" s="814">
        <f t="shared" si="16"/>
        <v>1021800</v>
      </c>
      <c r="P44" s="814">
        <f t="shared" si="16"/>
        <v>1184400</v>
      </c>
    </row>
    <row r="45" spans="1:21" s="811" customFormat="1" ht="16.5">
      <c r="B45" s="813">
        <v>130</v>
      </c>
      <c r="C45" s="814">
        <f t="shared" ref="C45:P45" si="17">C36*(C36+1)/2*$B$45</f>
        <v>7150</v>
      </c>
      <c r="D45" s="816">
        <f t="shared" si="17"/>
        <v>27300</v>
      </c>
      <c r="E45" s="814">
        <f t="shared" si="17"/>
        <v>60450</v>
      </c>
      <c r="F45" s="814">
        <f t="shared" si="17"/>
        <v>106600</v>
      </c>
      <c r="G45" s="816">
        <f t="shared" si="17"/>
        <v>165750</v>
      </c>
      <c r="H45" s="816">
        <f t="shared" si="17"/>
        <v>237900</v>
      </c>
      <c r="I45" s="814">
        <f t="shared" si="17"/>
        <v>323050</v>
      </c>
      <c r="J45" s="814">
        <f t="shared" si="17"/>
        <v>421200</v>
      </c>
      <c r="K45" s="814">
        <f t="shared" si="17"/>
        <v>532350</v>
      </c>
      <c r="L45" s="814">
        <f t="shared" si="17"/>
        <v>656500</v>
      </c>
      <c r="M45" s="814">
        <f t="shared" si="17"/>
        <v>793650</v>
      </c>
      <c r="N45" s="814">
        <f t="shared" si="17"/>
        <v>943800</v>
      </c>
      <c r="O45" s="814">
        <f t="shared" si="17"/>
        <v>1106950</v>
      </c>
      <c r="P45" s="814">
        <f t="shared" si="17"/>
        <v>1283100</v>
      </c>
    </row>
    <row r="46" spans="1:21" s="811" customFormat="1" ht="16.5">
      <c r="B46" s="811">
        <v>140</v>
      </c>
      <c r="C46" s="814">
        <f t="shared" ref="C46:P46" si="18">C36*(C36+1)/2*$B$46</f>
        <v>7700</v>
      </c>
      <c r="D46" s="816">
        <f t="shared" si="18"/>
        <v>29400</v>
      </c>
      <c r="E46" s="814">
        <f t="shared" si="18"/>
        <v>65100</v>
      </c>
      <c r="F46" s="814">
        <f t="shared" si="18"/>
        <v>114800</v>
      </c>
      <c r="G46" s="816">
        <f t="shared" si="18"/>
        <v>178500</v>
      </c>
      <c r="H46" s="816">
        <f t="shared" si="18"/>
        <v>256200</v>
      </c>
      <c r="I46" s="814">
        <f t="shared" si="18"/>
        <v>347900</v>
      </c>
      <c r="J46" s="814">
        <f t="shared" si="18"/>
        <v>453600</v>
      </c>
      <c r="K46" s="814">
        <f t="shared" si="18"/>
        <v>573300</v>
      </c>
      <c r="L46" s="814">
        <f t="shared" si="18"/>
        <v>707000</v>
      </c>
      <c r="M46" s="814">
        <f t="shared" si="18"/>
        <v>854700</v>
      </c>
      <c r="N46" s="814">
        <f t="shared" si="18"/>
        <v>1016400</v>
      </c>
      <c r="O46" s="814">
        <f t="shared" si="18"/>
        <v>1192100</v>
      </c>
      <c r="P46" s="814">
        <f t="shared" si="18"/>
        <v>1381800</v>
      </c>
    </row>
    <row r="47" spans="1:21" ht="16.5">
      <c r="B47" s="813">
        <v>150</v>
      </c>
      <c r="C47" s="814">
        <f t="shared" ref="C47:P47" si="19">C36*(C36+1)/2*$B$47</f>
        <v>8250</v>
      </c>
      <c r="D47" s="816">
        <f t="shared" si="19"/>
        <v>31500</v>
      </c>
      <c r="E47" s="814">
        <f t="shared" si="19"/>
        <v>69750</v>
      </c>
      <c r="F47" s="814">
        <f t="shared" si="19"/>
        <v>123000</v>
      </c>
      <c r="G47" s="816">
        <f t="shared" si="19"/>
        <v>191250</v>
      </c>
      <c r="H47" s="816">
        <f t="shared" si="19"/>
        <v>274500</v>
      </c>
      <c r="I47" s="814">
        <f t="shared" si="19"/>
        <v>372750</v>
      </c>
      <c r="J47" s="814">
        <f t="shared" si="19"/>
        <v>486000</v>
      </c>
      <c r="K47" s="814">
        <f t="shared" si="19"/>
        <v>614250</v>
      </c>
      <c r="L47" s="814">
        <f t="shared" si="19"/>
        <v>757500</v>
      </c>
      <c r="M47" s="814">
        <f t="shared" si="19"/>
        <v>915750</v>
      </c>
      <c r="N47" s="814">
        <f t="shared" si="19"/>
        <v>1089000</v>
      </c>
      <c r="O47" s="814">
        <f t="shared" si="19"/>
        <v>1277250</v>
      </c>
      <c r="P47" s="814">
        <f t="shared" si="19"/>
        <v>1480500</v>
      </c>
      <c r="Q47" s="811"/>
      <c r="R47" s="811"/>
      <c r="S47" s="811"/>
      <c r="T47" s="811"/>
      <c r="U47" s="811"/>
    </row>
    <row r="48" spans="1:21" ht="16.5">
      <c r="B48" s="811">
        <v>160</v>
      </c>
      <c r="C48" s="814">
        <f t="shared" ref="C48:P48" si="20">C36*(C36+1)/2*$B$48</f>
        <v>8800</v>
      </c>
      <c r="D48" s="816">
        <f t="shared" si="20"/>
        <v>33600</v>
      </c>
      <c r="E48" s="814">
        <f t="shared" si="20"/>
        <v>74400</v>
      </c>
      <c r="F48" s="814">
        <f t="shared" si="20"/>
        <v>131200</v>
      </c>
      <c r="G48" s="816">
        <f t="shared" si="20"/>
        <v>204000</v>
      </c>
      <c r="H48" s="814">
        <f t="shared" si="20"/>
        <v>292800</v>
      </c>
      <c r="I48" s="814">
        <f t="shared" si="20"/>
        <v>397600</v>
      </c>
      <c r="J48" s="814">
        <f t="shared" si="20"/>
        <v>518400</v>
      </c>
      <c r="K48" s="814">
        <f t="shared" si="20"/>
        <v>655200</v>
      </c>
      <c r="L48" s="814">
        <f t="shared" si="20"/>
        <v>808000</v>
      </c>
      <c r="M48" s="814">
        <f t="shared" si="20"/>
        <v>976800</v>
      </c>
      <c r="N48" s="814">
        <f t="shared" si="20"/>
        <v>1161600</v>
      </c>
      <c r="O48" s="814">
        <f t="shared" si="20"/>
        <v>1362400</v>
      </c>
      <c r="P48" s="814">
        <f t="shared" si="20"/>
        <v>1579200</v>
      </c>
      <c r="Q48" s="811"/>
      <c r="R48" s="811"/>
      <c r="S48" s="811"/>
      <c r="T48" s="811"/>
      <c r="U48" s="811"/>
    </row>
    <row r="50" spans="7:21">
      <c r="G50" s="772"/>
      <c r="H50" s="772"/>
      <c r="I50" s="772"/>
      <c r="J50" s="772"/>
      <c r="K50" s="772"/>
      <c r="L50" s="772"/>
      <c r="M50" s="772"/>
      <c r="N50" s="772"/>
      <c r="O50" s="772"/>
      <c r="P50" s="772"/>
      <c r="Q50" s="772"/>
      <c r="R50" s="772"/>
      <c r="S50" s="772"/>
      <c r="T50" s="772"/>
      <c r="U50" s="772"/>
    </row>
    <row r="51" spans="7:21">
      <c r="G51" s="772"/>
      <c r="H51" s="772"/>
      <c r="I51" s="772"/>
      <c r="J51" s="772"/>
      <c r="K51" s="772"/>
      <c r="L51" s="772"/>
      <c r="M51" s="772"/>
      <c r="N51" s="772"/>
      <c r="O51" s="772"/>
      <c r="P51" s="772"/>
      <c r="Q51" s="772"/>
      <c r="R51" s="772"/>
      <c r="S51" s="772"/>
      <c r="T51" s="772"/>
      <c r="U51" s="772"/>
    </row>
    <row r="52" spans="7:21">
      <c r="G52" s="772"/>
      <c r="H52" s="772"/>
      <c r="I52" s="772"/>
      <c r="J52" s="772"/>
      <c r="K52" s="772"/>
      <c r="L52" s="772"/>
      <c r="M52" s="772"/>
      <c r="N52" s="772"/>
      <c r="O52" s="772"/>
      <c r="P52" s="772"/>
      <c r="Q52" s="772"/>
      <c r="R52" s="772"/>
      <c r="S52" s="772"/>
      <c r="T52" s="772"/>
      <c r="U52" s="772"/>
    </row>
    <row r="53" spans="7:21">
      <c r="G53" s="772"/>
      <c r="H53" s="772"/>
      <c r="I53" s="772"/>
      <c r="J53" s="772"/>
      <c r="K53" s="772"/>
      <c r="L53" s="772"/>
      <c r="M53" s="772"/>
      <c r="N53" s="772"/>
      <c r="O53" s="772"/>
      <c r="P53" s="772"/>
      <c r="Q53" s="772"/>
      <c r="R53" s="772"/>
      <c r="S53" s="772"/>
      <c r="T53" s="772"/>
      <c r="U53" s="772"/>
    </row>
  </sheetData>
  <phoneticPr fontId="1" type="noConversion"/>
  <pageMargins left="0.70866141732283472" right="0.70866141732283472" top="0.74803149606299213" bottom="0.74803149606299213" header="0.31496062992125984" footer="0.31496062992125984"/>
  <pageSetup paperSize="9" scale="65" orientation="landscape" r:id="rId1"/>
  <drawing r:id="rId2"/>
</worksheet>
</file>

<file path=xl/worksheets/sheet2.xml><?xml version="1.0" encoding="utf-8"?>
<worksheet xmlns="http://schemas.openxmlformats.org/spreadsheetml/2006/main" xmlns:r="http://schemas.openxmlformats.org/officeDocument/2006/relationships">
  <dimension ref="B2:X97"/>
  <sheetViews>
    <sheetView topLeftCell="A4" workbookViewId="0">
      <selection activeCell="C39" sqref="C39"/>
    </sheetView>
  </sheetViews>
  <sheetFormatPr defaultRowHeight="11.25"/>
  <cols>
    <col min="1" max="1" width="2.625" style="6" customWidth="1"/>
    <col min="2" max="2" width="9.875" style="6" customWidth="1"/>
    <col min="3" max="3" width="12.75" style="6" bestFit="1" customWidth="1"/>
    <col min="4" max="4" width="10.25" style="6" bestFit="1" customWidth="1"/>
    <col min="5" max="5" width="10.25" style="6" customWidth="1"/>
    <col min="6" max="6" width="1.5" style="6" customWidth="1"/>
    <col min="7" max="7" width="10.25" style="6" customWidth="1"/>
    <col min="8" max="9" width="9" style="6"/>
    <col min="10" max="10" width="1.25" style="6" customWidth="1"/>
    <col min="11" max="12" width="9" style="6"/>
    <col min="13" max="13" width="11.625" style="6" customWidth="1"/>
    <col min="14" max="14" width="12.25" style="6" bestFit="1" customWidth="1"/>
    <col min="15" max="15" width="18.625" style="6" bestFit="1" customWidth="1"/>
    <col min="16" max="16" width="11.625" style="6" bestFit="1" customWidth="1"/>
    <col min="17" max="18" width="9" style="6"/>
    <col min="19" max="19" width="6.5" style="6" customWidth="1"/>
    <col min="20" max="20" width="5.875" style="6" customWidth="1"/>
    <col min="21" max="21" width="7.375" style="6" customWidth="1"/>
    <col min="22" max="22" width="3" style="6" bestFit="1" customWidth="1"/>
    <col min="23" max="23" width="5.875" style="6" customWidth="1"/>
    <col min="24" max="16384" width="9" style="6"/>
  </cols>
  <sheetData>
    <row r="2" spans="2:23" s="84" customFormat="1" ht="12">
      <c r="B2" s="85"/>
      <c r="C2" s="85" t="s">
        <v>221</v>
      </c>
      <c r="D2" s="86" t="s">
        <v>222</v>
      </c>
      <c r="E2" s="86" t="s">
        <v>223</v>
      </c>
      <c r="F2" s="86"/>
      <c r="G2" s="85" t="s">
        <v>224</v>
      </c>
      <c r="H2" s="86" t="s">
        <v>220</v>
      </c>
      <c r="K2" s="6">
        <v>0</v>
      </c>
      <c r="L2" s="6">
        <v>1</v>
      </c>
      <c r="M2" s="6">
        <v>2</v>
      </c>
      <c r="N2" s="6">
        <v>3</v>
      </c>
      <c r="O2" s="6">
        <v>4</v>
      </c>
      <c r="P2" s="6">
        <v>5</v>
      </c>
      <c r="Q2" s="6">
        <v>6</v>
      </c>
    </row>
    <row r="3" spans="2:23" s="84" customFormat="1" ht="31.5" customHeight="1">
      <c r="B3" s="87" t="s">
        <v>414</v>
      </c>
      <c r="C3" s="165" t="s">
        <v>446</v>
      </c>
      <c r="D3" s="165" t="s">
        <v>446</v>
      </c>
      <c r="E3" s="165" t="s">
        <v>446</v>
      </c>
      <c r="F3" s="89"/>
      <c r="G3" s="165" t="s">
        <v>446</v>
      </c>
      <c r="H3" s="165" t="s">
        <v>447</v>
      </c>
      <c r="K3" s="6" t="s">
        <v>793</v>
      </c>
      <c r="L3" s="6" t="s">
        <v>794</v>
      </c>
      <c r="M3" s="6" t="s">
        <v>795</v>
      </c>
      <c r="N3" s="6" t="s">
        <v>795</v>
      </c>
      <c r="O3" s="6" t="s">
        <v>796</v>
      </c>
      <c r="P3" s="6" t="s">
        <v>797</v>
      </c>
      <c r="Q3" s="6" t="s">
        <v>798</v>
      </c>
    </row>
    <row r="4" spans="2:23" s="84" customFormat="1" ht="12">
      <c r="B4" s="87" t="s">
        <v>423</v>
      </c>
      <c r="C4" s="89" t="s">
        <v>365</v>
      </c>
      <c r="D4" s="89" t="s">
        <v>365</v>
      </c>
      <c r="E4" s="89" t="s">
        <v>365</v>
      </c>
      <c r="F4" s="89"/>
      <c r="G4" s="89" t="s">
        <v>365</v>
      </c>
      <c r="H4" s="150" t="s">
        <v>788</v>
      </c>
      <c r="O4" s="84" t="e">
        <f>QUOTIENT</f>
        <v>#NAME?</v>
      </c>
    </row>
    <row r="5" spans="2:23" ht="13.5">
      <c r="B5" s="916">
        <v>1</v>
      </c>
      <c r="C5" s="917"/>
      <c r="D5" s="6">
        <v>0</v>
      </c>
      <c r="H5" s="6">
        <v>100</v>
      </c>
      <c r="I5" s="6">
        <v>300</v>
      </c>
      <c r="K5" s="6">
        <v>1</v>
      </c>
      <c r="M5" s="6">
        <v>0</v>
      </c>
      <c r="O5" s="6">
        <f>(K7/5)*80+1800</f>
        <v>1816</v>
      </c>
    </row>
    <row r="6" spans="2:23" ht="13.5">
      <c r="B6" s="14" t="s">
        <v>415</v>
      </c>
      <c r="C6" s="14" t="s">
        <v>416</v>
      </c>
      <c r="D6" s="14" t="s">
        <v>417</v>
      </c>
      <c r="E6" s="18" t="s">
        <v>45</v>
      </c>
      <c r="F6" s="149"/>
      <c r="G6" s="18" t="s">
        <v>422</v>
      </c>
      <c r="H6" s="18" t="str">
        <f>" +" &amp; 2</f>
        <v xml:space="preserve"> +2</v>
      </c>
      <c r="I6" s="18" t="str">
        <f>" +" &amp; 3</f>
        <v xml:space="preserve"> +3</v>
      </c>
      <c r="J6" s="149"/>
      <c r="K6" s="18" t="s">
        <v>418</v>
      </c>
      <c r="L6" s="18" t="s">
        <v>419</v>
      </c>
      <c r="M6" s="18" t="s">
        <v>420</v>
      </c>
      <c r="N6" s="18" t="s">
        <v>421</v>
      </c>
      <c r="O6" s="189" t="s">
        <v>514</v>
      </c>
      <c r="P6" s="426" t="s">
        <v>1023</v>
      </c>
      <c r="V6" s="6">
        <v>1</v>
      </c>
      <c r="W6" s="6" t="s">
        <v>637</v>
      </c>
    </row>
    <row r="7" spans="2:23">
      <c r="B7" s="15">
        <v>1</v>
      </c>
      <c r="C7" s="17">
        <f>INT(4.5*B7 + 10)</f>
        <v>14</v>
      </c>
      <c r="D7" s="16">
        <f>C7</f>
        <v>14</v>
      </c>
      <c r="E7" s="19">
        <f>INT(B7/2)+30</f>
        <v>30</v>
      </c>
      <c r="F7" s="1"/>
      <c r="G7" s="146" t="s">
        <v>343</v>
      </c>
      <c r="H7" s="147" t="str">
        <f>(QUOTIENT(B7,15)+1)*50 + 100 &amp; "m 승"</f>
        <v>150m 승</v>
      </c>
      <c r="I7" s="148"/>
      <c r="J7" s="1"/>
      <c r="K7" s="15">
        <v>1</v>
      </c>
      <c r="L7" s="294" t="s">
        <v>800</v>
      </c>
      <c r="M7" s="16">
        <v>6</v>
      </c>
      <c r="N7" s="190" t="s">
        <v>664</v>
      </c>
      <c r="O7" s="190">
        <f>(QUOTIENT(K7,5))*30+1500</f>
        <v>1500</v>
      </c>
      <c r="P7" s="190"/>
      <c r="V7" s="6">
        <v>2</v>
      </c>
      <c r="W7" s="6" t="s">
        <v>638</v>
      </c>
    </row>
    <row r="8" spans="2:23">
      <c r="B8" s="15">
        <v>2</v>
      </c>
      <c r="C8" s="17">
        <f t="shared" ref="C8:C56" si="0">INT(4.5*B8 + 10)</f>
        <v>19</v>
      </c>
      <c r="D8" s="16">
        <f>+D7+C8</f>
        <v>33</v>
      </c>
      <c r="E8" s="19">
        <f t="shared" ref="E8:E56" si="1">INT(B8/2)+30</f>
        <v>31</v>
      </c>
      <c r="F8" s="1"/>
      <c r="G8" s="146" t="s">
        <v>343</v>
      </c>
      <c r="H8" s="147" t="str">
        <f t="shared" ref="H8:H56" si="2">(QUOTIENT(B8,15)+1)*50 + 100 &amp; "m 승"</f>
        <v>150m 승</v>
      </c>
      <c r="I8" s="148"/>
      <c r="J8" s="1"/>
      <c r="K8" s="15">
        <v>2</v>
      </c>
      <c r="L8" s="294" t="s">
        <v>800</v>
      </c>
      <c r="M8" s="16">
        <v>12</v>
      </c>
      <c r="N8" s="190" t="s">
        <v>664</v>
      </c>
      <c r="O8" s="190">
        <f t="shared" ref="O8:O56" si="3">(QUOTIENT(K8,5))*30+1500</f>
        <v>1500</v>
      </c>
      <c r="P8" s="190"/>
      <c r="V8" s="6">
        <v>3</v>
      </c>
      <c r="W8" s="6" t="s">
        <v>632</v>
      </c>
    </row>
    <row r="9" spans="2:23">
      <c r="B9" s="15">
        <v>3</v>
      </c>
      <c r="C9" s="17">
        <f t="shared" si="0"/>
        <v>23</v>
      </c>
      <c r="D9" s="16">
        <f t="shared" ref="D9:D56" si="4">+D8+C9</f>
        <v>56</v>
      </c>
      <c r="E9" s="19">
        <f t="shared" si="1"/>
        <v>31</v>
      </c>
      <c r="F9" s="1"/>
      <c r="G9" s="146" t="s">
        <v>343</v>
      </c>
      <c r="H9" s="147" t="str">
        <f t="shared" si="2"/>
        <v>150m 승</v>
      </c>
      <c r="I9" s="148"/>
      <c r="J9" s="1"/>
      <c r="K9" s="15">
        <v>3</v>
      </c>
      <c r="L9" s="294" t="s">
        <v>800</v>
      </c>
      <c r="M9" s="16">
        <v>18</v>
      </c>
      <c r="N9" s="190" t="s">
        <v>664</v>
      </c>
      <c r="O9" s="190">
        <f t="shared" si="3"/>
        <v>1500</v>
      </c>
      <c r="P9" s="427">
        <v>439</v>
      </c>
      <c r="V9" s="6">
        <v>4</v>
      </c>
      <c r="W9" s="6" t="s">
        <v>633</v>
      </c>
    </row>
    <row r="10" spans="2:23">
      <c r="B10" s="15">
        <v>4</v>
      </c>
      <c r="C10" s="17">
        <f t="shared" si="0"/>
        <v>28</v>
      </c>
      <c r="D10" s="16">
        <f t="shared" si="4"/>
        <v>84</v>
      </c>
      <c r="E10" s="19">
        <f t="shared" si="1"/>
        <v>32</v>
      </c>
      <c r="F10" s="1"/>
      <c r="G10" s="146" t="s">
        <v>343</v>
      </c>
      <c r="H10" s="147" t="str">
        <f t="shared" si="2"/>
        <v>150m 승</v>
      </c>
      <c r="I10" s="148"/>
      <c r="J10" s="1"/>
      <c r="K10" s="15">
        <v>4</v>
      </c>
      <c r="L10" s="294" t="s">
        <v>799</v>
      </c>
      <c r="M10" s="16">
        <v>24</v>
      </c>
      <c r="N10" s="190" t="s">
        <v>664</v>
      </c>
      <c r="O10" s="190">
        <f t="shared" si="3"/>
        <v>1500</v>
      </c>
      <c r="P10" s="190"/>
      <c r="V10" s="6">
        <v>5</v>
      </c>
      <c r="W10" s="6" t="s">
        <v>639</v>
      </c>
    </row>
    <row r="11" spans="2:23">
      <c r="B11" s="15">
        <v>5</v>
      </c>
      <c r="C11" s="17">
        <f t="shared" si="0"/>
        <v>32</v>
      </c>
      <c r="D11" s="16">
        <f t="shared" si="4"/>
        <v>116</v>
      </c>
      <c r="E11" s="19">
        <f t="shared" si="1"/>
        <v>32</v>
      </c>
      <c r="F11" s="1"/>
      <c r="G11" s="146" t="s">
        <v>343</v>
      </c>
      <c r="H11" s="147" t="str">
        <f t="shared" si="2"/>
        <v>150m 승</v>
      </c>
      <c r="I11" s="148"/>
      <c r="J11" s="1"/>
      <c r="K11" s="15">
        <v>5</v>
      </c>
      <c r="L11" s="294" t="s">
        <v>799</v>
      </c>
      <c r="M11" s="16">
        <v>30</v>
      </c>
      <c r="N11" s="190" t="s">
        <v>664</v>
      </c>
      <c r="O11" s="190">
        <f t="shared" si="3"/>
        <v>1530</v>
      </c>
      <c r="P11" s="190"/>
      <c r="V11" s="6">
        <v>6</v>
      </c>
      <c r="W11" s="6" t="s">
        <v>640</v>
      </c>
    </row>
    <row r="12" spans="2:23">
      <c r="B12" s="15">
        <v>6</v>
      </c>
      <c r="C12" s="17">
        <f t="shared" si="0"/>
        <v>37</v>
      </c>
      <c r="D12" s="16">
        <f t="shared" si="4"/>
        <v>153</v>
      </c>
      <c r="E12" s="19">
        <f t="shared" si="1"/>
        <v>33</v>
      </c>
      <c r="F12" s="1"/>
      <c r="G12" s="146" t="s">
        <v>343</v>
      </c>
      <c r="H12" s="147" t="str">
        <f t="shared" si="2"/>
        <v>150m 승</v>
      </c>
      <c r="I12" s="148"/>
      <c r="J12" s="1"/>
      <c r="K12" s="15">
        <v>6</v>
      </c>
      <c r="L12" s="294" t="s">
        <v>799</v>
      </c>
      <c r="M12" s="16">
        <v>36</v>
      </c>
      <c r="N12" s="190" t="s">
        <v>665</v>
      </c>
      <c r="O12" s="190">
        <f t="shared" si="3"/>
        <v>1530</v>
      </c>
      <c r="P12" s="190"/>
      <c r="V12" s="6">
        <v>7</v>
      </c>
      <c r="W12" s="6" t="s">
        <v>641</v>
      </c>
    </row>
    <row r="13" spans="2:23">
      <c r="B13" s="15">
        <v>7</v>
      </c>
      <c r="C13" s="17">
        <f t="shared" si="0"/>
        <v>41</v>
      </c>
      <c r="D13" s="16">
        <f t="shared" si="4"/>
        <v>194</v>
      </c>
      <c r="E13" s="19">
        <f t="shared" si="1"/>
        <v>33</v>
      </c>
      <c r="F13" s="1"/>
      <c r="G13" s="146" t="s">
        <v>343</v>
      </c>
      <c r="H13" s="147" t="str">
        <f t="shared" si="2"/>
        <v>150m 승</v>
      </c>
      <c r="I13" s="148"/>
      <c r="J13" s="1"/>
      <c r="K13" s="15">
        <v>7</v>
      </c>
      <c r="L13" s="294" t="s">
        <v>799</v>
      </c>
      <c r="M13" s="16">
        <v>42</v>
      </c>
      <c r="N13" s="190" t="s">
        <v>665</v>
      </c>
      <c r="O13" s="190">
        <f t="shared" si="3"/>
        <v>1530</v>
      </c>
      <c r="P13" s="190"/>
      <c r="V13" s="6">
        <v>8</v>
      </c>
      <c r="W13" s="6" t="s">
        <v>642</v>
      </c>
    </row>
    <row r="14" spans="2:23">
      <c r="B14" s="15">
        <v>8</v>
      </c>
      <c r="C14" s="17">
        <f t="shared" si="0"/>
        <v>46</v>
      </c>
      <c r="D14" s="16">
        <f t="shared" si="4"/>
        <v>240</v>
      </c>
      <c r="E14" s="19">
        <f t="shared" si="1"/>
        <v>34</v>
      </c>
      <c r="F14" s="1"/>
      <c r="G14" s="146" t="s">
        <v>343</v>
      </c>
      <c r="H14" s="147" t="str">
        <f t="shared" si="2"/>
        <v>150m 승</v>
      </c>
      <c r="I14" s="148"/>
      <c r="J14" s="1"/>
      <c r="K14" s="15">
        <v>8</v>
      </c>
      <c r="L14" s="294" t="s">
        <v>799</v>
      </c>
      <c r="M14" s="16">
        <v>48</v>
      </c>
      <c r="N14" s="190" t="s">
        <v>665</v>
      </c>
      <c r="O14" s="190">
        <f t="shared" si="3"/>
        <v>1530</v>
      </c>
      <c r="P14" s="190"/>
      <c r="V14" s="6">
        <v>9</v>
      </c>
      <c r="W14" s="6" t="s">
        <v>643</v>
      </c>
    </row>
    <row r="15" spans="2:23">
      <c r="B15" s="15">
        <v>9</v>
      </c>
      <c r="C15" s="17">
        <f t="shared" si="0"/>
        <v>50</v>
      </c>
      <c r="D15" s="16">
        <f t="shared" si="4"/>
        <v>290</v>
      </c>
      <c r="E15" s="19">
        <f t="shared" si="1"/>
        <v>34</v>
      </c>
      <c r="F15" s="1"/>
      <c r="G15" s="146" t="s">
        <v>343</v>
      </c>
      <c r="H15" s="147" t="str">
        <f t="shared" si="2"/>
        <v>150m 승</v>
      </c>
      <c r="I15" s="148"/>
      <c r="J15" s="1"/>
      <c r="K15" s="15">
        <v>9</v>
      </c>
      <c r="L15" s="294" t="s">
        <v>799</v>
      </c>
      <c r="M15" s="16">
        <v>54</v>
      </c>
      <c r="N15" s="190" t="s">
        <v>665</v>
      </c>
      <c r="O15" s="190">
        <f t="shared" si="3"/>
        <v>1530</v>
      </c>
      <c r="P15" s="190"/>
      <c r="V15" s="6">
        <v>10</v>
      </c>
      <c r="W15" s="6" t="s">
        <v>644</v>
      </c>
    </row>
    <row r="16" spans="2:23">
      <c r="B16" s="15">
        <v>10</v>
      </c>
      <c r="C16" s="17">
        <f t="shared" si="0"/>
        <v>55</v>
      </c>
      <c r="D16" s="16">
        <f t="shared" si="4"/>
        <v>345</v>
      </c>
      <c r="E16" s="19">
        <f t="shared" si="1"/>
        <v>35</v>
      </c>
      <c r="F16" s="1"/>
      <c r="G16" s="146" t="s">
        <v>343</v>
      </c>
      <c r="H16" s="147" t="str">
        <f t="shared" si="2"/>
        <v>150m 승</v>
      </c>
      <c r="I16" s="148"/>
      <c r="J16" s="1"/>
      <c r="K16" s="15">
        <v>10</v>
      </c>
      <c r="L16" s="294" t="s">
        <v>799</v>
      </c>
      <c r="M16" s="16">
        <v>60</v>
      </c>
      <c r="N16" s="190" t="s">
        <v>665</v>
      </c>
      <c r="O16" s="190">
        <f t="shared" si="3"/>
        <v>1560</v>
      </c>
      <c r="P16" s="427">
        <v>416</v>
      </c>
      <c r="V16" s="6">
        <v>11</v>
      </c>
      <c r="W16" s="6" t="s">
        <v>645</v>
      </c>
    </row>
    <row r="17" spans="2:23">
      <c r="B17" s="15">
        <v>11</v>
      </c>
      <c r="C17" s="17">
        <f t="shared" si="0"/>
        <v>59</v>
      </c>
      <c r="D17" s="16">
        <f t="shared" si="4"/>
        <v>404</v>
      </c>
      <c r="E17" s="19">
        <f t="shared" si="1"/>
        <v>35</v>
      </c>
      <c r="F17" s="1"/>
      <c r="G17" s="146" t="s">
        <v>343</v>
      </c>
      <c r="H17" s="147" t="str">
        <f t="shared" si="2"/>
        <v>150m 승</v>
      </c>
      <c r="I17" s="148"/>
      <c r="J17" s="1"/>
      <c r="K17" s="15">
        <v>11</v>
      </c>
      <c r="L17" s="294" t="s">
        <v>799</v>
      </c>
      <c r="M17" s="16">
        <v>66</v>
      </c>
      <c r="N17" s="190" t="s">
        <v>666</v>
      </c>
      <c r="O17" s="190">
        <f t="shared" si="3"/>
        <v>1560</v>
      </c>
      <c r="P17" s="190"/>
      <c r="V17" s="6">
        <v>12</v>
      </c>
      <c r="W17" s="6" t="s">
        <v>646</v>
      </c>
    </row>
    <row r="18" spans="2:23">
      <c r="B18" s="15">
        <v>12</v>
      </c>
      <c r="C18" s="17">
        <f t="shared" si="0"/>
        <v>64</v>
      </c>
      <c r="D18" s="16">
        <f t="shared" si="4"/>
        <v>468</v>
      </c>
      <c r="E18" s="19">
        <f t="shared" si="1"/>
        <v>36</v>
      </c>
      <c r="F18" s="1"/>
      <c r="G18" s="146" t="s">
        <v>343</v>
      </c>
      <c r="H18" s="147" t="str">
        <f t="shared" si="2"/>
        <v>150m 승</v>
      </c>
      <c r="I18" s="148"/>
      <c r="J18" s="1"/>
      <c r="K18" s="15">
        <v>12</v>
      </c>
      <c r="L18" s="294" t="s">
        <v>799</v>
      </c>
      <c r="M18" s="16">
        <v>72</v>
      </c>
      <c r="N18" s="190" t="s">
        <v>666</v>
      </c>
      <c r="O18" s="190">
        <f t="shared" si="3"/>
        <v>1560</v>
      </c>
      <c r="P18" s="190"/>
      <c r="V18" s="6">
        <v>13</v>
      </c>
      <c r="W18" s="6" t="s">
        <v>647</v>
      </c>
    </row>
    <row r="19" spans="2:23">
      <c r="B19" s="15">
        <v>13</v>
      </c>
      <c r="C19" s="17">
        <f t="shared" si="0"/>
        <v>68</v>
      </c>
      <c r="D19" s="16">
        <f t="shared" si="4"/>
        <v>536</v>
      </c>
      <c r="E19" s="19">
        <f t="shared" si="1"/>
        <v>36</v>
      </c>
      <c r="F19" s="1"/>
      <c r="G19" s="146" t="s">
        <v>343</v>
      </c>
      <c r="H19" s="147" t="str">
        <f t="shared" si="2"/>
        <v>150m 승</v>
      </c>
      <c r="I19" s="148"/>
      <c r="J19" s="1"/>
      <c r="K19" s="15">
        <v>13</v>
      </c>
      <c r="L19" s="294" t="s">
        <v>799</v>
      </c>
      <c r="M19" s="16">
        <v>78</v>
      </c>
      <c r="N19" s="190" t="s">
        <v>666</v>
      </c>
      <c r="O19" s="190">
        <f t="shared" si="3"/>
        <v>1560</v>
      </c>
      <c r="P19" s="190"/>
      <c r="V19" s="6">
        <v>14</v>
      </c>
      <c r="W19" s="6" t="s">
        <v>648</v>
      </c>
    </row>
    <row r="20" spans="2:23">
      <c r="B20" s="15">
        <v>14</v>
      </c>
      <c r="C20" s="17">
        <f t="shared" si="0"/>
        <v>73</v>
      </c>
      <c r="D20" s="16">
        <f t="shared" si="4"/>
        <v>609</v>
      </c>
      <c r="E20" s="19">
        <f t="shared" si="1"/>
        <v>37</v>
      </c>
      <c r="F20" s="1"/>
      <c r="G20" s="146" t="s">
        <v>343</v>
      </c>
      <c r="H20" s="147" t="str">
        <f t="shared" si="2"/>
        <v>150m 승</v>
      </c>
      <c r="I20" s="148"/>
      <c r="J20" s="1"/>
      <c r="K20" s="15">
        <v>14</v>
      </c>
      <c r="L20" s="294" t="s">
        <v>799</v>
      </c>
      <c r="M20" s="16">
        <v>84</v>
      </c>
      <c r="N20" s="190" t="s">
        <v>666</v>
      </c>
      <c r="O20" s="190">
        <f t="shared" si="3"/>
        <v>1560</v>
      </c>
      <c r="P20" s="190"/>
      <c r="V20" s="6">
        <v>15</v>
      </c>
      <c r="W20" s="6" t="s">
        <v>649</v>
      </c>
    </row>
    <row r="21" spans="2:23">
      <c r="B21" s="15">
        <v>15</v>
      </c>
      <c r="C21" s="17">
        <f t="shared" si="0"/>
        <v>77</v>
      </c>
      <c r="D21" s="16">
        <f t="shared" si="4"/>
        <v>686</v>
      </c>
      <c r="E21" s="19">
        <f t="shared" si="1"/>
        <v>37</v>
      </c>
      <c r="F21" s="1"/>
      <c r="G21" s="146" t="s">
        <v>343</v>
      </c>
      <c r="H21" s="147" t="str">
        <f t="shared" si="2"/>
        <v>200m 승</v>
      </c>
      <c r="I21" s="148"/>
      <c r="J21" s="1"/>
      <c r="K21" s="15">
        <v>15</v>
      </c>
      <c r="L21" s="294" t="s">
        <v>799</v>
      </c>
      <c r="M21" s="16">
        <v>90</v>
      </c>
      <c r="N21" s="190" t="s">
        <v>666</v>
      </c>
      <c r="O21" s="190">
        <f t="shared" si="3"/>
        <v>1590</v>
      </c>
      <c r="P21" s="190"/>
      <c r="V21" s="6">
        <v>16</v>
      </c>
      <c r="W21" s="6" t="s">
        <v>650</v>
      </c>
    </row>
    <row r="22" spans="2:23">
      <c r="B22" s="15">
        <v>16</v>
      </c>
      <c r="C22" s="17">
        <f t="shared" si="0"/>
        <v>82</v>
      </c>
      <c r="D22" s="16">
        <f t="shared" si="4"/>
        <v>768</v>
      </c>
      <c r="E22" s="19">
        <f t="shared" si="1"/>
        <v>38</v>
      </c>
      <c r="F22" s="1"/>
      <c r="G22" s="146" t="s">
        <v>343</v>
      </c>
      <c r="H22" s="147" t="str">
        <f t="shared" si="2"/>
        <v>200m 승</v>
      </c>
      <c r="I22" s="148"/>
      <c r="J22" s="1"/>
      <c r="K22" s="15">
        <v>16</v>
      </c>
      <c r="L22" s="294" t="s">
        <v>799</v>
      </c>
      <c r="M22" s="16">
        <v>96</v>
      </c>
      <c r="N22" s="190" t="s">
        <v>1076</v>
      </c>
      <c r="O22" s="190">
        <f t="shared" si="3"/>
        <v>1590</v>
      </c>
      <c r="P22" s="190"/>
      <c r="V22" s="6">
        <v>17</v>
      </c>
      <c r="W22" s="6" t="s">
        <v>651</v>
      </c>
    </row>
    <row r="23" spans="2:23">
      <c r="B23" s="15">
        <v>17</v>
      </c>
      <c r="C23" s="17">
        <f t="shared" si="0"/>
        <v>86</v>
      </c>
      <c r="D23" s="16">
        <f t="shared" si="4"/>
        <v>854</v>
      </c>
      <c r="E23" s="19">
        <f t="shared" si="1"/>
        <v>38</v>
      </c>
      <c r="F23" s="1"/>
      <c r="G23" s="146" t="s">
        <v>343</v>
      </c>
      <c r="H23" s="147" t="str">
        <f t="shared" si="2"/>
        <v>200m 승</v>
      </c>
      <c r="I23" s="148"/>
      <c r="J23" s="1"/>
      <c r="K23" s="15">
        <v>17</v>
      </c>
      <c r="L23" s="294" t="s">
        <v>799</v>
      </c>
      <c r="M23" s="16">
        <v>102</v>
      </c>
      <c r="N23" s="190" t="s">
        <v>1076</v>
      </c>
      <c r="O23" s="190">
        <f t="shared" si="3"/>
        <v>1590</v>
      </c>
      <c r="P23" s="190"/>
      <c r="V23" s="6">
        <v>18</v>
      </c>
      <c r="W23" s="6" t="s">
        <v>652</v>
      </c>
    </row>
    <row r="24" spans="2:23">
      <c r="B24" s="15">
        <v>18</v>
      </c>
      <c r="C24" s="17">
        <f t="shared" si="0"/>
        <v>91</v>
      </c>
      <c r="D24" s="16">
        <f t="shared" si="4"/>
        <v>945</v>
      </c>
      <c r="E24" s="19">
        <f t="shared" si="1"/>
        <v>39</v>
      </c>
      <c r="F24" s="1"/>
      <c r="G24" s="146" t="s">
        <v>343</v>
      </c>
      <c r="H24" s="147" t="str">
        <f t="shared" si="2"/>
        <v>200m 승</v>
      </c>
      <c r="I24" s="148"/>
      <c r="J24" s="1"/>
      <c r="K24" s="15">
        <v>18</v>
      </c>
      <c r="L24" s="294" t="s">
        <v>799</v>
      </c>
      <c r="M24" s="16">
        <v>108</v>
      </c>
      <c r="N24" s="190" t="s">
        <v>1076</v>
      </c>
      <c r="O24" s="190">
        <f t="shared" si="3"/>
        <v>1590</v>
      </c>
      <c r="P24" s="190"/>
      <c r="V24" s="6">
        <v>19</v>
      </c>
      <c r="W24" s="6" t="s">
        <v>653</v>
      </c>
    </row>
    <row r="25" spans="2:23">
      <c r="B25" s="15">
        <v>19</v>
      </c>
      <c r="C25" s="17">
        <f t="shared" si="0"/>
        <v>95</v>
      </c>
      <c r="D25" s="16">
        <f t="shared" si="4"/>
        <v>1040</v>
      </c>
      <c r="E25" s="19">
        <f t="shared" si="1"/>
        <v>39</v>
      </c>
      <c r="F25" s="1"/>
      <c r="G25" s="146" t="s">
        <v>343</v>
      </c>
      <c r="H25" s="147" t="str">
        <f t="shared" si="2"/>
        <v>200m 승</v>
      </c>
      <c r="I25" s="148"/>
      <c r="J25" s="1"/>
      <c r="K25" s="15">
        <v>19</v>
      </c>
      <c r="L25" s="294" t="s">
        <v>799</v>
      </c>
      <c r="M25" s="16">
        <v>114</v>
      </c>
      <c r="N25" s="190" t="s">
        <v>1076</v>
      </c>
      <c r="O25" s="190">
        <f t="shared" si="3"/>
        <v>1590</v>
      </c>
      <c r="P25" s="190"/>
      <c r="V25" s="6">
        <v>20</v>
      </c>
      <c r="W25" s="6" t="s">
        <v>654</v>
      </c>
    </row>
    <row r="26" spans="2:23">
      <c r="B26" s="15">
        <v>20</v>
      </c>
      <c r="C26" s="17">
        <f t="shared" si="0"/>
        <v>100</v>
      </c>
      <c r="D26" s="16">
        <f t="shared" si="4"/>
        <v>1140</v>
      </c>
      <c r="E26" s="19">
        <f t="shared" si="1"/>
        <v>40</v>
      </c>
      <c r="F26" s="1"/>
      <c r="G26" s="146" t="s">
        <v>343</v>
      </c>
      <c r="H26" s="147" t="str">
        <f t="shared" si="2"/>
        <v>200m 승</v>
      </c>
      <c r="I26" s="148"/>
      <c r="J26" s="1"/>
      <c r="K26" s="15">
        <v>20</v>
      </c>
      <c r="L26" s="294" t="s">
        <v>799</v>
      </c>
      <c r="M26" s="16">
        <v>120</v>
      </c>
      <c r="N26" s="190" t="s">
        <v>1076</v>
      </c>
      <c r="O26" s="190">
        <f t="shared" si="3"/>
        <v>1620</v>
      </c>
      <c r="P26" s="190"/>
      <c r="V26" s="6">
        <v>21</v>
      </c>
      <c r="W26" s="6" t="s">
        <v>655</v>
      </c>
    </row>
    <row r="27" spans="2:23">
      <c r="B27" s="15">
        <v>21</v>
      </c>
      <c r="C27" s="17">
        <f t="shared" si="0"/>
        <v>104</v>
      </c>
      <c r="D27" s="16">
        <f t="shared" si="4"/>
        <v>1244</v>
      </c>
      <c r="E27" s="19">
        <f t="shared" si="1"/>
        <v>40</v>
      </c>
      <c r="F27" s="1"/>
      <c r="G27" s="146" t="s">
        <v>343</v>
      </c>
      <c r="H27" s="147" t="str">
        <f t="shared" si="2"/>
        <v>200m 승</v>
      </c>
      <c r="I27" s="148"/>
      <c r="J27" s="1"/>
      <c r="K27" s="15">
        <v>21</v>
      </c>
      <c r="L27" s="294" t="s">
        <v>799</v>
      </c>
      <c r="M27" s="16">
        <v>126</v>
      </c>
      <c r="N27" s="190" t="s">
        <v>667</v>
      </c>
      <c r="O27" s="190">
        <f t="shared" si="3"/>
        <v>1620</v>
      </c>
      <c r="P27" s="190"/>
      <c r="V27" s="6">
        <v>22</v>
      </c>
      <c r="W27" s="6" t="s">
        <v>656</v>
      </c>
    </row>
    <row r="28" spans="2:23">
      <c r="B28" s="15">
        <v>22</v>
      </c>
      <c r="C28" s="17">
        <f t="shared" si="0"/>
        <v>109</v>
      </c>
      <c r="D28" s="16">
        <f t="shared" si="4"/>
        <v>1353</v>
      </c>
      <c r="E28" s="19">
        <f t="shared" si="1"/>
        <v>41</v>
      </c>
      <c r="F28" s="1"/>
      <c r="G28" s="146" t="s">
        <v>343</v>
      </c>
      <c r="H28" s="147" t="str">
        <f t="shared" si="2"/>
        <v>200m 승</v>
      </c>
      <c r="I28" s="148"/>
      <c r="J28" s="1"/>
      <c r="K28" s="15">
        <v>22</v>
      </c>
      <c r="L28" s="294" t="s">
        <v>799</v>
      </c>
      <c r="M28" s="16">
        <v>132</v>
      </c>
      <c r="N28" s="190" t="s">
        <v>667</v>
      </c>
      <c r="O28" s="190">
        <f t="shared" si="3"/>
        <v>1620</v>
      </c>
      <c r="P28" s="190"/>
      <c r="V28" s="6">
        <v>23</v>
      </c>
      <c r="W28" s="6" t="s">
        <v>657</v>
      </c>
    </row>
    <row r="29" spans="2:23">
      <c r="B29" s="15">
        <v>23</v>
      </c>
      <c r="C29" s="17">
        <f t="shared" si="0"/>
        <v>113</v>
      </c>
      <c r="D29" s="16">
        <f t="shared" si="4"/>
        <v>1466</v>
      </c>
      <c r="E29" s="19">
        <f t="shared" si="1"/>
        <v>41</v>
      </c>
      <c r="F29" s="1"/>
      <c r="G29" s="146" t="s">
        <v>343</v>
      </c>
      <c r="H29" s="147" t="str">
        <f t="shared" si="2"/>
        <v>200m 승</v>
      </c>
      <c r="I29" s="148"/>
      <c r="J29" s="1"/>
      <c r="K29" s="15">
        <v>23</v>
      </c>
      <c r="L29" s="294" t="s">
        <v>799</v>
      </c>
      <c r="M29" s="16">
        <v>138</v>
      </c>
      <c r="N29" s="190" t="s">
        <v>667</v>
      </c>
      <c r="O29" s="190">
        <f t="shared" si="3"/>
        <v>1620</v>
      </c>
      <c r="P29" s="190"/>
      <c r="V29" s="6">
        <v>24</v>
      </c>
      <c r="W29" s="6" t="s">
        <v>658</v>
      </c>
    </row>
    <row r="30" spans="2:23">
      <c r="B30" s="15">
        <v>24</v>
      </c>
      <c r="C30" s="17">
        <f t="shared" si="0"/>
        <v>118</v>
      </c>
      <c r="D30" s="16">
        <f t="shared" si="4"/>
        <v>1584</v>
      </c>
      <c r="E30" s="19">
        <f t="shared" si="1"/>
        <v>42</v>
      </c>
      <c r="F30" s="1"/>
      <c r="G30" s="146" t="s">
        <v>343</v>
      </c>
      <c r="H30" s="147" t="str">
        <f t="shared" si="2"/>
        <v>200m 승</v>
      </c>
      <c r="I30" s="148"/>
      <c r="J30" s="1"/>
      <c r="K30" s="15">
        <v>24</v>
      </c>
      <c r="L30" s="294" t="s">
        <v>799</v>
      </c>
      <c r="M30" s="16">
        <v>144</v>
      </c>
      <c r="N30" s="190" t="s">
        <v>667</v>
      </c>
      <c r="O30" s="190">
        <f t="shared" si="3"/>
        <v>1620</v>
      </c>
      <c r="P30" s="190"/>
      <c r="V30" s="6">
        <v>25</v>
      </c>
      <c r="W30" s="6" t="s">
        <v>659</v>
      </c>
    </row>
    <row r="31" spans="2:23">
      <c r="B31" s="15">
        <v>25</v>
      </c>
      <c r="C31" s="17">
        <f t="shared" si="0"/>
        <v>122</v>
      </c>
      <c r="D31" s="16">
        <f t="shared" si="4"/>
        <v>1706</v>
      </c>
      <c r="E31" s="19">
        <f t="shared" si="1"/>
        <v>42</v>
      </c>
      <c r="F31" s="1"/>
      <c r="G31" s="146" t="s">
        <v>343</v>
      </c>
      <c r="H31" s="147" t="str">
        <f t="shared" si="2"/>
        <v>200m 승</v>
      </c>
      <c r="I31" s="148"/>
      <c r="J31" s="1"/>
      <c r="K31" s="15">
        <v>25</v>
      </c>
      <c r="L31" s="294" t="s">
        <v>799</v>
      </c>
      <c r="M31" s="16">
        <v>150</v>
      </c>
      <c r="N31" s="190" t="s">
        <v>667</v>
      </c>
      <c r="O31" s="190">
        <f t="shared" si="3"/>
        <v>1650</v>
      </c>
      <c r="P31" s="190"/>
      <c r="V31" s="6">
        <v>26</v>
      </c>
      <c r="W31" s="6" t="s">
        <v>635</v>
      </c>
    </row>
    <row r="32" spans="2:23">
      <c r="B32" s="15">
        <v>26</v>
      </c>
      <c r="C32" s="17">
        <f t="shared" si="0"/>
        <v>127</v>
      </c>
      <c r="D32" s="16">
        <f t="shared" si="4"/>
        <v>1833</v>
      </c>
      <c r="E32" s="19">
        <f t="shared" si="1"/>
        <v>43</v>
      </c>
      <c r="F32" s="1"/>
      <c r="G32" s="146" t="s">
        <v>343</v>
      </c>
      <c r="H32" s="147" t="str">
        <f t="shared" si="2"/>
        <v>200m 승</v>
      </c>
      <c r="I32" s="148"/>
      <c r="J32" s="1"/>
      <c r="K32" s="15">
        <v>26</v>
      </c>
      <c r="L32" s="294" t="s">
        <v>799</v>
      </c>
      <c r="M32" s="16">
        <v>156</v>
      </c>
      <c r="N32" s="190" t="s">
        <v>1024</v>
      </c>
      <c r="O32" s="190">
        <f t="shared" si="3"/>
        <v>1650</v>
      </c>
      <c r="P32" s="190"/>
      <c r="V32" s="6">
        <v>27</v>
      </c>
      <c r="W32" s="6" t="s">
        <v>636</v>
      </c>
    </row>
    <row r="33" spans="2:23">
      <c r="B33" s="15">
        <v>27</v>
      </c>
      <c r="C33" s="17">
        <f t="shared" si="0"/>
        <v>131</v>
      </c>
      <c r="D33" s="16">
        <f t="shared" si="4"/>
        <v>1964</v>
      </c>
      <c r="E33" s="19">
        <f t="shared" si="1"/>
        <v>43</v>
      </c>
      <c r="F33" s="1"/>
      <c r="G33" s="146" t="s">
        <v>343</v>
      </c>
      <c r="H33" s="147" t="str">
        <f t="shared" si="2"/>
        <v>200m 승</v>
      </c>
      <c r="I33" s="148"/>
      <c r="J33" s="1"/>
      <c r="K33" s="15">
        <v>27</v>
      </c>
      <c r="L33" s="294" t="s">
        <v>799</v>
      </c>
      <c r="M33" s="16">
        <v>162</v>
      </c>
      <c r="N33" s="190" t="s">
        <v>1024</v>
      </c>
      <c r="O33" s="190">
        <f t="shared" si="3"/>
        <v>1650</v>
      </c>
      <c r="P33" s="190"/>
      <c r="V33" s="6">
        <v>28</v>
      </c>
      <c r="W33" s="6" t="s">
        <v>634</v>
      </c>
    </row>
    <row r="34" spans="2:23">
      <c r="B34" s="15">
        <v>28</v>
      </c>
      <c r="C34" s="17">
        <f t="shared" si="0"/>
        <v>136</v>
      </c>
      <c r="D34" s="16">
        <f t="shared" si="4"/>
        <v>2100</v>
      </c>
      <c r="E34" s="19">
        <f t="shared" si="1"/>
        <v>44</v>
      </c>
      <c r="F34" s="1"/>
      <c r="G34" s="146" t="s">
        <v>343</v>
      </c>
      <c r="H34" s="147" t="str">
        <f t="shared" si="2"/>
        <v>200m 승</v>
      </c>
      <c r="I34" s="148"/>
      <c r="J34" s="1"/>
      <c r="K34" s="15">
        <v>28</v>
      </c>
      <c r="L34" s="294" t="s">
        <v>799</v>
      </c>
      <c r="M34" s="16">
        <v>168</v>
      </c>
      <c r="N34" s="190" t="s">
        <v>1024</v>
      </c>
      <c r="O34" s="190">
        <f t="shared" si="3"/>
        <v>1650</v>
      </c>
      <c r="P34" s="190"/>
      <c r="V34" s="6">
        <v>29</v>
      </c>
      <c r="W34" s="6" t="s">
        <v>660</v>
      </c>
    </row>
    <row r="35" spans="2:23">
      <c r="B35" s="15">
        <v>29</v>
      </c>
      <c r="C35" s="17">
        <f t="shared" si="0"/>
        <v>140</v>
      </c>
      <c r="D35" s="16">
        <f t="shared" si="4"/>
        <v>2240</v>
      </c>
      <c r="E35" s="19">
        <f t="shared" si="1"/>
        <v>44</v>
      </c>
      <c r="F35" s="1"/>
      <c r="G35" s="146" t="s">
        <v>343</v>
      </c>
      <c r="H35" s="147" t="str">
        <f t="shared" si="2"/>
        <v>200m 승</v>
      </c>
      <c r="I35" s="148"/>
      <c r="J35" s="1"/>
      <c r="K35" s="15">
        <v>29</v>
      </c>
      <c r="L35" s="294" t="s">
        <v>799</v>
      </c>
      <c r="M35" s="16">
        <v>174</v>
      </c>
      <c r="N35" s="190" t="s">
        <v>1024</v>
      </c>
      <c r="O35" s="190">
        <f t="shared" si="3"/>
        <v>1650</v>
      </c>
      <c r="P35" s="190"/>
      <c r="V35" s="6">
        <v>30</v>
      </c>
      <c r="W35" s="6" t="s">
        <v>661</v>
      </c>
    </row>
    <row r="36" spans="2:23">
      <c r="B36" s="15">
        <v>30</v>
      </c>
      <c r="C36" s="17">
        <f t="shared" si="0"/>
        <v>145</v>
      </c>
      <c r="D36" s="16">
        <f t="shared" si="4"/>
        <v>2385</v>
      </c>
      <c r="E36" s="19">
        <f t="shared" si="1"/>
        <v>45</v>
      </c>
      <c r="F36" s="1"/>
      <c r="G36" s="146" t="s">
        <v>343</v>
      </c>
      <c r="H36" s="147" t="str">
        <f t="shared" si="2"/>
        <v>250m 승</v>
      </c>
      <c r="I36" s="148"/>
      <c r="J36" s="1"/>
      <c r="K36" s="15">
        <v>30</v>
      </c>
      <c r="L36" s="294" t="s">
        <v>799</v>
      </c>
      <c r="M36" s="16">
        <v>180</v>
      </c>
      <c r="N36" s="190" t="s">
        <v>1024</v>
      </c>
      <c r="O36" s="190">
        <f t="shared" si="3"/>
        <v>1680</v>
      </c>
      <c r="P36" s="190"/>
      <c r="V36" s="6">
        <v>31</v>
      </c>
      <c r="W36" s="6" t="s">
        <v>662</v>
      </c>
    </row>
    <row r="37" spans="2:23">
      <c r="B37" s="15">
        <v>31</v>
      </c>
      <c r="C37" s="17">
        <f t="shared" si="0"/>
        <v>149</v>
      </c>
      <c r="D37" s="16">
        <f t="shared" si="4"/>
        <v>2534</v>
      </c>
      <c r="E37" s="19">
        <f t="shared" si="1"/>
        <v>45</v>
      </c>
      <c r="F37" s="1"/>
      <c r="G37" s="146" t="s">
        <v>343</v>
      </c>
      <c r="H37" s="147" t="str">
        <f t="shared" si="2"/>
        <v>250m 승</v>
      </c>
      <c r="I37" s="148"/>
      <c r="J37" s="1"/>
      <c r="K37" s="15">
        <v>31</v>
      </c>
      <c r="L37" s="294" t="s">
        <v>799</v>
      </c>
      <c r="M37" s="16">
        <v>186</v>
      </c>
      <c r="N37" s="190" t="s">
        <v>1077</v>
      </c>
      <c r="O37" s="190">
        <f t="shared" si="3"/>
        <v>1680</v>
      </c>
      <c r="P37" s="190"/>
      <c r="V37" s="6">
        <v>32</v>
      </c>
      <c r="W37" s="6" t="s">
        <v>663</v>
      </c>
    </row>
    <row r="38" spans="2:23">
      <c r="B38" s="15">
        <v>32</v>
      </c>
      <c r="C38" s="17">
        <f t="shared" si="0"/>
        <v>154</v>
      </c>
      <c r="D38" s="16">
        <f t="shared" si="4"/>
        <v>2688</v>
      </c>
      <c r="E38" s="19">
        <f t="shared" si="1"/>
        <v>46</v>
      </c>
      <c r="F38" s="1"/>
      <c r="G38" s="146" t="s">
        <v>343</v>
      </c>
      <c r="H38" s="147" t="str">
        <f t="shared" si="2"/>
        <v>250m 승</v>
      </c>
      <c r="I38" s="148"/>
      <c r="J38" s="1"/>
      <c r="K38" s="15">
        <v>32</v>
      </c>
      <c r="L38" s="294" t="s">
        <v>799</v>
      </c>
      <c r="M38" s="16">
        <v>192</v>
      </c>
      <c r="N38" s="190" t="s">
        <v>1077</v>
      </c>
      <c r="O38" s="190">
        <f t="shared" si="3"/>
        <v>1680</v>
      </c>
      <c r="P38" s="190"/>
    </row>
    <row r="39" spans="2:23">
      <c r="B39" s="15">
        <v>33</v>
      </c>
      <c r="C39" s="17">
        <f t="shared" si="0"/>
        <v>158</v>
      </c>
      <c r="D39" s="16">
        <f t="shared" si="4"/>
        <v>2846</v>
      </c>
      <c r="E39" s="19">
        <f t="shared" si="1"/>
        <v>46</v>
      </c>
      <c r="F39" s="1"/>
      <c r="G39" s="146" t="s">
        <v>343</v>
      </c>
      <c r="H39" s="147" t="str">
        <f t="shared" si="2"/>
        <v>250m 승</v>
      </c>
      <c r="I39" s="148"/>
      <c r="J39" s="1"/>
      <c r="K39" s="15">
        <v>33</v>
      </c>
      <c r="L39" s="294" t="s">
        <v>799</v>
      </c>
      <c r="M39" s="16">
        <v>198</v>
      </c>
      <c r="N39" s="190" t="s">
        <v>1077</v>
      </c>
      <c r="O39" s="190">
        <f t="shared" si="3"/>
        <v>1680</v>
      </c>
      <c r="P39" s="190"/>
    </row>
    <row r="40" spans="2:23">
      <c r="B40" s="15">
        <v>34</v>
      </c>
      <c r="C40" s="17">
        <f t="shared" si="0"/>
        <v>163</v>
      </c>
      <c r="D40" s="16">
        <f t="shared" si="4"/>
        <v>3009</v>
      </c>
      <c r="E40" s="19">
        <f t="shared" si="1"/>
        <v>47</v>
      </c>
      <c r="F40" s="1"/>
      <c r="G40" s="146" t="s">
        <v>343</v>
      </c>
      <c r="H40" s="147" t="str">
        <f t="shared" si="2"/>
        <v>250m 승</v>
      </c>
      <c r="I40" s="148"/>
      <c r="J40" s="1"/>
      <c r="K40" s="15">
        <v>34</v>
      </c>
      <c r="L40" s="294" t="s">
        <v>799</v>
      </c>
      <c r="M40" s="16">
        <v>204</v>
      </c>
      <c r="N40" s="190" t="s">
        <v>1077</v>
      </c>
      <c r="O40" s="190">
        <f t="shared" si="3"/>
        <v>1680</v>
      </c>
      <c r="P40" s="190"/>
    </row>
    <row r="41" spans="2:23">
      <c r="B41" s="15">
        <v>35</v>
      </c>
      <c r="C41" s="17">
        <f t="shared" si="0"/>
        <v>167</v>
      </c>
      <c r="D41" s="16">
        <f t="shared" si="4"/>
        <v>3176</v>
      </c>
      <c r="E41" s="19">
        <f t="shared" si="1"/>
        <v>47</v>
      </c>
      <c r="F41" s="1"/>
      <c r="G41" s="146" t="s">
        <v>343</v>
      </c>
      <c r="H41" s="147" t="str">
        <f t="shared" si="2"/>
        <v>250m 승</v>
      </c>
      <c r="I41" s="148"/>
      <c r="J41" s="1"/>
      <c r="K41" s="15">
        <v>35</v>
      </c>
      <c r="L41" s="294" t="s">
        <v>799</v>
      </c>
      <c r="M41" s="16">
        <v>210</v>
      </c>
      <c r="N41" s="190" t="s">
        <v>1077</v>
      </c>
      <c r="O41" s="190">
        <f t="shared" si="3"/>
        <v>1710</v>
      </c>
      <c r="P41" s="190"/>
    </row>
    <row r="42" spans="2:23">
      <c r="B42" s="15">
        <v>36</v>
      </c>
      <c r="C42" s="17">
        <f t="shared" si="0"/>
        <v>172</v>
      </c>
      <c r="D42" s="16">
        <f t="shared" si="4"/>
        <v>3348</v>
      </c>
      <c r="E42" s="19">
        <f t="shared" si="1"/>
        <v>48</v>
      </c>
      <c r="F42" s="1"/>
      <c r="G42" s="146" t="s">
        <v>343</v>
      </c>
      <c r="H42" s="147" t="str">
        <f t="shared" si="2"/>
        <v>250m 승</v>
      </c>
      <c r="I42" s="148"/>
      <c r="J42" s="1"/>
      <c r="K42" s="15">
        <v>36</v>
      </c>
      <c r="L42" s="294" t="s">
        <v>799</v>
      </c>
      <c r="M42" s="16">
        <v>216</v>
      </c>
      <c r="N42" s="190" t="s">
        <v>1078</v>
      </c>
      <c r="O42" s="190">
        <f>(QUOTIENT(K42,5))*30+1500</f>
        <v>1710</v>
      </c>
      <c r="P42" s="190"/>
    </row>
    <row r="43" spans="2:23">
      <c r="B43" s="15">
        <v>37</v>
      </c>
      <c r="C43" s="17">
        <f t="shared" si="0"/>
        <v>176</v>
      </c>
      <c r="D43" s="16">
        <f t="shared" si="4"/>
        <v>3524</v>
      </c>
      <c r="E43" s="19">
        <f t="shared" si="1"/>
        <v>48</v>
      </c>
      <c r="F43" s="1"/>
      <c r="G43" s="146" t="s">
        <v>343</v>
      </c>
      <c r="H43" s="147" t="str">
        <f t="shared" si="2"/>
        <v>250m 승</v>
      </c>
      <c r="I43" s="148"/>
      <c r="J43" s="1"/>
      <c r="K43" s="15">
        <v>37</v>
      </c>
      <c r="L43" s="294" t="s">
        <v>799</v>
      </c>
      <c r="M43" s="16">
        <v>222</v>
      </c>
      <c r="N43" s="190" t="s">
        <v>1078</v>
      </c>
      <c r="O43" s="190">
        <f t="shared" si="3"/>
        <v>1710</v>
      </c>
      <c r="P43" s="190"/>
    </row>
    <row r="44" spans="2:23">
      <c r="B44" s="15">
        <v>38</v>
      </c>
      <c r="C44" s="17">
        <f t="shared" si="0"/>
        <v>181</v>
      </c>
      <c r="D44" s="16">
        <f t="shared" si="4"/>
        <v>3705</v>
      </c>
      <c r="E44" s="19">
        <f t="shared" si="1"/>
        <v>49</v>
      </c>
      <c r="F44" s="1"/>
      <c r="G44" s="146" t="s">
        <v>343</v>
      </c>
      <c r="H44" s="147" t="str">
        <f t="shared" si="2"/>
        <v>250m 승</v>
      </c>
      <c r="I44" s="148"/>
      <c r="J44" s="1"/>
      <c r="K44" s="15">
        <v>38</v>
      </c>
      <c r="L44" s="294" t="s">
        <v>799</v>
      </c>
      <c r="M44" s="16">
        <v>228</v>
      </c>
      <c r="N44" s="190" t="s">
        <v>1078</v>
      </c>
      <c r="O44" s="190">
        <f t="shared" si="3"/>
        <v>1710</v>
      </c>
      <c r="P44" s="190"/>
    </row>
    <row r="45" spans="2:23">
      <c r="B45" s="15">
        <v>39</v>
      </c>
      <c r="C45" s="17">
        <f t="shared" si="0"/>
        <v>185</v>
      </c>
      <c r="D45" s="16">
        <f t="shared" si="4"/>
        <v>3890</v>
      </c>
      <c r="E45" s="19">
        <f t="shared" si="1"/>
        <v>49</v>
      </c>
      <c r="F45" s="1"/>
      <c r="G45" s="146" t="s">
        <v>343</v>
      </c>
      <c r="H45" s="147" t="str">
        <f t="shared" si="2"/>
        <v>250m 승</v>
      </c>
      <c r="I45" s="148"/>
      <c r="J45" s="1"/>
      <c r="K45" s="15">
        <v>39</v>
      </c>
      <c r="L45" s="294" t="s">
        <v>799</v>
      </c>
      <c r="M45" s="16">
        <v>234</v>
      </c>
      <c r="N45" s="190" t="s">
        <v>1078</v>
      </c>
      <c r="O45" s="190">
        <f t="shared" si="3"/>
        <v>1710</v>
      </c>
      <c r="P45" s="190"/>
    </row>
    <row r="46" spans="2:23">
      <c r="B46" s="15">
        <v>40</v>
      </c>
      <c r="C46" s="17">
        <f t="shared" si="0"/>
        <v>190</v>
      </c>
      <c r="D46" s="16">
        <f t="shared" si="4"/>
        <v>4080</v>
      </c>
      <c r="E46" s="19">
        <f t="shared" si="1"/>
        <v>50</v>
      </c>
      <c r="F46" s="1"/>
      <c r="G46" s="146" t="s">
        <v>343</v>
      </c>
      <c r="H46" s="147" t="str">
        <f t="shared" si="2"/>
        <v>250m 승</v>
      </c>
      <c r="I46" s="148"/>
      <c r="J46" s="1"/>
      <c r="K46" s="15">
        <v>40</v>
      </c>
      <c r="L46" s="294" t="s">
        <v>799</v>
      </c>
      <c r="M46" s="16">
        <v>240</v>
      </c>
      <c r="N46" s="190" t="s">
        <v>1078</v>
      </c>
      <c r="O46" s="190">
        <f t="shared" si="3"/>
        <v>1740</v>
      </c>
      <c r="P46" s="190"/>
    </row>
    <row r="47" spans="2:23">
      <c r="B47" s="15">
        <v>41</v>
      </c>
      <c r="C47" s="17">
        <f t="shared" si="0"/>
        <v>194</v>
      </c>
      <c r="D47" s="16">
        <f t="shared" si="4"/>
        <v>4274</v>
      </c>
      <c r="E47" s="19">
        <f t="shared" si="1"/>
        <v>50</v>
      </c>
      <c r="F47" s="1"/>
      <c r="G47" s="146" t="s">
        <v>343</v>
      </c>
      <c r="H47" s="147" t="str">
        <f t="shared" si="2"/>
        <v>250m 승</v>
      </c>
      <c r="I47" s="148"/>
      <c r="J47" s="1"/>
      <c r="K47" s="15">
        <v>41</v>
      </c>
      <c r="L47" s="294" t="s">
        <v>799</v>
      </c>
      <c r="M47" s="16">
        <v>246</v>
      </c>
      <c r="N47" s="190" t="s">
        <v>668</v>
      </c>
      <c r="O47" s="190">
        <f t="shared" si="3"/>
        <v>1740</v>
      </c>
      <c r="P47" s="190"/>
    </row>
    <row r="48" spans="2:23">
      <c r="B48" s="15">
        <v>42</v>
      </c>
      <c r="C48" s="17">
        <f t="shared" si="0"/>
        <v>199</v>
      </c>
      <c r="D48" s="16">
        <f t="shared" si="4"/>
        <v>4473</v>
      </c>
      <c r="E48" s="19">
        <f t="shared" si="1"/>
        <v>51</v>
      </c>
      <c r="F48" s="1"/>
      <c r="G48" s="146" t="s">
        <v>343</v>
      </c>
      <c r="H48" s="147" t="str">
        <f t="shared" si="2"/>
        <v>250m 승</v>
      </c>
      <c r="I48" s="148"/>
      <c r="J48" s="1"/>
      <c r="K48" s="15">
        <v>42</v>
      </c>
      <c r="L48" s="294" t="s">
        <v>799</v>
      </c>
      <c r="M48" s="16">
        <v>252</v>
      </c>
      <c r="N48" s="190" t="s">
        <v>668</v>
      </c>
      <c r="O48" s="190">
        <f t="shared" si="3"/>
        <v>1740</v>
      </c>
      <c r="P48" s="190"/>
    </row>
    <row r="49" spans="2:24">
      <c r="B49" s="15">
        <v>43</v>
      </c>
      <c r="C49" s="17">
        <f t="shared" si="0"/>
        <v>203</v>
      </c>
      <c r="D49" s="16">
        <f t="shared" si="4"/>
        <v>4676</v>
      </c>
      <c r="E49" s="19">
        <f t="shared" si="1"/>
        <v>51</v>
      </c>
      <c r="F49" s="1"/>
      <c r="G49" s="146" t="s">
        <v>343</v>
      </c>
      <c r="H49" s="147" t="str">
        <f t="shared" si="2"/>
        <v>250m 승</v>
      </c>
      <c r="I49" s="148"/>
      <c r="J49" s="1"/>
      <c r="K49" s="15">
        <v>43</v>
      </c>
      <c r="L49" s="294" t="s">
        <v>799</v>
      </c>
      <c r="M49" s="16">
        <v>258</v>
      </c>
      <c r="N49" s="190" t="s">
        <v>668</v>
      </c>
      <c r="O49" s="190">
        <f t="shared" si="3"/>
        <v>1740</v>
      </c>
      <c r="P49" s="190"/>
    </row>
    <row r="50" spans="2:24">
      <c r="B50" s="15">
        <v>44</v>
      </c>
      <c r="C50" s="17">
        <f t="shared" si="0"/>
        <v>208</v>
      </c>
      <c r="D50" s="16">
        <f t="shared" si="4"/>
        <v>4884</v>
      </c>
      <c r="E50" s="19">
        <f t="shared" si="1"/>
        <v>52</v>
      </c>
      <c r="F50" s="1"/>
      <c r="G50" s="146" t="s">
        <v>343</v>
      </c>
      <c r="H50" s="147" t="str">
        <f t="shared" si="2"/>
        <v>250m 승</v>
      </c>
      <c r="I50" s="148"/>
      <c r="J50" s="1"/>
      <c r="K50" s="15">
        <v>44</v>
      </c>
      <c r="L50" s="294" t="s">
        <v>799</v>
      </c>
      <c r="M50" s="16">
        <v>264</v>
      </c>
      <c r="N50" s="190" t="s">
        <v>668</v>
      </c>
      <c r="O50" s="190">
        <f t="shared" si="3"/>
        <v>1740</v>
      </c>
      <c r="P50" s="190"/>
    </row>
    <row r="51" spans="2:24">
      <c r="B51" s="15">
        <v>45</v>
      </c>
      <c r="C51" s="17">
        <f t="shared" si="0"/>
        <v>212</v>
      </c>
      <c r="D51" s="16">
        <f t="shared" si="4"/>
        <v>5096</v>
      </c>
      <c r="E51" s="19">
        <f t="shared" si="1"/>
        <v>52</v>
      </c>
      <c r="F51" s="1"/>
      <c r="G51" s="146" t="s">
        <v>343</v>
      </c>
      <c r="H51" s="147" t="str">
        <f t="shared" si="2"/>
        <v>300m 승</v>
      </c>
      <c r="I51" s="148"/>
      <c r="J51" s="1"/>
      <c r="K51" s="15">
        <v>45</v>
      </c>
      <c r="L51" s="294" t="s">
        <v>799</v>
      </c>
      <c r="M51" s="16">
        <v>270</v>
      </c>
      <c r="N51" s="190" t="s">
        <v>668</v>
      </c>
      <c r="O51" s="190">
        <f t="shared" si="3"/>
        <v>1770</v>
      </c>
      <c r="P51" s="190"/>
    </row>
    <row r="52" spans="2:24">
      <c r="B52" s="15">
        <v>46</v>
      </c>
      <c r="C52" s="17">
        <f t="shared" si="0"/>
        <v>217</v>
      </c>
      <c r="D52" s="16">
        <f t="shared" si="4"/>
        <v>5313</v>
      </c>
      <c r="E52" s="19">
        <f t="shared" si="1"/>
        <v>53</v>
      </c>
      <c r="F52" s="1"/>
      <c r="G52" s="146" t="s">
        <v>343</v>
      </c>
      <c r="H52" s="147" t="str">
        <f t="shared" si="2"/>
        <v>300m 승</v>
      </c>
      <c r="I52" s="148"/>
      <c r="J52" s="1"/>
      <c r="K52" s="15">
        <v>46</v>
      </c>
      <c r="L52" s="294" t="s">
        <v>799</v>
      </c>
      <c r="M52" s="16">
        <v>276</v>
      </c>
      <c r="N52" s="190" t="s">
        <v>1030</v>
      </c>
      <c r="O52" s="190">
        <f t="shared" si="3"/>
        <v>1770</v>
      </c>
      <c r="P52" s="190"/>
    </row>
    <row r="53" spans="2:24">
      <c r="B53" s="15">
        <v>47</v>
      </c>
      <c r="C53" s="17">
        <f t="shared" si="0"/>
        <v>221</v>
      </c>
      <c r="D53" s="16">
        <f t="shared" si="4"/>
        <v>5534</v>
      </c>
      <c r="E53" s="19">
        <f t="shared" si="1"/>
        <v>53</v>
      </c>
      <c r="F53" s="1"/>
      <c r="G53" s="146" t="s">
        <v>343</v>
      </c>
      <c r="H53" s="147" t="str">
        <f t="shared" si="2"/>
        <v>300m 승</v>
      </c>
      <c r="I53" s="148"/>
      <c r="J53" s="1"/>
      <c r="K53" s="15">
        <v>47</v>
      </c>
      <c r="L53" s="294" t="s">
        <v>799</v>
      </c>
      <c r="M53" s="16">
        <v>282</v>
      </c>
      <c r="N53" s="190" t="s">
        <v>1030</v>
      </c>
      <c r="O53" s="190">
        <f t="shared" si="3"/>
        <v>1770</v>
      </c>
      <c r="P53" s="190"/>
    </row>
    <row r="54" spans="2:24">
      <c r="B54" s="15">
        <v>48</v>
      </c>
      <c r="C54" s="17">
        <f t="shared" si="0"/>
        <v>226</v>
      </c>
      <c r="D54" s="16">
        <f t="shared" si="4"/>
        <v>5760</v>
      </c>
      <c r="E54" s="19">
        <f t="shared" si="1"/>
        <v>54</v>
      </c>
      <c r="F54" s="1"/>
      <c r="G54" s="146" t="s">
        <v>343</v>
      </c>
      <c r="H54" s="147" t="str">
        <f t="shared" si="2"/>
        <v>300m 승</v>
      </c>
      <c r="I54" s="148"/>
      <c r="J54" s="1"/>
      <c r="K54" s="15">
        <v>48</v>
      </c>
      <c r="L54" s="294" t="s">
        <v>799</v>
      </c>
      <c r="M54" s="16">
        <v>288</v>
      </c>
      <c r="N54" s="190" t="s">
        <v>1030</v>
      </c>
      <c r="O54" s="190">
        <f t="shared" si="3"/>
        <v>1770</v>
      </c>
      <c r="P54" s="190"/>
    </row>
    <row r="55" spans="2:24">
      <c r="B55" s="15">
        <v>49</v>
      </c>
      <c r="C55" s="17">
        <f t="shared" si="0"/>
        <v>230</v>
      </c>
      <c r="D55" s="16">
        <f t="shared" si="4"/>
        <v>5990</v>
      </c>
      <c r="E55" s="19">
        <f t="shared" si="1"/>
        <v>54</v>
      </c>
      <c r="F55" s="1"/>
      <c r="G55" s="146" t="s">
        <v>343</v>
      </c>
      <c r="H55" s="147" t="str">
        <f t="shared" si="2"/>
        <v>300m 승</v>
      </c>
      <c r="I55" s="148"/>
      <c r="J55" s="1"/>
      <c r="K55" s="15">
        <v>49</v>
      </c>
      <c r="L55" s="294" t="s">
        <v>799</v>
      </c>
      <c r="M55" s="16">
        <v>294</v>
      </c>
      <c r="N55" s="190" t="s">
        <v>1030</v>
      </c>
      <c r="O55" s="190">
        <f t="shared" si="3"/>
        <v>1770</v>
      </c>
      <c r="P55" s="190"/>
    </row>
    <row r="56" spans="2:24">
      <c r="B56" s="15">
        <v>50</v>
      </c>
      <c r="C56" s="17">
        <f t="shared" si="0"/>
        <v>235</v>
      </c>
      <c r="D56" s="16">
        <f t="shared" si="4"/>
        <v>6225</v>
      </c>
      <c r="E56" s="19">
        <f t="shared" si="1"/>
        <v>55</v>
      </c>
      <c r="F56" s="1"/>
      <c r="G56" s="146" t="s">
        <v>343</v>
      </c>
      <c r="H56" s="147" t="str">
        <f t="shared" si="2"/>
        <v>300m 승</v>
      </c>
      <c r="I56" s="148"/>
      <c r="J56" s="1"/>
      <c r="K56" s="15">
        <v>50</v>
      </c>
      <c r="L56" s="294" t="s">
        <v>799</v>
      </c>
      <c r="M56" s="16">
        <v>300</v>
      </c>
      <c r="N56" s="190" t="s">
        <v>1030</v>
      </c>
      <c r="O56" s="190">
        <f t="shared" si="3"/>
        <v>1800</v>
      </c>
      <c r="P56" s="190"/>
    </row>
    <row r="58" spans="2:24">
      <c r="G58" s="295" t="s">
        <v>801</v>
      </c>
    </row>
    <row r="59" spans="2:24"/>
    <row r="60" spans="2:24">
      <c r="S60" s="297"/>
      <c r="T60" s="297" t="s">
        <v>805</v>
      </c>
      <c r="U60" s="297" t="s">
        <v>806</v>
      </c>
    </row>
    <row r="61" spans="2:24">
      <c r="S61" s="297" t="s">
        <v>802</v>
      </c>
      <c r="T61" s="297" t="s">
        <v>803</v>
      </c>
      <c r="U61" s="297" t="s">
        <v>804</v>
      </c>
      <c r="W61" s="296" t="s">
        <v>813</v>
      </c>
      <c r="X61" s="296" t="s">
        <v>814</v>
      </c>
    </row>
    <row r="62" spans="2:24">
      <c r="S62" s="298">
        <v>0</v>
      </c>
      <c r="T62" s="322">
        <f>INT(S62/6) + 1</f>
        <v>1</v>
      </c>
      <c r="U62" s="299" t="s">
        <v>793</v>
      </c>
      <c r="V62" s="6">
        <f>MOD(S62, 6)</f>
        <v>0</v>
      </c>
    </row>
    <row r="63" spans="2:24" ht="12" thickBot="1">
      <c r="S63" s="300">
        <v>1</v>
      </c>
      <c r="T63" s="323">
        <f t="shared" ref="T63:T97" si="5">INT(S63/6) + 1</f>
        <v>1</v>
      </c>
      <c r="U63" s="301" t="s">
        <v>794</v>
      </c>
      <c r="V63" s="6">
        <f t="shared" ref="V63:V97" si="6">MOD(S63, 6)</f>
        <v>1</v>
      </c>
    </row>
    <row r="64" spans="2:24" ht="12" thickBot="1">
      <c r="S64" s="334">
        <v>2</v>
      </c>
      <c r="T64" s="335">
        <f t="shared" si="5"/>
        <v>1</v>
      </c>
      <c r="U64" s="336" t="s">
        <v>795</v>
      </c>
      <c r="V64" s="6">
        <f t="shared" si="6"/>
        <v>2</v>
      </c>
    </row>
    <row r="65" spans="7:22">
      <c r="S65" s="300">
        <v>3</v>
      </c>
      <c r="T65" s="323">
        <f t="shared" si="5"/>
        <v>1</v>
      </c>
      <c r="U65" s="301" t="s">
        <v>796</v>
      </c>
      <c r="V65" s="6">
        <f t="shared" si="6"/>
        <v>3</v>
      </c>
    </row>
    <row r="66" spans="7:22">
      <c r="S66" s="300">
        <v>4</v>
      </c>
      <c r="T66" s="323">
        <f t="shared" si="5"/>
        <v>1</v>
      </c>
      <c r="U66" s="301" t="s">
        <v>797</v>
      </c>
      <c r="V66" s="6">
        <f t="shared" si="6"/>
        <v>4</v>
      </c>
    </row>
    <row r="67" spans="7:22">
      <c r="S67" s="302">
        <v>5</v>
      </c>
      <c r="T67" s="324">
        <f t="shared" si="5"/>
        <v>1</v>
      </c>
      <c r="U67" s="303" t="s">
        <v>798</v>
      </c>
      <c r="V67" s="6">
        <f t="shared" si="6"/>
        <v>5</v>
      </c>
    </row>
    <row r="68" spans="7:22">
      <c r="S68" s="304">
        <v>6</v>
      </c>
      <c r="T68" s="325">
        <f t="shared" si="5"/>
        <v>2</v>
      </c>
      <c r="U68" s="305" t="s">
        <v>807</v>
      </c>
      <c r="V68" s="6">
        <f t="shared" si="6"/>
        <v>0</v>
      </c>
    </row>
    <row r="69" spans="7:22">
      <c r="S69" s="306">
        <v>7</v>
      </c>
      <c r="T69" s="326">
        <f t="shared" si="5"/>
        <v>2</v>
      </c>
      <c r="U69" s="307" t="s">
        <v>808</v>
      </c>
      <c r="V69" s="6">
        <f t="shared" si="6"/>
        <v>1</v>
      </c>
    </row>
    <row r="70" spans="7:22">
      <c r="S70" s="306">
        <v>8</v>
      </c>
      <c r="T70" s="326">
        <f t="shared" si="5"/>
        <v>2</v>
      </c>
      <c r="U70" s="307" t="s">
        <v>809</v>
      </c>
      <c r="V70" s="6">
        <f t="shared" si="6"/>
        <v>2</v>
      </c>
    </row>
    <row r="71" spans="7:22">
      <c r="S71" s="306">
        <v>9</v>
      </c>
      <c r="T71" s="326">
        <f t="shared" si="5"/>
        <v>2</v>
      </c>
      <c r="U71" s="307" t="s">
        <v>810</v>
      </c>
      <c r="V71" s="6">
        <f t="shared" si="6"/>
        <v>3</v>
      </c>
    </row>
    <row r="72" spans="7:22">
      <c r="S72" s="306">
        <v>10</v>
      </c>
      <c r="T72" s="326">
        <f t="shared" si="5"/>
        <v>2</v>
      </c>
      <c r="U72" s="307" t="s">
        <v>811</v>
      </c>
      <c r="V72" s="6">
        <f t="shared" si="6"/>
        <v>4</v>
      </c>
    </row>
    <row r="73" spans="7:22">
      <c r="S73" s="308">
        <v>11</v>
      </c>
      <c r="T73" s="327">
        <f t="shared" si="5"/>
        <v>2</v>
      </c>
      <c r="U73" s="309" t="s">
        <v>812</v>
      </c>
      <c r="V73" s="6">
        <f t="shared" si="6"/>
        <v>5</v>
      </c>
    </row>
    <row r="74" spans="7:22">
      <c r="S74" s="310">
        <v>12</v>
      </c>
      <c r="T74" s="328">
        <f t="shared" si="5"/>
        <v>3</v>
      </c>
      <c r="U74" s="311" t="s">
        <v>807</v>
      </c>
      <c r="V74" s="6">
        <f t="shared" si="6"/>
        <v>0</v>
      </c>
    </row>
    <row r="75" spans="7:22">
      <c r="S75" s="312">
        <v>13</v>
      </c>
      <c r="T75" s="329">
        <f t="shared" si="5"/>
        <v>3</v>
      </c>
      <c r="U75" s="313" t="s">
        <v>808</v>
      </c>
      <c r="V75" s="6">
        <f t="shared" si="6"/>
        <v>1</v>
      </c>
    </row>
    <row r="76" spans="7:22">
      <c r="S76" s="312">
        <v>14</v>
      </c>
      <c r="T76" s="329">
        <f t="shared" si="5"/>
        <v>3</v>
      </c>
      <c r="U76" s="313" t="s">
        <v>809</v>
      </c>
      <c r="V76" s="6">
        <f t="shared" si="6"/>
        <v>2</v>
      </c>
    </row>
    <row r="77" spans="7:22">
      <c r="S77" s="312">
        <v>15</v>
      </c>
      <c r="T77" s="329">
        <f t="shared" si="5"/>
        <v>3</v>
      </c>
      <c r="U77" s="313" t="s">
        <v>810</v>
      </c>
      <c r="V77" s="6">
        <f t="shared" si="6"/>
        <v>3</v>
      </c>
    </row>
    <row r="78" spans="7:22">
      <c r="S78" s="312">
        <v>16</v>
      </c>
      <c r="T78" s="329">
        <f t="shared" si="5"/>
        <v>3</v>
      </c>
      <c r="U78" s="313" t="s">
        <v>811</v>
      </c>
      <c r="V78" s="6">
        <f t="shared" si="6"/>
        <v>4</v>
      </c>
    </row>
    <row r="79" spans="7:22">
      <c r="S79" s="314">
        <v>17</v>
      </c>
      <c r="T79" s="330">
        <f t="shared" si="5"/>
        <v>3</v>
      </c>
      <c r="U79" s="315" t="s">
        <v>812</v>
      </c>
      <c r="V79" s="6">
        <f t="shared" si="6"/>
        <v>5</v>
      </c>
    </row>
    <row r="80" spans="7:22">
      <c r="S80" s="316">
        <v>18</v>
      </c>
      <c r="T80" s="331">
        <f t="shared" si="5"/>
        <v>4</v>
      </c>
      <c r="U80" s="317" t="s">
        <v>807</v>
      </c>
      <c r="V80" s="6">
        <f t="shared" si="6"/>
        <v>0</v>
      </c>
    </row>
    <row r="81" spans="19:22">
      <c r="S81" s="318">
        <v>19</v>
      </c>
      <c r="T81" s="332">
        <f t="shared" si="5"/>
        <v>4</v>
      </c>
      <c r="U81" s="319" t="s">
        <v>808</v>
      </c>
      <c r="V81" s="6">
        <f t="shared" si="6"/>
        <v>1</v>
      </c>
    </row>
    <row r="82" spans="19:22">
      <c r="S82" s="318">
        <v>20</v>
      </c>
      <c r="T82" s="332">
        <f t="shared" si="5"/>
        <v>4</v>
      </c>
      <c r="U82" s="319" t="s">
        <v>809</v>
      </c>
      <c r="V82" s="6">
        <f t="shared" si="6"/>
        <v>2</v>
      </c>
    </row>
    <row r="83" spans="19:22">
      <c r="S83" s="318">
        <v>21</v>
      </c>
      <c r="T83" s="332">
        <f t="shared" si="5"/>
        <v>4</v>
      </c>
      <c r="U83" s="319" t="s">
        <v>810</v>
      </c>
      <c r="V83" s="6">
        <f t="shared" si="6"/>
        <v>3</v>
      </c>
    </row>
    <row r="84" spans="19:22">
      <c r="S84" s="318">
        <v>22</v>
      </c>
      <c r="T84" s="332">
        <f t="shared" si="5"/>
        <v>4</v>
      </c>
      <c r="U84" s="319" t="s">
        <v>811</v>
      </c>
      <c r="V84" s="6">
        <f t="shared" si="6"/>
        <v>4</v>
      </c>
    </row>
    <row r="85" spans="19:22">
      <c r="S85" s="318">
        <v>23</v>
      </c>
      <c r="T85" s="332">
        <f t="shared" si="5"/>
        <v>4</v>
      </c>
      <c r="U85" s="319" t="s">
        <v>812</v>
      </c>
      <c r="V85" s="6">
        <f t="shared" si="6"/>
        <v>5</v>
      </c>
    </row>
    <row r="86" spans="19:22">
      <c r="S86" s="310">
        <v>24</v>
      </c>
      <c r="T86" s="328">
        <f t="shared" si="5"/>
        <v>5</v>
      </c>
      <c r="U86" s="311" t="s">
        <v>807</v>
      </c>
      <c r="V86" s="6">
        <f t="shared" si="6"/>
        <v>0</v>
      </c>
    </row>
    <row r="87" spans="19:22">
      <c r="S87" s="312">
        <v>25</v>
      </c>
      <c r="T87" s="329">
        <f t="shared" si="5"/>
        <v>5</v>
      </c>
      <c r="U87" s="313" t="s">
        <v>808</v>
      </c>
      <c r="V87" s="6">
        <f t="shared" si="6"/>
        <v>1</v>
      </c>
    </row>
    <row r="88" spans="19:22">
      <c r="S88" s="312">
        <v>26</v>
      </c>
      <c r="T88" s="329">
        <f t="shared" si="5"/>
        <v>5</v>
      </c>
      <c r="U88" s="313" t="s">
        <v>809</v>
      </c>
      <c r="V88" s="6">
        <f t="shared" si="6"/>
        <v>2</v>
      </c>
    </row>
    <row r="89" spans="19:22">
      <c r="S89" s="312">
        <v>27</v>
      </c>
      <c r="T89" s="329">
        <f t="shared" si="5"/>
        <v>5</v>
      </c>
      <c r="U89" s="313" t="s">
        <v>810</v>
      </c>
      <c r="V89" s="6">
        <f t="shared" si="6"/>
        <v>3</v>
      </c>
    </row>
    <row r="90" spans="19:22">
      <c r="S90" s="312">
        <v>28</v>
      </c>
      <c r="T90" s="329">
        <f t="shared" si="5"/>
        <v>5</v>
      </c>
      <c r="U90" s="313" t="s">
        <v>811</v>
      </c>
      <c r="V90" s="6">
        <f t="shared" si="6"/>
        <v>4</v>
      </c>
    </row>
    <row r="91" spans="19:22">
      <c r="S91" s="314">
        <v>29</v>
      </c>
      <c r="T91" s="330">
        <f t="shared" si="5"/>
        <v>5</v>
      </c>
      <c r="U91" s="315" t="s">
        <v>812</v>
      </c>
      <c r="V91" s="6">
        <f t="shared" si="6"/>
        <v>5</v>
      </c>
    </row>
    <row r="92" spans="19:22">
      <c r="S92" s="318">
        <v>30</v>
      </c>
      <c r="T92" s="332">
        <f t="shared" si="5"/>
        <v>6</v>
      </c>
      <c r="U92" s="319" t="s">
        <v>807</v>
      </c>
      <c r="V92" s="6">
        <f t="shared" si="6"/>
        <v>0</v>
      </c>
    </row>
    <row r="93" spans="19:22">
      <c r="S93" s="318">
        <v>31</v>
      </c>
      <c r="T93" s="332">
        <f t="shared" si="5"/>
        <v>6</v>
      </c>
      <c r="U93" s="319" t="s">
        <v>808</v>
      </c>
      <c r="V93" s="6">
        <f t="shared" si="6"/>
        <v>1</v>
      </c>
    </row>
    <row r="94" spans="19:22">
      <c r="S94" s="318">
        <v>32</v>
      </c>
      <c r="T94" s="332">
        <f t="shared" si="5"/>
        <v>6</v>
      </c>
      <c r="U94" s="319" t="s">
        <v>809</v>
      </c>
      <c r="V94" s="6">
        <f t="shared" si="6"/>
        <v>2</v>
      </c>
    </row>
    <row r="95" spans="19:22">
      <c r="S95" s="318">
        <v>33</v>
      </c>
      <c r="T95" s="332">
        <f t="shared" si="5"/>
        <v>6</v>
      </c>
      <c r="U95" s="319" t="s">
        <v>810</v>
      </c>
      <c r="V95" s="6">
        <f t="shared" si="6"/>
        <v>3</v>
      </c>
    </row>
    <row r="96" spans="19:22">
      <c r="S96" s="318">
        <v>34</v>
      </c>
      <c r="T96" s="332">
        <f t="shared" si="5"/>
        <v>6</v>
      </c>
      <c r="U96" s="319" t="s">
        <v>811</v>
      </c>
      <c r="V96" s="6">
        <f t="shared" si="6"/>
        <v>4</v>
      </c>
    </row>
    <row r="97" spans="19:22">
      <c r="S97" s="320">
        <v>35</v>
      </c>
      <c r="T97" s="333">
        <f t="shared" si="5"/>
        <v>6</v>
      </c>
      <c r="U97" s="321" t="s">
        <v>812</v>
      </c>
      <c r="V97" s="6">
        <f t="shared" si="6"/>
        <v>5</v>
      </c>
    </row>
  </sheetData>
  <mergeCells count="1">
    <mergeCell ref="B5:C5"/>
  </mergeCells>
  <phoneticPr fontId="1" type="noConversion"/>
  <pageMargins left="0.7" right="0.7" top="0.75" bottom="0.75" header="0.3" footer="0.3"/>
  <pageSetup paperSize="9" orientation="portrait" horizontalDpi="300" verticalDpi="300" r:id="rId1"/>
  <drawing r:id="rId2"/>
  <legacyDrawing r:id="rId3"/>
</worksheet>
</file>

<file path=xl/worksheets/sheet20.xml><?xml version="1.0" encoding="utf-8"?>
<worksheet xmlns="http://schemas.openxmlformats.org/spreadsheetml/2006/main" xmlns:r="http://schemas.openxmlformats.org/officeDocument/2006/relationships">
  <dimension ref="A1:CZ54"/>
  <sheetViews>
    <sheetView workbookViewId="0">
      <selection activeCell="F30" sqref="F30"/>
    </sheetView>
  </sheetViews>
  <sheetFormatPr defaultRowHeight="13.5"/>
  <cols>
    <col min="1" max="1" width="3.75" style="7" customWidth="1"/>
    <col min="2" max="2" width="9" style="7"/>
    <col min="3" max="3" width="13.125" style="7" customWidth="1"/>
    <col min="4" max="4" width="7" style="7" bestFit="1" customWidth="1"/>
    <col min="5" max="5" width="6.5" style="7" bestFit="1" customWidth="1"/>
    <col min="6" max="13" width="6.75" style="7" bestFit="1" customWidth="1"/>
    <col min="14" max="14" width="6" style="7" customWidth="1"/>
    <col min="15" max="16" width="7.75" style="7" bestFit="1" customWidth="1"/>
    <col min="17" max="17" width="5" style="7" bestFit="1" customWidth="1"/>
    <col min="18" max="21" width="5.875" style="7" bestFit="1" customWidth="1"/>
    <col min="22" max="32" width="6" style="7" customWidth="1"/>
    <col min="33" max="104" width="6.25" style="7" customWidth="1"/>
    <col min="105" max="16384" width="9" style="7"/>
  </cols>
  <sheetData>
    <row r="1" spans="2:104">
      <c r="X1" s="7" t="s">
        <v>1578</v>
      </c>
    </row>
    <row r="2" spans="2:104" ht="18" customHeight="1">
      <c r="C2" s="516" t="s">
        <v>1570</v>
      </c>
      <c r="D2" s="357">
        <v>0</v>
      </c>
      <c r="E2" s="357">
        <v>1</v>
      </c>
      <c r="F2" s="357">
        <v>2</v>
      </c>
      <c r="G2" s="357">
        <v>3</v>
      </c>
      <c r="H2" s="357">
        <v>4</v>
      </c>
      <c r="I2" s="357">
        <v>5</v>
      </c>
      <c r="J2" s="357">
        <v>6</v>
      </c>
      <c r="K2" s="357">
        <v>7</v>
      </c>
      <c r="L2" s="357">
        <v>8</v>
      </c>
      <c r="M2" s="357">
        <v>9</v>
      </c>
      <c r="N2" s="357">
        <v>10</v>
      </c>
      <c r="O2" s="357">
        <v>11</v>
      </c>
      <c r="P2" s="357">
        <v>12</v>
      </c>
      <c r="Q2" s="357">
        <v>13</v>
      </c>
      <c r="R2" s="357">
        <v>14</v>
      </c>
      <c r="S2" s="357">
        <v>15</v>
      </c>
      <c r="T2" s="357">
        <v>16</v>
      </c>
      <c r="U2" s="357">
        <v>17</v>
      </c>
      <c r="V2" s="357">
        <v>18</v>
      </c>
      <c r="W2" s="357">
        <v>19</v>
      </c>
      <c r="X2" s="523">
        <v>20</v>
      </c>
      <c r="Y2" s="357">
        <v>21</v>
      </c>
      <c r="Z2" s="357">
        <v>22</v>
      </c>
      <c r="AA2" s="357">
        <v>23</v>
      </c>
      <c r="AB2" s="357">
        <v>24</v>
      </c>
      <c r="AC2" s="357">
        <v>25</v>
      </c>
      <c r="AD2" s="357">
        <v>26</v>
      </c>
      <c r="AE2" s="357">
        <v>27</v>
      </c>
      <c r="AF2" s="357">
        <v>28</v>
      </c>
      <c r="AG2" s="357">
        <v>29</v>
      </c>
      <c r="AH2" s="357">
        <v>30</v>
      </c>
      <c r="AI2" s="357">
        <v>31</v>
      </c>
      <c r="AJ2" s="357">
        <v>32</v>
      </c>
      <c r="AK2" s="357">
        <v>33</v>
      </c>
      <c r="AL2" s="357">
        <v>34</v>
      </c>
      <c r="AM2" s="357">
        <v>35</v>
      </c>
      <c r="AN2" s="357">
        <v>36</v>
      </c>
      <c r="AO2" s="357">
        <v>37</v>
      </c>
      <c r="AP2" s="357">
        <v>38</v>
      </c>
      <c r="AQ2" s="357">
        <v>39</v>
      </c>
      <c r="AR2" s="357">
        <v>40</v>
      </c>
      <c r="AS2" s="357">
        <v>41</v>
      </c>
      <c r="AT2" s="357">
        <v>42</v>
      </c>
      <c r="AU2" s="357">
        <v>43</v>
      </c>
      <c r="AV2" s="357">
        <v>44</v>
      </c>
      <c r="AW2" s="357">
        <v>45</v>
      </c>
      <c r="AX2" s="357">
        <v>46</v>
      </c>
      <c r="AY2" s="357">
        <v>47</v>
      </c>
      <c r="AZ2" s="357">
        <v>48</v>
      </c>
      <c r="BA2" s="357">
        <v>49</v>
      </c>
      <c r="BB2" s="357">
        <v>50</v>
      </c>
      <c r="BC2" s="357">
        <v>51</v>
      </c>
      <c r="BD2" s="357">
        <v>52</v>
      </c>
      <c r="BE2" s="357">
        <v>53</v>
      </c>
      <c r="BF2" s="357">
        <v>54</v>
      </c>
      <c r="BG2" s="357">
        <v>55</v>
      </c>
      <c r="BH2" s="357">
        <v>56</v>
      </c>
      <c r="BI2" s="357">
        <v>57</v>
      </c>
      <c r="BJ2" s="357">
        <v>58</v>
      </c>
      <c r="BK2" s="357">
        <v>59</v>
      </c>
      <c r="BL2" s="357">
        <v>60</v>
      </c>
      <c r="BM2" s="357">
        <v>61</v>
      </c>
      <c r="BN2" s="357">
        <v>62</v>
      </c>
      <c r="BO2" s="357">
        <v>63</v>
      </c>
      <c r="BP2" s="357">
        <v>64</v>
      </c>
      <c r="BQ2" s="357">
        <v>65</v>
      </c>
      <c r="BR2" s="357">
        <v>66</v>
      </c>
      <c r="BS2" s="357">
        <v>67</v>
      </c>
      <c r="BT2" s="357">
        <v>68</v>
      </c>
      <c r="BU2" s="357">
        <v>69</v>
      </c>
      <c r="BV2" s="357">
        <v>70</v>
      </c>
      <c r="BW2" s="357">
        <v>71</v>
      </c>
      <c r="BX2" s="357">
        <v>72</v>
      </c>
      <c r="BY2" s="357">
        <v>73</v>
      </c>
      <c r="BZ2" s="357">
        <v>74</v>
      </c>
      <c r="CA2" s="357">
        <v>75</v>
      </c>
      <c r="CB2" s="357">
        <v>76</v>
      </c>
      <c r="CC2" s="357">
        <v>77</v>
      </c>
      <c r="CD2" s="357">
        <v>78</v>
      </c>
      <c r="CE2" s="357">
        <v>79</v>
      </c>
      <c r="CF2" s="357">
        <v>80</v>
      </c>
      <c r="CG2" s="357">
        <v>81</v>
      </c>
      <c r="CH2" s="357">
        <v>82</v>
      </c>
      <c r="CI2" s="357">
        <v>83</v>
      </c>
      <c r="CJ2" s="357">
        <v>84</v>
      </c>
      <c r="CK2" s="357">
        <v>85</v>
      </c>
      <c r="CL2" s="357">
        <v>86</v>
      </c>
      <c r="CM2" s="357">
        <v>87</v>
      </c>
      <c r="CN2" s="357">
        <v>88</v>
      </c>
      <c r="CO2" s="357">
        <v>89</v>
      </c>
      <c r="CP2" s="357">
        <v>90</v>
      </c>
      <c r="CQ2" s="357">
        <v>91</v>
      </c>
      <c r="CR2" s="357">
        <v>92</v>
      </c>
      <c r="CS2" s="357">
        <v>93</v>
      </c>
      <c r="CT2" s="357">
        <v>94</v>
      </c>
      <c r="CU2" s="357">
        <v>95</v>
      </c>
      <c r="CV2" s="357">
        <v>96</v>
      </c>
      <c r="CW2" s="357">
        <v>97</v>
      </c>
      <c r="CX2" s="357">
        <v>98</v>
      </c>
      <c r="CY2" s="357">
        <v>99</v>
      </c>
      <c r="CZ2" s="357">
        <v>100</v>
      </c>
    </row>
    <row r="3" spans="2:104">
      <c r="C3" s="66" t="s">
        <v>1572</v>
      </c>
      <c r="D3" s="517">
        <v>0</v>
      </c>
      <c r="E3" s="517">
        <v>1</v>
      </c>
      <c r="F3" s="517">
        <v>2</v>
      </c>
      <c r="G3" s="517">
        <v>3</v>
      </c>
      <c r="H3" s="517">
        <v>4</v>
      </c>
      <c r="I3" s="517">
        <v>5</v>
      </c>
      <c r="J3" s="517">
        <v>6</v>
      </c>
      <c r="K3" s="517">
        <v>7</v>
      </c>
      <c r="L3" s="517">
        <v>8</v>
      </c>
      <c r="M3" s="517">
        <v>9</v>
      </c>
      <c r="N3" s="517">
        <v>10</v>
      </c>
      <c r="O3" s="517">
        <v>11</v>
      </c>
      <c r="P3" s="517">
        <v>12</v>
      </c>
      <c r="Q3" s="517">
        <v>13</v>
      </c>
      <c r="R3" s="517">
        <v>14</v>
      </c>
      <c r="S3" s="517">
        <v>15</v>
      </c>
      <c r="T3" s="517">
        <v>16</v>
      </c>
      <c r="U3" s="517">
        <v>17</v>
      </c>
      <c r="V3" s="517">
        <v>18</v>
      </c>
      <c r="W3" s="517">
        <v>19</v>
      </c>
      <c r="X3" s="522">
        <v>20</v>
      </c>
      <c r="Y3" s="517">
        <v>21</v>
      </c>
      <c r="Z3" s="517">
        <v>22</v>
      </c>
      <c r="AA3" s="517">
        <v>23</v>
      </c>
      <c r="AB3" s="517">
        <v>24</v>
      </c>
      <c r="AC3" s="517">
        <v>25</v>
      </c>
      <c r="AD3" s="517">
        <v>26</v>
      </c>
      <c r="AE3" s="517">
        <v>27</v>
      </c>
      <c r="AF3" s="517">
        <v>28</v>
      </c>
      <c r="AG3" s="517">
        <v>29</v>
      </c>
      <c r="AH3" s="517">
        <v>30</v>
      </c>
      <c r="AI3" s="517">
        <v>31</v>
      </c>
      <c r="AJ3" s="517">
        <v>32</v>
      </c>
      <c r="AK3" s="517">
        <v>33</v>
      </c>
      <c r="AL3" s="517">
        <v>34</v>
      </c>
      <c r="AM3" s="517">
        <v>35</v>
      </c>
      <c r="AN3" s="517">
        <v>36</v>
      </c>
      <c r="AO3" s="517">
        <v>37</v>
      </c>
      <c r="AP3" s="517">
        <v>38</v>
      </c>
      <c r="AQ3" s="517">
        <v>39</v>
      </c>
      <c r="AR3" s="517">
        <v>40</v>
      </c>
      <c r="AS3" s="517">
        <v>41</v>
      </c>
      <c r="AT3" s="517">
        <v>42</v>
      </c>
      <c r="AU3" s="517">
        <v>43</v>
      </c>
      <c r="AV3" s="517">
        <v>44</v>
      </c>
      <c r="AW3" s="517">
        <v>45</v>
      </c>
      <c r="AX3" s="517">
        <v>46</v>
      </c>
      <c r="AY3" s="517">
        <v>47</v>
      </c>
      <c r="AZ3" s="517">
        <v>48</v>
      </c>
      <c r="BA3" s="517">
        <v>49</v>
      </c>
      <c r="BB3" s="517">
        <v>50</v>
      </c>
      <c r="BC3" s="517">
        <v>51</v>
      </c>
      <c r="BD3" s="517">
        <v>52</v>
      </c>
      <c r="BE3" s="517">
        <v>53</v>
      </c>
      <c r="BF3" s="517">
        <v>54</v>
      </c>
      <c r="BG3" s="517">
        <v>55</v>
      </c>
      <c r="BH3" s="517">
        <v>56</v>
      </c>
      <c r="BI3" s="517">
        <v>57</v>
      </c>
      <c r="BJ3" s="517">
        <v>58</v>
      </c>
      <c r="BK3" s="517">
        <v>59</v>
      </c>
      <c r="BL3" s="517">
        <v>60</v>
      </c>
      <c r="BM3" s="517">
        <v>61</v>
      </c>
      <c r="BN3" s="517">
        <v>62</v>
      </c>
      <c r="BO3" s="517">
        <v>63</v>
      </c>
      <c r="BP3" s="517">
        <v>64</v>
      </c>
      <c r="BQ3" s="517">
        <v>65</v>
      </c>
      <c r="BR3" s="517">
        <v>66</v>
      </c>
      <c r="BS3" s="517">
        <v>67</v>
      </c>
      <c r="BT3" s="517">
        <v>68</v>
      </c>
      <c r="BU3" s="517">
        <v>69</v>
      </c>
      <c r="BV3" s="517">
        <v>70</v>
      </c>
      <c r="BW3" s="517">
        <v>71</v>
      </c>
      <c r="BX3" s="517">
        <v>72</v>
      </c>
      <c r="BY3" s="517">
        <v>73</v>
      </c>
      <c r="BZ3" s="517">
        <v>74</v>
      </c>
      <c r="CA3" s="517">
        <v>75</v>
      </c>
      <c r="CB3" s="517">
        <v>76</v>
      </c>
      <c r="CC3" s="517">
        <v>77</v>
      </c>
      <c r="CD3" s="517">
        <v>78</v>
      </c>
      <c r="CE3" s="517">
        <v>79</v>
      </c>
      <c r="CF3" s="517">
        <v>80</v>
      </c>
      <c r="CG3" s="517">
        <v>81</v>
      </c>
      <c r="CH3" s="517">
        <v>82</v>
      </c>
      <c r="CI3" s="517">
        <v>83</v>
      </c>
      <c r="CJ3" s="517">
        <v>84</v>
      </c>
      <c r="CK3" s="517">
        <v>85</v>
      </c>
      <c r="CL3" s="517">
        <v>86</v>
      </c>
      <c r="CM3" s="517">
        <v>87</v>
      </c>
      <c r="CN3" s="517">
        <v>88</v>
      </c>
      <c r="CO3" s="517">
        <v>89</v>
      </c>
      <c r="CP3" s="517">
        <v>90</v>
      </c>
      <c r="CQ3" s="517">
        <v>91</v>
      </c>
      <c r="CR3" s="517">
        <v>92</v>
      </c>
      <c r="CS3" s="517">
        <v>93</v>
      </c>
      <c r="CT3" s="517">
        <v>94</v>
      </c>
      <c r="CU3" s="517">
        <v>95</v>
      </c>
      <c r="CV3" s="517">
        <v>96</v>
      </c>
      <c r="CW3" s="517">
        <v>97</v>
      </c>
      <c r="CX3" s="517">
        <v>98</v>
      </c>
      <c r="CY3" s="517">
        <v>99</v>
      </c>
      <c r="CZ3" s="517">
        <v>100</v>
      </c>
    </row>
    <row r="4" spans="2:104">
      <c r="C4" s="66" t="s">
        <v>1573</v>
      </c>
      <c r="D4" s="517">
        <v>0</v>
      </c>
      <c r="E4" s="517">
        <v>0.02</v>
      </c>
      <c r="F4" s="517">
        <v>0.04</v>
      </c>
      <c r="G4" s="517">
        <v>0.06</v>
      </c>
      <c r="H4" s="517">
        <v>0.08</v>
      </c>
      <c r="I4" s="517">
        <v>0.1</v>
      </c>
      <c r="J4" s="517">
        <v>0.12</v>
      </c>
      <c r="K4" s="517">
        <v>0.14000000000000001</v>
      </c>
      <c r="L4" s="517">
        <v>0.16</v>
      </c>
      <c r="M4" s="517">
        <v>0.18</v>
      </c>
      <c r="N4" s="517">
        <v>0.2</v>
      </c>
      <c r="O4" s="517">
        <v>0.22</v>
      </c>
      <c r="P4" s="517">
        <v>0.24</v>
      </c>
      <c r="Q4" s="517">
        <v>0.26</v>
      </c>
      <c r="R4" s="517">
        <v>0.28000000000000003</v>
      </c>
      <c r="S4" s="517">
        <v>0.3</v>
      </c>
      <c r="T4" s="517">
        <v>0.32</v>
      </c>
      <c r="U4" s="517">
        <v>0.34</v>
      </c>
      <c r="V4" s="517">
        <v>0.36</v>
      </c>
      <c r="W4" s="517">
        <v>0.38</v>
      </c>
      <c r="X4" s="522">
        <v>0.4</v>
      </c>
      <c r="Y4" s="517">
        <v>0.42</v>
      </c>
      <c r="Z4" s="517">
        <v>0.44</v>
      </c>
      <c r="AA4" s="517">
        <v>0.46</v>
      </c>
      <c r="AB4" s="517">
        <v>0.48</v>
      </c>
      <c r="AC4" s="517">
        <v>0.5</v>
      </c>
      <c r="AD4" s="517">
        <v>0.52</v>
      </c>
      <c r="AE4" s="517">
        <v>0.54</v>
      </c>
      <c r="AF4" s="517">
        <v>0.56000000000000005</v>
      </c>
      <c r="AG4" s="517">
        <v>0.57999999999999996</v>
      </c>
      <c r="AH4" s="517">
        <v>0.6</v>
      </c>
      <c r="AI4" s="517">
        <v>0.62</v>
      </c>
      <c r="AJ4" s="517">
        <v>0.64</v>
      </c>
      <c r="AK4" s="517">
        <v>0.66</v>
      </c>
      <c r="AL4" s="517">
        <v>0.68</v>
      </c>
      <c r="AM4" s="517">
        <v>0.7</v>
      </c>
      <c r="AN4" s="517">
        <v>0.72</v>
      </c>
      <c r="AO4" s="517">
        <v>0.74</v>
      </c>
      <c r="AP4" s="517">
        <v>0.76</v>
      </c>
      <c r="AQ4" s="517">
        <v>0.78</v>
      </c>
      <c r="AR4" s="517">
        <v>0.8</v>
      </c>
      <c r="AS4" s="517">
        <v>0.82</v>
      </c>
      <c r="AT4" s="517">
        <v>0.84</v>
      </c>
      <c r="AU4" s="517">
        <v>0.86</v>
      </c>
      <c r="AV4" s="517">
        <v>0.88</v>
      </c>
      <c r="AW4" s="517">
        <v>0.9</v>
      </c>
      <c r="AX4" s="517">
        <v>0.92</v>
      </c>
      <c r="AY4" s="517">
        <v>0.94</v>
      </c>
      <c r="AZ4" s="517">
        <v>0.96</v>
      </c>
      <c r="BA4" s="517">
        <v>0.98</v>
      </c>
      <c r="BB4" s="517">
        <v>1</v>
      </c>
      <c r="BC4" s="517">
        <v>1.02</v>
      </c>
      <c r="BD4" s="517">
        <v>1.04</v>
      </c>
      <c r="BE4" s="517">
        <v>1.06</v>
      </c>
      <c r="BF4" s="517">
        <v>1.08</v>
      </c>
      <c r="BG4" s="517">
        <v>1.1000000000000001</v>
      </c>
      <c r="BH4" s="517">
        <v>1.1200000000000001</v>
      </c>
      <c r="BI4" s="517">
        <v>1.1399999999999999</v>
      </c>
      <c r="BJ4" s="517">
        <v>1.1599999999999999</v>
      </c>
      <c r="BK4" s="517">
        <v>1.18</v>
      </c>
      <c r="BL4" s="517">
        <v>1.2</v>
      </c>
      <c r="BM4" s="517">
        <v>1.22</v>
      </c>
      <c r="BN4" s="517">
        <v>1.24</v>
      </c>
      <c r="BO4" s="517">
        <v>1.26</v>
      </c>
      <c r="BP4" s="517">
        <v>1.28</v>
      </c>
      <c r="BQ4" s="517">
        <v>1.3</v>
      </c>
      <c r="BR4" s="517">
        <v>1.32</v>
      </c>
      <c r="BS4" s="517">
        <v>1.34</v>
      </c>
      <c r="BT4" s="517">
        <v>1.36</v>
      </c>
      <c r="BU4" s="517">
        <v>1.38</v>
      </c>
      <c r="BV4" s="517">
        <v>1.4</v>
      </c>
      <c r="BW4" s="517">
        <v>1.42</v>
      </c>
      <c r="BX4" s="517">
        <v>1.44</v>
      </c>
      <c r="BY4" s="517">
        <v>1.46</v>
      </c>
      <c r="BZ4" s="517">
        <v>1.48</v>
      </c>
      <c r="CA4" s="517">
        <v>1.5</v>
      </c>
      <c r="CB4" s="517">
        <v>1.52</v>
      </c>
      <c r="CC4" s="517">
        <v>1.54</v>
      </c>
      <c r="CD4" s="517">
        <v>1.56</v>
      </c>
      <c r="CE4" s="517">
        <v>1.58</v>
      </c>
      <c r="CF4" s="517">
        <v>1.6</v>
      </c>
      <c r="CG4" s="517">
        <v>1.62</v>
      </c>
      <c r="CH4" s="517">
        <v>1.64</v>
      </c>
      <c r="CI4" s="517">
        <v>1.66</v>
      </c>
      <c r="CJ4" s="517">
        <v>1.68</v>
      </c>
      <c r="CK4" s="517">
        <v>1.7</v>
      </c>
      <c r="CL4" s="517">
        <v>1.72</v>
      </c>
      <c r="CM4" s="517">
        <v>1.74</v>
      </c>
      <c r="CN4" s="517">
        <v>1.76</v>
      </c>
      <c r="CO4" s="517">
        <v>1.78</v>
      </c>
      <c r="CP4" s="517">
        <v>1.8</v>
      </c>
      <c r="CQ4" s="517">
        <v>1.82</v>
      </c>
      <c r="CR4" s="517">
        <v>1.84</v>
      </c>
      <c r="CS4" s="517">
        <v>1.86</v>
      </c>
      <c r="CT4" s="517">
        <v>1.88</v>
      </c>
      <c r="CU4" s="517">
        <v>1.9</v>
      </c>
      <c r="CV4" s="517">
        <v>1.92</v>
      </c>
      <c r="CW4" s="517">
        <v>1.94</v>
      </c>
      <c r="CX4" s="517">
        <v>1.96</v>
      </c>
      <c r="CY4" s="517">
        <v>1.98</v>
      </c>
      <c r="CZ4" s="517">
        <v>2</v>
      </c>
    </row>
    <row r="5" spans="2:104" s="520" customFormat="1" ht="3.75" customHeight="1">
      <c r="C5" s="237"/>
      <c r="D5" s="521"/>
      <c r="E5" s="521"/>
      <c r="F5" s="521"/>
      <c r="G5" s="521"/>
      <c r="H5" s="521"/>
      <c r="I5" s="521"/>
      <c r="J5" s="521"/>
      <c r="K5" s="521"/>
      <c r="L5" s="521"/>
      <c r="M5" s="521"/>
      <c r="N5" s="521"/>
      <c r="O5" s="521"/>
      <c r="P5" s="521"/>
      <c r="Q5" s="521"/>
      <c r="R5" s="521"/>
      <c r="S5" s="521"/>
      <c r="T5" s="521"/>
      <c r="U5" s="521"/>
      <c r="V5" s="521"/>
      <c r="W5" s="521"/>
      <c r="X5" s="522"/>
      <c r="Y5" s="521"/>
      <c r="Z5" s="521"/>
      <c r="AA5" s="521"/>
      <c r="AB5" s="521"/>
      <c r="AC5" s="521"/>
      <c r="AD5" s="521"/>
      <c r="AE5" s="521"/>
      <c r="AF5" s="521"/>
      <c r="AG5" s="521"/>
      <c r="AH5" s="521"/>
      <c r="AI5" s="521"/>
      <c r="AJ5" s="521"/>
      <c r="AK5" s="521"/>
      <c r="AL5" s="521"/>
      <c r="AM5" s="521"/>
      <c r="AN5" s="521"/>
      <c r="AO5" s="521"/>
      <c r="AP5" s="521"/>
      <c r="AQ5" s="521"/>
      <c r="AR5" s="521"/>
      <c r="AS5" s="521"/>
      <c r="AT5" s="521"/>
      <c r="AU5" s="521"/>
      <c r="AV5" s="521"/>
      <c r="AW5" s="521"/>
      <c r="AX5" s="521"/>
      <c r="AY5" s="521"/>
      <c r="AZ5" s="521"/>
      <c r="BA5" s="521"/>
      <c r="BB5" s="521"/>
      <c r="BC5" s="521"/>
      <c r="BD5" s="521"/>
      <c r="BE5" s="521"/>
      <c r="BF5" s="521"/>
      <c r="BG5" s="521"/>
      <c r="BH5" s="521"/>
      <c r="BI5" s="521"/>
      <c r="BJ5" s="521"/>
      <c r="BK5" s="521"/>
      <c r="BL5" s="521"/>
      <c r="BM5" s="521"/>
      <c r="BN5" s="521"/>
      <c r="BO5" s="521"/>
      <c r="BP5" s="521"/>
      <c r="BQ5" s="521"/>
      <c r="BR5" s="521"/>
      <c r="BS5" s="521"/>
      <c r="BT5" s="521"/>
      <c r="BU5" s="521"/>
      <c r="BV5" s="521"/>
      <c r="BW5" s="521"/>
      <c r="BX5" s="521"/>
      <c r="BY5" s="521"/>
      <c r="BZ5" s="521"/>
      <c r="CA5" s="521"/>
      <c r="CB5" s="521"/>
      <c r="CC5" s="521"/>
      <c r="CD5" s="521"/>
      <c r="CE5" s="521"/>
      <c r="CF5" s="521"/>
      <c r="CG5" s="521"/>
      <c r="CH5" s="521"/>
      <c r="CI5" s="521"/>
      <c r="CJ5" s="521"/>
      <c r="CK5" s="521"/>
      <c r="CL5" s="521"/>
      <c r="CM5" s="521"/>
      <c r="CN5" s="521"/>
      <c r="CO5" s="521"/>
      <c r="CP5" s="521"/>
      <c r="CQ5" s="521"/>
      <c r="CR5" s="521"/>
      <c r="CS5" s="521"/>
      <c r="CT5" s="521"/>
      <c r="CU5" s="521"/>
      <c r="CV5" s="521"/>
      <c r="CW5" s="521"/>
      <c r="CX5" s="521"/>
      <c r="CY5" s="521"/>
      <c r="CZ5" s="521"/>
    </row>
    <row r="6" spans="2:104" ht="16.5" customHeight="1">
      <c r="B6" s="7" t="s">
        <v>1575</v>
      </c>
      <c r="C6" s="518" t="s">
        <v>1574</v>
      </c>
      <c r="D6" s="517">
        <v>0</v>
      </c>
      <c r="E6" s="517">
        <v>100</v>
      </c>
      <c r="F6" s="517">
        <v>200</v>
      </c>
      <c r="G6" s="517">
        <v>300</v>
      </c>
      <c r="H6" s="517">
        <v>400</v>
      </c>
      <c r="I6" s="517">
        <v>500</v>
      </c>
      <c r="J6" s="517">
        <v>600</v>
      </c>
      <c r="K6" s="517">
        <v>700</v>
      </c>
      <c r="L6" s="517">
        <v>800</v>
      </c>
      <c r="M6" s="517">
        <v>900</v>
      </c>
      <c r="N6" s="517">
        <v>1000</v>
      </c>
      <c r="O6" s="517">
        <v>1100</v>
      </c>
      <c r="P6" s="517">
        <v>1200</v>
      </c>
      <c r="Q6" s="517">
        <v>1300</v>
      </c>
      <c r="R6" s="517">
        <v>1400</v>
      </c>
      <c r="S6" s="517">
        <v>1500</v>
      </c>
      <c r="T6" s="517">
        <v>1600</v>
      </c>
      <c r="U6" s="517">
        <v>1700</v>
      </c>
      <c r="V6" s="517">
        <v>1800</v>
      </c>
      <c r="W6" s="517">
        <v>1900</v>
      </c>
      <c r="X6" s="522">
        <v>2000</v>
      </c>
      <c r="Y6" s="517">
        <v>2100</v>
      </c>
      <c r="Z6" s="517">
        <v>2200</v>
      </c>
      <c r="AA6" s="517">
        <v>2300</v>
      </c>
      <c r="AB6" s="517">
        <v>2400</v>
      </c>
      <c r="AC6" s="517">
        <v>2500</v>
      </c>
      <c r="AD6" s="517">
        <v>2600</v>
      </c>
      <c r="AE6" s="517">
        <v>2700</v>
      </c>
      <c r="AF6" s="517">
        <v>2800</v>
      </c>
      <c r="AG6" s="517">
        <v>2900</v>
      </c>
      <c r="AH6" s="517">
        <v>3000</v>
      </c>
      <c r="AI6" s="517">
        <v>3100</v>
      </c>
      <c r="AJ6" s="517">
        <v>3200</v>
      </c>
      <c r="AK6" s="517">
        <v>3300</v>
      </c>
      <c r="AL6" s="517">
        <v>3400</v>
      </c>
      <c r="AM6" s="517">
        <v>3500</v>
      </c>
      <c r="AN6" s="517">
        <v>3600</v>
      </c>
      <c r="AO6" s="517">
        <v>3700</v>
      </c>
      <c r="AP6" s="517">
        <v>3800</v>
      </c>
      <c r="AQ6" s="517">
        <v>3900</v>
      </c>
      <c r="AR6" s="517">
        <v>4000</v>
      </c>
      <c r="AS6" s="517">
        <v>4100</v>
      </c>
      <c r="AT6" s="517">
        <v>4200</v>
      </c>
      <c r="AU6" s="517">
        <v>4300</v>
      </c>
      <c r="AV6" s="517">
        <v>4400</v>
      </c>
      <c r="AW6" s="517">
        <v>4500</v>
      </c>
      <c r="AX6" s="517">
        <v>4600</v>
      </c>
      <c r="AY6" s="517">
        <v>4700</v>
      </c>
      <c r="AZ6" s="517">
        <v>4800</v>
      </c>
      <c r="BA6" s="517">
        <v>4900</v>
      </c>
      <c r="BB6" s="517">
        <v>5000</v>
      </c>
      <c r="BC6" s="517">
        <v>5100</v>
      </c>
      <c r="BD6" s="517">
        <v>5200</v>
      </c>
      <c r="BE6" s="517">
        <v>5300</v>
      </c>
      <c r="BF6" s="517">
        <v>5400</v>
      </c>
      <c r="BG6" s="517">
        <v>5500</v>
      </c>
      <c r="BH6" s="517">
        <v>5600</v>
      </c>
      <c r="BI6" s="517">
        <v>5700</v>
      </c>
      <c r="BJ6" s="517">
        <v>5800</v>
      </c>
      <c r="BK6" s="517">
        <v>5900</v>
      </c>
      <c r="BL6" s="517">
        <v>6000</v>
      </c>
      <c r="BM6" s="517">
        <v>6100</v>
      </c>
      <c r="BN6" s="517">
        <v>6200</v>
      </c>
      <c r="BO6" s="517">
        <v>6300</v>
      </c>
      <c r="BP6" s="517">
        <v>6400</v>
      </c>
      <c r="BQ6" s="517">
        <v>6500</v>
      </c>
      <c r="BR6" s="517">
        <v>6600</v>
      </c>
      <c r="BS6" s="517">
        <v>6700</v>
      </c>
      <c r="BT6" s="517">
        <v>6800</v>
      </c>
      <c r="BU6" s="517">
        <v>6900</v>
      </c>
      <c r="BV6" s="517">
        <v>7000</v>
      </c>
      <c r="BW6" s="517">
        <v>7100</v>
      </c>
      <c r="BX6" s="517">
        <v>7200</v>
      </c>
      <c r="BY6" s="517">
        <v>7300</v>
      </c>
      <c r="BZ6" s="517">
        <v>7400</v>
      </c>
      <c r="CA6" s="517">
        <v>7500</v>
      </c>
      <c r="CB6" s="517">
        <v>7600</v>
      </c>
      <c r="CC6" s="517">
        <v>7700</v>
      </c>
      <c r="CD6" s="517">
        <v>7800</v>
      </c>
      <c r="CE6" s="517">
        <v>7900</v>
      </c>
      <c r="CF6" s="517">
        <v>8000</v>
      </c>
      <c r="CG6" s="517">
        <v>8100</v>
      </c>
      <c r="CH6" s="517">
        <v>8200</v>
      </c>
      <c r="CI6" s="517">
        <v>8300</v>
      </c>
      <c r="CJ6" s="517">
        <v>8400</v>
      </c>
      <c r="CK6" s="517">
        <v>8500</v>
      </c>
      <c r="CL6" s="517">
        <v>8600</v>
      </c>
      <c r="CM6" s="517">
        <v>8700</v>
      </c>
      <c r="CN6" s="517">
        <v>8800</v>
      </c>
      <c r="CO6" s="517">
        <v>8900</v>
      </c>
      <c r="CP6" s="517">
        <v>9000</v>
      </c>
      <c r="CQ6" s="517">
        <v>9100</v>
      </c>
      <c r="CR6" s="517">
        <v>9200</v>
      </c>
      <c r="CS6" s="517">
        <v>9300</v>
      </c>
      <c r="CT6" s="517">
        <v>9400</v>
      </c>
      <c r="CU6" s="517">
        <v>9500</v>
      </c>
      <c r="CV6" s="517">
        <v>9600</v>
      </c>
      <c r="CW6" s="517">
        <v>9700</v>
      </c>
      <c r="CX6" s="517">
        <v>9800</v>
      </c>
      <c r="CY6" s="517">
        <v>9900</v>
      </c>
      <c r="CZ6" s="517">
        <v>10000</v>
      </c>
    </row>
    <row r="7" spans="2:104" ht="16.5" customHeight="1">
      <c r="C7" s="98" t="s">
        <v>1571</v>
      </c>
      <c r="D7" s="519">
        <v>0</v>
      </c>
      <c r="E7" s="519">
        <f>D7+E6</f>
        <v>100</v>
      </c>
      <c r="F7" s="519">
        <f>E7+F6</f>
        <v>300</v>
      </c>
      <c r="G7" s="519">
        <f>F7+G6</f>
        <v>600</v>
      </c>
      <c r="H7" s="519">
        <f t="shared" ref="H7:U7" si="0">G7+H6</f>
        <v>1000</v>
      </c>
      <c r="I7" s="519">
        <f t="shared" si="0"/>
        <v>1500</v>
      </c>
      <c r="J7" s="519">
        <f t="shared" si="0"/>
        <v>2100</v>
      </c>
      <c r="K7" s="519">
        <f t="shared" si="0"/>
        <v>2800</v>
      </c>
      <c r="L7" s="519">
        <f t="shared" si="0"/>
        <v>3600</v>
      </c>
      <c r="M7" s="519">
        <f t="shared" si="0"/>
        <v>4500</v>
      </c>
      <c r="N7" s="519">
        <f t="shared" si="0"/>
        <v>5500</v>
      </c>
      <c r="O7" s="519">
        <f t="shared" si="0"/>
        <v>6600</v>
      </c>
      <c r="P7" s="519">
        <f t="shared" si="0"/>
        <v>7800</v>
      </c>
      <c r="Q7" s="519">
        <f t="shared" si="0"/>
        <v>9100</v>
      </c>
      <c r="R7" s="519">
        <f t="shared" si="0"/>
        <v>10500</v>
      </c>
      <c r="S7" s="519">
        <f t="shared" si="0"/>
        <v>12000</v>
      </c>
      <c r="T7" s="519">
        <f t="shared" si="0"/>
        <v>13600</v>
      </c>
      <c r="U7" s="519">
        <f t="shared" si="0"/>
        <v>15300</v>
      </c>
      <c r="V7" s="519">
        <f t="shared" ref="V7:BA7" si="1">U7+V6</f>
        <v>17100</v>
      </c>
      <c r="W7" s="519">
        <f t="shared" si="1"/>
        <v>19000</v>
      </c>
      <c r="X7" s="522">
        <f t="shared" si="1"/>
        <v>21000</v>
      </c>
      <c r="Y7" s="519">
        <f t="shared" si="1"/>
        <v>23100</v>
      </c>
      <c r="Z7" s="519">
        <f t="shared" si="1"/>
        <v>25300</v>
      </c>
      <c r="AA7" s="519">
        <f t="shared" si="1"/>
        <v>27600</v>
      </c>
      <c r="AB7" s="519">
        <f t="shared" si="1"/>
        <v>30000</v>
      </c>
      <c r="AC7" s="519">
        <f t="shared" si="1"/>
        <v>32500</v>
      </c>
      <c r="AD7" s="519">
        <f t="shared" si="1"/>
        <v>35100</v>
      </c>
      <c r="AE7" s="519">
        <f t="shared" si="1"/>
        <v>37800</v>
      </c>
      <c r="AF7" s="519">
        <f t="shared" si="1"/>
        <v>40600</v>
      </c>
      <c r="AG7" s="519">
        <f t="shared" si="1"/>
        <v>43500</v>
      </c>
      <c r="AH7" s="519">
        <f t="shared" si="1"/>
        <v>46500</v>
      </c>
      <c r="AI7" s="519">
        <f t="shared" si="1"/>
        <v>49600</v>
      </c>
      <c r="AJ7" s="519">
        <f t="shared" si="1"/>
        <v>52800</v>
      </c>
      <c r="AK7" s="519">
        <f t="shared" si="1"/>
        <v>56100</v>
      </c>
      <c r="AL7" s="519">
        <f t="shared" si="1"/>
        <v>59500</v>
      </c>
      <c r="AM7" s="519">
        <f t="shared" si="1"/>
        <v>63000</v>
      </c>
      <c r="AN7" s="519">
        <f t="shared" si="1"/>
        <v>66600</v>
      </c>
      <c r="AO7" s="519">
        <f t="shared" si="1"/>
        <v>70300</v>
      </c>
      <c r="AP7" s="519">
        <f t="shared" si="1"/>
        <v>74100</v>
      </c>
      <c r="AQ7" s="519">
        <f t="shared" si="1"/>
        <v>78000</v>
      </c>
      <c r="AR7" s="519">
        <f t="shared" si="1"/>
        <v>82000</v>
      </c>
      <c r="AS7" s="519">
        <f t="shared" si="1"/>
        <v>86100</v>
      </c>
      <c r="AT7" s="519">
        <f t="shared" si="1"/>
        <v>90300</v>
      </c>
      <c r="AU7" s="519">
        <f t="shared" si="1"/>
        <v>94600</v>
      </c>
      <c r="AV7" s="519">
        <f t="shared" si="1"/>
        <v>99000</v>
      </c>
      <c r="AW7" s="519">
        <f t="shared" si="1"/>
        <v>103500</v>
      </c>
      <c r="AX7" s="519">
        <f t="shared" si="1"/>
        <v>108100</v>
      </c>
      <c r="AY7" s="519">
        <f t="shared" si="1"/>
        <v>112800</v>
      </c>
      <c r="AZ7" s="519">
        <f t="shared" si="1"/>
        <v>117600</v>
      </c>
      <c r="BA7" s="519">
        <f t="shared" si="1"/>
        <v>122500</v>
      </c>
      <c r="BB7" s="519">
        <f t="shared" ref="BB7:CG7" si="2">BA7+BB6</f>
        <v>127500</v>
      </c>
      <c r="BC7" s="519">
        <f t="shared" si="2"/>
        <v>132600</v>
      </c>
      <c r="BD7" s="519">
        <f t="shared" si="2"/>
        <v>137800</v>
      </c>
      <c r="BE7" s="519">
        <f t="shared" si="2"/>
        <v>143100</v>
      </c>
      <c r="BF7" s="519">
        <f t="shared" si="2"/>
        <v>148500</v>
      </c>
      <c r="BG7" s="519">
        <f t="shared" si="2"/>
        <v>154000</v>
      </c>
      <c r="BH7" s="519">
        <f t="shared" si="2"/>
        <v>159600</v>
      </c>
      <c r="BI7" s="519">
        <f t="shared" si="2"/>
        <v>165300</v>
      </c>
      <c r="BJ7" s="519">
        <f t="shared" si="2"/>
        <v>171100</v>
      </c>
      <c r="BK7" s="519">
        <f t="shared" si="2"/>
        <v>177000</v>
      </c>
      <c r="BL7" s="519">
        <f t="shared" si="2"/>
        <v>183000</v>
      </c>
      <c r="BM7" s="519">
        <f t="shared" si="2"/>
        <v>189100</v>
      </c>
      <c r="BN7" s="519">
        <f t="shared" si="2"/>
        <v>195300</v>
      </c>
      <c r="BO7" s="519">
        <f t="shared" si="2"/>
        <v>201600</v>
      </c>
      <c r="BP7" s="519">
        <f t="shared" si="2"/>
        <v>208000</v>
      </c>
      <c r="BQ7" s="519">
        <f t="shared" si="2"/>
        <v>214500</v>
      </c>
      <c r="BR7" s="519">
        <f t="shared" si="2"/>
        <v>221100</v>
      </c>
      <c r="BS7" s="519">
        <f t="shared" si="2"/>
        <v>227800</v>
      </c>
      <c r="BT7" s="519">
        <f t="shared" si="2"/>
        <v>234600</v>
      </c>
      <c r="BU7" s="519">
        <f t="shared" si="2"/>
        <v>241500</v>
      </c>
      <c r="BV7" s="519">
        <f t="shared" si="2"/>
        <v>248500</v>
      </c>
      <c r="BW7" s="519">
        <f t="shared" si="2"/>
        <v>255600</v>
      </c>
      <c r="BX7" s="519">
        <f t="shared" si="2"/>
        <v>262800</v>
      </c>
      <c r="BY7" s="519">
        <f t="shared" si="2"/>
        <v>270100</v>
      </c>
      <c r="BZ7" s="519">
        <f t="shared" si="2"/>
        <v>277500</v>
      </c>
      <c r="CA7" s="519">
        <f t="shared" si="2"/>
        <v>285000</v>
      </c>
      <c r="CB7" s="519">
        <f t="shared" si="2"/>
        <v>292600</v>
      </c>
      <c r="CC7" s="519">
        <f t="shared" si="2"/>
        <v>300300</v>
      </c>
      <c r="CD7" s="519">
        <f t="shared" si="2"/>
        <v>308100</v>
      </c>
      <c r="CE7" s="519">
        <f t="shared" si="2"/>
        <v>316000</v>
      </c>
      <c r="CF7" s="519">
        <f t="shared" si="2"/>
        <v>324000</v>
      </c>
      <c r="CG7" s="519">
        <f t="shared" si="2"/>
        <v>332100</v>
      </c>
      <c r="CH7" s="519">
        <f t="shared" ref="CH7:CZ7" si="3">CG7+CH6</f>
        <v>340300</v>
      </c>
      <c r="CI7" s="519">
        <f t="shared" si="3"/>
        <v>348600</v>
      </c>
      <c r="CJ7" s="519">
        <f t="shared" si="3"/>
        <v>357000</v>
      </c>
      <c r="CK7" s="519">
        <f t="shared" si="3"/>
        <v>365500</v>
      </c>
      <c r="CL7" s="519">
        <f t="shared" si="3"/>
        <v>374100</v>
      </c>
      <c r="CM7" s="519">
        <f t="shared" si="3"/>
        <v>382800</v>
      </c>
      <c r="CN7" s="519">
        <f t="shared" si="3"/>
        <v>391600</v>
      </c>
      <c r="CO7" s="519">
        <f t="shared" si="3"/>
        <v>400500</v>
      </c>
      <c r="CP7" s="519">
        <f t="shared" si="3"/>
        <v>409500</v>
      </c>
      <c r="CQ7" s="519">
        <f t="shared" si="3"/>
        <v>418600</v>
      </c>
      <c r="CR7" s="519">
        <f t="shared" si="3"/>
        <v>427800</v>
      </c>
      <c r="CS7" s="519">
        <f t="shared" si="3"/>
        <v>437100</v>
      </c>
      <c r="CT7" s="519">
        <f t="shared" si="3"/>
        <v>446500</v>
      </c>
      <c r="CU7" s="519">
        <f t="shared" si="3"/>
        <v>456000</v>
      </c>
      <c r="CV7" s="519">
        <f t="shared" si="3"/>
        <v>465600</v>
      </c>
      <c r="CW7" s="519">
        <f t="shared" si="3"/>
        <v>475300</v>
      </c>
      <c r="CX7" s="519">
        <f t="shared" si="3"/>
        <v>485100</v>
      </c>
      <c r="CY7" s="519">
        <f t="shared" si="3"/>
        <v>495000</v>
      </c>
      <c r="CZ7" s="519">
        <f t="shared" si="3"/>
        <v>505000</v>
      </c>
    </row>
    <row r="8" spans="2:104" s="520" customFormat="1" ht="3.75" customHeight="1">
      <c r="C8" s="237"/>
      <c r="D8" s="521"/>
      <c r="E8" s="521"/>
      <c r="F8" s="521"/>
      <c r="G8" s="521"/>
      <c r="H8" s="521"/>
      <c r="I8" s="521"/>
      <c r="J8" s="521"/>
      <c r="K8" s="521"/>
      <c r="L8" s="521"/>
      <c r="M8" s="521"/>
      <c r="N8" s="521"/>
      <c r="O8" s="521"/>
      <c r="P8" s="521"/>
      <c r="Q8" s="521"/>
      <c r="R8" s="521"/>
      <c r="S8" s="521"/>
      <c r="T8" s="521"/>
      <c r="U8" s="521"/>
      <c r="V8" s="521"/>
      <c r="W8" s="521"/>
      <c r="X8" s="521"/>
      <c r="Y8" s="521"/>
      <c r="Z8" s="521"/>
      <c r="AA8" s="521"/>
      <c r="AB8" s="521"/>
      <c r="AC8" s="521"/>
      <c r="AD8" s="521"/>
      <c r="AE8" s="521"/>
      <c r="AF8" s="521"/>
      <c r="AG8" s="521"/>
      <c r="AH8" s="521"/>
      <c r="AI8" s="521"/>
      <c r="AJ8" s="521"/>
      <c r="AK8" s="521"/>
      <c r="AL8" s="521"/>
      <c r="AM8" s="521"/>
      <c r="AN8" s="521"/>
      <c r="AO8" s="521"/>
      <c r="AP8" s="521"/>
      <c r="AQ8" s="521"/>
      <c r="AR8" s="521"/>
      <c r="AS8" s="521"/>
      <c r="AT8" s="521"/>
      <c r="AU8" s="521"/>
      <c r="AV8" s="521"/>
      <c r="AW8" s="521"/>
      <c r="AX8" s="521"/>
      <c r="AY8" s="521"/>
      <c r="AZ8" s="521"/>
      <c r="BA8" s="521"/>
      <c r="BB8" s="521"/>
      <c r="BC8" s="521"/>
      <c r="BD8" s="521"/>
      <c r="BE8" s="521"/>
      <c r="BF8" s="521"/>
      <c r="BG8" s="521"/>
      <c r="BH8" s="521"/>
      <c r="BI8" s="521"/>
      <c r="BJ8" s="521"/>
      <c r="BK8" s="521"/>
      <c r="BL8" s="521"/>
      <c r="BM8" s="521"/>
      <c r="BN8" s="521"/>
      <c r="BO8" s="521"/>
      <c r="BP8" s="521"/>
      <c r="BQ8" s="521"/>
      <c r="BR8" s="521"/>
      <c r="BS8" s="521"/>
      <c r="BT8" s="521"/>
      <c r="BU8" s="521"/>
      <c r="BV8" s="521"/>
      <c r="BW8" s="521"/>
      <c r="BX8" s="521"/>
      <c r="BY8" s="521"/>
      <c r="BZ8" s="521"/>
      <c r="CA8" s="521"/>
      <c r="CB8" s="521"/>
      <c r="CC8" s="521"/>
      <c r="CD8" s="521"/>
      <c r="CE8" s="521"/>
      <c r="CF8" s="521"/>
      <c r="CG8" s="521"/>
      <c r="CH8" s="521"/>
      <c r="CI8" s="521"/>
      <c r="CJ8" s="521"/>
      <c r="CK8" s="521"/>
      <c r="CL8" s="521"/>
      <c r="CM8" s="521"/>
      <c r="CN8" s="521"/>
      <c r="CO8" s="521"/>
      <c r="CP8" s="521"/>
      <c r="CQ8" s="521"/>
      <c r="CR8" s="521"/>
      <c r="CS8" s="521"/>
      <c r="CT8" s="521"/>
      <c r="CU8" s="521"/>
      <c r="CV8" s="521"/>
      <c r="CW8" s="521"/>
      <c r="CX8" s="521"/>
      <c r="CY8" s="521"/>
      <c r="CZ8" s="521"/>
    </row>
    <row r="9" spans="2:104" ht="16.5" customHeight="1">
      <c r="B9" s="7" t="s">
        <v>1576</v>
      </c>
      <c r="C9" s="518" t="s">
        <v>1574</v>
      </c>
      <c r="D9" s="517">
        <v>0</v>
      </c>
      <c r="E9" s="517">
        <v>100</v>
      </c>
      <c r="F9" s="517">
        <v>200</v>
      </c>
      <c r="G9" s="517">
        <v>300</v>
      </c>
      <c r="H9" s="517">
        <v>400</v>
      </c>
      <c r="I9" s="517">
        <v>500</v>
      </c>
      <c r="J9" s="517">
        <v>600</v>
      </c>
      <c r="K9" s="517">
        <v>700</v>
      </c>
      <c r="L9" s="517">
        <v>800</v>
      </c>
      <c r="M9" s="517">
        <v>900</v>
      </c>
      <c r="N9" s="517">
        <v>1000</v>
      </c>
      <c r="O9" s="517">
        <v>1100</v>
      </c>
      <c r="P9" s="517">
        <v>1200</v>
      </c>
      <c r="Q9" s="517">
        <v>1300</v>
      </c>
      <c r="R9" s="517">
        <v>1400</v>
      </c>
      <c r="S9" s="517">
        <v>1500</v>
      </c>
      <c r="T9" s="517">
        <v>1600</v>
      </c>
      <c r="U9" s="517">
        <v>1700</v>
      </c>
      <c r="V9" s="517">
        <v>1800</v>
      </c>
      <c r="W9" s="517">
        <v>1900</v>
      </c>
      <c r="X9" s="517">
        <v>2000</v>
      </c>
      <c r="Y9" s="517">
        <v>2100</v>
      </c>
      <c r="Z9" s="517">
        <v>2200</v>
      </c>
      <c r="AA9" s="517">
        <v>2300</v>
      </c>
      <c r="AB9" s="517">
        <v>2400</v>
      </c>
      <c r="AC9" s="517">
        <v>2500</v>
      </c>
      <c r="AD9" s="517">
        <v>2600</v>
      </c>
      <c r="AE9" s="517">
        <v>2700</v>
      </c>
      <c r="AF9" s="517">
        <v>2800</v>
      </c>
      <c r="AG9" s="517">
        <v>2900</v>
      </c>
      <c r="AH9" s="517">
        <v>3000</v>
      </c>
      <c r="AI9" s="517">
        <v>3100</v>
      </c>
      <c r="AJ9" s="517">
        <v>3200</v>
      </c>
      <c r="AK9" s="517">
        <v>3300</v>
      </c>
      <c r="AL9" s="517">
        <v>3400</v>
      </c>
      <c r="AM9" s="517">
        <v>3500</v>
      </c>
      <c r="AN9" s="517">
        <v>3600</v>
      </c>
      <c r="AO9" s="517">
        <v>3700</v>
      </c>
      <c r="AP9" s="517">
        <v>3800</v>
      </c>
      <c r="AQ9" s="517">
        <v>3900</v>
      </c>
      <c r="AR9" s="517">
        <v>4000</v>
      </c>
      <c r="AS9" s="517">
        <v>4100</v>
      </c>
      <c r="AT9" s="517">
        <v>4200</v>
      </c>
      <c r="AU9" s="517">
        <v>4300</v>
      </c>
      <c r="AV9" s="517">
        <v>4400</v>
      </c>
      <c r="AW9" s="517">
        <v>4500</v>
      </c>
      <c r="AX9" s="517">
        <v>4600</v>
      </c>
      <c r="AY9" s="517">
        <v>4700</v>
      </c>
      <c r="AZ9" s="517">
        <v>4800</v>
      </c>
      <c r="BA9" s="517">
        <v>4900</v>
      </c>
      <c r="BB9" s="517">
        <v>5000</v>
      </c>
      <c r="BC9" s="517">
        <v>5100</v>
      </c>
      <c r="BD9" s="517">
        <v>5200</v>
      </c>
      <c r="BE9" s="517">
        <v>5300</v>
      </c>
      <c r="BF9" s="517">
        <v>5400</v>
      </c>
      <c r="BG9" s="517">
        <v>5500</v>
      </c>
      <c r="BH9" s="517">
        <v>5600</v>
      </c>
      <c r="BI9" s="517">
        <v>5700</v>
      </c>
      <c r="BJ9" s="517">
        <v>5800</v>
      </c>
      <c r="BK9" s="517">
        <v>5900</v>
      </c>
      <c r="BL9" s="517">
        <v>6000</v>
      </c>
      <c r="BM9" s="517">
        <v>6100</v>
      </c>
      <c r="BN9" s="517">
        <v>6200</v>
      </c>
      <c r="BO9" s="517">
        <v>6300</v>
      </c>
      <c r="BP9" s="517">
        <v>6400</v>
      </c>
      <c r="BQ9" s="517">
        <v>6500</v>
      </c>
      <c r="BR9" s="517">
        <v>6600</v>
      </c>
      <c r="BS9" s="517">
        <v>6700</v>
      </c>
      <c r="BT9" s="517">
        <v>6800</v>
      </c>
      <c r="BU9" s="517">
        <v>6900</v>
      </c>
      <c r="BV9" s="517">
        <v>7000</v>
      </c>
      <c r="BW9" s="517">
        <v>7100</v>
      </c>
      <c r="BX9" s="517">
        <v>7200</v>
      </c>
      <c r="BY9" s="517">
        <v>7300</v>
      </c>
      <c r="BZ9" s="517">
        <v>7400</v>
      </c>
      <c r="CA9" s="517">
        <v>7500</v>
      </c>
      <c r="CB9" s="517">
        <v>7600</v>
      </c>
      <c r="CC9" s="517">
        <v>7700</v>
      </c>
      <c r="CD9" s="517">
        <v>7800</v>
      </c>
      <c r="CE9" s="517">
        <v>7900</v>
      </c>
      <c r="CF9" s="517">
        <v>8000</v>
      </c>
      <c r="CG9" s="517">
        <v>8100</v>
      </c>
      <c r="CH9" s="517">
        <v>8200</v>
      </c>
      <c r="CI9" s="517">
        <v>8300</v>
      </c>
      <c r="CJ9" s="517">
        <v>8400</v>
      </c>
      <c r="CK9" s="517">
        <v>8500</v>
      </c>
      <c r="CL9" s="517">
        <v>8600</v>
      </c>
      <c r="CM9" s="517">
        <v>8700</v>
      </c>
      <c r="CN9" s="517">
        <v>8800</v>
      </c>
      <c r="CO9" s="517">
        <v>8900</v>
      </c>
      <c r="CP9" s="517">
        <v>9000</v>
      </c>
      <c r="CQ9" s="517">
        <v>9100</v>
      </c>
      <c r="CR9" s="517">
        <v>9200</v>
      </c>
      <c r="CS9" s="517">
        <v>9300</v>
      </c>
      <c r="CT9" s="517">
        <v>9400</v>
      </c>
      <c r="CU9" s="517">
        <v>9500</v>
      </c>
      <c r="CV9" s="517">
        <v>9600</v>
      </c>
      <c r="CW9" s="517">
        <v>9700</v>
      </c>
      <c r="CX9" s="517">
        <v>9800</v>
      </c>
      <c r="CY9" s="517">
        <v>9900</v>
      </c>
      <c r="CZ9" s="517">
        <v>10000</v>
      </c>
    </row>
    <row r="10" spans="2:104" ht="16.5" customHeight="1">
      <c r="C10" s="98" t="s">
        <v>1571</v>
      </c>
      <c r="D10" s="519">
        <v>0</v>
      </c>
      <c r="E10" s="519">
        <f t="shared" ref="E10:AJ10" si="4">D10+E9</f>
        <v>100</v>
      </c>
      <c r="F10" s="519">
        <f t="shared" si="4"/>
        <v>300</v>
      </c>
      <c r="G10" s="519">
        <f t="shared" si="4"/>
        <v>600</v>
      </c>
      <c r="H10" s="519">
        <f t="shared" si="4"/>
        <v>1000</v>
      </c>
      <c r="I10" s="519">
        <f t="shared" si="4"/>
        <v>1500</v>
      </c>
      <c r="J10" s="519">
        <f t="shared" si="4"/>
        <v>2100</v>
      </c>
      <c r="K10" s="519">
        <f t="shared" si="4"/>
        <v>2800</v>
      </c>
      <c r="L10" s="519">
        <f t="shared" si="4"/>
        <v>3600</v>
      </c>
      <c r="M10" s="519">
        <f t="shared" si="4"/>
        <v>4500</v>
      </c>
      <c r="N10" s="519">
        <f t="shared" si="4"/>
        <v>5500</v>
      </c>
      <c r="O10" s="519">
        <f t="shared" si="4"/>
        <v>6600</v>
      </c>
      <c r="P10" s="519">
        <f t="shared" si="4"/>
        <v>7800</v>
      </c>
      <c r="Q10" s="519">
        <f t="shared" si="4"/>
        <v>9100</v>
      </c>
      <c r="R10" s="519">
        <f t="shared" si="4"/>
        <v>10500</v>
      </c>
      <c r="S10" s="519">
        <f t="shared" si="4"/>
        <v>12000</v>
      </c>
      <c r="T10" s="519">
        <f t="shared" si="4"/>
        <v>13600</v>
      </c>
      <c r="U10" s="519">
        <f t="shared" si="4"/>
        <v>15300</v>
      </c>
      <c r="V10" s="519">
        <f t="shared" si="4"/>
        <v>17100</v>
      </c>
      <c r="W10" s="519">
        <f t="shared" si="4"/>
        <v>19000</v>
      </c>
      <c r="X10" s="519">
        <f t="shared" si="4"/>
        <v>21000</v>
      </c>
      <c r="Y10" s="519">
        <f t="shared" si="4"/>
        <v>23100</v>
      </c>
      <c r="Z10" s="519">
        <f t="shared" si="4"/>
        <v>25300</v>
      </c>
      <c r="AA10" s="519">
        <f t="shared" si="4"/>
        <v>27600</v>
      </c>
      <c r="AB10" s="519">
        <f t="shared" si="4"/>
        <v>30000</v>
      </c>
      <c r="AC10" s="519">
        <f t="shared" si="4"/>
        <v>32500</v>
      </c>
      <c r="AD10" s="519">
        <f t="shared" si="4"/>
        <v>35100</v>
      </c>
      <c r="AE10" s="519">
        <f t="shared" si="4"/>
        <v>37800</v>
      </c>
      <c r="AF10" s="519">
        <f t="shared" si="4"/>
        <v>40600</v>
      </c>
      <c r="AG10" s="519">
        <f t="shared" si="4"/>
        <v>43500</v>
      </c>
      <c r="AH10" s="519">
        <f t="shared" si="4"/>
        <v>46500</v>
      </c>
      <c r="AI10" s="519">
        <f t="shared" si="4"/>
        <v>49600</v>
      </c>
      <c r="AJ10" s="519">
        <f t="shared" si="4"/>
        <v>52800</v>
      </c>
      <c r="AK10" s="519">
        <f t="shared" ref="AK10:BP10" si="5">AJ10+AK9</f>
        <v>56100</v>
      </c>
      <c r="AL10" s="519">
        <f t="shared" si="5"/>
        <v>59500</v>
      </c>
      <c r="AM10" s="519">
        <f t="shared" si="5"/>
        <v>63000</v>
      </c>
      <c r="AN10" s="519">
        <f t="shared" si="5"/>
        <v>66600</v>
      </c>
      <c r="AO10" s="519">
        <f t="shared" si="5"/>
        <v>70300</v>
      </c>
      <c r="AP10" s="519">
        <f t="shared" si="5"/>
        <v>74100</v>
      </c>
      <c r="AQ10" s="519">
        <f t="shared" si="5"/>
        <v>78000</v>
      </c>
      <c r="AR10" s="519">
        <f t="shared" si="5"/>
        <v>82000</v>
      </c>
      <c r="AS10" s="519">
        <f t="shared" si="5"/>
        <v>86100</v>
      </c>
      <c r="AT10" s="519">
        <f t="shared" si="5"/>
        <v>90300</v>
      </c>
      <c r="AU10" s="519">
        <f t="shared" si="5"/>
        <v>94600</v>
      </c>
      <c r="AV10" s="519">
        <f t="shared" si="5"/>
        <v>99000</v>
      </c>
      <c r="AW10" s="519">
        <f t="shared" si="5"/>
        <v>103500</v>
      </c>
      <c r="AX10" s="519">
        <f t="shared" si="5"/>
        <v>108100</v>
      </c>
      <c r="AY10" s="519">
        <f t="shared" si="5"/>
        <v>112800</v>
      </c>
      <c r="AZ10" s="519">
        <f t="shared" si="5"/>
        <v>117600</v>
      </c>
      <c r="BA10" s="519">
        <f t="shared" si="5"/>
        <v>122500</v>
      </c>
      <c r="BB10" s="519">
        <f t="shared" si="5"/>
        <v>127500</v>
      </c>
      <c r="BC10" s="519">
        <f t="shared" si="5"/>
        <v>132600</v>
      </c>
      <c r="BD10" s="519">
        <f t="shared" si="5"/>
        <v>137800</v>
      </c>
      <c r="BE10" s="519">
        <f t="shared" si="5"/>
        <v>143100</v>
      </c>
      <c r="BF10" s="519">
        <f t="shared" si="5"/>
        <v>148500</v>
      </c>
      <c r="BG10" s="519">
        <f t="shared" si="5"/>
        <v>154000</v>
      </c>
      <c r="BH10" s="519">
        <f t="shared" si="5"/>
        <v>159600</v>
      </c>
      <c r="BI10" s="519">
        <f t="shared" si="5"/>
        <v>165300</v>
      </c>
      <c r="BJ10" s="519">
        <f t="shared" si="5"/>
        <v>171100</v>
      </c>
      <c r="BK10" s="519">
        <f t="shared" si="5"/>
        <v>177000</v>
      </c>
      <c r="BL10" s="519">
        <f t="shared" si="5"/>
        <v>183000</v>
      </c>
      <c r="BM10" s="519">
        <f t="shared" si="5"/>
        <v>189100</v>
      </c>
      <c r="BN10" s="519">
        <f t="shared" si="5"/>
        <v>195300</v>
      </c>
      <c r="BO10" s="519">
        <f t="shared" si="5"/>
        <v>201600</v>
      </c>
      <c r="BP10" s="519">
        <f t="shared" si="5"/>
        <v>208000</v>
      </c>
      <c r="BQ10" s="519">
        <f t="shared" ref="BQ10:CV10" si="6">BP10+BQ9</f>
        <v>214500</v>
      </c>
      <c r="BR10" s="519">
        <f t="shared" si="6"/>
        <v>221100</v>
      </c>
      <c r="BS10" s="519">
        <f t="shared" si="6"/>
        <v>227800</v>
      </c>
      <c r="BT10" s="519">
        <f t="shared" si="6"/>
        <v>234600</v>
      </c>
      <c r="BU10" s="519">
        <f t="shared" si="6"/>
        <v>241500</v>
      </c>
      <c r="BV10" s="519">
        <f t="shared" si="6"/>
        <v>248500</v>
      </c>
      <c r="BW10" s="519">
        <f t="shared" si="6"/>
        <v>255600</v>
      </c>
      <c r="BX10" s="519">
        <f t="shared" si="6"/>
        <v>262800</v>
      </c>
      <c r="BY10" s="519">
        <f t="shared" si="6"/>
        <v>270100</v>
      </c>
      <c r="BZ10" s="519">
        <f t="shared" si="6"/>
        <v>277500</v>
      </c>
      <c r="CA10" s="519">
        <f t="shared" si="6"/>
        <v>285000</v>
      </c>
      <c r="CB10" s="519">
        <f t="shared" si="6"/>
        <v>292600</v>
      </c>
      <c r="CC10" s="519">
        <f t="shared" si="6"/>
        <v>300300</v>
      </c>
      <c r="CD10" s="519">
        <f t="shared" si="6"/>
        <v>308100</v>
      </c>
      <c r="CE10" s="519">
        <f t="shared" si="6"/>
        <v>316000</v>
      </c>
      <c r="CF10" s="519">
        <f t="shared" si="6"/>
        <v>324000</v>
      </c>
      <c r="CG10" s="519">
        <f t="shared" si="6"/>
        <v>332100</v>
      </c>
      <c r="CH10" s="519">
        <f t="shared" si="6"/>
        <v>340300</v>
      </c>
      <c r="CI10" s="519">
        <f t="shared" si="6"/>
        <v>348600</v>
      </c>
      <c r="CJ10" s="519">
        <f t="shared" si="6"/>
        <v>357000</v>
      </c>
      <c r="CK10" s="519">
        <f t="shared" si="6"/>
        <v>365500</v>
      </c>
      <c r="CL10" s="519">
        <f t="shared" si="6"/>
        <v>374100</v>
      </c>
      <c r="CM10" s="519">
        <f t="shared" si="6"/>
        <v>382800</v>
      </c>
      <c r="CN10" s="519">
        <f t="shared" si="6"/>
        <v>391600</v>
      </c>
      <c r="CO10" s="519">
        <f t="shared" si="6"/>
        <v>400500</v>
      </c>
      <c r="CP10" s="519">
        <f t="shared" si="6"/>
        <v>409500</v>
      </c>
      <c r="CQ10" s="519">
        <f t="shared" si="6"/>
        <v>418600</v>
      </c>
      <c r="CR10" s="519">
        <f t="shared" si="6"/>
        <v>427800</v>
      </c>
      <c r="CS10" s="519">
        <f t="shared" si="6"/>
        <v>437100</v>
      </c>
      <c r="CT10" s="519">
        <f t="shared" si="6"/>
        <v>446500</v>
      </c>
      <c r="CU10" s="519">
        <f t="shared" si="6"/>
        <v>456000</v>
      </c>
      <c r="CV10" s="519">
        <f t="shared" si="6"/>
        <v>465600</v>
      </c>
      <c r="CW10" s="519">
        <f t="shared" ref="CW10:CZ10" si="7">CV10+CW9</f>
        <v>475300</v>
      </c>
      <c r="CX10" s="519">
        <f t="shared" si="7"/>
        <v>485100</v>
      </c>
      <c r="CY10" s="519">
        <f t="shared" si="7"/>
        <v>495000</v>
      </c>
      <c r="CZ10" s="519">
        <f t="shared" si="7"/>
        <v>505000</v>
      </c>
    </row>
    <row r="11" spans="2:104" ht="16.5" customHeight="1">
      <c r="C11" s="98" t="s">
        <v>1630</v>
      </c>
      <c r="D11" s="519">
        <v>0</v>
      </c>
      <c r="E11" s="519">
        <v>50</v>
      </c>
      <c r="F11" s="519">
        <v>50</v>
      </c>
      <c r="G11" s="519">
        <v>50</v>
      </c>
      <c r="H11" s="519">
        <v>50</v>
      </c>
      <c r="I11" s="519">
        <v>50</v>
      </c>
      <c r="J11" s="519">
        <v>50</v>
      </c>
      <c r="K11" s="519">
        <v>50</v>
      </c>
      <c r="L11" s="519">
        <v>50</v>
      </c>
      <c r="M11" s="519">
        <v>50</v>
      </c>
      <c r="N11" s="519">
        <v>50</v>
      </c>
      <c r="O11" s="519">
        <v>50</v>
      </c>
      <c r="P11" s="519">
        <v>50</v>
      </c>
      <c r="Q11" s="519">
        <v>50</v>
      </c>
      <c r="R11" s="519">
        <v>50</v>
      </c>
      <c r="S11" s="519">
        <v>50</v>
      </c>
      <c r="T11" s="519">
        <v>50</v>
      </c>
      <c r="U11" s="519">
        <v>50</v>
      </c>
      <c r="V11" s="519">
        <v>50</v>
      </c>
      <c r="W11" s="519">
        <v>50</v>
      </c>
      <c r="X11" s="519">
        <v>50</v>
      </c>
      <c r="Y11" s="519">
        <v>50</v>
      </c>
      <c r="Z11" s="519">
        <v>50</v>
      </c>
      <c r="AA11" s="519">
        <v>50</v>
      </c>
      <c r="AB11" s="519">
        <v>50</v>
      </c>
      <c r="AC11" s="519">
        <v>50</v>
      </c>
      <c r="AD11" s="519">
        <v>50</v>
      </c>
      <c r="AE11" s="519">
        <v>50</v>
      </c>
      <c r="AF11" s="519">
        <v>50</v>
      </c>
      <c r="AG11" s="519">
        <v>50</v>
      </c>
      <c r="AH11" s="519">
        <v>50</v>
      </c>
      <c r="AI11" s="519">
        <v>50</v>
      </c>
      <c r="AJ11" s="519">
        <v>50</v>
      </c>
      <c r="AK11" s="519">
        <v>50</v>
      </c>
      <c r="AL11" s="519">
        <v>50</v>
      </c>
      <c r="AM11" s="519">
        <v>50</v>
      </c>
      <c r="AN11" s="519">
        <v>50</v>
      </c>
      <c r="AO11" s="519">
        <v>50</v>
      </c>
      <c r="AP11" s="519">
        <v>50</v>
      </c>
      <c r="AQ11" s="519">
        <v>50</v>
      </c>
      <c r="AR11" s="519">
        <v>50</v>
      </c>
      <c r="AS11" s="519">
        <v>50</v>
      </c>
      <c r="AT11" s="519">
        <v>50</v>
      </c>
      <c r="AU11" s="519">
        <v>50</v>
      </c>
      <c r="AV11" s="519">
        <v>50</v>
      </c>
      <c r="AW11" s="519">
        <v>50</v>
      </c>
      <c r="AX11" s="519">
        <v>50</v>
      </c>
      <c r="AY11" s="519">
        <v>50</v>
      </c>
      <c r="AZ11" s="519">
        <v>50</v>
      </c>
      <c r="BA11" s="519">
        <v>50</v>
      </c>
      <c r="BB11" s="519">
        <v>50</v>
      </c>
      <c r="BC11" s="519">
        <v>50</v>
      </c>
      <c r="BD11" s="519">
        <v>50</v>
      </c>
      <c r="BE11" s="519">
        <v>50</v>
      </c>
      <c r="BF11" s="519">
        <v>50</v>
      </c>
      <c r="BG11" s="519">
        <v>50</v>
      </c>
      <c r="BH11" s="519">
        <v>50</v>
      </c>
      <c r="BI11" s="519">
        <v>50</v>
      </c>
      <c r="BJ11" s="519">
        <v>50</v>
      </c>
      <c r="BK11" s="519">
        <v>50</v>
      </c>
      <c r="BL11" s="519">
        <v>50</v>
      </c>
      <c r="BM11" s="519">
        <v>50</v>
      </c>
      <c r="BN11" s="519">
        <v>50</v>
      </c>
      <c r="BO11" s="519">
        <v>50</v>
      </c>
      <c r="BP11" s="519">
        <v>50</v>
      </c>
      <c r="BQ11" s="519">
        <v>50</v>
      </c>
      <c r="BR11" s="519">
        <v>50</v>
      </c>
      <c r="BS11" s="519">
        <v>50</v>
      </c>
      <c r="BT11" s="519">
        <v>50</v>
      </c>
      <c r="BU11" s="519">
        <v>50</v>
      </c>
      <c r="BV11" s="519">
        <v>50</v>
      </c>
      <c r="BW11" s="519">
        <v>50</v>
      </c>
      <c r="BX11" s="519">
        <v>50</v>
      </c>
      <c r="BY11" s="519">
        <v>50</v>
      </c>
      <c r="BZ11" s="519">
        <v>50</v>
      </c>
      <c r="CA11" s="519">
        <v>50</v>
      </c>
      <c r="CB11" s="519">
        <v>50</v>
      </c>
      <c r="CC11" s="519">
        <v>50</v>
      </c>
      <c r="CD11" s="519">
        <v>50</v>
      </c>
      <c r="CE11" s="519">
        <v>50</v>
      </c>
      <c r="CF11" s="519">
        <v>50</v>
      </c>
      <c r="CG11" s="519">
        <v>50</v>
      </c>
      <c r="CH11" s="519">
        <v>50</v>
      </c>
      <c r="CI11" s="519">
        <v>50</v>
      </c>
      <c r="CJ11" s="519">
        <v>50</v>
      </c>
      <c r="CK11" s="519">
        <v>50</v>
      </c>
      <c r="CL11" s="519">
        <v>50</v>
      </c>
      <c r="CM11" s="519">
        <v>50</v>
      </c>
      <c r="CN11" s="519">
        <v>50</v>
      </c>
      <c r="CO11" s="519">
        <v>50</v>
      </c>
      <c r="CP11" s="519">
        <v>50</v>
      </c>
      <c r="CQ11" s="519">
        <v>50</v>
      </c>
      <c r="CR11" s="519">
        <v>50</v>
      </c>
      <c r="CS11" s="519">
        <v>50</v>
      </c>
      <c r="CT11" s="519">
        <v>50</v>
      </c>
      <c r="CU11" s="519">
        <v>50</v>
      </c>
      <c r="CV11" s="519">
        <v>50</v>
      </c>
      <c r="CW11" s="519">
        <v>50</v>
      </c>
      <c r="CX11" s="519">
        <v>50</v>
      </c>
      <c r="CY11" s="519">
        <v>50</v>
      </c>
      <c r="CZ11" s="519">
        <v>50</v>
      </c>
    </row>
    <row r="12" spans="2:104" ht="18" customHeight="1">
      <c r="B12" s="7" t="s">
        <v>1577</v>
      </c>
    </row>
    <row r="13" spans="2:104">
      <c r="C13" s="7" t="s">
        <v>1567</v>
      </c>
      <c r="N13" s="7" t="s">
        <v>1569</v>
      </c>
    </row>
    <row r="14" spans="2:104">
      <c r="C14" s="7" t="s">
        <v>1568</v>
      </c>
    </row>
    <row r="15" spans="2:104">
      <c r="C15" s="151"/>
      <c r="D15" s="152"/>
      <c r="E15" s="152"/>
      <c r="F15" s="153"/>
    </row>
    <row r="16" spans="2:104">
      <c r="C16" s="154"/>
      <c r="D16" s="151"/>
      <c r="E16" s="152"/>
      <c r="F16" s="153"/>
    </row>
    <row r="17" spans="2:6">
      <c r="C17" s="154"/>
      <c r="D17" s="154"/>
      <c r="E17" s="155" t="s">
        <v>426</v>
      </c>
      <c r="F17" s="156"/>
    </row>
    <row r="18" spans="2:6">
      <c r="C18" s="154"/>
      <c r="D18" s="160" t="s">
        <v>428</v>
      </c>
      <c r="E18" s="155" t="s">
        <v>429</v>
      </c>
      <c r="F18" s="156" t="s">
        <v>427</v>
      </c>
    </row>
    <row r="19" spans="2:6">
      <c r="C19" s="154"/>
      <c r="D19" s="154"/>
      <c r="E19" s="155"/>
      <c r="F19" s="156"/>
    </row>
    <row r="20" spans="2:6">
      <c r="C20" s="154"/>
      <c r="D20" s="157"/>
      <c r="E20" s="158"/>
      <c r="F20" s="159"/>
    </row>
    <row r="21" spans="2:6">
      <c r="C21" s="154"/>
      <c r="D21" s="155"/>
      <c r="E21" s="155"/>
      <c r="F21" s="156"/>
    </row>
    <row r="22" spans="2:6">
      <c r="C22" s="157"/>
      <c r="D22" s="158"/>
      <c r="E22" s="158"/>
      <c r="F22" s="159"/>
    </row>
    <row r="30" spans="2:6" s="684" customFormat="1" ht="16.5">
      <c r="B30" s="684" t="s">
        <v>2242</v>
      </c>
      <c r="C30" s="684" t="s">
        <v>2243</v>
      </c>
    </row>
    <row r="31" spans="2:6" s="684" customFormat="1" ht="16.5">
      <c r="B31" s="684" t="s">
        <v>2244</v>
      </c>
      <c r="C31" s="684" t="s">
        <v>2245</v>
      </c>
    </row>
    <row r="32" spans="2:6" s="684" customFormat="1" ht="16.5"/>
    <row r="33" spans="1:16" s="684" customFormat="1" ht="16.5">
      <c r="B33" s="684" t="s">
        <v>2246</v>
      </c>
      <c r="C33" s="687">
        <v>10</v>
      </c>
      <c r="D33" s="687">
        <v>20</v>
      </c>
      <c r="E33" s="687">
        <v>30</v>
      </c>
      <c r="F33" s="687">
        <v>40</v>
      </c>
      <c r="G33" s="687">
        <v>50</v>
      </c>
      <c r="H33" s="687">
        <v>60</v>
      </c>
      <c r="I33" s="687">
        <v>70</v>
      </c>
      <c r="J33" s="687">
        <v>80</v>
      </c>
      <c r="K33" s="687">
        <v>90</v>
      </c>
      <c r="L33" s="687">
        <v>100</v>
      </c>
      <c r="M33" s="687">
        <v>110</v>
      </c>
      <c r="N33" s="687">
        <v>120</v>
      </c>
      <c r="O33" s="687">
        <v>130</v>
      </c>
      <c r="P33" s="687">
        <v>140</v>
      </c>
    </row>
    <row r="34" spans="1:16" s="684" customFormat="1" ht="16.5">
      <c r="A34" s="684" t="s">
        <v>2247</v>
      </c>
      <c r="B34" s="685">
        <v>50</v>
      </c>
      <c r="C34" s="687">
        <f t="shared" ref="C34:P34" si="8">C33*(C33+1)/2*$B$34</f>
        <v>2750</v>
      </c>
      <c r="D34" s="688">
        <f t="shared" si="8"/>
        <v>10500</v>
      </c>
      <c r="E34" s="687">
        <f t="shared" si="8"/>
        <v>23250</v>
      </c>
      <c r="F34" s="687">
        <f t="shared" si="8"/>
        <v>41000</v>
      </c>
      <c r="G34" s="688">
        <f t="shared" si="8"/>
        <v>63750</v>
      </c>
      <c r="H34" s="687">
        <f t="shared" si="8"/>
        <v>91500</v>
      </c>
      <c r="I34" s="687">
        <f t="shared" si="8"/>
        <v>124250</v>
      </c>
      <c r="J34" s="687">
        <f t="shared" si="8"/>
        <v>162000</v>
      </c>
      <c r="K34" s="687">
        <f t="shared" si="8"/>
        <v>204750</v>
      </c>
      <c r="L34" s="688">
        <f t="shared" si="8"/>
        <v>252500</v>
      </c>
      <c r="M34" s="687">
        <f t="shared" si="8"/>
        <v>305250</v>
      </c>
      <c r="N34" s="687">
        <f t="shared" si="8"/>
        <v>363000</v>
      </c>
      <c r="O34" s="687">
        <f t="shared" si="8"/>
        <v>425750</v>
      </c>
      <c r="P34" s="687">
        <f t="shared" si="8"/>
        <v>493500</v>
      </c>
    </row>
    <row r="35" spans="1:16" s="684" customFormat="1" ht="16.5">
      <c r="A35" s="684" t="s">
        <v>2248</v>
      </c>
      <c r="B35" s="684">
        <v>60</v>
      </c>
      <c r="C35" s="687">
        <f t="shared" ref="C35:P35" si="9">C33*(C33+1)/2*$B$35</f>
        <v>3300</v>
      </c>
      <c r="D35" s="689">
        <f t="shared" si="9"/>
        <v>12600</v>
      </c>
      <c r="E35" s="687">
        <f t="shared" si="9"/>
        <v>27900</v>
      </c>
      <c r="F35" s="687">
        <f t="shared" si="9"/>
        <v>49200</v>
      </c>
      <c r="G35" s="689">
        <f t="shared" si="9"/>
        <v>76500</v>
      </c>
      <c r="H35" s="687">
        <f t="shared" si="9"/>
        <v>109800</v>
      </c>
      <c r="I35" s="687">
        <f t="shared" si="9"/>
        <v>149100</v>
      </c>
      <c r="J35" s="687">
        <f t="shared" si="9"/>
        <v>194400</v>
      </c>
      <c r="K35" s="689">
        <f t="shared" si="9"/>
        <v>245700</v>
      </c>
      <c r="L35" s="687">
        <f t="shared" si="9"/>
        <v>303000</v>
      </c>
      <c r="M35" s="687">
        <f t="shared" si="9"/>
        <v>366300</v>
      </c>
      <c r="N35" s="687">
        <f t="shared" si="9"/>
        <v>435600</v>
      </c>
      <c r="O35" s="687">
        <f t="shared" si="9"/>
        <v>510900</v>
      </c>
      <c r="P35" s="687">
        <f t="shared" si="9"/>
        <v>592200</v>
      </c>
    </row>
    <row r="36" spans="1:16" s="684" customFormat="1" ht="16.5">
      <c r="A36" s="684" t="s">
        <v>2249</v>
      </c>
      <c r="B36" s="685">
        <v>70</v>
      </c>
      <c r="C36" s="687">
        <f t="shared" ref="C36:P36" si="10">C33*(C33+1)/2*$B$36</f>
        <v>3850</v>
      </c>
      <c r="D36" s="688">
        <f t="shared" si="10"/>
        <v>14700</v>
      </c>
      <c r="E36" s="687">
        <f t="shared" si="10"/>
        <v>32550</v>
      </c>
      <c r="F36" s="687">
        <f t="shared" si="10"/>
        <v>57400</v>
      </c>
      <c r="G36" s="688">
        <f t="shared" si="10"/>
        <v>89250</v>
      </c>
      <c r="H36" s="687">
        <f t="shared" si="10"/>
        <v>128100</v>
      </c>
      <c r="I36" s="687">
        <f t="shared" si="10"/>
        <v>173950</v>
      </c>
      <c r="J36" s="688">
        <f t="shared" si="10"/>
        <v>226800</v>
      </c>
      <c r="K36" s="687">
        <f t="shared" si="10"/>
        <v>286650</v>
      </c>
      <c r="L36" s="687">
        <f t="shared" si="10"/>
        <v>353500</v>
      </c>
      <c r="M36" s="687">
        <f t="shared" si="10"/>
        <v>427350</v>
      </c>
      <c r="N36" s="687">
        <f t="shared" si="10"/>
        <v>508200</v>
      </c>
      <c r="O36" s="687">
        <f t="shared" si="10"/>
        <v>596050</v>
      </c>
      <c r="P36" s="687">
        <f t="shared" si="10"/>
        <v>690900</v>
      </c>
    </row>
    <row r="37" spans="1:16" s="684" customFormat="1" ht="16.5">
      <c r="A37" s="684" t="s">
        <v>2250</v>
      </c>
      <c r="B37" s="684">
        <v>80</v>
      </c>
      <c r="C37" s="687">
        <f t="shared" ref="C37:P37" si="11">C33*(C33+1)/2*$B$37</f>
        <v>4400</v>
      </c>
      <c r="D37" s="689">
        <f t="shared" si="11"/>
        <v>16800</v>
      </c>
      <c r="E37" s="687">
        <f t="shared" si="11"/>
        <v>37200</v>
      </c>
      <c r="F37" s="687">
        <f t="shared" si="11"/>
        <v>65600</v>
      </c>
      <c r="G37" s="689">
        <f t="shared" si="11"/>
        <v>102000</v>
      </c>
      <c r="H37" s="687">
        <f t="shared" si="11"/>
        <v>146400</v>
      </c>
      <c r="I37" s="687">
        <f t="shared" si="11"/>
        <v>198800</v>
      </c>
      <c r="J37" s="689">
        <f t="shared" si="11"/>
        <v>259200</v>
      </c>
      <c r="K37" s="687">
        <f t="shared" si="11"/>
        <v>327600</v>
      </c>
      <c r="L37" s="687">
        <f t="shared" si="11"/>
        <v>404000</v>
      </c>
      <c r="M37" s="687">
        <f t="shared" si="11"/>
        <v>488400</v>
      </c>
      <c r="N37" s="687">
        <f t="shared" si="11"/>
        <v>580800</v>
      </c>
      <c r="O37" s="687">
        <f t="shared" si="11"/>
        <v>681200</v>
      </c>
      <c r="P37" s="687">
        <f t="shared" si="11"/>
        <v>789600</v>
      </c>
    </row>
    <row r="38" spans="1:16" s="684" customFormat="1" ht="16.5">
      <c r="A38" s="684" t="s">
        <v>2251</v>
      </c>
      <c r="B38" s="686">
        <v>90</v>
      </c>
      <c r="C38" s="687">
        <f t="shared" ref="C38:P38" si="12">C33*(C33+1)/2*$B$38</f>
        <v>4950</v>
      </c>
      <c r="D38" s="689">
        <f t="shared" si="12"/>
        <v>18900</v>
      </c>
      <c r="E38" s="687">
        <f t="shared" si="12"/>
        <v>41850</v>
      </c>
      <c r="F38" s="687">
        <f t="shared" si="12"/>
        <v>73800</v>
      </c>
      <c r="G38" s="689">
        <f t="shared" si="12"/>
        <v>114750</v>
      </c>
      <c r="H38" s="687">
        <f t="shared" si="12"/>
        <v>164700</v>
      </c>
      <c r="I38" s="689">
        <f t="shared" si="12"/>
        <v>223650</v>
      </c>
      <c r="J38" s="687">
        <f t="shared" si="12"/>
        <v>291600</v>
      </c>
      <c r="K38" s="687">
        <f t="shared" si="12"/>
        <v>368550</v>
      </c>
      <c r="L38" s="687">
        <f t="shared" si="12"/>
        <v>454500</v>
      </c>
      <c r="M38" s="687">
        <f t="shared" si="12"/>
        <v>549450</v>
      </c>
      <c r="N38" s="687">
        <f t="shared" si="12"/>
        <v>653400</v>
      </c>
      <c r="O38" s="687">
        <f t="shared" si="12"/>
        <v>766350</v>
      </c>
      <c r="P38" s="687">
        <f t="shared" si="12"/>
        <v>888300</v>
      </c>
    </row>
    <row r="39" spans="1:16" s="684" customFormat="1" ht="16.5">
      <c r="A39" s="684" t="s">
        <v>2252</v>
      </c>
      <c r="B39" s="684">
        <v>100</v>
      </c>
      <c r="C39" s="687">
        <f>C33*(C33+1)/2*$B$39</f>
        <v>5500</v>
      </c>
      <c r="D39" s="689">
        <f t="shared" ref="D39:P39" si="13">D33*(D33+1)/2*$B$39</f>
        <v>21000</v>
      </c>
      <c r="E39" s="687">
        <f t="shared" si="13"/>
        <v>46500</v>
      </c>
      <c r="F39" s="687">
        <f t="shared" si="13"/>
        <v>82000</v>
      </c>
      <c r="G39" s="689">
        <f t="shared" si="13"/>
        <v>127500</v>
      </c>
      <c r="H39" s="687">
        <f t="shared" si="13"/>
        <v>183000</v>
      </c>
      <c r="I39" s="689">
        <f t="shared" si="13"/>
        <v>248500</v>
      </c>
      <c r="J39" s="687">
        <f t="shared" si="13"/>
        <v>324000</v>
      </c>
      <c r="K39" s="687">
        <f t="shared" si="13"/>
        <v>409500</v>
      </c>
      <c r="L39" s="687">
        <f t="shared" si="13"/>
        <v>505000</v>
      </c>
      <c r="M39" s="687">
        <f t="shared" si="13"/>
        <v>610500</v>
      </c>
      <c r="N39" s="687">
        <f t="shared" si="13"/>
        <v>726000</v>
      </c>
      <c r="O39" s="687">
        <f t="shared" si="13"/>
        <v>851500</v>
      </c>
      <c r="P39" s="687">
        <f t="shared" si="13"/>
        <v>987000</v>
      </c>
    </row>
    <row r="40" spans="1:16" s="684" customFormat="1" ht="16.5">
      <c r="A40" s="684" t="s">
        <v>2253</v>
      </c>
      <c r="B40" s="685">
        <v>110</v>
      </c>
      <c r="C40" s="687">
        <f t="shared" ref="C40:P40" si="14">C33*(C33+1)/2*$B$40</f>
        <v>6050</v>
      </c>
      <c r="D40" s="688">
        <f t="shared" si="14"/>
        <v>23100</v>
      </c>
      <c r="E40" s="687">
        <f t="shared" si="14"/>
        <v>51150</v>
      </c>
      <c r="F40" s="687">
        <f t="shared" si="14"/>
        <v>90200</v>
      </c>
      <c r="G40" s="688">
        <f t="shared" si="14"/>
        <v>140250</v>
      </c>
      <c r="H40" s="687">
        <f t="shared" si="14"/>
        <v>201300</v>
      </c>
      <c r="I40" s="688">
        <f t="shared" si="14"/>
        <v>273350</v>
      </c>
      <c r="J40" s="687">
        <f t="shared" si="14"/>
        <v>356400</v>
      </c>
      <c r="K40" s="687">
        <f t="shared" si="14"/>
        <v>450450</v>
      </c>
      <c r="L40" s="687">
        <f t="shared" si="14"/>
        <v>555500</v>
      </c>
      <c r="M40" s="687">
        <f t="shared" si="14"/>
        <v>671550</v>
      </c>
      <c r="N40" s="687">
        <f t="shared" si="14"/>
        <v>798600</v>
      </c>
      <c r="O40" s="687">
        <f t="shared" si="14"/>
        <v>936650</v>
      </c>
      <c r="P40" s="687">
        <f t="shared" si="14"/>
        <v>1085700</v>
      </c>
    </row>
    <row r="41" spans="1:16" s="684" customFormat="1" ht="16.5">
      <c r="A41" s="684" t="s">
        <v>2254</v>
      </c>
      <c r="B41" s="684">
        <v>120</v>
      </c>
      <c r="C41" s="687">
        <f t="shared" ref="C41:P41" si="15">C33*(C33+1)/2*$B$41</f>
        <v>6600</v>
      </c>
      <c r="D41" s="689">
        <f t="shared" si="15"/>
        <v>25200</v>
      </c>
      <c r="E41" s="687">
        <f t="shared" si="15"/>
        <v>55800</v>
      </c>
      <c r="F41" s="687">
        <f t="shared" si="15"/>
        <v>98400</v>
      </c>
      <c r="G41" s="689">
        <f t="shared" si="15"/>
        <v>153000</v>
      </c>
      <c r="H41" s="689">
        <f t="shared" si="15"/>
        <v>219600</v>
      </c>
      <c r="I41" s="687">
        <f t="shared" si="15"/>
        <v>298200</v>
      </c>
      <c r="J41" s="687">
        <f t="shared" si="15"/>
        <v>388800</v>
      </c>
      <c r="K41" s="687">
        <f t="shared" si="15"/>
        <v>491400</v>
      </c>
      <c r="L41" s="687">
        <f t="shared" si="15"/>
        <v>606000</v>
      </c>
      <c r="M41" s="687">
        <f t="shared" si="15"/>
        <v>732600</v>
      </c>
      <c r="N41" s="687">
        <f t="shared" si="15"/>
        <v>871200</v>
      </c>
      <c r="O41" s="687">
        <f t="shared" si="15"/>
        <v>1021800</v>
      </c>
      <c r="P41" s="687">
        <f t="shared" si="15"/>
        <v>1184400</v>
      </c>
    </row>
    <row r="42" spans="1:16" s="684" customFormat="1" ht="16.5">
      <c r="A42" s="684" t="s">
        <v>2255</v>
      </c>
      <c r="B42" s="686">
        <v>130</v>
      </c>
      <c r="C42" s="687">
        <f t="shared" ref="C42:P42" si="16">C33*(C33+1)/2*$B$42</f>
        <v>7150</v>
      </c>
      <c r="D42" s="689">
        <f t="shared" si="16"/>
        <v>27300</v>
      </c>
      <c r="E42" s="687">
        <f t="shared" si="16"/>
        <v>60450</v>
      </c>
      <c r="F42" s="687">
        <f t="shared" si="16"/>
        <v>106600</v>
      </c>
      <c r="G42" s="689">
        <f t="shared" si="16"/>
        <v>165750</v>
      </c>
      <c r="H42" s="689">
        <f t="shared" si="16"/>
        <v>237900</v>
      </c>
      <c r="I42" s="687">
        <f t="shared" si="16"/>
        <v>323050</v>
      </c>
      <c r="J42" s="687">
        <f t="shared" si="16"/>
        <v>421200</v>
      </c>
      <c r="K42" s="687">
        <f t="shared" si="16"/>
        <v>532350</v>
      </c>
      <c r="L42" s="687">
        <f t="shared" si="16"/>
        <v>656500</v>
      </c>
      <c r="M42" s="687">
        <f t="shared" si="16"/>
        <v>793650</v>
      </c>
      <c r="N42" s="687">
        <f t="shared" si="16"/>
        <v>943800</v>
      </c>
      <c r="O42" s="687">
        <f t="shared" si="16"/>
        <v>1106950</v>
      </c>
      <c r="P42" s="687">
        <f t="shared" si="16"/>
        <v>1283100</v>
      </c>
    </row>
    <row r="43" spans="1:16" s="684" customFormat="1" ht="16.5">
      <c r="A43" s="684" t="s">
        <v>2256</v>
      </c>
      <c r="B43" s="684">
        <v>140</v>
      </c>
      <c r="C43" s="687">
        <f t="shared" ref="C43:P43" si="17">C33*(C33+1)/2*$B$43</f>
        <v>7700</v>
      </c>
      <c r="D43" s="689">
        <f t="shared" si="17"/>
        <v>29400</v>
      </c>
      <c r="E43" s="687">
        <f t="shared" si="17"/>
        <v>65100</v>
      </c>
      <c r="F43" s="687">
        <f t="shared" si="17"/>
        <v>114800</v>
      </c>
      <c r="G43" s="689">
        <f t="shared" si="17"/>
        <v>178500</v>
      </c>
      <c r="H43" s="689">
        <f t="shared" si="17"/>
        <v>256200</v>
      </c>
      <c r="I43" s="687">
        <f t="shared" si="17"/>
        <v>347900</v>
      </c>
      <c r="J43" s="687">
        <f t="shared" si="17"/>
        <v>453600</v>
      </c>
      <c r="K43" s="687">
        <f t="shared" si="17"/>
        <v>573300</v>
      </c>
      <c r="L43" s="687">
        <f t="shared" si="17"/>
        <v>707000</v>
      </c>
      <c r="M43" s="687">
        <f t="shared" si="17"/>
        <v>854700</v>
      </c>
      <c r="N43" s="687">
        <f t="shared" si="17"/>
        <v>1016400</v>
      </c>
      <c r="O43" s="687">
        <f t="shared" si="17"/>
        <v>1192100</v>
      </c>
      <c r="P43" s="687">
        <f t="shared" si="17"/>
        <v>1381800</v>
      </c>
    </row>
    <row r="44" spans="1:16" s="684" customFormat="1" ht="16.5">
      <c r="A44" s="684" t="s">
        <v>2257</v>
      </c>
      <c r="B44" s="686">
        <v>150</v>
      </c>
      <c r="C44" s="687">
        <f t="shared" ref="C44:P44" si="18">C33*(C33+1)/2*$B$44</f>
        <v>8250</v>
      </c>
      <c r="D44" s="689">
        <f t="shared" si="18"/>
        <v>31500</v>
      </c>
      <c r="E44" s="687">
        <f t="shared" si="18"/>
        <v>69750</v>
      </c>
      <c r="F44" s="687">
        <f t="shared" si="18"/>
        <v>123000</v>
      </c>
      <c r="G44" s="689">
        <f t="shared" si="18"/>
        <v>191250</v>
      </c>
      <c r="H44" s="689">
        <f t="shared" si="18"/>
        <v>274500</v>
      </c>
      <c r="I44" s="687">
        <f t="shared" si="18"/>
        <v>372750</v>
      </c>
      <c r="J44" s="687">
        <f t="shared" si="18"/>
        <v>486000</v>
      </c>
      <c r="K44" s="687">
        <f t="shared" si="18"/>
        <v>614250</v>
      </c>
      <c r="L44" s="687">
        <f t="shared" si="18"/>
        <v>757500</v>
      </c>
      <c r="M44" s="687">
        <f t="shared" si="18"/>
        <v>915750</v>
      </c>
      <c r="N44" s="687">
        <f t="shared" si="18"/>
        <v>1089000</v>
      </c>
      <c r="O44" s="687">
        <f t="shared" si="18"/>
        <v>1277250</v>
      </c>
      <c r="P44" s="687">
        <f t="shared" si="18"/>
        <v>1480500</v>
      </c>
    </row>
    <row r="45" spans="1:16" s="684" customFormat="1" ht="16.5">
      <c r="B45" s="684">
        <v>160</v>
      </c>
      <c r="C45" s="687">
        <f t="shared" ref="C45:P45" si="19">C33*(C33+1)/2*$B$45</f>
        <v>8800</v>
      </c>
      <c r="D45" s="689">
        <f t="shared" si="19"/>
        <v>33600</v>
      </c>
      <c r="E45" s="687">
        <f t="shared" si="19"/>
        <v>74400</v>
      </c>
      <c r="F45" s="687">
        <f t="shared" si="19"/>
        <v>131200</v>
      </c>
      <c r="G45" s="689">
        <f t="shared" si="19"/>
        <v>204000</v>
      </c>
      <c r="H45" s="687">
        <f t="shared" si="19"/>
        <v>292800</v>
      </c>
      <c r="I45" s="687">
        <f t="shared" si="19"/>
        <v>397600</v>
      </c>
      <c r="J45" s="687">
        <f t="shared" si="19"/>
        <v>518400</v>
      </c>
      <c r="K45" s="687">
        <f t="shared" si="19"/>
        <v>655200</v>
      </c>
      <c r="L45" s="687">
        <f t="shared" si="19"/>
        <v>808000</v>
      </c>
      <c r="M45" s="687">
        <f t="shared" si="19"/>
        <v>976800</v>
      </c>
      <c r="N45" s="687">
        <f t="shared" si="19"/>
        <v>1161600</v>
      </c>
      <c r="O45" s="687">
        <f t="shared" si="19"/>
        <v>1362400</v>
      </c>
      <c r="P45" s="687">
        <f t="shared" si="19"/>
        <v>1579200</v>
      </c>
    </row>
    <row r="46" spans="1:16" s="684" customFormat="1" ht="16.5"/>
    <row r="47" spans="1:16" s="684" customFormat="1" ht="16.5"/>
    <row r="51" spans="7:21">
      <c r="G51" s="525"/>
      <c r="H51" s="525"/>
      <c r="I51" s="525"/>
      <c r="J51" s="525"/>
      <c r="K51" s="525"/>
      <c r="L51" s="525"/>
      <c r="M51" s="525"/>
      <c r="N51" s="525"/>
      <c r="O51" s="525"/>
      <c r="P51" s="525"/>
      <c r="Q51" s="525"/>
      <c r="R51" s="525"/>
      <c r="S51" s="525"/>
      <c r="T51" s="525"/>
      <c r="U51" s="525"/>
    </row>
    <row r="52" spans="7:21">
      <c r="G52" s="525"/>
      <c r="H52" s="525"/>
      <c r="I52" s="525"/>
      <c r="J52" s="525"/>
      <c r="K52" s="525"/>
      <c r="L52" s="525"/>
      <c r="M52" s="525"/>
      <c r="N52" s="525"/>
      <c r="O52" s="525"/>
      <c r="P52" s="525"/>
      <c r="Q52" s="525"/>
      <c r="R52" s="525"/>
      <c r="S52" s="525"/>
      <c r="T52" s="525"/>
      <c r="U52" s="525"/>
    </row>
    <row r="53" spans="7:21">
      <c r="G53" s="525"/>
      <c r="H53" s="525"/>
      <c r="I53" s="525"/>
      <c r="J53" s="525"/>
      <c r="K53" s="525"/>
      <c r="L53" s="525"/>
      <c r="M53" s="525"/>
      <c r="N53" s="525"/>
      <c r="O53" s="525"/>
      <c r="P53" s="525"/>
      <c r="Q53" s="525"/>
      <c r="R53" s="525"/>
      <c r="S53" s="525"/>
      <c r="T53" s="525"/>
      <c r="U53" s="525"/>
    </row>
    <row r="54" spans="7:21">
      <c r="G54" s="525"/>
      <c r="H54" s="525"/>
      <c r="I54" s="525"/>
      <c r="J54" s="525"/>
      <c r="K54" s="525"/>
      <c r="L54" s="525"/>
      <c r="M54" s="525"/>
      <c r="N54" s="525"/>
      <c r="O54" s="525"/>
      <c r="P54" s="525"/>
      <c r="Q54" s="525"/>
      <c r="R54" s="525"/>
      <c r="S54" s="525"/>
      <c r="T54" s="525"/>
      <c r="U54" s="525"/>
    </row>
  </sheetData>
  <phoneticPr fontId="1" type="noConversion"/>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dimension ref="B1:C145"/>
  <sheetViews>
    <sheetView topLeftCell="A113" workbookViewId="0">
      <selection activeCell="C39" sqref="C39"/>
    </sheetView>
  </sheetViews>
  <sheetFormatPr defaultRowHeight="12"/>
  <cols>
    <col min="1" max="1" width="9" style="41"/>
    <col min="2" max="2" width="14.375" style="41" bestFit="1" customWidth="1"/>
    <col min="3" max="3" width="69.375" style="468" customWidth="1"/>
    <col min="4" max="16384" width="9" style="41"/>
  </cols>
  <sheetData>
    <row r="1" spans="2:3" ht="12.75" thickBot="1"/>
    <row r="2" spans="2:3" ht="12.75" thickBot="1">
      <c r="B2" s="471" t="s">
        <v>1390</v>
      </c>
      <c r="C2" s="472" t="s">
        <v>1391</v>
      </c>
    </row>
    <row r="3" spans="2:3">
      <c r="B3" s="1101" t="s">
        <v>1392</v>
      </c>
      <c r="C3" s="475" t="s">
        <v>1393</v>
      </c>
    </row>
    <row r="4" spans="2:3" ht="24">
      <c r="B4" s="1102"/>
      <c r="C4" s="476" t="s">
        <v>1394</v>
      </c>
    </row>
    <row r="5" spans="2:3">
      <c r="B5" s="1102"/>
      <c r="C5" s="476" t="s">
        <v>1395</v>
      </c>
    </row>
    <row r="6" spans="2:3" ht="24">
      <c r="B6" s="1103"/>
      <c r="C6" s="477" t="s">
        <v>1396</v>
      </c>
    </row>
    <row r="7" spans="2:3">
      <c r="B7" s="474"/>
      <c r="C7" s="473"/>
    </row>
    <row r="8" spans="2:3" ht="24">
      <c r="B8" s="1104" t="s">
        <v>1397</v>
      </c>
      <c r="C8" s="478" t="s">
        <v>1398</v>
      </c>
    </row>
    <row r="9" spans="2:3" ht="24">
      <c r="B9" s="1102"/>
      <c r="C9" s="476" t="s">
        <v>1399</v>
      </c>
    </row>
    <row r="10" spans="2:3" ht="36">
      <c r="B10" s="1103"/>
      <c r="C10" s="477" t="s">
        <v>1400</v>
      </c>
    </row>
    <row r="11" spans="2:3">
      <c r="B11" s="474"/>
      <c r="C11" s="473"/>
    </row>
    <row r="12" spans="2:3" ht="36">
      <c r="B12" s="482" t="s">
        <v>1441</v>
      </c>
      <c r="C12" s="479" t="s">
        <v>1442</v>
      </c>
    </row>
    <row r="13" spans="2:3">
      <c r="B13" s="474"/>
      <c r="C13" s="473"/>
    </row>
    <row r="14" spans="2:3" ht="60">
      <c r="B14" s="482" t="s">
        <v>1450</v>
      </c>
      <c r="C14" s="479" t="s">
        <v>1449</v>
      </c>
    </row>
    <row r="15" spans="2:3">
      <c r="B15" s="474"/>
      <c r="C15" s="473"/>
    </row>
    <row r="16" spans="2:3">
      <c r="B16" s="482" t="s">
        <v>1436</v>
      </c>
      <c r="C16" s="479" t="s">
        <v>1438</v>
      </c>
    </row>
    <row r="17" spans="2:3" ht="72">
      <c r="B17" s="482" t="s">
        <v>1437</v>
      </c>
      <c r="C17" s="479" t="s">
        <v>1440</v>
      </c>
    </row>
    <row r="18" spans="2:3" ht="48">
      <c r="B18" s="482" t="s">
        <v>1439</v>
      </c>
      <c r="C18" s="479" t="s">
        <v>1444</v>
      </c>
    </row>
    <row r="19" spans="2:3">
      <c r="B19" s="474"/>
      <c r="C19" s="473"/>
    </row>
    <row r="20" spans="2:3" ht="24">
      <c r="B20" s="482" t="s">
        <v>1401</v>
      </c>
      <c r="C20" s="479" t="s">
        <v>1410</v>
      </c>
    </row>
    <row r="21" spans="2:3" ht="36">
      <c r="B21" s="482" t="s">
        <v>1402</v>
      </c>
      <c r="C21" s="479" t="s">
        <v>1403</v>
      </c>
    </row>
    <row r="22" spans="2:3" ht="60">
      <c r="B22" s="482" t="s">
        <v>1404</v>
      </c>
      <c r="C22" s="479" t="s">
        <v>1405</v>
      </c>
    </row>
    <row r="23" spans="2:3" ht="48">
      <c r="B23" s="482" t="s">
        <v>1406</v>
      </c>
      <c r="C23" s="479" t="s">
        <v>1407</v>
      </c>
    </row>
    <row r="24" spans="2:3">
      <c r="B24" s="474"/>
      <c r="C24" s="473"/>
    </row>
    <row r="25" spans="2:3" ht="24">
      <c r="B25" s="482" t="s">
        <v>1409</v>
      </c>
      <c r="C25" s="479" t="s">
        <v>1411</v>
      </c>
    </row>
    <row r="26" spans="2:3" ht="72">
      <c r="B26" s="482" t="s">
        <v>1408</v>
      </c>
      <c r="C26" s="479" t="s">
        <v>1413</v>
      </c>
    </row>
    <row r="27" spans="2:3" ht="72">
      <c r="B27" s="482" t="s">
        <v>1431</v>
      </c>
      <c r="C27" s="479" t="s">
        <v>1433</v>
      </c>
    </row>
    <row r="28" spans="2:3">
      <c r="B28" s="474"/>
      <c r="C28" s="473"/>
    </row>
    <row r="29" spans="2:3" ht="48">
      <c r="B29" s="483" t="s">
        <v>1426</v>
      </c>
      <c r="C29" s="479" t="s">
        <v>1434</v>
      </c>
    </row>
    <row r="30" spans="2:3" ht="12.75" customHeight="1">
      <c r="B30" s="474"/>
      <c r="C30" s="473"/>
    </row>
    <row r="31" spans="2:3" ht="36">
      <c r="B31" s="483" t="s">
        <v>1432</v>
      </c>
      <c r="C31" s="479" t="s">
        <v>1435</v>
      </c>
    </row>
    <row r="32" spans="2:3" ht="12.75" customHeight="1">
      <c r="B32" s="474"/>
      <c r="C32" s="473"/>
    </row>
    <row r="33" spans="2:3" ht="48">
      <c r="B33" s="1105" t="s">
        <v>1428</v>
      </c>
      <c r="C33" s="478" t="s">
        <v>1424</v>
      </c>
    </row>
    <row r="34" spans="2:3" ht="24">
      <c r="B34" s="1106"/>
      <c r="C34" s="476" t="s">
        <v>1420</v>
      </c>
    </row>
    <row r="35" spans="2:3" ht="24">
      <c r="B35" s="1106"/>
      <c r="C35" s="476" t="s">
        <v>1419</v>
      </c>
    </row>
    <row r="36" spans="2:3" ht="24">
      <c r="B36" s="1106"/>
      <c r="C36" s="476" t="s">
        <v>1421</v>
      </c>
    </row>
    <row r="37" spans="2:3" ht="24">
      <c r="B37" s="1106"/>
      <c r="C37" s="476" t="s">
        <v>1422</v>
      </c>
    </row>
    <row r="38" spans="2:3">
      <c r="B38" s="1106"/>
      <c r="C38" s="476" t="s">
        <v>1423</v>
      </c>
    </row>
    <row r="39" spans="2:3" ht="24">
      <c r="B39" s="1107"/>
      <c r="C39" s="477" t="s">
        <v>1425</v>
      </c>
    </row>
    <row r="40" spans="2:3">
      <c r="B40" s="474"/>
      <c r="C40" s="473"/>
    </row>
    <row r="41" spans="2:3" ht="60">
      <c r="B41" s="483" t="s">
        <v>1427</v>
      </c>
      <c r="C41" s="479" t="s">
        <v>1430</v>
      </c>
    </row>
    <row r="42" spans="2:3">
      <c r="B42" s="474"/>
      <c r="C42" s="473"/>
    </row>
    <row r="43" spans="2:3" ht="24">
      <c r="B43" s="1105" t="s">
        <v>1412</v>
      </c>
      <c r="C43" s="478" t="s">
        <v>1429</v>
      </c>
    </row>
    <row r="44" spans="2:3" ht="24">
      <c r="B44" s="1106"/>
      <c r="C44" s="476" t="s">
        <v>1414</v>
      </c>
    </row>
    <row r="45" spans="2:3" ht="24">
      <c r="B45" s="1106"/>
      <c r="C45" s="476" t="s">
        <v>1415</v>
      </c>
    </row>
    <row r="46" spans="2:3" ht="24">
      <c r="B46" s="1106"/>
      <c r="C46" s="476" t="s">
        <v>1416</v>
      </c>
    </row>
    <row r="47" spans="2:3" ht="24">
      <c r="B47" s="1106"/>
      <c r="C47" s="476" t="s">
        <v>1417</v>
      </c>
    </row>
    <row r="48" spans="2:3" ht="36">
      <c r="B48" s="1107"/>
      <c r="C48" s="477" t="s">
        <v>1418</v>
      </c>
    </row>
    <row r="49" spans="2:3">
      <c r="B49" s="474"/>
      <c r="C49" s="473"/>
    </row>
    <row r="50" spans="2:3" ht="24">
      <c r="B50" s="482" t="s">
        <v>1458</v>
      </c>
      <c r="C50" s="479" t="s">
        <v>1459</v>
      </c>
    </row>
    <row r="51" spans="2:3">
      <c r="B51" s="474"/>
      <c r="C51" s="473"/>
    </row>
    <row r="52" spans="2:3" ht="24">
      <c r="B52" s="482" t="s">
        <v>1462</v>
      </c>
      <c r="C52" s="479" t="s">
        <v>1465</v>
      </c>
    </row>
    <row r="53" spans="2:3">
      <c r="B53" s="474"/>
      <c r="C53" s="473"/>
    </row>
    <row r="54" spans="2:3" ht="48">
      <c r="B54" s="482" t="s">
        <v>1454</v>
      </c>
      <c r="C54" s="479" t="s">
        <v>1455</v>
      </c>
    </row>
    <row r="55" spans="2:3">
      <c r="B55" s="474"/>
      <c r="C55" s="473"/>
    </row>
    <row r="56" spans="2:3" ht="48">
      <c r="B56" s="482" t="s">
        <v>1443</v>
      </c>
      <c r="C56" s="479" t="s">
        <v>1446</v>
      </c>
    </row>
    <row r="57" spans="2:3">
      <c r="B57" s="474"/>
      <c r="C57" s="473"/>
    </row>
    <row r="58" spans="2:3" ht="24">
      <c r="B58" s="482" t="s">
        <v>1445</v>
      </c>
      <c r="C58" s="479" t="s">
        <v>1447</v>
      </c>
    </row>
    <row r="59" spans="2:3">
      <c r="B59" s="474"/>
      <c r="C59" s="473"/>
    </row>
    <row r="60" spans="2:3" ht="48">
      <c r="B60" s="482" t="s">
        <v>1448</v>
      </c>
      <c r="C60" s="479" t="s">
        <v>1457</v>
      </c>
    </row>
    <row r="61" spans="2:3">
      <c r="B61" s="474"/>
      <c r="C61" s="473"/>
    </row>
    <row r="62" spans="2:3" ht="36">
      <c r="B62" s="482" t="s">
        <v>1451</v>
      </c>
      <c r="C62" s="479" t="s">
        <v>1456</v>
      </c>
    </row>
    <row r="63" spans="2:3">
      <c r="B63" s="474"/>
      <c r="C63" s="473"/>
    </row>
    <row r="64" spans="2:3" ht="60">
      <c r="B64" s="482" t="s">
        <v>1452</v>
      </c>
      <c r="C64" s="479" t="s">
        <v>1453</v>
      </c>
    </row>
    <row r="65" spans="2:3">
      <c r="B65" s="474"/>
      <c r="C65" s="473"/>
    </row>
    <row r="66" spans="2:3" ht="24">
      <c r="B66" s="482" t="s">
        <v>1460</v>
      </c>
      <c r="C66" s="479" t="s">
        <v>1461</v>
      </c>
    </row>
    <row r="67" spans="2:3">
      <c r="B67" s="474"/>
      <c r="C67" s="473"/>
    </row>
    <row r="68" spans="2:3" ht="24.75" thickBot="1">
      <c r="B68" s="481" t="s">
        <v>1463</v>
      </c>
      <c r="C68" s="480" t="s">
        <v>1464</v>
      </c>
    </row>
    <row r="69" spans="2:3" ht="12.75" thickBot="1"/>
    <row r="70" spans="2:3" ht="12.75" thickBot="1">
      <c r="B70" s="454" t="s">
        <v>1166</v>
      </c>
      <c r="C70" s="455" t="s">
        <v>1167</v>
      </c>
    </row>
    <row r="71" spans="2:3">
      <c r="B71" s="1108" t="s">
        <v>219</v>
      </c>
      <c r="C71" s="448" t="s">
        <v>1484</v>
      </c>
    </row>
    <row r="72" spans="2:3">
      <c r="B72" s="1109"/>
      <c r="C72" s="449" t="s">
        <v>1145</v>
      </c>
    </row>
    <row r="73" spans="2:3">
      <c r="B73" s="1109"/>
      <c r="C73" s="449"/>
    </row>
    <row r="74" spans="2:3">
      <c r="B74" s="1109"/>
      <c r="C74" s="449" t="s">
        <v>1146</v>
      </c>
    </row>
    <row r="75" spans="2:3">
      <c r="B75" s="1109"/>
      <c r="C75" s="449" t="s">
        <v>1388</v>
      </c>
    </row>
    <row r="76" spans="2:3">
      <c r="B76" s="1109"/>
      <c r="C76" s="449" t="s">
        <v>1389</v>
      </c>
    </row>
    <row r="77" spans="2:3">
      <c r="B77" s="1109"/>
      <c r="C77" s="449" t="s">
        <v>1387</v>
      </c>
    </row>
    <row r="78" spans="2:3">
      <c r="B78" s="1109"/>
      <c r="C78" s="449" t="s">
        <v>1147</v>
      </c>
    </row>
    <row r="79" spans="2:3" ht="12.75" thickBot="1">
      <c r="B79" s="1110"/>
      <c r="C79" s="450" t="s">
        <v>1148</v>
      </c>
    </row>
    <row r="80" spans="2:3" ht="12.75" thickBot="1">
      <c r="B80" s="1111"/>
      <c r="C80" s="1112"/>
    </row>
    <row r="81" spans="2:3">
      <c r="B81" s="1108" t="s">
        <v>1172</v>
      </c>
      <c r="C81" s="448" t="s">
        <v>1149</v>
      </c>
    </row>
    <row r="82" spans="2:3">
      <c r="B82" s="1109"/>
      <c r="C82" s="449" t="s">
        <v>1150</v>
      </c>
    </row>
    <row r="83" spans="2:3">
      <c r="B83" s="1109"/>
      <c r="C83" s="449" t="s">
        <v>1466</v>
      </c>
    </row>
    <row r="84" spans="2:3">
      <c r="B84" s="1109"/>
      <c r="C84" s="449" t="s">
        <v>1483</v>
      </c>
    </row>
    <row r="85" spans="2:3">
      <c r="B85" s="1109"/>
      <c r="C85" s="449" t="s">
        <v>1151</v>
      </c>
    </row>
    <row r="86" spans="2:3">
      <c r="B86" s="1109"/>
      <c r="C86" s="449" t="s">
        <v>1152</v>
      </c>
    </row>
    <row r="87" spans="2:3">
      <c r="B87" s="1109"/>
      <c r="C87" s="449" t="s">
        <v>1153</v>
      </c>
    </row>
    <row r="88" spans="2:3">
      <c r="B88" s="1109"/>
      <c r="C88" s="449" t="s">
        <v>1154</v>
      </c>
    </row>
    <row r="89" spans="2:3">
      <c r="B89" s="1109"/>
      <c r="C89" s="449" t="s">
        <v>1467</v>
      </c>
    </row>
    <row r="90" spans="2:3">
      <c r="B90" s="1109"/>
      <c r="C90" s="449" t="s">
        <v>1155</v>
      </c>
    </row>
    <row r="91" spans="2:3">
      <c r="B91" s="1109"/>
      <c r="C91" s="449" t="s">
        <v>1491</v>
      </c>
    </row>
    <row r="92" spans="2:3">
      <c r="B92" s="1109"/>
      <c r="C92" s="449"/>
    </row>
    <row r="93" spans="2:3">
      <c r="B93" s="1109"/>
      <c r="C93" s="449" t="s">
        <v>1490</v>
      </c>
    </row>
    <row r="94" spans="2:3">
      <c r="B94" s="1109"/>
      <c r="C94" s="449" t="s">
        <v>1481</v>
      </c>
    </row>
    <row r="95" spans="2:3">
      <c r="B95" s="1109"/>
      <c r="C95" s="449" t="s">
        <v>1489</v>
      </c>
    </row>
    <row r="96" spans="2:3">
      <c r="B96" s="1109"/>
      <c r="C96" s="449" t="s">
        <v>1168</v>
      </c>
    </row>
    <row r="97" spans="2:3">
      <c r="B97" s="1109"/>
      <c r="C97" s="449" t="s">
        <v>1169</v>
      </c>
    </row>
    <row r="98" spans="2:3">
      <c r="B98" s="1109"/>
      <c r="C98" s="449" t="s">
        <v>1156</v>
      </c>
    </row>
    <row r="99" spans="2:3">
      <c r="B99" s="1109"/>
      <c r="C99" s="449" t="s">
        <v>1157</v>
      </c>
    </row>
    <row r="100" spans="2:3">
      <c r="B100" s="1109"/>
      <c r="C100" s="449" t="s">
        <v>1480</v>
      </c>
    </row>
    <row r="101" spans="2:3">
      <c r="B101" s="1109"/>
      <c r="C101" s="449" t="s">
        <v>1158</v>
      </c>
    </row>
    <row r="102" spans="2:3">
      <c r="B102" s="1109"/>
      <c r="C102" s="449" t="s">
        <v>1474</v>
      </c>
    </row>
    <row r="103" spans="2:3">
      <c r="B103" s="1109"/>
      <c r="C103" s="449" t="s">
        <v>1159</v>
      </c>
    </row>
    <row r="104" spans="2:3" ht="12.75" thickBot="1">
      <c r="B104" s="1110"/>
      <c r="C104" s="451" t="s">
        <v>1160</v>
      </c>
    </row>
    <row r="105" spans="2:3" ht="12.75" thickBot="1">
      <c r="B105" s="1111"/>
      <c r="C105" s="1112"/>
    </row>
    <row r="106" spans="2:3">
      <c r="B106" s="1108" t="s">
        <v>1171</v>
      </c>
      <c r="C106" s="448" t="s">
        <v>1503</v>
      </c>
    </row>
    <row r="107" spans="2:3">
      <c r="B107" s="1109"/>
      <c r="C107" s="449" t="s">
        <v>1161</v>
      </c>
    </row>
    <row r="108" spans="2:3">
      <c r="B108" s="1109"/>
      <c r="C108" s="449" t="s">
        <v>1162</v>
      </c>
    </row>
    <row r="109" spans="2:3">
      <c r="B109" s="1109"/>
      <c r="C109" s="449" t="s">
        <v>1163</v>
      </c>
    </row>
    <row r="110" spans="2:3">
      <c r="B110" s="1109"/>
      <c r="C110" s="449" t="s">
        <v>1475</v>
      </c>
    </row>
    <row r="111" spans="2:3">
      <c r="B111" s="1109"/>
      <c r="C111" s="449" t="s">
        <v>1164</v>
      </c>
    </row>
    <row r="112" spans="2:3">
      <c r="B112" s="1109"/>
      <c r="C112" s="449" t="s">
        <v>1479</v>
      </c>
    </row>
    <row r="113" spans="2:3">
      <c r="B113" s="1109"/>
      <c r="C113" s="486" t="s">
        <v>1165</v>
      </c>
    </row>
    <row r="114" spans="2:3" ht="12.75" thickBot="1">
      <c r="B114" s="1110"/>
      <c r="C114" s="452" t="s">
        <v>1478</v>
      </c>
    </row>
    <row r="115" spans="2:3" ht="12.75" thickBot="1">
      <c r="B115" s="1111"/>
      <c r="C115" s="1112"/>
    </row>
    <row r="116" spans="2:3">
      <c r="B116" s="1108" t="s">
        <v>1170</v>
      </c>
      <c r="C116" s="453" t="s">
        <v>1469</v>
      </c>
    </row>
    <row r="117" spans="2:3">
      <c r="B117" s="1109"/>
      <c r="C117" s="449" t="s">
        <v>1470</v>
      </c>
    </row>
    <row r="118" spans="2:3" ht="12.75" thickBot="1">
      <c r="B118" s="1109"/>
      <c r="C118" s="450" t="s">
        <v>1477</v>
      </c>
    </row>
    <row r="119" spans="2:3" ht="12.75" thickBot="1">
      <c r="B119" s="1111"/>
      <c r="C119" s="1112"/>
    </row>
    <row r="120" spans="2:3" ht="12" customHeight="1">
      <c r="B120" s="490"/>
      <c r="C120" s="489" t="s">
        <v>1476</v>
      </c>
    </row>
    <row r="121" spans="2:3" ht="12" customHeight="1">
      <c r="B121" s="491"/>
      <c r="C121" s="487" t="s">
        <v>1468</v>
      </c>
    </row>
    <row r="122" spans="2:3" ht="12" customHeight="1">
      <c r="B122" s="491"/>
      <c r="C122" s="487" t="s">
        <v>1471</v>
      </c>
    </row>
    <row r="123" spans="2:3" ht="12" customHeight="1">
      <c r="B123" s="491"/>
      <c r="C123" s="487" t="s">
        <v>1472</v>
      </c>
    </row>
    <row r="124" spans="2:3" ht="12" customHeight="1">
      <c r="B124" s="491"/>
      <c r="C124" s="487" t="s">
        <v>1473</v>
      </c>
    </row>
    <row r="125" spans="2:3" ht="12" customHeight="1">
      <c r="B125" s="491"/>
      <c r="C125" s="487" t="s">
        <v>1482</v>
      </c>
    </row>
    <row r="126" spans="2:3" ht="12" customHeight="1">
      <c r="B126" s="491"/>
      <c r="C126" s="487" t="s">
        <v>1485</v>
      </c>
    </row>
    <row r="127" spans="2:3" ht="12" customHeight="1">
      <c r="B127" s="491"/>
      <c r="C127" s="487"/>
    </row>
    <row r="128" spans="2:3" ht="12" customHeight="1">
      <c r="B128" s="491"/>
      <c r="C128" s="487" t="s">
        <v>1486</v>
      </c>
    </row>
    <row r="129" spans="2:3" ht="12" customHeight="1">
      <c r="B129" s="491"/>
      <c r="C129" s="487" t="s">
        <v>1487</v>
      </c>
    </row>
    <row r="130" spans="2:3" ht="12" customHeight="1">
      <c r="B130" s="491"/>
      <c r="C130" s="487" t="s">
        <v>1488</v>
      </c>
    </row>
    <row r="131" spans="2:3" ht="12" customHeight="1">
      <c r="B131" s="491"/>
      <c r="C131" s="487"/>
    </row>
    <row r="132" spans="2:3" ht="12" customHeight="1">
      <c r="B132" s="491"/>
      <c r="C132" s="487" t="s">
        <v>1492</v>
      </c>
    </row>
    <row r="133" spans="2:3" ht="12" customHeight="1">
      <c r="B133" s="491"/>
      <c r="C133" s="487"/>
    </row>
    <row r="134" spans="2:3" ht="12" customHeight="1">
      <c r="B134" s="491"/>
      <c r="C134" s="487" t="s">
        <v>1493</v>
      </c>
    </row>
    <row r="135" spans="2:3" ht="12" customHeight="1">
      <c r="B135" s="491"/>
      <c r="C135" s="487" t="s">
        <v>1494</v>
      </c>
    </row>
    <row r="136" spans="2:3" ht="12" customHeight="1">
      <c r="B136" s="491"/>
      <c r="C136" s="487" t="s">
        <v>1495</v>
      </c>
    </row>
    <row r="137" spans="2:3" ht="12" customHeight="1">
      <c r="B137" s="491"/>
      <c r="C137" s="487" t="s">
        <v>1496</v>
      </c>
    </row>
    <row r="138" spans="2:3" ht="12" customHeight="1">
      <c r="B138" s="491"/>
      <c r="C138" s="487" t="s">
        <v>1497</v>
      </c>
    </row>
    <row r="139" spans="2:3" ht="12" customHeight="1">
      <c r="B139" s="491"/>
      <c r="C139" s="487"/>
    </row>
    <row r="140" spans="2:3" ht="12" customHeight="1">
      <c r="B140" s="491"/>
      <c r="C140" s="487" t="s">
        <v>1498</v>
      </c>
    </row>
    <row r="141" spans="2:3" ht="12" customHeight="1">
      <c r="B141" s="491"/>
      <c r="C141" s="487" t="s">
        <v>1499</v>
      </c>
    </row>
    <row r="142" spans="2:3" ht="12" customHeight="1">
      <c r="B142" s="491"/>
      <c r="C142" s="487" t="s">
        <v>1500</v>
      </c>
    </row>
    <row r="143" spans="2:3" ht="12" customHeight="1">
      <c r="B143" s="491"/>
      <c r="C143" s="487" t="s">
        <v>1501</v>
      </c>
    </row>
    <row r="144" spans="2:3" ht="12" customHeight="1">
      <c r="B144" s="491"/>
      <c r="C144" s="487" t="s">
        <v>1502</v>
      </c>
    </row>
    <row r="145" spans="2:3" ht="12" customHeight="1" thickBot="1">
      <c r="B145" s="492"/>
      <c r="C145" s="488" t="s">
        <v>1504</v>
      </c>
    </row>
  </sheetData>
  <mergeCells count="12">
    <mergeCell ref="B116:B118"/>
    <mergeCell ref="B119:C119"/>
    <mergeCell ref="B80:C80"/>
    <mergeCell ref="B81:B104"/>
    <mergeCell ref="B105:C105"/>
    <mergeCell ref="B106:B114"/>
    <mergeCell ref="B115:C115"/>
    <mergeCell ref="B3:B6"/>
    <mergeCell ref="B8:B10"/>
    <mergeCell ref="B33:B39"/>
    <mergeCell ref="B43:B48"/>
    <mergeCell ref="B71:B79"/>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M52"/>
  <sheetViews>
    <sheetView zoomScale="85" zoomScaleNormal="85" workbookViewId="0">
      <selection activeCell="C39" sqref="C39"/>
    </sheetView>
  </sheetViews>
  <sheetFormatPr defaultRowHeight="13.5"/>
  <cols>
    <col min="1" max="1" width="1.75" style="8" customWidth="1"/>
    <col min="2" max="2" width="4.625" style="8" customWidth="1"/>
    <col min="3" max="3" width="4.875" style="8" customWidth="1"/>
    <col min="4" max="4" width="5.5" style="8" customWidth="1"/>
    <col min="5" max="5" width="20.875" style="8" customWidth="1"/>
    <col min="6" max="6" width="6.875" style="248" bestFit="1" customWidth="1"/>
    <col min="7" max="7" width="19.125" style="248" customWidth="1"/>
    <col min="8" max="8" width="22.5" style="8" customWidth="1"/>
    <col min="9" max="9" width="96.625" style="8" customWidth="1"/>
    <col min="10" max="10" width="7.5" style="8" customWidth="1"/>
    <col min="11" max="11" width="7.875" style="8" customWidth="1"/>
    <col min="12" max="12" width="16.875" style="8" customWidth="1"/>
    <col min="13" max="13" width="48.75" style="8" customWidth="1"/>
    <col min="14" max="16384" width="9" style="8"/>
  </cols>
  <sheetData>
    <row r="1" spans="1:13">
      <c r="A1" s="248"/>
      <c r="B1" s="248"/>
      <c r="C1" s="248"/>
      <c r="D1" s="248"/>
      <c r="E1" s="248"/>
      <c r="H1" s="248"/>
      <c r="I1" s="248"/>
      <c r="J1" s="248"/>
      <c r="K1" s="248"/>
      <c r="L1" s="248"/>
      <c r="M1" s="248"/>
    </row>
    <row r="2" spans="1:13" ht="31.5">
      <c r="A2" s="248"/>
      <c r="B2" s="361" t="s">
        <v>817</v>
      </c>
      <c r="C2" s="361"/>
      <c r="D2" s="361"/>
      <c r="E2" s="361"/>
      <c r="F2" s="361"/>
      <c r="G2" s="361"/>
      <c r="H2" s="360" t="s">
        <v>818</v>
      </c>
      <c r="I2" s="359"/>
      <c r="J2" s="359"/>
      <c r="K2" s="359"/>
      <c r="L2" s="359"/>
      <c r="M2" s="359"/>
    </row>
    <row r="3" spans="1:13">
      <c r="A3" s="248"/>
      <c r="B3" s="248"/>
      <c r="C3" s="248"/>
      <c r="D3" s="248"/>
      <c r="E3" s="248"/>
      <c r="H3" s="248"/>
      <c r="I3" s="248"/>
      <c r="J3" s="248"/>
      <c r="K3" s="248"/>
      <c r="L3" s="248"/>
      <c r="M3" s="248"/>
    </row>
    <row r="4" spans="1:13">
      <c r="A4" s="248"/>
      <c r="B4" s="248"/>
      <c r="C4" s="248"/>
      <c r="D4" s="248"/>
      <c r="E4" s="248"/>
      <c r="H4" s="248"/>
      <c r="I4" s="248"/>
      <c r="J4" s="248"/>
      <c r="K4" s="248"/>
      <c r="L4" s="248"/>
      <c r="M4" s="248"/>
    </row>
    <row r="5" spans="1:13">
      <c r="A5" s="248"/>
      <c r="B5" s="363" t="s">
        <v>819</v>
      </c>
      <c r="C5" s="364" t="s">
        <v>820</v>
      </c>
      <c r="D5" s="364" t="s">
        <v>821</v>
      </c>
      <c r="E5" s="365" t="s">
        <v>628</v>
      </c>
      <c r="F5" s="441" t="s">
        <v>1093</v>
      </c>
      <c r="G5" s="441" t="s">
        <v>1094</v>
      </c>
      <c r="H5" s="366" t="s">
        <v>822</v>
      </c>
      <c r="I5" s="367" t="s">
        <v>60</v>
      </c>
      <c r="J5" s="368" t="s">
        <v>823</v>
      </c>
      <c r="K5" s="369" t="s">
        <v>824</v>
      </c>
      <c r="L5" s="370" t="s">
        <v>825</v>
      </c>
      <c r="M5" s="370" t="s">
        <v>629</v>
      </c>
    </row>
    <row r="6" spans="1:13" ht="17.25">
      <c r="A6" s="248"/>
      <c r="B6" s="371"/>
      <c r="C6" s="372" t="s">
        <v>826</v>
      </c>
      <c r="D6" s="373" t="s">
        <v>827</v>
      </c>
      <c r="E6" s="374" t="s">
        <v>828</v>
      </c>
      <c r="F6" s="374" t="s">
        <v>1095</v>
      </c>
      <c r="G6" s="374" t="s">
        <v>1097</v>
      </c>
      <c r="H6" s="374" t="s">
        <v>829</v>
      </c>
      <c r="I6" s="374" t="s">
        <v>830</v>
      </c>
      <c r="J6" s="374" t="s">
        <v>831</v>
      </c>
      <c r="K6" s="374">
        <v>30</v>
      </c>
      <c r="L6" s="374" t="s">
        <v>832</v>
      </c>
      <c r="M6" s="374" t="s">
        <v>833</v>
      </c>
    </row>
    <row r="7" spans="1:13" ht="17.25">
      <c r="A7" s="248"/>
      <c r="B7" s="375"/>
      <c r="C7" s="376">
        <v>101</v>
      </c>
      <c r="D7" s="377" t="s">
        <v>827</v>
      </c>
      <c r="E7" s="378" t="s">
        <v>834</v>
      </c>
      <c r="F7" s="378" t="s">
        <v>1095</v>
      </c>
      <c r="G7" s="378" t="s">
        <v>1098</v>
      </c>
      <c r="H7" s="378" t="s">
        <v>835</v>
      </c>
      <c r="I7" s="378" t="s">
        <v>836</v>
      </c>
      <c r="J7" s="378" t="s">
        <v>831</v>
      </c>
      <c r="K7" s="378">
        <v>30</v>
      </c>
      <c r="L7" s="378" t="s">
        <v>837</v>
      </c>
      <c r="M7" s="378" t="s">
        <v>838</v>
      </c>
    </row>
    <row r="8" spans="1:13" ht="17.25">
      <c r="A8" s="248"/>
      <c r="B8" s="375"/>
      <c r="C8" s="376">
        <v>102</v>
      </c>
      <c r="D8" s="377" t="s">
        <v>827</v>
      </c>
      <c r="E8" s="378" t="s">
        <v>839</v>
      </c>
      <c r="F8" s="378" t="s">
        <v>1095</v>
      </c>
      <c r="G8" s="378" t="s">
        <v>1099</v>
      </c>
      <c r="H8" s="378" t="s">
        <v>840</v>
      </c>
      <c r="I8" s="378" t="s">
        <v>841</v>
      </c>
      <c r="J8" s="378" t="s">
        <v>831</v>
      </c>
      <c r="K8" s="378">
        <v>30</v>
      </c>
      <c r="L8" s="378"/>
      <c r="M8" s="378"/>
    </row>
    <row r="9" spans="1:13" ht="17.25">
      <c r="A9" s="248"/>
      <c r="B9" s="375"/>
      <c r="C9" s="379">
        <v>103</v>
      </c>
      <c r="D9" s="377" t="s">
        <v>827</v>
      </c>
      <c r="E9" s="378" t="s">
        <v>842</v>
      </c>
      <c r="F9" s="378" t="s">
        <v>1096</v>
      </c>
      <c r="G9" s="378" t="s">
        <v>1100</v>
      </c>
      <c r="H9" s="378" t="s">
        <v>843</v>
      </c>
      <c r="I9" s="378" t="s">
        <v>844</v>
      </c>
      <c r="J9" s="378"/>
      <c r="K9" s="378">
        <v>5</v>
      </c>
      <c r="L9" s="378"/>
      <c r="M9" s="378" t="s">
        <v>845</v>
      </c>
    </row>
    <row r="10" spans="1:13" ht="17.25">
      <c r="A10" s="248"/>
      <c r="B10" s="384"/>
      <c r="C10" s="388">
        <v>104</v>
      </c>
      <c r="D10" s="389" t="s">
        <v>827</v>
      </c>
      <c r="E10" s="387" t="s">
        <v>846</v>
      </c>
      <c r="F10" s="387" t="s">
        <v>1096</v>
      </c>
      <c r="G10" s="387" t="s">
        <v>1101</v>
      </c>
      <c r="H10" s="387" t="s">
        <v>840</v>
      </c>
      <c r="I10" s="387" t="s">
        <v>847</v>
      </c>
      <c r="J10" s="387"/>
      <c r="K10" s="387">
        <v>5</v>
      </c>
      <c r="L10" s="387"/>
      <c r="M10" s="387"/>
    </row>
    <row r="11" spans="1:13" ht="17.25">
      <c r="A11" s="248"/>
      <c r="B11" s="371" t="s">
        <v>848</v>
      </c>
      <c r="C11" s="390">
        <v>201</v>
      </c>
      <c r="D11" s="390" t="s">
        <v>848</v>
      </c>
      <c r="E11" s="374" t="s">
        <v>848</v>
      </c>
      <c r="F11" s="374" t="s">
        <v>1096</v>
      </c>
      <c r="G11" s="374"/>
      <c r="H11" s="374" t="s">
        <v>848</v>
      </c>
      <c r="I11" s="374" t="s">
        <v>848</v>
      </c>
      <c r="J11" s="374" t="s">
        <v>848</v>
      </c>
      <c r="K11" s="374" t="s">
        <v>848</v>
      </c>
      <c r="L11" s="374" t="s">
        <v>848</v>
      </c>
      <c r="M11" s="374" t="s">
        <v>848</v>
      </c>
    </row>
    <row r="12" spans="1:13" ht="17.25">
      <c r="A12" s="248"/>
      <c r="B12" s="380" t="s">
        <v>1092</v>
      </c>
      <c r="C12" s="381">
        <v>202</v>
      </c>
      <c r="D12" s="381" t="s">
        <v>849</v>
      </c>
      <c r="E12" s="378" t="s">
        <v>850</v>
      </c>
      <c r="F12" s="378" t="s">
        <v>1096</v>
      </c>
      <c r="G12" s="378" t="s">
        <v>1102</v>
      </c>
      <c r="H12" s="378" t="s">
        <v>851</v>
      </c>
      <c r="I12" s="378" t="s">
        <v>852</v>
      </c>
      <c r="J12" s="378"/>
      <c r="K12" s="378" t="s">
        <v>853</v>
      </c>
      <c r="L12" s="378"/>
      <c r="M12" s="378"/>
    </row>
    <row r="13" spans="1:13" ht="17.25">
      <c r="A13" s="248"/>
      <c r="B13" s="380" t="s">
        <v>1092</v>
      </c>
      <c r="C13" s="381">
        <v>203</v>
      </c>
      <c r="D13" s="381" t="s">
        <v>849</v>
      </c>
      <c r="E13" s="378" t="s">
        <v>854</v>
      </c>
      <c r="F13" s="378" t="s">
        <v>1096</v>
      </c>
      <c r="G13" s="378" t="s">
        <v>1103</v>
      </c>
      <c r="H13" s="378" t="s">
        <v>855</v>
      </c>
      <c r="I13" s="378" t="s">
        <v>856</v>
      </c>
      <c r="J13" s="378"/>
      <c r="K13" s="378" t="s">
        <v>853</v>
      </c>
      <c r="L13" s="378"/>
      <c r="M13" s="378"/>
    </row>
    <row r="14" spans="1:13" ht="17.25">
      <c r="A14" s="248"/>
      <c r="B14" s="380" t="s">
        <v>1092</v>
      </c>
      <c r="C14" s="381">
        <v>204</v>
      </c>
      <c r="D14" s="381" t="s">
        <v>849</v>
      </c>
      <c r="E14" s="378" t="s">
        <v>857</v>
      </c>
      <c r="F14" s="378" t="s">
        <v>1096</v>
      </c>
      <c r="G14" s="378" t="s">
        <v>1104</v>
      </c>
      <c r="H14" s="378" t="s">
        <v>858</v>
      </c>
      <c r="I14" s="378" t="s">
        <v>859</v>
      </c>
      <c r="J14" s="378"/>
      <c r="K14" s="378" t="s">
        <v>853</v>
      </c>
      <c r="L14" s="378"/>
      <c r="M14" s="378"/>
    </row>
    <row r="15" spans="1:13" ht="17.25">
      <c r="A15" s="248"/>
      <c r="B15" s="380"/>
      <c r="C15" s="381">
        <v>205</v>
      </c>
      <c r="D15" s="381" t="s">
        <v>849</v>
      </c>
      <c r="E15" s="378" t="s">
        <v>860</v>
      </c>
      <c r="F15" s="378" t="s">
        <v>1096</v>
      </c>
      <c r="G15" s="378" t="s">
        <v>1105</v>
      </c>
      <c r="H15" s="378" t="s">
        <v>861</v>
      </c>
      <c r="I15" s="378" t="s">
        <v>862</v>
      </c>
      <c r="J15" s="378"/>
      <c r="K15" s="378" t="s">
        <v>853</v>
      </c>
      <c r="L15" s="378"/>
      <c r="M15" s="378"/>
    </row>
    <row r="16" spans="1:13" ht="17.25">
      <c r="A16" s="248"/>
      <c r="B16" s="380"/>
      <c r="C16" s="381">
        <v>206</v>
      </c>
      <c r="D16" s="381" t="s">
        <v>849</v>
      </c>
      <c r="E16" s="378" t="s">
        <v>863</v>
      </c>
      <c r="F16" s="378" t="s">
        <v>1096</v>
      </c>
      <c r="G16" s="378" t="s">
        <v>1106</v>
      </c>
      <c r="H16" s="378" t="s">
        <v>864</v>
      </c>
      <c r="I16" s="378" t="s">
        <v>865</v>
      </c>
      <c r="J16" s="378"/>
      <c r="K16" s="378" t="s">
        <v>853</v>
      </c>
      <c r="L16" s="378"/>
      <c r="M16" s="378"/>
    </row>
    <row r="17" spans="1:13" ht="17.25">
      <c r="A17" s="248"/>
      <c r="B17" s="380"/>
      <c r="C17" s="381">
        <v>207</v>
      </c>
      <c r="D17" s="381" t="s">
        <v>849</v>
      </c>
      <c r="E17" s="378" t="s">
        <v>866</v>
      </c>
      <c r="F17" s="378" t="s">
        <v>1096</v>
      </c>
      <c r="G17" s="378" t="s">
        <v>1107</v>
      </c>
      <c r="H17" s="378" t="s">
        <v>864</v>
      </c>
      <c r="I17" s="378" t="s">
        <v>867</v>
      </c>
      <c r="J17" s="378"/>
      <c r="K17" s="378" t="s">
        <v>853</v>
      </c>
      <c r="L17" s="378"/>
      <c r="M17" s="378"/>
    </row>
    <row r="18" spans="1:13" ht="17.25">
      <c r="A18" s="248"/>
      <c r="B18" s="380"/>
      <c r="C18" s="381">
        <v>208</v>
      </c>
      <c r="D18" s="381" t="s">
        <v>849</v>
      </c>
      <c r="E18" s="378" t="s">
        <v>868</v>
      </c>
      <c r="F18" s="378" t="s">
        <v>1096</v>
      </c>
      <c r="G18" s="378" t="s">
        <v>1108</v>
      </c>
      <c r="H18" s="378" t="s">
        <v>864</v>
      </c>
      <c r="I18" s="378" t="s">
        <v>869</v>
      </c>
      <c r="J18" s="378"/>
      <c r="K18" s="378" t="s">
        <v>853</v>
      </c>
      <c r="L18" s="378"/>
      <c r="M18" s="378"/>
    </row>
    <row r="19" spans="1:13" ht="17.25">
      <c r="A19" s="248"/>
      <c r="B19" s="380"/>
      <c r="C19" s="381">
        <v>209</v>
      </c>
      <c r="D19" s="381" t="s">
        <v>849</v>
      </c>
      <c r="E19" s="378" t="s">
        <v>870</v>
      </c>
      <c r="F19" s="378" t="s">
        <v>1096</v>
      </c>
      <c r="G19" s="378" t="s">
        <v>1109</v>
      </c>
      <c r="H19" s="378" t="s">
        <v>871</v>
      </c>
      <c r="I19" s="378" t="s">
        <v>872</v>
      </c>
      <c r="J19" s="378"/>
      <c r="K19" s="378" t="s">
        <v>853</v>
      </c>
      <c r="L19" s="378"/>
      <c r="M19" s="378"/>
    </row>
    <row r="20" spans="1:13" ht="17.25">
      <c r="A20" s="248"/>
      <c r="B20" s="391"/>
      <c r="C20" s="386">
        <v>210</v>
      </c>
      <c r="D20" s="386" t="s">
        <v>849</v>
      </c>
      <c r="E20" s="387" t="s">
        <v>873</v>
      </c>
      <c r="F20" s="387" t="s">
        <v>1096</v>
      </c>
      <c r="G20" s="387" t="s">
        <v>1110</v>
      </c>
      <c r="H20" s="387" t="s">
        <v>864</v>
      </c>
      <c r="I20" s="387" t="s">
        <v>874</v>
      </c>
      <c r="J20" s="387"/>
      <c r="K20" s="387" t="s">
        <v>853</v>
      </c>
      <c r="L20" s="387"/>
      <c r="M20" s="387"/>
    </row>
    <row r="21" spans="1:13" ht="17.25">
      <c r="A21" s="248"/>
      <c r="B21" s="392"/>
      <c r="C21" s="393">
        <v>301</v>
      </c>
      <c r="D21" s="390" t="s">
        <v>849</v>
      </c>
      <c r="E21" s="374" t="s">
        <v>875</v>
      </c>
      <c r="F21" s="374" t="s">
        <v>1096</v>
      </c>
      <c r="G21" s="374" t="s">
        <v>1111</v>
      </c>
      <c r="H21" s="374" t="s">
        <v>876</v>
      </c>
      <c r="I21" s="374" t="s">
        <v>877</v>
      </c>
      <c r="J21" s="374"/>
      <c r="K21" s="374" t="s">
        <v>853</v>
      </c>
      <c r="L21" s="374"/>
      <c r="M21" s="374"/>
    </row>
    <row r="22" spans="1:13" ht="17.25">
      <c r="A22" s="248"/>
      <c r="B22" s="375"/>
      <c r="C22" s="382">
        <v>302</v>
      </c>
      <c r="D22" s="381" t="s">
        <v>849</v>
      </c>
      <c r="E22" s="378" t="s">
        <v>878</v>
      </c>
      <c r="F22" s="378" t="s">
        <v>1096</v>
      </c>
      <c r="G22" s="378" t="s">
        <v>1112</v>
      </c>
      <c r="H22" s="378" t="s">
        <v>840</v>
      </c>
      <c r="I22" s="378" t="s">
        <v>879</v>
      </c>
      <c r="J22" s="378"/>
      <c r="K22" s="378" t="s">
        <v>853</v>
      </c>
      <c r="L22" s="378"/>
      <c r="M22" s="378"/>
    </row>
    <row r="23" spans="1:13" ht="17.25">
      <c r="A23" s="248"/>
      <c r="B23" s="375"/>
      <c r="C23" s="382">
        <v>303</v>
      </c>
      <c r="D23" s="381" t="s">
        <v>849</v>
      </c>
      <c r="E23" s="378" t="s">
        <v>880</v>
      </c>
      <c r="F23" s="378" t="s">
        <v>1096</v>
      </c>
      <c r="G23" s="378" t="s">
        <v>1113</v>
      </c>
      <c r="H23" s="378" t="s">
        <v>840</v>
      </c>
      <c r="I23" s="378" t="s">
        <v>881</v>
      </c>
      <c r="J23" s="378"/>
      <c r="K23" s="378" t="s">
        <v>853</v>
      </c>
      <c r="L23" s="378"/>
      <c r="M23" s="378"/>
    </row>
    <row r="24" spans="1:13" ht="17.25">
      <c r="A24" s="248"/>
      <c r="B24" s="375"/>
      <c r="C24" s="382">
        <v>304</v>
      </c>
      <c r="D24" s="381" t="s">
        <v>849</v>
      </c>
      <c r="E24" s="378" t="s">
        <v>882</v>
      </c>
      <c r="F24" s="378" t="s">
        <v>1096</v>
      </c>
      <c r="G24" s="378" t="s">
        <v>1114</v>
      </c>
      <c r="H24" s="378" t="s">
        <v>840</v>
      </c>
      <c r="I24" s="378" t="s">
        <v>883</v>
      </c>
      <c r="J24" s="378"/>
      <c r="K24" s="378" t="s">
        <v>853</v>
      </c>
      <c r="L24" s="378"/>
      <c r="M24" s="378"/>
    </row>
    <row r="25" spans="1:13" ht="17.25">
      <c r="A25" s="248"/>
      <c r="B25" s="375"/>
      <c r="C25" s="382">
        <v>305</v>
      </c>
      <c r="D25" s="381" t="s">
        <v>849</v>
      </c>
      <c r="E25" s="378" t="s">
        <v>884</v>
      </c>
      <c r="F25" s="378" t="s">
        <v>1096</v>
      </c>
      <c r="G25" s="378" t="s">
        <v>1115</v>
      </c>
      <c r="H25" s="378" t="s">
        <v>885</v>
      </c>
      <c r="I25" s="378" t="s">
        <v>886</v>
      </c>
      <c r="J25" s="378"/>
      <c r="K25" s="378" t="s">
        <v>853</v>
      </c>
      <c r="L25" s="378"/>
      <c r="M25" s="378"/>
    </row>
    <row r="26" spans="1:13" ht="17.25">
      <c r="A26" s="248"/>
      <c r="B26" s="375"/>
      <c r="C26" s="382">
        <v>306</v>
      </c>
      <c r="D26" s="381" t="s">
        <v>849</v>
      </c>
      <c r="E26" s="378" t="s">
        <v>887</v>
      </c>
      <c r="F26" s="378" t="s">
        <v>1096</v>
      </c>
      <c r="G26" s="378" t="s">
        <v>1116</v>
      </c>
      <c r="H26" s="378" t="s">
        <v>888</v>
      </c>
      <c r="I26" s="378" t="s">
        <v>889</v>
      </c>
      <c r="J26" s="378"/>
      <c r="K26" s="378" t="s">
        <v>853</v>
      </c>
      <c r="L26" s="378"/>
      <c r="M26" s="378"/>
    </row>
    <row r="27" spans="1:13" ht="17.25">
      <c r="A27" s="248"/>
      <c r="B27" s="375" t="s">
        <v>848</v>
      </c>
      <c r="C27" s="382">
        <v>307</v>
      </c>
      <c r="D27" s="381" t="s">
        <v>848</v>
      </c>
      <c r="E27" s="381" t="s">
        <v>848</v>
      </c>
      <c r="F27" s="381" t="s">
        <v>1096</v>
      </c>
      <c r="G27" s="381"/>
      <c r="H27" s="381" t="s">
        <v>848</v>
      </c>
      <c r="I27" s="381" t="s">
        <v>848</v>
      </c>
      <c r="J27" s="381" t="s">
        <v>848</v>
      </c>
      <c r="K27" s="381" t="s">
        <v>848</v>
      </c>
      <c r="L27" s="381" t="s">
        <v>848</v>
      </c>
      <c r="M27" s="381" t="s">
        <v>848</v>
      </c>
    </row>
    <row r="28" spans="1:13" ht="17.25">
      <c r="A28" s="248"/>
      <c r="B28" s="375"/>
      <c r="C28" s="382">
        <v>308</v>
      </c>
      <c r="D28" s="381" t="s">
        <v>849</v>
      </c>
      <c r="E28" s="378" t="s">
        <v>890</v>
      </c>
      <c r="F28" s="378" t="s">
        <v>1096</v>
      </c>
      <c r="G28" s="378" t="s">
        <v>1117</v>
      </c>
      <c r="H28" s="378" t="s">
        <v>891</v>
      </c>
      <c r="I28" s="378" t="s">
        <v>630</v>
      </c>
      <c r="J28" s="378"/>
      <c r="K28" s="378" t="s">
        <v>853</v>
      </c>
      <c r="L28" s="378"/>
      <c r="M28" s="378"/>
    </row>
    <row r="29" spans="1:13" ht="17.25">
      <c r="A29" s="248"/>
      <c r="B29" s="375"/>
      <c r="C29" s="382">
        <v>309</v>
      </c>
      <c r="D29" s="381" t="s">
        <v>849</v>
      </c>
      <c r="E29" s="378" t="s">
        <v>892</v>
      </c>
      <c r="F29" s="378" t="s">
        <v>1096</v>
      </c>
      <c r="G29" s="378" t="s">
        <v>1118</v>
      </c>
      <c r="H29" s="378" t="s">
        <v>893</v>
      </c>
      <c r="I29" s="378" t="s">
        <v>894</v>
      </c>
      <c r="J29" s="378"/>
      <c r="K29" s="378" t="s">
        <v>853</v>
      </c>
      <c r="L29" s="378"/>
      <c r="M29" s="378"/>
    </row>
    <row r="30" spans="1:13" s="248" customFormat="1" ht="17.25">
      <c r="B30" s="375"/>
      <c r="C30" s="382">
        <v>310</v>
      </c>
      <c r="D30" s="381" t="s">
        <v>849</v>
      </c>
      <c r="E30" s="378" t="s">
        <v>895</v>
      </c>
      <c r="F30" s="378" t="s">
        <v>1096</v>
      </c>
      <c r="G30" s="378" t="s">
        <v>1119</v>
      </c>
      <c r="H30" s="378" t="s">
        <v>896</v>
      </c>
      <c r="I30" s="378" t="s">
        <v>631</v>
      </c>
      <c r="J30" s="378"/>
      <c r="K30" s="378" t="s">
        <v>853</v>
      </c>
      <c r="L30" s="378"/>
      <c r="M30" s="378"/>
    </row>
    <row r="31" spans="1:13" ht="17.25">
      <c r="A31" s="248"/>
      <c r="B31" s="375"/>
      <c r="C31" s="382">
        <v>311</v>
      </c>
      <c r="D31" s="381" t="s">
        <v>849</v>
      </c>
      <c r="E31" s="378" t="s">
        <v>897</v>
      </c>
      <c r="F31" s="378" t="s">
        <v>1096</v>
      </c>
      <c r="G31" s="378" t="s">
        <v>1120</v>
      </c>
      <c r="H31" s="378" t="s">
        <v>898</v>
      </c>
      <c r="I31" s="378" t="s">
        <v>899</v>
      </c>
      <c r="J31" s="378"/>
      <c r="K31" s="378" t="s">
        <v>853</v>
      </c>
      <c r="L31" s="378"/>
      <c r="M31" s="378"/>
    </row>
    <row r="32" spans="1:13" ht="17.25">
      <c r="A32" s="248"/>
      <c r="B32" s="375"/>
      <c r="C32" s="382">
        <v>312</v>
      </c>
      <c r="D32" s="381" t="s">
        <v>849</v>
      </c>
      <c r="E32" s="378" t="s">
        <v>900</v>
      </c>
      <c r="F32" s="378" t="s">
        <v>1096</v>
      </c>
      <c r="G32" s="378" t="s">
        <v>1121</v>
      </c>
      <c r="H32" s="378" t="s">
        <v>901</v>
      </c>
      <c r="I32" s="378" t="s">
        <v>902</v>
      </c>
      <c r="J32" s="378"/>
      <c r="K32" s="378" t="s">
        <v>853</v>
      </c>
      <c r="L32" s="378"/>
      <c r="M32" s="378"/>
    </row>
    <row r="33" spans="1:13" s="443" customFormat="1" ht="17.25">
      <c r="A33" s="444"/>
      <c r="B33" s="445"/>
      <c r="C33" s="446">
        <v>313</v>
      </c>
      <c r="D33" s="447" t="s">
        <v>849</v>
      </c>
      <c r="E33" s="442" t="s">
        <v>903</v>
      </c>
      <c r="F33" s="442" t="s">
        <v>1096</v>
      </c>
      <c r="G33" s="442"/>
      <c r="H33" s="442" t="s">
        <v>904</v>
      </c>
      <c r="I33" s="442" t="s">
        <v>905</v>
      </c>
      <c r="J33" s="442"/>
      <c r="K33" s="442" t="s">
        <v>853</v>
      </c>
      <c r="L33" s="442"/>
      <c r="M33" s="442"/>
    </row>
    <row r="34" spans="1:13" ht="17.25">
      <c r="A34" s="358"/>
      <c r="B34" s="375"/>
      <c r="C34" s="382">
        <v>314</v>
      </c>
      <c r="D34" s="381" t="s">
        <v>849</v>
      </c>
      <c r="E34" s="378" t="s">
        <v>906</v>
      </c>
      <c r="F34" s="378" t="s">
        <v>1096</v>
      </c>
      <c r="G34" s="378" t="s">
        <v>1123</v>
      </c>
      <c r="H34" s="378" t="s">
        <v>907</v>
      </c>
      <c r="I34" s="378" t="s">
        <v>908</v>
      </c>
      <c r="J34" s="378"/>
      <c r="K34" s="378" t="s">
        <v>853</v>
      </c>
      <c r="L34" s="378"/>
      <c r="M34" s="378"/>
    </row>
    <row r="35" spans="1:13" ht="17.25">
      <c r="A35" s="358"/>
      <c r="B35" s="384"/>
      <c r="C35" s="385">
        <v>315</v>
      </c>
      <c r="D35" s="386" t="s">
        <v>849</v>
      </c>
      <c r="E35" s="387" t="s">
        <v>909</v>
      </c>
      <c r="F35" s="387" t="s">
        <v>1096</v>
      </c>
      <c r="G35" s="387" t="s">
        <v>1122</v>
      </c>
      <c r="H35" s="387" t="s">
        <v>910</v>
      </c>
      <c r="I35" s="387" t="s">
        <v>911</v>
      </c>
      <c r="J35" s="387"/>
      <c r="K35" s="387" t="s">
        <v>853</v>
      </c>
      <c r="L35" s="387"/>
      <c r="M35" s="387"/>
    </row>
    <row r="36" spans="1:13" ht="17.25">
      <c r="A36" s="358"/>
      <c r="B36" s="375"/>
      <c r="C36" s="383">
        <v>401</v>
      </c>
      <c r="D36" s="381" t="s">
        <v>849</v>
      </c>
      <c r="E36" s="378" t="s">
        <v>912</v>
      </c>
      <c r="F36" s="378" t="s">
        <v>1096</v>
      </c>
      <c r="G36" s="378" t="s">
        <v>1126</v>
      </c>
      <c r="H36" s="378" t="s">
        <v>913</v>
      </c>
      <c r="I36" s="378" t="s">
        <v>914</v>
      </c>
      <c r="J36" s="378"/>
      <c r="K36" s="378" t="s">
        <v>853</v>
      </c>
      <c r="L36" s="378"/>
      <c r="M36" s="378"/>
    </row>
    <row r="37" spans="1:13" ht="17.25">
      <c r="A37" s="358"/>
      <c r="B37" s="375"/>
      <c r="C37" s="383">
        <v>402</v>
      </c>
      <c r="D37" s="381" t="s">
        <v>849</v>
      </c>
      <c r="E37" s="378" t="s">
        <v>915</v>
      </c>
      <c r="F37" s="378" t="s">
        <v>1096</v>
      </c>
      <c r="G37" s="378" t="s">
        <v>1127</v>
      </c>
      <c r="H37" s="378" t="s">
        <v>916</v>
      </c>
      <c r="I37" s="378" t="s">
        <v>917</v>
      </c>
      <c r="J37" s="378"/>
      <c r="K37" s="378" t="s">
        <v>853</v>
      </c>
      <c r="L37" s="378"/>
      <c r="M37" s="378"/>
    </row>
    <row r="38" spans="1:13" ht="17.25">
      <c r="A38" s="358"/>
      <c r="B38" s="375"/>
      <c r="C38" s="383">
        <v>403</v>
      </c>
      <c r="D38" s="381" t="s">
        <v>849</v>
      </c>
      <c r="E38" s="378" t="s">
        <v>918</v>
      </c>
      <c r="F38" s="378" t="s">
        <v>1096</v>
      </c>
      <c r="G38" s="378" t="s">
        <v>1128</v>
      </c>
      <c r="H38" s="378" t="s">
        <v>864</v>
      </c>
      <c r="I38" s="378" t="s">
        <v>919</v>
      </c>
      <c r="J38" s="378"/>
      <c r="K38" s="378" t="s">
        <v>853</v>
      </c>
      <c r="L38" s="378"/>
      <c r="M38" s="378"/>
    </row>
    <row r="39" spans="1:13" ht="17.25">
      <c r="A39" s="358"/>
      <c r="B39" s="375"/>
      <c r="C39" s="383">
        <v>404</v>
      </c>
      <c r="D39" s="381" t="s">
        <v>849</v>
      </c>
      <c r="E39" s="378" t="s">
        <v>920</v>
      </c>
      <c r="F39" s="378" t="s">
        <v>1096</v>
      </c>
      <c r="G39" s="378" t="s">
        <v>1129</v>
      </c>
      <c r="H39" s="378" t="s">
        <v>921</v>
      </c>
      <c r="I39" s="378" t="s">
        <v>922</v>
      </c>
      <c r="J39" s="378"/>
      <c r="K39" s="378" t="s">
        <v>853</v>
      </c>
      <c r="L39" s="378"/>
      <c r="M39" s="378"/>
    </row>
    <row r="40" spans="1:13" ht="16.5">
      <c r="A40" s="358"/>
      <c r="B40" s="394"/>
      <c r="C40" s="394"/>
      <c r="D40" s="394"/>
      <c r="E40" s="394"/>
      <c r="F40" s="394" t="s">
        <v>1096</v>
      </c>
      <c r="G40" s="394"/>
      <c r="H40" s="394"/>
      <c r="I40" s="394"/>
      <c r="J40" s="394"/>
      <c r="K40" s="394"/>
      <c r="L40" s="394"/>
      <c r="M40" s="394"/>
    </row>
    <row r="41" spans="1:13" ht="17.25">
      <c r="A41" s="358"/>
      <c r="B41" s="380" t="s">
        <v>923</v>
      </c>
      <c r="C41" s="381">
        <v>201</v>
      </c>
      <c r="D41" s="381" t="s">
        <v>849</v>
      </c>
      <c r="E41" s="378" t="s">
        <v>924</v>
      </c>
      <c r="F41" s="378" t="s">
        <v>1096</v>
      </c>
      <c r="G41" s="378" t="s">
        <v>1124</v>
      </c>
      <c r="H41" s="378"/>
      <c r="I41" s="378" t="s">
        <v>925</v>
      </c>
      <c r="J41" s="378"/>
      <c r="K41" s="378" t="s">
        <v>853</v>
      </c>
      <c r="L41" s="378"/>
      <c r="M41" s="378" t="s">
        <v>926</v>
      </c>
    </row>
    <row r="42" spans="1:13" ht="17.25">
      <c r="A42" s="362"/>
      <c r="B42" s="384" t="s">
        <v>923</v>
      </c>
      <c r="C42" s="385">
        <v>307</v>
      </c>
      <c r="D42" s="386" t="s">
        <v>849</v>
      </c>
      <c r="E42" s="387" t="s">
        <v>927</v>
      </c>
      <c r="F42" s="387" t="s">
        <v>1096</v>
      </c>
      <c r="G42" s="387" t="s">
        <v>1125</v>
      </c>
      <c r="H42" s="387"/>
      <c r="I42" s="387" t="s">
        <v>928</v>
      </c>
      <c r="J42" s="387"/>
      <c r="K42" s="387" t="s">
        <v>853</v>
      </c>
      <c r="L42" s="387"/>
      <c r="M42" s="387" t="s">
        <v>926</v>
      </c>
    </row>
    <row r="43" spans="1:13" ht="17.25">
      <c r="A43" s="362"/>
      <c r="B43" s="384" t="s">
        <v>923</v>
      </c>
      <c r="C43" s="385">
        <v>316</v>
      </c>
      <c r="D43" s="386" t="s">
        <v>849</v>
      </c>
      <c r="E43" s="387" t="s">
        <v>1559</v>
      </c>
      <c r="F43" s="387" t="s">
        <v>1096</v>
      </c>
      <c r="G43" s="387" t="s">
        <v>1560</v>
      </c>
      <c r="H43" s="387"/>
      <c r="I43" s="387" t="s">
        <v>1561</v>
      </c>
      <c r="J43" s="387"/>
      <c r="K43" s="387" t="s">
        <v>1558</v>
      </c>
      <c r="L43" s="387"/>
      <c r="M43" s="387" t="s">
        <v>926</v>
      </c>
    </row>
    <row r="44" spans="1:13" ht="16.5">
      <c r="A44" s="362"/>
      <c r="B44" s="358"/>
      <c r="C44" s="358"/>
      <c r="D44" s="358"/>
      <c r="E44" s="358"/>
      <c r="F44" s="358"/>
      <c r="G44" s="358"/>
      <c r="H44" s="358"/>
      <c r="I44" s="358"/>
      <c r="J44" s="358"/>
      <c r="K44" s="358"/>
      <c r="L44" s="358"/>
      <c r="M44" s="358"/>
    </row>
    <row r="45" spans="1:13">
      <c r="A45" s="362"/>
      <c r="B45" s="362"/>
      <c r="C45" s="362"/>
      <c r="D45" s="362"/>
      <c r="E45" s="362"/>
      <c r="F45" s="362"/>
      <c r="G45" s="362"/>
      <c r="H45" s="362"/>
      <c r="I45" s="362"/>
      <c r="J45" s="362"/>
      <c r="K45" s="362"/>
      <c r="L45" s="362"/>
      <c r="M45" s="362"/>
    </row>
    <row r="46" spans="1:13">
      <c r="A46" s="362"/>
      <c r="B46" s="362"/>
      <c r="C46" s="362"/>
      <c r="D46" s="362"/>
      <c r="F46" s="362"/>
      <c r="G46" s="362"/>
      <c r="H46" s="362"/>
      <c r="I46" s="362"/>
      <c r="J46" s="362"/>
      <c r="K46" s="362"/>
      <c r="L46" s="362"/>
      <c r="M46" s="362"/>
    </row>
    <row r="47" spans="1:13">
      <c r="A47" s="362"/>
      <c r="B47" s="362"/>
      <c r="C47" s="362"/>
      <c r="D47" s="362"/>
      <c r="E47" s="362"/>
      <c r="F47" s="362"/>
      <c r="G47" s="362"/>
      <c r="H47" s="362"/>
      <c r="I47" s="362"/>
      <c r="J47" s="362"/>
      <c r="K47" s="362"/>
      <c r="L47" s="362"/>
      <c r="M47" s="362"/>
    </row>
    <row r="48" spans="1:13">
      <c r="A48" s="362"/>
      <c r="B48" s="362"/>
      <c r="C48" s="362"/>
      <c r="D48" s="362"/>
      <c r="E48" s="362"/>
      <c r="F48" s="362"/>
      <c r="G48" s="362"/>
      <c r="H48" s="362"/>
      <c r="I48" s="362"/>
      <c r="J48" s="362"/>
      <c r="K48" s="362"/>
      <c r="L48" s="362"/>
      <c r="M48" s="362"/>
    </row>
    <row r="49" spans="1:13">
      <c r="A49" s="362"/>
      <c r="B49" s="362"/>
      <c r="C49" s="362"/>
      <c r="D49" s="362"/>
      <c r="E49" s="362"/>
      <c r="F49" s="362"/>
      <c r="G49" s="362"/>
      <c r="H49" s="362"/>
      <c r="I49" s="362"/>
      <c r="J49" s="362"/>
      <c r="K49" s="362"/>
      <c r="L49" s="362"/>
      <c r="M49" s="362"/>
    </row>
    <row r="50" spans="1:13">
      <c r="A50" s="362"/>
      <c r="B50" s="362"/>
      <c r="C50" s="362"/>
      <c r="D50" s="362"/>
      <c r="E50" s="362"/>
      <c r="F50" s="362"/>
      <c r="G50" s="362"/>
      <c r="H50" s="362"/>
      <c r="I50" s="362"/>
      <c r="J50" s="362"/>
      <c r="K50" s="362"/>
      <c r="L50" s="362"/>
      <c r="M50" s="362"/>
    </row>
    <row r="51" spans="1:13">
      <c r="A51" s="362"/>
      <c r="B51" s="362"/>
      <c r="C51" s="362"/>
      <c r="D51" s="362"/>
      <c r="E51" s="362"/>
      <c r="F51" s="362"/>
      <c r="G51" s="362"/>
      <c r="H51" s="362"/>
      <c r="I51" s="362"/>
      <c r="J51" s="362"/>
      <c r="K51" s="362"/>
      <c r="L51" s="362"/>
      <c r="M51" s="362"/>
    </row>
    <row r="52" spans="1:13">
      <c r="A52" s="362"/>
      <c r="B52" s="362"/>
      <c r="C52" s="362"/>
      <c r="D52" s="362"/>
      <c r="E52" s="362"/>
      <c r="F52" s="362"/>
      <c r="G52" s="362"/>
      <c r="H52" s="362"/>
      <c r="I52" s="362"/>
      <c r="J52" s="362"/>
      <c r="K52" s="362"/>
      <c r="L52" s="362"/>
      <c r="M52" s="362"/>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dimension ref="B5:H46"/>
  <sheetViews>
    <sheetView workbookViewId="0">
      <selection activeCell="C39" sqref="C39"/>
    </sheetView>
  </sheetViews>
  <sheetFormatPr defaultRowHeight="12"/>
  <cols>
    <col min="1" max="1" width="9" style="44"/>
    <col min="2" max="2" width="9.75" style="44" bestFit="1" customWidth="1"/>
    <col min="3" max="3" width="46.75" style="44" customWidth="1"/>
    <col min="4" max="4" width="9" style="44"/>
    <col min="5" max="5" width="2" style="44" customWidth="1"/>
    <col min="6" max="6" width="9" style="44"/>
    <col min="7" max="7" width="46" style="44" bestFit="1" customWidth="1"/>
    <col min="8" max="16384" width="9" style="44"/>
  </cols>
  <sheetData>
    <row r="5" spans="2:8">
      <c r="B5" s="131" t="s">
        <v>41</v>
      </c>
      <c r="C5" s="131" t="s">
        <v>42</v>
      </c>
      <c r="D5" s="131" t="s">
        <v>43</v>
      </c>
      <c r="F5" s="131" t="s">
        <v>41</v>
      </c>
      <c r="G5" s="131" t="s">
        <v>411</v>
      </c>
      <c r="H5" s="131" t="s">
        <v>43</v>
      </c>
    </row>
    <row r="6" spans="2:8">
      <c r="B6" s="132">
        <v>41023</v>
      </c>
      <c r="C6" s="36" t="s">
        <v>44</v>
      </c>
      <c r="D6" s="133"/>
      <c r="F6" s="36"/>
      <c r="G6" s="36" t="s">
        <v>320</v>
      </c>
      <c r="H6" s="36"/>
    </row>
    <row r="7" spans="2:8">
      <c r="B7" s="132">
        <v>41087</v>
      </c>
      <c r="C7" s="36" t="s">
        <v>1017</v>
      </c>
      <c r="D7" s="133"/>
      <c r="F7" s="36"/>
      <c r="G7" s="36" t="s">
        <v>412</v>
      </c>
      <c r="H7" s="36"/>
    </row>
    <row r="8" spans="2:8">
      <c r="B8" s="134"/>
      <c r="C8" s="124" t="s">
        <v>1018</v>
      </c>
      <c r="D8" s="133"/>
      <c r="F8" s="36"/>
      <c r="G8" s="36"/>
      <c r="H8" s="36"/>
    </row>
    <row r="9" spans="2:8">
      <c r="B9" s="134"/>
      <c r="C9" s="125" t="s">
        <v>1019</v>
      </c>
      <c r="D9" s="133"/>
      <c r="F9" s="36"/>
      <c r="G9" s="36"/>
      <c r="H9" s="36"/>
    </row>
    <row r="10" spans="2:8">
      <c r="B10" s="134"/>
      <c r="C10" s="124" t="s">
        <v>399</v>
      </c>
      <c r="D10" s="133"/>
      <c r="F10" s="36"/>
      <c r="G10" s="36"/>
      <c r="H10" s="36"/>
    </row>
    <row r="11" spans="2:8">
      <c r="B11" s="134"/>
      <c r="C11" s="124" t="s">
        <v>400</v>
      </c>
      <c r="D11" s="133"/>
      <c r="F11" s="36"/>
      <c r="G11" s="36"/>
      <c r="H11" s="36"/>
    </row>
    <row r="12" spans="2:8">
      <c r="B12" s="134"/>
      <c r="C12" s="124" t="s">
        <v>301</v>
      </c>
      <c r="D12" s="133"/>
      <c r="F12" s="36"/>
      <c r="G12" s="36"/>
      <c r="H12" s="36"/>
    </row>
    <row r="13" spans="2:8">
      <c r="B13" s="134"/>
      <c r="C13" s="124" t="s">
        <v>302</v>
      </c>
      <c r="D13" s="133"/>
      <c r="F13" s="36"/>
      <c r="G13" s="36"/>
      <c r="H13" s="36"/>
    </row>
    <row r="14" spans="2:8">
      <c r="B14" s="134"/>
      <c r="C14" s="36" t="s">
        <v>1020</v>
      </c>
      <c r="D14" s="133"/>
      <c r="F14" s="36"/>
      <c r="G14" s="36"/>
      <c r="H14" s="36"/>
    </row>
    <row r="15" spans="2:8">
      <c r="B15" s="134"/>
      <c r="C15" s="36" t="s">
        <v>1021</v>
      </c>
      <c r="D15" s="133"/>
      <c r="F15" s="36"/>
      <c r="G15" s="36"/>
      <c r="H15" s="36"/>
    </row>
    <row r="16" spans="2:8">
      <c r="B16" s="134"/>
      <c r="C16" s="36" t="s">
        <v>303</v>
      </c>
      <c r="D16" s="133"/>
      <c r="F16" s="36"/>
      <c r="G16" s="36"/>
      <c r="H16" s="36"/>
    </row>
    <row r="17" spans="2:8">
      <c r="B17" s="134"/>
      <c r="C17" s="36" t="s">
        <v>304</v>
      </c>
      <c r="D17" s="133"/>
      <c r="F17" s="36"/>
      <c r="G17" s="36"/>
      <c r="H17" s="36"/>
    </row>
    <row r="18" spans="2:8">
      <c r="B18" s="134"/>
      <c r="C18" s="36" t="s">
        <v>305</v>
      </c>
      <c r="D18" s="133"/>
      <c r="F18" s="36"/>
      <c r="G18" s="36"/>
      <c r="H18" s="36"/>
    </row>
    <row r="19" spans="2:8">
      <c r="B19" s="134"/>
      <c r="C19" s="36" t="s">
        <v>401</v>
      </c>
      <c r="D19" s="133"/>
      <c r="F19" s="36"/>
      <c r="G19" s="36"/>
      <c r="H19" s="36"/>
    </row>
    <row r="20" spans="2:8">
      <c r="B20" s="134"/>
      <c r="C20" s="36" t="s">
        <v>402</v>
      </c>
      <c r="D20" s="133"/>
      <c r="F20" s="36"/>
      <c r="G20" s="36"/>
      <c r="H20" s="36"/>
    </row>
    <row r="21" spans="2:8">
      <c r="B21" s="134"/>
      <c r="C21" s="36" t="s">
        <v>403</v>
      </c>
      <c r="D21" s="133"/>
      <c r="F21" s="36"/>
      <c r="G21" s="36"/>
      <c r="H21" s="36"/>
    </row>
    <row r="22" spans="2:8">
      <c r="B22" s="134"/>
      <c r="C22" s="36" t="s">
        <v>404</v>
      </c>
      <c r="D22" s="133"/>
      <c r="F22" s="36"/>
      <c r="G22" s="36"/>
      <c r="H22" s="36"/>
    </row>
    <row r="23" spans="2:8">
      <c r="B23" s="134"/>
      <c r="C23" s="36" t="s">
        <v>405</v>
      </c>
      <c r="D23" s="133"/>
      <c r="F23" s="36"/>
      <c r="G23" s="36"/>
      <c r="H23" s="36"/>
    </row>
    <row r="24" spans="2:8">
      <c r="B24" s="134"/>
      <c r="C24" s="36" t="s">
        <v>406</v>
      </c>
      <c r="D24" s="133"/>
      <c r="F24" s="36"/>
      <c r="G24" s="36"/>
      <c r="H24" s="36"/>
    </row>
    <row r="25" spans="2:8">
      <c r="B25" s="134"/>
      <c r="C25" s="36" t="s">
        <v>1022</v>
      </c>
      <c r="D25" s="133"/>
      <c r="F25" s="36"/>
      <c r="G25" s="36"/>
      <c r="H25" s="36"/>
    </row>
    <row r="26" spans="2:8">
      <c r="B26" s="134"/>
      <c r="C26" s="135" t="s">
        <v>407</v>
      </c>
      <c r="D26" s="133"/>
      <c r="F26" s="36"/>
      <c r="G26" s="36"/>
      <c r="H26" s="36"/>
    </row>
    <row r="27" spans="2:8">
      <c r="B27" s="134"/>
      <c r="C27" s="36" t="s">
        <v>408</v>
      </c>
      <c r="D27" s="133"/>
      <c r="F27" s="36"/>
      <c r="G27" s="36"/>
      <c r="H27" s="36"/>
    </row>
    <row r="28" spans="2:8">
      <c r="B28" s="134"/>
      <c r="C28" s="36" t="s">
        <v>409</v>
      </c>
      <c r="D28" s="133"/>
      <c r="F28" s="36"/>
      <c r="G28" s="36"/>
      <c r="H28" s="36"/>
    </row>
    <row r="29" spans="2:8">
      <c r="B29" s="134"/>
      <c r="C29" s="36" t="s">
        <v>410</v>
      </c>
      <c r="D29" s="133"/>
    </row>
    <row r="30" spans="2:8">
      <c r="B30" s="132">
        <v>41088</v>
      </c>
      <c r="C30" s="36" t="s">
        <v>430</v>
      </c>
      <c r="D30" s="133"/>
    </row>
    <row r="31" spans="2:8">
      <c r="B31" s="134"/>
      <c r="C31" s="36"/>
      <c r="D31" s="133"/>
    </row>
    <row r="32" spans="2:8">
      <c r="B32" s="134"/>
      <c r="C32" s="36"/>
      <c r="D32" s="133"/>
    </row>
    <row r="33" spans="2:4">
      <c r="B33" s="134"/>
      <c r="C33" s="36"/>
      <c r="D33" s="133"/>
    </row>
    <row r="34" spans="2:4">
      <c r="B34" s="134"/>
      <c r="C34" s="36"/>
      <c r="D34" s="133"/>
    </row>
    <row r="35" spans="2:4">
      <c r="B35" s="134"/>
      <c r="C35" s="36"/>
      <c r="D35" s="133"/>
    </row>
    <row r="36" spans="2:4">
      <c r="B36" s="134"/>
      <c r="C36" s="36"/>
      <c r="D36" s="133"/>
    </row>
    <row r="37" spans="2:4">
      <c r="B37" s="134"/>
      <c r="C37" s="36"/>
      <c r="D37" s="133"/>
    </row>
    <row r="38" spans="2:4">
      <c r="B38" s="134"/>
      <c r="C38" s="36"/>
      <c r="D38" s="133"/>
    </row>
    <row r="39" spans="2:4">
      <c r="B39" s="134"/>
      <c r="C39" s="36"/>
      <c r="D39" s="133"/>
    </row>
    <row r="40" spans="2:4">
      <c r="B40" s="134"/>
      <c r="C40" s="36"/>
      <c r="D40" s="133"/>
    </row>
    <row r="41" spans="2:4">
      <c r="B41" s="134"/>
      <c r="C41" s="36"/>
      <c r="D41" s="133"/>
    </row>
    <row r="42" spans="2:4">
      <c r="B42" s="134"/>
      <c r="C42" s="36"/>
      <c r="D42" s="133"/>
    </row>
    <row r="43" spans="2:4">
      <c r="B43" s="134"/>
      <c r="C43" s="36"/>
      <c r="D43" s="133"/>
    </row>
    <row r="44" spans="2:4">
      <c r="B44" s="134"/>
      <c r="C44" s="36"/>
      <c r="D44" s="133"/>
    </row>
    <row r="45" spans="2:4">
      <c r="B45" s="134"/>
      <c r="C45" s="36"/>
      <c r="D45" s="133"/>
    </row>
    <row r="46" spans="2:4">
      <c r="B46" s="134"/>
      <c r="C46" s="36"/>
      <c r="D46" s="133"/>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2:M111"/>
  <sheetViews>
    <sheetView topLeftCell="A61" workbookViewId="0">
      <selection activeCell="C39" sqref="C39"/>
    </sheetView>
  </sheetViews>
  <sheetFormatPr defaultRowHeight="12"/>
  <cols>
    <col min="1" max="1" width="9" style="44"/>
    <col min="2" max="2" width="6" style="41" bestFit="1" customWidth="1"/>
    <col min="3" max="3" width="5.125" style="44" customWidth="1"/>
    <col min="4" max="4" width="24.375" style="44" bestFit="1" customWidth="1"/>
    <col min="5" max="5" width="8.5" style="44" bestFit="1" customWidth="1"/>
    <col min="6" max="6" width="15.5" style="44" bestFit="1" customWidth="1"/>
    <col min="7" max="7" width="10" style="41" bestFit="1" customWidth="1"/>
    <col min="8" max="8" width="9" style="41" customWidth="1"/>
    <col min="9" max="9" width="10.5" style="41" customWidth="1"/>
    <col min="10" max="10" width="10.25" style="41" bestFit="1" customWidth="1"/>
    <col min="11" max="11" width="19.25" style="41" bestFit="1" customWidth="1"/>
    <col min="12" max="12" width="12.375" style="41" bestFit="1" customWidth="1"/>
    <col min="13" max="13" width="9" style="41"/>
    <col min="14" max="14" width="9" style="41" customWidth="1"/>
    <col min="15" max="16384" width="9" style="41"/>
  </cols>
  <sheetData>
    <row r="2" spans="2:13" ht="12.75" thickBot="1">
      <c r="B2" s="44"/>
      <c r="C2" s="682" t="s">
        <v>2236</v>
      </c>
      <c r="I2" s="44"/>
    </row>
    <row r="3" spans="2:13" ht="12.75" thickBot="1">
      <c r="B3" s="651" t="s">
        <v>2209</v>
      </c>
      <c r="C3" s="652" t="s">
        <v>1565</v>
      </c>
      <c r="D3" s="653" t="s">
        <v>1167</v>
      </c>
      <c r="E3" s="653" t="s">
        <v>2202</v>
      </c>
      <c r="F3" s="654" t="s">
        <v>1566</v>
      </c>
      <c r="G3" s="655" t="s">
        <v>2199</v>
      </c>
      <c r="I3" s="44"/>
      <c r="J3" s="44"/>
      <c r="K3" s="656"/>
      <c r="L3" s="656"/>
    </row>
    <row r="4" spans="2:13">
      <c r="B4" s="657" t="s">
        <v>2210</v>
      </c>
      <c r="C4" s="658">
        <v>1</v>
      </c>
      <c r="D4" s="659" t="s">
        <v>2200</v>
      </c>
      <c r="E4" s="659">
        <v>1</v>
      </c>
      <c r="F4" s="659">
        <v>3</v>
      </c>
      <c r="G4" s="660">
        <v>50</v>
      </c>
      <c r="I4" s="44"/>
    </row>
    <row r="5" spans="2:13">
      <c r="B5" s="657"/>
      <c r="C5" s="661">
        <f t="shared" ref="C5:C8" si="0">C4+1</f>
        <v>2</v>
      </c>
      <c r="D5" s="124"/>
      <c r="E5" s="124">
        <v>2</v>
      </c>
      <c r="F5" s="124">
        <v>4</v>
      </c>
      <c r="G5" s="662">
        <v>100</v>
      </c>
    </row>
    <row r="6" spans="2:13">
      <c r="B6" s="657"/>
      <c r="C6" s="661">
        <f t="shared" si="0"/>
        <v>3</v>
      </c>
      <c r="D6" s="124"/>
      <c r="E6" s="124">
        <v>3</v>
      </c>
      <c r="F6" s="124">
        <v>5</v>
      </c>
      <c r="G6" s="662">
        <v>150</v>
      </c>
      <c r="M6" s="44"/>
    </row>
    <row r="7" spans="2:13" s="44" customFormat="1">
      <c r="B7" s="657"/>
      <c r="C7" s="661">
        <f t="shared" si="0"/>
        <v>4</v>
      </c>
      <c r="D7" s="124"/>
      <c r="E7" s="124">
        <v>4</v>
      </c>
      <c r="F7" s="124">
        <v>6</v>
      </c>
      <c r="G7" s="662">
        <v>200</v>
      </c>
    </row>
    <row r="8" spans="2:13">
      <c r="B8" s="657"/>
      <c r="C8" s="661">
        <f t="shared" si="0"/>
        <v>5</v>
      </c>
      <c r="D8" s="124"/>
      <c r="E8" s="124">
        <v>5</v>
      </c>
      <c r="F8" s="124">
        <v>8</v>
      </c>
      <c r="G8" s="662">
        <v>250</v>
      </c>
    </row>
    <row r="9" spans="2:13" s="44" customFormat="1" ht="4.5" customHeight="1">
      <c r="B9" s="657"/>
      <c r="C9" s="663"/>
      <c r="D9" s="664"/>
      <c r="E9" s="664"/>
      <c r="F9" s="664"/>
      <c r="G9" s="665"/>
    </row>
    <row r="10" spans="2:13">
      <c r="B10" s="657"/>
      <c r="C10" s="661">
        <v>100</v>
      </c>
      <c r="D10" s="124" t="s">
        <v>2201</v>
      </c>
      <c r="E10" s="124">
        <v>1</v>
      </c>
      <c r="F10" s="124">
        <v>50</v>
      </c>
      <c r="G10" s="662">
        <v>50</v>
      </c>
      <c r="I10" s="44"/>
    </row>
    <row r="11" spans="2:13">
      <c r="B11" s="657"/>
      <c r="C11" s="661">
        <f t="shared" ref="C11:C14" si="1">C10+1</f>
        <v>101</v>
      </c>
      <c r="D11" s="124"/>
      <c r="E11" s="124">
        <v>2</v>
      </c>
      <c r="F11" s="124">
        <v>100</v>
      </c>
      <c r="G11" s="662">
        <v>100</v>
      </c>
    </row>
    <row r="12" spans="2:13">
      <c r="B12" s="657"/>
      <c r="C12" s="661">
        <f t="shared" si="1"/>
        <v>102</v>
      </c>
      <c r="D12" s="124"/>
      <c r="E12" s="124">
        <v>3</v>
      </c>
      <c r="F12" s="124">
        <v>150</v>
      </c>
      <c r="G12" s="662">
        <v>200</v>
      </c>
      <c r="M12" s="44"/>
    </row>
    <row r="13" spans="2:13" s="44" customFormat="1">
      <c r="B13" s="657"/>
      <c r="C13" s="661">
        <f t="shared" si="1"/>
        <v>103</v>
      </c>
      <c r="D13" s="124"/>
      <c r="E13" s="124">
        <v>4</v>
      </c>
      <c r="F13" s="124">
        <v>200</v>
      </c>
      <c r="G13" s="662">
        <v>400</v>
      </c>
    </row>
    <row r="14" spans="2:13">
      <c r="B14" s="657"/>
      <c r="C14" s="661">
        <f t="shared" si="1"/>
        <v>104</v>
      </c>
      <c r="D14" s="124"/>
      <c r="E14" s="124">
        <v>5</v>
      </c>
      <c r="F14" s="124">
        <v>250</v>
      </c>
      <c r="G14" s="662">
        <v>750</v>
      </c>
    </row>
    <row r="15" spans="2:13" s="44" customFormat="1" ht="4.5" customHeight="1">
      <c r="B15" s="657"/>
      <c r="C15" s="663"/>
      <c r="D15" s="664"/>
      <c r="E15" s="664"/>
      <c r="F15" s="664"/>
      <c r="G15" s="665"/>
    </row>
    <row r="16" spans="2:13">
      <c r="B16" s="657"/>
      <c r="C16" s="661">
        <v>200</v>
      </c>
      <c r="D16" s="124" t="s">
        <v>2205</v>
      </c>
      <c r="E16" s="124">
        <v>1</v>
      </c>
      <c r="F16" s="124">
        <v>1</v>
      </c>
      <c r="G16" s="662">
        <v>50</v>
      </c>
      <c r="I16" s="44"/>
    </row>
    <row r="17" spans="2:9" s="44" customFormat="1">
      <c r="B17" s="657"/>
      <c r="C17" s="661">
        <f t="shared" ref="C17:C18" si="2">C16+1</f>
        <v>201</v>
      </c>
      <c r="D17" s="124"/>
      <c r="E17" s="124">
        <v>2</v>
      </c>
      <c r="F17" s="124">
        <v>2</v>
      </c>
      <c r="G17" s="662">
        <v>250</v>
      </c>
    </row>
    <row r="18" spans="2:9" s="44" customFormat="1">
      <c r="B18" s="657"/>
      <c r="C18" s="661">
        <f t="shared" si="2"/>
        <v>202</v>
      </c>
      <c r="D18" s="124"/>
      <c r="E18" s="124">
        <v>3</v>
      </c>
      <c r="F18" s="124">
        <v>3</v>
      </c>
      <c r="G18" s="662">
        <v>500</v>
      </c>
    </row>
    <row r="19" spans="2:9" s="44" customFormat="1" ht="4.5" customHeight="1">
      <c r="B19" s="657"/>
      <c r="C19" s="663"/>
      <c r="D19" s="664"/>
      <c r="E19" s="664"/>
      <c r="F19" s="664"/>
      <c r="G19" s="665"/>
    </row>
    <row r="20" spans="2:9">
      <c r="B20" s="657"/>
      <c r="C20" s="661">
        <v>300</v>
      </c>
      <c r="D20" s="124" t="s">
        <v>2204</v>
      </c>
      <c r="E20" s="124">
        <v>1</v>
      </c>
      <c r="F20" s="124">
        <v>2</v>
      </c>
      <c r="G20" s="662">
        <v>50</v>
      </c>
      <c r="I20" s="44"/>
    </row>
    <row r="21" spans="2:9" s="44" customFormat="1">
      <c r="B21" s="657"/>
      <c r="C21" s="661">
        <f t="shared" ref="C21:C22" si="3">C20+1</f>
        <v>301</v>
      </c>
      <c r="D21" s="124"/>
      <c r="E21" s="124">
        <v>2</v>
      </c>
      <c r="F21" s="124">
        <v>4</v>
      </c>
      <c r="G21" s="662">
        <v>250</v>
      </c>
    </row>
    <row r="22" spans="2:9">
      <c r="B22" s="657"/>
      <c r="C22" s="661">
        <f t="shared" si="3"/>
        <v>302</v>
      </c>
      <c r="D22" s="124"/>
      <c r="E22" s="124">
        <v>3</v>
      </c>
      <c r="F22" s="124">
        <v>6</v>
      </c>
      <c r="G22" s="662">
        <v>500</v>
      </c>
    </row>
    <row r="23" spans="2:9" s="44" customFormat="1" ht="4.5" customHeight="1">
      <c r="B23" s="657"/>
      <c r="C23" s="663"/>
      <c r="D23" s="664"/>
      <c r="E23" s="664"/>
      <c r="F23" s="664"/>
      <c r="G23" s="665"/>
    </row>
    <row r="24" spans="2:9">
      <c r="B24" s="657"/>
      <c r="C24" s="661">
        <v>400</v>
      </c>
      <c r="D24" s="124" t="s">
        <v>2203</v>
      </c>
      <c r="E24" s="124">
        <v>1</v>
      </c>
      <c r="F24" s="124">
        <v>5</v>
      </c>
      <c r="G24" s="662">
        <v>50</v>
      </c>
      <c r="I24" s="44"/>
    </row>
    <row r="25" spans="2:9" s="44" customFormat="1">
      <c r="B25" s="657"/>
      <c r="C25" s="661">
        <f t="shared" ref="C25:C26" si="4">C24+1</f>
        <v>401</v>
      </c>
      <c r="D25" s="124"/>
      <c r="E25" s="124">
        <v>2</v>
      </c>
      <c r="F25" s="124">
        <v>10</v>
      </c>
      <c r="G25" s="662">
        <v>250</v>
      </c>
    </row>
    <row r="26" spans="2:9">
      <c r="B26" s="657"/>
      <c r="C26" s="661">
        <f t="shared" si="4"/>
        <v>402</v>
      </c>
      <c r="D26" s="124"/>
      <c r="E26" s="124">
        <v>3</v>
      </c>
      <c r="F26" s="124">
        <v>20</v>
      </c>
      <c r="G26" s="662">
        <v>500</v>
      </c>
    </row>
    <row r="27" spans="2:9" s="44" customFormat="1" ht="4.5" customHeight="1">
      <c r="B27" s="657"/>
      <c r="C27" s="663"/>
      <c r="D27" s="664"/>
      <c r="E27" s="664"/>
      <c r="F27" s="664"/>
      <c r="G27" s="665"/>
    </row>
    <row r="28" spans="2:9">
      <c r="B28" s="657"/>
      <c r="C28" s="661">
        <v>500</v>
      </c>
      <c r="D28" s="124" t="s">
        <v>2187</v>
      </c>
      <c r="E28" s="124">
        <v>1</v>
      </c>
      <c r="F28" s="124">
        <v>10</v>
      </c>
      <c r="G28" s="662">
        <v>50</v>
      </c>
    </row>
    <row r="29" spans="2:9" s="44" customFormat="1">
      <c r="B29" s="657"/>
      <c r="C29" s="661">
        <f t="shared" ref="C29:C32" si="5">C28+1</f>
        <v>501</v>
      </c>
      <c r="D29" s="124"/>
      <c r="E29" s="124">
        <v>2</v>
      </c>
      <c r="F29" s="124">
        <v>20</v>
      </c>
      <c r="G29" s="662">
        <v>100</v>
      </c>
    </row>
    <row r="30" spans="2:9" s="44" customFormat="1">
      <c r="B30" s="657"/>
      <c r="C30" s="661">
        <f t="shared" si="5"/>
        <v>502</v>
      </c>
      <c r="D30" s="124"/>
      <c r="E30" s="124">
        <v>3</v>
      </c>
      <c r="F30" s="124">
        <v>30</v>
      </c>
      <c r="G30" s="662">
        <v>200</v>
      </c>
    </row>
    <row r="31" spans="2:9">
      <c r="B31" s="657"/>
      <c r="C31" s="661">
        <f t="shared" si="5"/>
        <v>503</v>
      </c>
      <c r="D31" s="124"/>
      <c r="E31" s="124">
        <v>4</v>
      </c>
      <c r="F31" s="124">
        <v>40</v>
      </c>
      <c r="G31" s="662">
        <v>400</v>
      </c>
    </row>
    <row r="32" spans="2:9">
      <c r="B32" s="657"/>
      <c r="C32" s="661">
        <f t="shared" si="5"/>
        <v>504</v>
      </c>
      <c r="D32" s="124"/>
      <c r="E32" s="124">
        <v>5</v>
      </c>
      <c r="F32" s="124">
        <v>50</v>
      </c>
      <c r="G32" s="662">
        <v>750</v>
      </c>
    </row>
    <row r="33" spans="2:7" s="44" customFormat="1" ht="4.5" customHeight="1">
      <c r="B33" s="657"/>
      <c r="C33" s="663"/>
      <c r="D33" s="664"/>
      <c r="E33" s="664"/>
      <c r="F33" s="664"/>
      <c r="G33" s="665"/>
    </row>
    <row r="34" spans="2:7">
      <c r="B34" s="657"/>
      <c r="C34" s="661">
        <v>600</v>
      </c>
      <c r="D34" s="124" t="s">
        <v>2186</v>
      </c>
      <c r="E34" s="124">
        <v>1</v>
      </c>
      <c r="F34" s="124">
        <v>5</v>
      </c>
      <c r="G34" s="662">
        <v>50</v>
      </c>
    </row>
    <row r="35" spans="2:7" s="44" customFormat="1">
      <c r="B35" s="657"/>
      <c r="C35" s="661">
        <f t="shared" ref="C35:C38" si="6">C34+1</f>
        <v>601</v>
      </c>
      <c r="D35" s="124"/>
      <c r="E35" s="124">
        <v>2</v>
      </c>
      <c r="F35" s="124">
        <v>10</v>
      </c>
      <c r="G35" s="662">
        <v>100</v>
      </c>
    </row>
    <row r="36" spans="2:7" s="44" customFormat="1">
      <c r="B36" s="657"/>
      <c r="C36" s="661">
        <f t="shared" si="6"/>
        <v>602</v>
      </c>
      <c r="D36" s="124"/>
      <c r="E36" s="124">
        <v>3</v>
      </c>
      <c r="F36" s="124">
        <v>15</v>
      </c>
      <c r="G36" s="662">
        <v>200</v>
      </c>
    </row>
    <row r="37" spans="2:7">
      <c r="B37" s="657"/>
      <c r="C37" s="661">
        <f t="shared" si="6"/>
        <v>603</v>
      </c>
      <c r="D37" s="124"/>
      <c r="E37" s="124">
        <v>4</v>
      </c>
      <c r="F37" s="124">
        <v>20</v>
      </c>
      <c r="G37" s="662">
        <v>400</v>
      </c>
    </row>
    <row r="38" spans="2:7">
      <c r="B38" s="657"/>
      <c r="C38" s="661">
        <f t="shared" si="6"/>
        <v>604</v>
      </c>
      <c r="D38" s="124"/>
      <c r="E38" s="124">
        <v>5</v>
      </c>
      <c r="F38" s="124">
        <v>25</v>
      </c>
      <c r="G38" s="662">
        <v>750</v>
      </c>
    </row>
    <row r="39" spans="2:7" s="44" customFormat="1" ht="4.5" customHeight="1">
      <c r="B39" s="657"/>
      <c r="C39" s="663"/>
      <c r="D39" s="664"/>
      <c r="E39" s="664"/>
      <c r="F39" s="664"/>
      <c r="G39" s="665"/>
    </row>
    <row r="40" spans="2:7">
      <c r="B40" s="657"/>
      <c r="C40" s="661">
        <v>700</v>
      </c>
      <c r="D40" s="124" t="s">
        <v>2188</v>
      </c>
      <c r="E40" s="124">
        <v>1</v>
      </c>
      <c r="F40" s="124">
        <v>2</v>
      </c>
      <c r="G40" s="662">
        <v>50</v>
      </c>
    </row>
    <row r="41" spans="2:7" s="44" customFormat="1">
      <c r="B41" s="657"/>
      <c r="C41" s="661">
        <f t="shared" ref="C41:C44" si="7">C40+1</f>
        <v>701</v>
      </c>
      <c r="D41" s="124"/>
      <c r="E41" s="124">
        <v>2</v>
      </c>
      <c r="F41" s="124">
        <v>4</v>
      </c>
      <c r="G41" s="662">
        <v>100</v>
      </c>
    </row>
    <row r="42" spans="2:7" s="44" customFormat="1">
      <c r="B42" s="657"/>
      <c r="C42" s="661">
        <f t="shared" si="7"/>
        <v>702</v>
      </c>
      <c r="D42" s="124"/>
      <c r="E42" s="124">
        <v>3</v>
      </c>
      <c r="F42" s="124">
        <v>6</v>
      </c>
      <c r="G42" s="662">
        <v>200</v>
      </c>
    </row>
    <row r="43" spans="2:7">
      <c r="B43" s="657"/>
      <c r="C43" s="661">
        <f t="shared" si="7"/>
        <v>703</v>
      </c>
      <c r="D43" s="124"/>
      <c r="E43" s="124">
        <v>4</v>
      </c>
      <c r="F43" s="124">
        <v>8</v>
      </c>
      <c r="G43" s="662">
        <v>400</v>
      </c>
    </row>
    <row r="44" spans="2:7">
      <c r="B44" s="657"/>
      <c r="C44" s="661">
        <f t="shared" si="7"/>
        <v>704</v>
      </c>
      <c r="D44" s="124"/>
      <c r="E44" s="124">
        <v>5</v>
      </c>
      <c r="F44" s="124">
        <v>10</v>
      </c>
      <c r="G44" s="662">
        <v>750</v>
      </c>
    </row>
    <row r="45" spans="2:7" s="44" customFormat="1" ht="4.5" customHeight="1">
      <c r="B45" s="657"/>
      <c r="C45" s="663"/>
      <c r="D45" s="664"/>
      <c r="E45" s="664"/>
      <c r="F45" s="664"/>
      <c r="G45" s="665"/>
    </row>
    <row r="46" spans="2:7">
      <c r="B46" s="657"/>
      <c r="C46" s="661">
        <v>800</v>
      </c>
      <c r="D46" s="124" t="s">
        <v>2189</v>
      </c>
      <c r="E46" s="124">
        <v>1</v>
      </c>
      <c r="F46" s="124">
        <v>10</v>
      </c>
      <c r="G46" s="662">
        <v>50</v>
      </c>
    </row>
    <row r="47" spans="2:7" s="44" customFormat="1">
      <c r="B47" s="657"/>
      <c r="C47" s="661">
        <f t="shared" ref="C47:C50" si="8">C46+1</f>
        <v>801</v>
      </c>
      <c r="D47" s="124"/>
      <c r="E47" s="124">
        <v>2</v>
      </c>
      <c r="F47" s="124">
        <v>20</v>
      </c>
      <c r="G47" s="662">
        <v>100</v>
      </c>
    </row>
    <row r="48" spans="2:7" s="44" customFormat="1">
      <c r="B48" s="657"/>
      <c r="C48" s="661">
        <f t="shared" si="8"/>
        <v>802</v>
      </c>
      <c r="D48" s="124"/>
      <c r="E48" s="124">
        <v>3</v>
      </c>
      <c r="F48" s="124">
        <v>30</v>
      </c>
      <c r="G48" s="662">
        <v>200</v>
      </c>
    </row>
    <row r="49" spans="2:7">
      <c r="B49" s="657"/>
      <c r="C49" s="661">
        <f t="shared" si="8"/>
        <v>803</v>
      </c>
      <c r="D49" s="124"/>
      <c r="E49" s="124">
        <v>4</v>
      </c>
      <c r="F49" s="124">
        <v>40</v>
      </c>
      <c r="G49" s="662">
        <v>400</v>
      </c>
    </row>
    <row r="50" spans="2:7">
      <c r="B50" s="657"/>
      <c r="C50" s="661">
        <f t="shared" si="8"/>
        <v>804</v>
      </c>
      <c r="D50" s="124"/>
      <c r="E50" s="124">
        <v>5</v>
      </c>
      <c r="F50" s="124">
        <v>50</v>
      </c>
      <c r="G50" s="662">
        <v>750</v>
      </c>
    </row>
    <row r="51" spans="2:7" s="44" customFormat="1" ht="4.5" customHeight="1">
      <c r="B51" s="657"/>
      <c r="C51" s="663"/>
      <c r="D51" s="664"/>
      <c r="E51" s="664"/>
      <c r="F51" s="664"/>
      <c r="G51" s="665"/>
    </row>
    <row r="52" spans="2:7">
      <c r="B52" s="657"/>
      <c r="C52" s="661">
        <v>900</v>
      </c>
      <c r="D52" s="124" t="s">
        <v>2190</v>
      </c>
      <c r="E52" s="124">
        <v>1</v>
      </c>
      <c r="F52" s="124">
        <v>2000</v>
      </c>
      <c r="G52" s="662">
        <v>50</v>
      </c>
    </row>
    <row r="53" spans="2:7">
      <c r="B53" s="657"/>
      <c r="C53" s="661">
        <f>C52+1</f>
        <v>901</v>
      </c>
      <c r="D53" s="124"/>
      <c r="E53" s="124">
        <v>2</v>
      </c>
      <c r="F53" s="124">
        <v>3000</v>
      </c>
      <c r="G53" s="662">
        <v>100</v>
      </c>
    </row>
    <row r="54" spans="2:7" s="44" customFormat="1">
      <c r="B54" s="657"/>
      <c r="C54" s="661">
        <f t="shared" ref="C54:C56" si="9">C53+1</f>
        <v>902</v>
      </c>
      <c r="D54" s="124"/>
      <c r="E54" s="124">
        <v>3</v>
      </c>
      <c r="F54" s="124">
        <v>4000</v>
      </c>
      <c r="G54" s="662">
        <v>200</v>
      </c>
    </row>
    <row r="55" spans="2:7">
      <c r="B55" s="657"/>
      <c r="C55" s="661">
        <f t="shared" si="9"/>
        <v>903</v>
      </c>
      <c r="D55" s="124"/>
      <c r="E55" s="124">
        <v>4</v>
      </c>
      <c r="F55" s="124">
        <v>5000</v>
      </c>
      <c r="G55" s="662">
        <v>400</v>
      </c>
    </row>
    <row r="56" spans="2:7">
      <c r="B56" s="657"/>
      <c r="C56" s="661">
        <f t="shared" si="9"/>
        <v>904</v>
      </c>
      <c r="D56" s="124"/>
      <c r="E56" s="124">
        <v>5</v>
      </c>
      <c r="F56" s="124">
        <v>6000</v>
      </c>
      <c r="G56" s="662">
        <v>750</v>
      </c>
    </row>
    <row r="57" spans="2:7" s="44" customFormat="1" ht="4.5" customHeight="1">
      <c r="B57" s="657"/>
      <c r="C57" s="663"/>
      <c r="D57" s="664"/>
      <c r="E57" s="664"/>
      <c r="F57" s="664"/>
      <c r="G57" s="665"/>
    </row>
    <row r="58" spans="2:7">
      <c r="B58" s="657"/>
      <c r="C58" s="661">
        <v>1000</v>
      </c>
      <c r="D58" s="124" t="s">
        <v>2191</v>
      </c>
      <c r="E58" s="124">
        <v>1</v>
      </c>
      <c r="F58" s="124">
        <v>500</v>
      </c>
      <c r="G58" s="662">
        <v>50</v>
      </c>
    </row>
    <row r="59" spans="2:7" s="44" customFormat="1">
      <c r="B59" s="657"/>
      <c r="C59" s="661">
        <f t="shared" ref="C59:C62" si="10">C58+1</f>
        <v>1001</v>
      </c>
      <c r="D59" s="124"/>
      <c r="E59" s="124">
        <v>2</v>
      </c>
      <c r="F59" s="124">
        <v>1000</v>
      </c>
      <c r="G59" s="662">
        <v>100</v>
      </c>
    </row>
    <row r="60" spans="2:7" s="44" customFormat="1">
      <c r="B60" s="657"/>
      <c r="C60" s="661">
        <f t="shared" si="10"/>
        <v>1002</v>
      </c>
      <c r="D60" s="124"/>
      <c r="E60" s="124">
        <v>3</v>
      </c>
      <c r="F60" s="124">
        <v>1500</v>
      </c>
      <c r="G60" s="662">
        <v>200</v>
      </c>
    </row>
    <row r="61" spans="2:7">
      <c r="B61" s="657"/>
      <c r="C61" s="661">
        <f t="shared" si="10"/>
        <v>1003</v>
      </c>
      <c r="D61" s="124"/>
      <c r="E61" s="124">
        <v>4</v>
      </c>
      <c r="F61" s="124">
        <v>2000</v>
      </c>
      <c r="G61" s="662">
        <v>400</v>
      </c>
    </row>
    <row r="62" spans="2:7">
      <c r="B62" s="657"/>
      <c r="C62" s="661">
        <f t="shared" si="10"/>
        <v>1004</v>
      </c>
      <c r="D62" s="124"/>
      <c r="E62" s="124">
        <v>5</v>
      </c>
      <c r="F62" s="124">
        <v>2500</v>
      </c>
      <c r="G62" s="662">
        <v>750</v>
      </c>
    </row>
    <row r="63" spans="2:7" s="44" customFormat="1" ht="4.5" customHeight="1">
      <c r="B63" s="657"/>
      <c r="C63" s="663"/>
      <c r="D63" s="664"/>
      <c r="E63" s="664"/>
      <c r="F63" s="664"/>
      <c r="G63" s="665"/>
    </row>
    <row r="64" spans="2:7" s="44" customFormat="1">
      <c r="B64" s="657"/>
      <c r="C64" s="661">
        <v>1100</v>
      </c>
      <c r="D64" s="124" t="s">
        <v>2192</v>
      </c>
      <c r="E64" s="124">
        <v>1</v>
      </c>
      <c r="F64" s="124">
        <v>90</v>
      </c>
      <c r="G64" s="662">
        <v>50</v>
      </c>
    </row>
    <row r="65" spans="2:7" s="44" customFormat="1">
      <c r="B65" s="657"/>
      <c r="C65" s="661">
        <f t="shared" ref="C65:C68" si="11">C64+1</f>
        <v>1101</v>
      </c>
      <c r="D65" s="124"/>
      <c r="E65" s="124">
        <v>2</v>
      </c>
      <c r="F65" s="124">
        <v>105</v>
      </c>
      <c r="G65" s="662">
        <v>100</v>
      </c>
    </row>
    <row r="66" spans="2:7" s="44" customFormat="1">
      <c r="B66" s="657"/>
      <c r="C66" s="661">
        <f t="shared" si="11"/>
        <v>1102</v>
      </c>
      <c r="D66" s="124"/>
      <c r="E66" s="124">
        <v>3</v>
      </c>
      <c r="F66" s="124">
        <v>120</v>
      </c>
      <c r="G66" s="662">
        <v>200</v>
      </c>
    </row>
    <row r="67" spans="2:7" s="44" customFormat="1">
      <c r="B67" s="657"/>
      <c r="C67" s="661">
        <f t="shared" si="11"/>
        <v>1103</v>
      </c>
      <c r="D67" s="124"/>
      <c r="E67" s="124">
        <v>4</v>
      </c>
      <c r="F67" s="124">
        <v>135</v>
      </c>
      <c r="G67" s="662">
        <v>400</v>
      </c>
    </row>
    <row r="68" spans="2:7" s="44" customFormat="1">
      <c r="B68" s="657"/>
      <c r="C68" s="661">
        <f t="shared" si="11"/>
        <v>1104</v>
      </c>
      <c r="D68" s="124"/>
      <c r="E68" s="124">
        <v>5</v>
      </c>
      <c r="F68" s="124">
        <v>150</v>
      </c>
      <c r="G68" s="662">
        <v>750</v>
      </c>
    </row>
    <row r="69" spans="2:7" s="44" customFormat="1" ht="4.5" customHeight="1">
      <c r="B69" s="657"/>
      <c r="C69" s="663"/>
      <c r="D69" s="664"/>
      <c r="E69" s="664"/>
      <c r="F69" s="664"/>
      <c r="G69" s="665"/>
    </row>
    <row r="70" spans="2:7">
      <c r="B70" s="657"/>
      <c r="C70" s="661">
        <v>1200</v>
      </c>
      <c r="D70" s="124" t="s">
        <v>2206</v>
      </c>
      <c r="E70" s="124">
        <v>1</v>
      </c>
      <c r="F70" s="124">
        <v>100</v>
      </c>
      <c r="G70" s="662">
        <v>50</v>
      </c>
    </row>
    <row r="71" spans="2:7" s="44" customFormat="1">
      <c r="B71" s="657"/>
      <c r="C71" s="661">
        <f t="shared" ref="C71:C74" si="12">C70+1</f>
        <v>1201</v>
      </c>
      <c r="D71" s="124"/>
      <c r="E71" s="124">
        <v>2</v>
      </c>
      <c r="F71" s="124">
        <v>150</v>
      </c>
      <c r="G71" s="662">
        <v>100</v>
      </c>
    </row>
    <row r="72" spans="2:7">
      <c r="B72" s="657"/>
      <c r="C72" s="661">
        <f t="shared" si="12"/>
        <v>1202</v>
      </c>
      <c r="D72" s="124"/>
      <c r="E72" s="124">
        <v>3</v>
      </c>
      <c r="F72" s="124">
        <v>200</v>
      </c>
      <c r="G72" s="662">
        <v>200</v>
      </c>
    </row>
    <row r="73" spans="2:7">
      <c r="B73" s="657"/>
      <c r="C73" s="661">
        <f t="shared" si="12"/>
        <v>1203</v>
      </c>
      <c r="D73" s="124"/>
      <c r="E73" s="124">
        <v>4</v>
      </c>
      <c r="F73" s="124">
        <v>250</v>
      </c>
      <c r="G73" s="662">
        <v>400</v>
      </c>
    </row>
    <row r="74" spans="2:7">
      <c r="B74" s="657"/>
      <c r="C74" s="661">
        <f t="shared" si="12"/>
        <v>1204</v>
      </c>
      <c r="D74" s="124"/>
      <c r="E74" s="124">
        <v>5</v>
      </c>
      <c r="F74" s="124">
        <v>300</v>
      </c>
      <c r="G74" s="662">
        <v>750</v>
      </c>
    </row>
    <row r="75" spans="2:7" s="44" customFormat="1" ht="4.5" customHeight="1">
      <c r="B75" s="657"/>
      <c r="C75" s="663"/>
      <c r="D75" s="664"/>
      <c r="E75" s="664"/>
      <c r="F75" s="664"/>
      <c r="G75" s="665"/>
    </row>
    <row r="76" spans="2:7" s="44" customFormat="1">
      <c r="B76" s="657"/>
      <c r="C76" s="661">
        <v>1300</v>
      </c>
      <c r="D76" s="124" t="s">
        <v>2193</v>
      </c>
      <c r="E76" s="124">
        <v>1</v>
      </c>
      <c r="F76" s="124">
        <v>1000</v>
      </c>
      <c r="G76" s="662">
        <v>50</v>
      </c>
    </row>
    <row r="77" spans="2:7" s="44" customFormat="1">
      <c r="B77" s="657"/>
      <c r="C77" s="661">
        <f t="shared" ref="C77:C80" si="13">C76+1</f>
        <v>1301</v>
      </c>
      <c r="D77" s="124"/>
      <c r="E77" s="124">
        <v>2</v>
      </c>
      <c r="F77" s="124">
        <v>2000</v>
      </c>
      <c r="G77" s="662">
        <v>100</v>
      </c>
    </row>
    <row r="78" spans="2:7" s="44" customFormat="1">
      <c r="B78" s="657"/>
      <c r="C78" s="661">
        <f t="shared" si="13"/>
        <v>1302</v>
      </c>
      <c r="D78" s="124"/>
      <c r="E78" s="124">
        <v>3</v>
      </c>
      <c r="F78" s="124">
        <v>3000</v>
      </c>
      <c r="G78" s="662">
        <v>200</v>
      </c>
    </row>
    <row r="79" spans="2:7" s="44" customFormat="1">
      <c r="B79" s="657"/>
      <c r="C79" s="661">
        <f t="shared" si="13"/>
        <v>1303</v>
      </c>
      <c r="D79" s="124"/>
      <c r="E79" s="124">
        <v>4</v>
      </c>
      <c r="F79" s="124">
        <v>4000</v>
      </c>
      <c r="G79" s="662">
        <v>400</v>
      </c>
    </row>
    <row r="80" spans="2:7" s="44" customFormat="1">
      <c r="B80" s="657"/>
      <c r="C80" s="661">
        <f t="shared" si="13"/>
        <v>1304</v>
      </c>
      <c r="D80" s="124"/>
      <c r="E80" s="124">
        <v>5</v>
      </c>
      <c r="F80" s="124">
        <v>5000</v>
      </c>
      <c r="G80" s="662">
        <v>750</v>
      </c>
    </row>
    <row r="81" spans="2:7" s="44" customFormat="1" ht="4.5" customHeight="1">
      <c r="B81" s="657"/>
      <c r="C81" s="663"/>
      <c r="D81" s="664"/>
      <c r="E81" s="664"/>
      <c r="F81" s="664"/>
      <c r="G81" s="665"/>
    </row>
    <row r="82" spans="2:7">
      <c r="B82" s="657"/>
      <c r="C82" s="661">
        <v>1400</v>
      </c>
      <c r="D82" s="124" t="s">
        <v>2194</v>
      </c>
      <c r="E82" s="124">
        <v>1</v>
      </c>
      <c r="F82" s="124">
        <v>1000</v>
      </c>
      <c r="G82" s="662">
        <v>50</v>
      </c>
    </row>
    <row r="83" spans="2:7" s="44" customFormat="1">
      <c r="B83" s="657"/>
      <c r="C83" s="661">
        <f t="shared" ref="C83:C86" si="14">C82+1</f>
        <v>1401</v>
      </c>
      <c r="D83" s="124"/>
      <c r="E83" s="124">
        <v>2</v>
      </c>
      <c r="F83" s="124">
        <v>2000</v>
      </c>
      <c r="G83" s="662">
        <v>100</v>
      </c>
    </row>
    <row r="84" spans="2:7" s="44" customFormat="1">
      <c r="B84" s="657"/>
      <c r="C84" s="661">
        <f t="shared" si="14"/>
        <v>1402</v>
      </c>
      <c r="D84" s="124"/>
      <c r="E84" s="124">
        <v>3</v>
      </c>
      <c r="F84" s="124">
        <v>3000</v>
      </c>
      <c r="G84" s="662">
        <v>200</v>
      </c>
    </row>
    <row r="85" spans="2:7">
      <c r="B85" s="657"/>
      <c r="C85" s="661">
        <f t="shared" si="14"/>
        <v>1403</v>
      </c>
      <c r="D85" s="124"/>
      <c r="E85" s="124">
        <v>4</v>
      </c>
      <c r="F85" s="124">
        <v>4000</v>
      </c>
      <c r="G85" s="662">
        <v>400</v>
      </c>
    </row>
    <row r="86" spans="2:7">
      <c r="B86" s="657"/>
      <c r="C86" s="661">
        <f t="shared" si="14"/>
        <v>1404</v>
      </c>
      <c r="D86" s="124"/>
      <c r="E86" s="124">
        <v>5</v>
      </c>
      <c r="F86" s="124">
        <v>5000</v>
      </c>
      <c r="G86" s="662">
        <v>750</v>
      </c>
    </row>
    <row r="87" spans="2:7" s="44" customFormat="1" ht="4.5" customHeight="1">
      <c r="B87" s="657"/>
      <c r="C87" s="663"/>
      <c r="D87" s="664"/>
      <c r="E87" s="664"/>
      <c r="F87" s="664"/>
      <c r="G87" s="665"/>
    </row>
    <row r="88" spans="2:7">
      <c r="B88" s="657"/>
      <c r="C88" s="661">
        <v>1500</v>
      </c>
      <c r="D88" s="124" t="s">
        <v>2195</v>
      </c>
      <c r="E88" s="124">
        <v>1</v>
      </c>
      <c r="F88" s="124">
        <v>5</v>
      </c>
      <c r="G88" s="662">
        <v>50</v>
      </c>
    </row>
    <row r="89" spans="2:7">
      <c r="B89" s="657"/>
      <c r="C89" s="661">
        <f t="shared" ref="C89:C92" si="15">C88+1</f>
        <v>1501</v>
      </c>
      <c r="D89" s="124"/>
      <c r="E89" s="124">
        <v>2</v>
      </c>
      <c r="F89" s="124">
        <v>10</v>
      </c>
      <c r="G89" s="662">
        <v>100</v>
      </c>
    </row>
    <row r="90" spans="2:7" s="44" customFormat="1">
      <c r="B90" s="657"/>
      <c r="C90" s="661">
        <f t="shared" si="15"/>
        <v>1502</v>
      </c>
      <c r="D90" s="124"/>
      <c r="E90" s="124">
        <v>3</v>
      </c>
      <c r="F90" s="124">
        <v>15</v>
      </c>
      <c r="G90" s="662">
        <v>200</v>
      </c>
    </row>
    <row r="91" spans="2:7">
      <c r="B91" s="657"/>
      <c r="C91" s="661">
        <f t="shared" si="15"/>
        <v>1503</v>
      </c>
      <c r="D91" s="124"/>
      <c r="E91" s="124">
        <v>4</v>
      </c>
      <c r="F91" s="124">
        <v>20</v>
      </c>
      <c r="G91" s="662">
        <v>400</v>
      </c>
    </row>
    <row r="92" spans="2:7">
      <c r="B92" s="657"/>
      <c r="C92" s="661">
        <f t="shared" si="15"/>
        <v>1504</v>
      </c>
      <c r="D92" s="124"/>
      <c r="E92" s="124">
        <v>5</v>
      </c>
      <c r="F92" s="124">
        <v>25</v>
      </c>
      <c r="G92" s="662">
        <v>750</v>
      </c>
    </row>
    <row r="93" spans="2:7" s="44" customFormat="1" ht="4.5" customHeight="1">
      <c r="B93" s="657"/>
      <c r="C93" s="663"/>
      <c r="D93" s="664"/>
      <c r="E93" s="664"/>
      <c r="F93" s="664"/>
      <c r="G93" s="665"/>
    </row>
    <row r="94" spans="2:7" s="44" customFormat="1">
      <c r="B94" s="657"/>
      <c r="C94" s="661">
        <v>1600</v>
      </c>
      <c r="D94" s="124" t="s">
        <v>2196</v>
      </c>
      <c r="E94" s="124">
        <v>1</v>
      </c>
      <c r="F94" s="124">
        <v>5</v>
      </c>
      <c r="G94" s="662">
        <v>50</v>
      </c>
    </row>
    <row r="95" spans="2:7" s="44" customFormat="1">
      <c r="B95" s="657"/>
      <c r="C95" s="661">
        <f t="shared" ref="C95:C98" si="16">C94+1</f>
        <v>1601</v>
      </c>
      <c r="D95" s="124"/>
      <c r="E95" s="124">
        <v>2</v>
      </c>
      <c r="F95" s="124">
        <v>10</v>
      </c>
      <c r="G95" s="662">
        <v>100</v>
      </c>
    </row>
    <row r="96" spans="2:7" s="44" customFormat="1">
      <c r="B96" s="657"/>
      <c r="C96" s="661">
        <f t="shared" si="16"/>
        <v>1602</v>
      </c>
      <c r="D96" s="124"/>
      <c r="E96" s="124">
        <v>3</v>
      </c>
      <c r="F96" s="124">
        <v>15</v>
      </c>
      <c r="G96" s="662">
        <v>200</v>
      </c>
    </row>
    <row r="97" spans="2:7" s="44" customFormat="1">
      <c r="B97" s="657"/>
      <c r="C97" s="661">
        <f t="shared" si="16"/>
        <v>1603</v>
      </c>
      <c r="D97" s="124"/>
      <c r="E97" s="124">
        <v>4</v>
      </c>
      <c r="F97" s="124">
        <v>20</v>
      </c>
      <c r="G97" s="662">
        <v>400</v>
      </c>
    </row>
    <row r="98" spans="2:7" s="44" customFormat="1">
      <c r="B98" s="657"/>
      <c r="C98" s="661">
        <f t="shared" si="16"/>
        <v>1604</v>
      </c>
      <c r="D98" s="124"/>
      <c r="E98" s="124">
        <v>5</v>
      </c>
      <c r="F98" s="124">
        <v>25</v>
      </c>
      <c r="G98" s="662">
        <v>750</v>
      </c>
    </row>
    <row r="99" spans="2:7" s="44" customFormat="1" ht="4.5" customHeight="1">
      <c r="B99" s="657"/>
      <c r="C99" s="663"/>
      <c r="D99" s="664"/>
      <c r="E99" s="664"/>
      <c r="F99" s="664"/>
      <c r="G99" s="665"/>
    </row>
    <row r="100" spans="2:7">
      <c r="B100" s="657"/>
      <c r="C100" s="661">
        <v>1700</v>
      </c>
      <c r="D100" s="124" t="s">
        <v>1564</v>
      </c>
      <c r="E100" s="124">
        <v>1</v>
      </c>
      <c r="F100" s="124">
        <v>5</v>
      </c>
      <c r="G100" s="662">
        <v>50</v>
      </c>
    </row>
    <row r="101" spans="2:7" s="44" customFormat="1">
      <c r="B101" s="657"/>
      <c r="C101" s="661">
        <f t="shared" ref="C101:C104" si="17">C100+1</f>
        <v>1701</v>
      </c>
      <c r="D101" s="124"/>
      <c r="E101" s="124">
        <v>2</v>
      </c>
      <c r="F101" s="124">
        <v>10</v>
      </c>
      <c r="G101" s="662">
        <v>100</v>
      </c>
    </row>
    <row r="102" spans="2:7" s="44" customFormat="1">
      <c r="B102" s="657"/>
      <c r="C102" s="661">
        <f t="shared" si="17"/>
        <v>1702</v>
      </c>
      <c r="D102" s="124"/>
      <c r="E102" s="124">
        <v>3</v>
      </c>
      <c r="F102" s="124">
        <v>15</v>
      </c>
      <c r="G102" s="662">
        <v>200</v>
      </c>
    </row>
    <row r="103" spans="2:7">
      <c r="B103" s="657"/>
      <c r="C103" s="661">
        <f t="shared" si="17"/>
        <v>1703</v>
      </c>
      <c r="D103" s="124"/>
      <c r="E103" s="124">
        <v>4</v>
      </c>
      <c r="F103" s="124">
        <v>20</v>
      </c>
      <c r="G103" s="662">
        <v>400</v>
      </c>
    </row>
    <row r="104" spans="2:7">
      <c r="B104" s="657"/>
      <c r="C104" s="661">
        <f t="shared" si="17"/>
        <v>1704</v>
      </c>
      <c r="D104" s="124"/>
      <c r="E104" s="124">
        <v>5</v>
      </c>
      <c r="F104" s="124">
        <v>25</v>
      </c>
      <c r="G104" s="662">
        <v>750</v>
      </c>
    </row>
    <row r="105" spans="2:7" s="44" customFormat="1" ht="4.5" customHeight="1">
      <c r="B105" s="657"/>
      <c r="C105" s="663"/>
      <c r="D105" s="664"/>
      <c r="E105" s="664"/>
      <c r="F105" s="664"/>
      <c r="G105" s="665"/>
    </row>
    <row r="106" spans="2:7">
      <c r="B106" s="657"/>
      <c r="C106" s="661">
        <v>1800</v>
      </c>
      <c r="D106" s="124" t="s">
        <v>1563</v>
      </c>
      <c r="E106" s="124">
        <v>1</v>
      </c>
      <c r="F106" s="124">
        <v>1</v>
      </c>
      <c r="G106" s="662">
        <v>25</v>
      </c>
    </row>
    <row r="107" spans="2:7" s="44" customFormat="1">
      <c r="B107" s="657"/>
      <c r="C107" s="661">
        <f t="shared" ref="C107:C108" si="18">C106+1</f>
        <v>1801</v>
      </c>
      <c r="D107" s="124"/>
      <c r="E107" s="124">
        <v>2</v>
      </c>
      <c r="F107" s="124">
        <v>3</v>
      </c>
      <c r="G107" s="662">
        <v>50</v>
      </c>
    </row>
    <row r="108" spans="2:7" s="44" customFormat="1">
      <c r="B108" s="657"/>
      <c r="C108" s="661">
        <f t="shared" si="18"/>
        <v>1802</v>
      </c>
      <c r="D108" s="124"/>
      <c r="E108" s="124">
        <v>3</v>
      </c>
      <c r="F108" s="124">
        <v>10</v>
      </c>
      <c r="G108" s="662">
        <v>150</v>
      </c>
    </row>
    <row r="109" spans="2:7" s="44" customFormat="1" ht="4.5" customHeight="1">
      <c r="B109" s="657"/>
      <c r="C109" s="663"/>
      <c r="D109" s="664"/>
      <c r="E109" s="664"/>
      <c r="F109" s="664"/>
      <c r="G109" s="665"/>
    </row>
    <row r="110" spans="2:7" ht="12.75" thickBot="1">
      <c r="B110" s="666" t="s">
        <v>2211</v>
      </c>
      <c r="C110" s="667">
        <v>1900</v>
      </c>
      <c r="D110" s="668" t="s">
        <v>1562</v>
      </c>
      <c r="E110" s="668">
        <v>1</v>
      </c>
      <c r="F110" s="668">
        <v>1</v>
      </c>
      <c r="G110" s="669">
        <v>250</v>
      </c>
    </row>
    <row r="111" spans="2:7">
      <c r="B111" s="44" t="s">
        <v>2207</v>
      </c>
      <c r="C111" s="44" t="s">
        <v>2208</v>
      </c>
      <c r="F111" s="44" t="s">
        <v>2207</v>
      </c>
      <c r="G111" s="44">
        <f>SUM(G4:G110)</f>
        <v>24625</v>
      </c>
    </row>
  </sheetData>
  <phoneticPr fontId="1" type="noConversion"/>
  <pageMargins left="0.70866141732283472" right="0.70866141732283472" top="0.74803149606299213" bottom="0.74803149606299213" header="0.31496062992125984" footer="0.31496062992125984"/>
  <pageSetup paperSize="9" scale="50" orientation="portrait" r:id="rId1"/>
</worksheet>
</file>

<file path=xl/worksheets/sheet25.xml><?xml version="1.0" encoding="utf-8"?>
<worksheet xmlns="http://schemas.openxmlformats.org/spreadsheetml/2006/main" xmlns:r="http://schemas.openxmlformats.org/officeDocument/2006/relationships">
  <dimension ref="B1:E54"/>
  <sheetViews>
    <sheetView workbookViewId="0">
      <selection activeCell="C39" sqref="C39"/>
    </sheetView>
  </sheetViews>
  <sheetFormatPr defaultRowHeight="12"/>
  <cols>
    <col min="1" max="1" width="9" style="44"/>
    <col min="2" max="2" width="22.25" style="44" bestFit="1" customWidth="1"/>
    <col min="3" max="4" width="15.5" style="44" bestFit="1" customWidth="1"/>
    <col min="5" max="5" width="10" style="44" bestFit="1" customWidth="1"/>
    <col min="6" max="16384" width="9" style="44"/>
  </cols>
  <sheetData>
    <row r="1" spans="2:5" ht="12.75" thickBot="1"/>
    <row r="2" spans="2:5" ht="12.75" thickBot="1">
      <c r="B2" s="454" t="s">
        <v>2212</v>
      </c>
      <c r="C2" s="41"/>
      <c r="D2" s="41"/>
      <c r="E2" s="41"/>
    </row>
    <row r="3" spans="2:5" ht="12.75" thickBot="1">
      <c r="B3" s="678" t="s">
        <v>2213</v>
      </c>
      <c r="C3" s="679" t="s">
        <v>2214</v>
      </c>
      <c r="D3" s="680" t="s">
        <v>2215</v>
      </c>
      <c r="E3" s="681" t="s">
        <v>2216</v>
      </c>
    </row>
    <row r="4" spans="2:5">
      <c r="B4" s="674" t="s">
        <v>2217</v>
      </c>
      <c r="C4" s="659">
        <v>1</v>
      </c>
      <c r="D4" s="659">
        <v>5</v>
      </c>
      <c r="E4" s="660">
        <v>50</v>
      </c>
    </row>
    <row r="5" spans="2:5">
      <c r="B5" s="675"/>
      <c r="C5" s="124">
        <v>2</v>
      </c>
      <c r="D5" s="124">
        <v>6</v>
      </c>
      <c r="E5" s="662">
        <v>50</v>
      </c>
    </row>
    <row r="6" spans="2:5">
      <c r="B6" s="675"/>
      <c r="C6" s="124">
        <v>3</v>
      </c>
      <c r="D6" s="124">
        <v>7</v>
      </c>
      <c r="E6" s="662">
        <v>50</v>
      </c>
    </row>
    <row r="7" spans="2:5" ht="6" customHeight="1">
      <c r="B7" s="671"/>
      <c r="C7" s="672"/>
      <c r="D7" s="672"/>
      <c r="E7" s="673"/>
    </row>
    <row r="8" spans="2:5">
      <c r="B8" s="676" t="s">
        <v>2218</v>
      </c>
      <c r="C8" s="124">
        <v>1</v>
      </c>
      <c r="D8" s="124">
        <v>4</v>
      </c>
      <c r="E8" s="662">
        <v>50</v>
      </c>
    </row>
    <row r="9" spans="2:5">
      <c r="B9" s="676"/>
      <c r="C9" s="36">
        <v>2</v>
      </c>
      <c r="D9" s="36">
        <v>5</v>
      </c>
      <c r="E9" s="670">
        <v>50</v>
      </c>
    </row>
    <row r="10" spans="2:5">
      <c r="B10" s="676"/>
      <c r="C10" s="36">
        <v>3</v>
      </c>
      <c r="D10" s="36">
        <v>6</v>
      </c>
      <c r="E10" s="670">
        <v>50</v>
      </c>
    </row>
    <row r="11" spans="2:5" ht="6" customHeight="1">
      <c r="B11" s="671"/>
      <c r="C11" s="672"/>
      <c r="D11" s="672"/>
      <c r="E11" s="673"/>
    </row>
    <row r="12" spans="2:5">
      <c r="B12" s="676" t="s">
        <v>2219</v>
      </c>
      <c r="C12" s="124">
        <v>1</v>
      </c>
      <c r="D12" s="124">
        <v>90</v>
      </c>
      <c r="E12" s="662">
        <v>50</v>
      </c>
    </row>
    <row r="13" spans="2:5">
      <c r="B13" s="676"/>
      <c r="C13" s="36">
        <v>2</v>
      </c>
      <c r="D13" s="36">
        <v>110</v>
      </c>
      <c r="E13" s="670">
        <v>50</v>
      </c>
    </row>
    <row r="14" spans="2:5">
      <c r="B14" s="675"/>
      <c r="C14" s="124">
        <v>3</v>
      </c>
      <c r="D14" s="124">
        <v>130</v>
      </c>
      <c r="E14" s="662">
        <v>50</v>
      </c>
    </row>
    <row r="15" spans="2:5" ht="6" customHeight="1">
      <c r="B15" s="671"/>
      <c r="C15" s="672"/>
      <c r="D15" s="672"/>
      <c r="E15" s="673"/>
    </row>
    <row r="16" spans="2:5">
      <c r="B16" s="676" t="s">
        <v>2220</v>
      </c>
      <c r="C16" s="124">
        <v>1</v>
      </c>
      <c r="D16" s="36">
        <v>4</v>
      </c>
      <c r="E16" s="670">
        <v>50</v>
      </c>
    </row>
    <row r="17" spans="2:5">
      <c r="B17" s="676"/>
      <c r="C17" s="124">
        <v>2</v>
      </c>
      <c r="D17" s="36">
        <v>5</v>
      </c>
      <c r="E17" s="670">
        <v>50</v>
      </c>
    </row>
    <row r="18" spans="2:5">
      <c r="B18" s="676"/>
      <c r="C18" s="124">
        <v>3</v>
      </c>
      <c r="D18" s="36">
        <v>6</v>
      </c>
      <c r="E18" s="670">
        <v>50</v>
      </c>
    </row>
    <row r="19" spans="2:5" ht="6" customHeight="1">
      <c r="B19" s="671"/>
      <c r="C19" s="672"/>
      <c r="D19" s="672"/>
      <c r="E19" s="673"/>
    </row>
    <row r="20" spans="2:5">
      <c r="B20" s="675" t="s">
        <v>2223</v>
      </c>
      <c r="C20" s="36">
        <v>1</v>
      </c>
      <c r="D20" s="36">
        <v>1</v>
      </c>
      <c r="E20" s="670">
        <v>50</v>
      </c>
    </row>
    <row r="21" spans="2:5">
      <c r="B21" s="676"/>
      <c r="C21" s="36">
        <v>2</v>
      </c>
      <c r="D21" s="36">
        <v>2</v>
      </c>
      <c r="E21" s="670">
        <v>50</v>
      </c>
    </row>
    <row r="22" spans="2:5" ht="6" customHeight="1">
      <c r="B22" s="671"/>
      <c r="C22" s="672"/>
      <c r="D22" s="672"/>
      <c r="E22" s="673"/>
    </row>
    <row r="23" spans="2:5">
      <c r="B23" s="675" t="s">
        <v>2224</v>
      </c>
      <c r="C23" s="36">
        <v>1</v>
      </c>
      <c r="D23" s="36">
        <v>1</v>
      </c>
      <c r="E23" s="670">
        <v>50</v>
      </c>
    </row>
    <row r="24" spans="2:5">
      <c r="B24" s="676"/>
      <c r="C24" s="36">
        <v>2</v>
      </c>
      <c r="D24" s="36">
        <v>2</v>
      </c>
      <c r="E24" s="670">
        <v>50</v>
      </c>
    </row>
    <row r="25" spans="2:5" ht="6" customHeight="1">
      <c r="B25" s="671"/>
      <c r="C25" s="672"/>
      <c r="D25" s="672"/>
      <c r="E25" s="673"/>
    </row>
    <row r="26" spans="2:5">
      <c r="B26" s="675" t="s">
        <v>2227</v>
      </c>
      <c r="C26" s="36">
        <v>1</v>
      </c>
      <c r="D26" s="36">
        <v>3</v>
      </c>
      <c r="E26" s="670">
        <v>50</v>
      </c>
    </row>
    <row r="27" spans="2:5">
      <c r="B27" s="676"/>
      <c r="C27" s="36">
        <v>2</v>
      </c>
      <c r="D27" s="36">
        <v>2</v>
      </c>
      <c r="E27" s="670">
        <v>50</v>
      </c>
    </row>
    <row r="28" spans="2:5">
      <c r="B28" s="676"/>
      <c r="C28" s="36">
        <v>3</v>
      </c>
      <c r="D28" s="36">
        <v>1</v>
      </c>
      <c r="E28" s="670">
        <v>50</v>
      </c>
    </row>
    <row r="29" spans="2:5" ht="6" customHeight="1">
      <c r="B29" s="671"/>
      <c r="C29" s="672"/>
      <c r="D29" s="672"/>
      <c r="E29" s="673"/>
    </row>
    <row r="30" spans="2:5">
      <c r="B30" s="676" t="s">
        <v>2234</v>
      </c>
      <c r="C30" s="36">
        <v>1</v>
      </c>
      <c r="D30" s="36">
        <v>500</v>
      </c>
      <c r="E30" s="670">
        <v>50</v>
      </c>
    </row>
    <row r="31" spans="2:5">
      <c r="B31" s="676"/>
      <c r="C31" s="36">
        <v>2</v>
      </c>
      <c r="D31" s="36">
        <v>600</v>
      </c>
      <c r="E31" s="670">
        <v>50</v>
      </c>
    </row>
    <row r="32" spans="2:5">
      <c r="B32" s="676"/>
      <c r="C32" s="36">
        <v>3</v>
      </c>
      <c r="D32" s="36">
        <v>700</v>
      </c>
      <c r="E32" s="670">
        <v>50</v>
      </c>
    </row>
    <row r="33" spans="2:5" ht="6" customHeight="1">
      <c r="B33" s="671"/>
      <c r="C33" s="672"/>
      <c r="D33" s="672"/>
      <c r="E33" s="673"/>
    </row>
    <row r="34" spans="2:5">
      <c r="B34" s="675" t="s">
        <v>2222</v>
      </c>
      <c r="C34" s="36">
        <v>1</v>
      </c>
      <c r="D34" s="36">
        <v>1</v>
      </c>
      <c r="E34" s="670">
        <v>50</v>
      </c>
    </row>
    <row r="35" spans="2:5" ht="6" customHeight="1">
      <c r="B35" s="671"/>
      <c r="C35" s="672"/>
      <c r="D35" s="672"/>
      <c r="E35" s="673"/>
    </row>
    <row r="36" spans="2:5">
      <c r="B36" s="675" t="s">
        <v>2221</v>
      </c>
      <c r="C36" s="36">
        <v>1</v>
      </c>
      <c r="D36" s="36">
        <v>1</v>
      </c>
      <c r="E36" s="670">
        <v>50</v>
      </c>
    </row>
    <row r="37" spans="2:5" ht="6" customHeight="1">
      <c r="B37" s="671"/>
      <c r="C37" s="672"/>
      <c r="D37" s="672"/>
      <c r="E37" s="673"/>
    </row>
    <row r="38" spans="2:5">
      <c r="B38" s="675" t="s">
        <v>2225</v>
      </c>
      <c r="C38" s="36">
        <v>1</v>
      </c>
      <c r="D38" s="36">
        <v>1</v>
      </c>
      <c r="E38" s="670">
        <v>50</v>
      </c>
    </row>
    <row r="39" spans="2:5" ht="6" customHeight="1">
      <c r="B39" s="671"/>
      <c r="C39" s="672"/>
      <c r="D39" s="672"/>
      <c r="E39" s="673"/>
    </row>
    <row r="40" spans="2:5">
      <c r="B40" s="675" t="s">
        <v>2226</v>
      </c>
      <c r="C40" s="36">
        <v>1</v>
      </c>
      <c r="D40" s="36">
        <v>1</v>
      </c>
      <c r="E40" s="670">
        <v>50</v>
      </c>
    </row>
    <row r="41" spans="2:5" ht="6" customHeight="1">
      <c r="B41" s="671"/>
      <c r="C41" s="672"/>
      <c r="D41" s="672"/>
      <c r="E41" s="673"/>
    </row>
    <row r="42" spans="2:5">
      <c r="B42" s="676" t="s">
        <v>2228</v>
      </c>
      <c r="C42" s="36">
        <v>1</v>
      </c>
      <c r="D42" s="36">
        <v>1</v>
      </c>
      <c r="E42" s="670">
        <v>50</v>
      </c>
    </row>
    <row r="43" spans="2:5" ht="6" customHeight="1">
      <c r="B43" s="671"/>
      <c r="C43" s="672"/>
      <c r="D43" s="672"/>
      <c r="E43" s="673"/>
    </row>
    <row r="44" spans="2:5">
      <c r="B44" s="676" t="s">
        <v>2230</v>
      </c>
      <c r="C44" s="36">
        <v>1</v>
      </c>
      <c r="D44" s="36">
        <v>1</v>
      </c>
      <c r="E44" s="670">
        <v>50</v>
      </c>
    </row>
    <row r="45" spans="2:5" ht="6" customHeight="1">
      <c r="B45" s="671"/>
      <c r="C45" s="672"/>
      <c r="D45" s="672"/>
      <c r="E45" s="673"/>
    </row>
    <row r="46" spans="2:5">
      <c r="B46" s="676" t="s">
        <v>2229</v>
      </c>
      <c r="C46" s="36">
        <v>1</v>
      </c>
      <c r="D46" s="36">
        <v>1</v>
      </c>
      <c r="E46" s="670">
        <v>50</v>
      </c>
    </row>
    <row r="47" spans="2:5" ht="6" customHeight="1">
      <c r="B47" s="671"/>
      <c r="C47" s="672"/>
      <c r="D47" s="672"/>
      <c r="E47" s="673"/>
    </row>
    <row r="48" spans="2:5">
      <c r="B48" s="676" t="s">
        <v>2231</v>
      </c>
      <c r="C48" s="36">
        <v>1</v>
      </c>
      <c r="D48" s="36">
        <v>1</v>
      </c>
      <c r="E48" s="670">
        <v>50</v>
      </c>
    </row>
    <row r="49" spans="2:5" ht="6" customHeight="1">
      <c r="B49" s="671"/>
      <c r="C49" s="672"/>
      <c r="D49" s="672"/>
      <c r="E49" s="673"/>
    </row>
    <row r="50" spans="2:5">
      <c r="B50" s="676" t="s">
        <v>2232</v>
      </c>
      <c r="C50" s="36">
        <v>1</v>
      </c>
      <c r="D50" s="36">
        <v>1</v>
      </c>
      <c r="E50" s="670">
        <v>50</v>
      </c>
    </row>
    <row r="51" spans="2:5" ht="6" customHeight="1">
      <c r="B51" s="671"/>
      <c r="C51" s="672"/>
      <c r="D51" s="672"/>
      <c r="E51" s="673"/>
    </row>
    <row r="52" spans="2:5">
      <c r="B52" s="676" t="s">
        <v>2233</v>
      </c>
      <c r="C52" s="36">
        <v>1</v>
      </c>
      <c r="D52" s="36">
        <v>1</v>
      </c>
      <c r="E52" s="670">
        <v>50</v>
      </c>
    </row>
    <row r="53" spans="2:5" ht="6" customHeight="1">
      <c r="B53" s="671"/>
      <c r="C53" s="672"/>
      <c r="D53" s="672"/>
      <c r="E53" s="673"/>
    </row>
    <row r="54" spans="2:5" ht="12.75" thickBot="1">
      <c r="B54" s="677" t="s">
        <v>2235</v>
      </c>
      <c r="C54" s="668">
        <v>1</v>
      </c>
      <c r="D54" s="668">
        <v>1</v>
      </c>
      <c r="E54" s="669">
        <v>50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B2:P14"/>
  <sheetViews>
    <sheetView workbookViewId="0">
      <selection activeCell="F29" sqref="F29"/>
    </sheetView>
  </sheetViews>
  <sheetFormatPr defaultRowHeight="16.5"/>
  <cols>
    <col min="3" max="3" width="9" customWidth="1"/>
  </cols>
  <sheetData>
    <row r="2" spans="2:16">
      <c r="B2" s="714" t="s">
        <v>2605</v>
      </c>
      <c r="P2" s="714"/>
    </row>
    <row r="3" spans="2:16">
      <c r="C3" s="714" t="s">
        <v>2608</v>
      </c>
      <c r="E3" s="714" t="s">
        <v>2609</v>
      </c>
      <c r="P3" s="714"/>
    </row>
    <row r="4" spans="2:16">
      <c r="B4" s="714" t="s">
        <v>2606</v>
      </c>
      <c r="C4" s="714" t="s">
        <v>2607</v>
      </c>
      <c r="E4" s="714" t="s">
        <v>2618</v>
      </c>
      <c r="P4" s="714"/>
    </row>
    <row r="5" spans="2:16">
      <c r="P5" s="714"/>
    </row>
    <row r="6" spans="2:16">
      <c r="B6" s="714" t="s">
        <v>2610</v>
      </c>
      <c r="C6" s="714" t="s">
        <v>2612</v>
      </c>
      <c r="E6" s="714" t="s">
        <v>2611</v>
      </c>
      <c r="P6" s="714"/>
    </row>
    <row r="7" spans="2:16">
      <c r="E7" s="714" t="s">
        <v>2617</v>
      </c>
    </row>
    <row r="8" spans="2:16">
      <c r="E8" s="714" t="s">
        <v>2621</v>
      </c>
    </row>
    <row r="10" spans="2:16">
      <c r="B10" s="714" t="s">
        <v>2613</v>
      </c>
      <c r="C10" s="714" t="s">
        <v>2615</v>
      </c>
      <c r="D10" s="714"/>
      <c r="E10" s="714" t="s">
        <v>2619</v>
      </c>
    </row>
    <row r="11" spans="2:16">
      <c r="E11" s="714" t="s">
        <v>2621</v>
      </c>
    </row>
    <row r="13" spans="2:16">
      <c r="B13" s="714" t="s">
        <v>2614</v>
      </c>
      <c r="C13" s="714" t="s">
        <v>2616</v>
      </c>
      <c r="D13" s="714"/>
      <c r="E13" s="714" t="s">
        <v>2620</v>
      </c>
    </row>
    <row r="14" spans="2:16">
      <c r="E14" s="714" t="s">
        <v>2621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V98"/>
  <sheetViews>
    <sheetView workbookViewId="0">
      <selection activeCell="C39" sqref="C39"/>
    </sheetView>
  </sheetViews>
  <sheetFormatPr defaultRowHeight="11.25"/>
  <cols>
    <col min="1" max="1" width="2.625" style="6" customWidth="1"/>
    <col min="2" max="2" width="3.375" style="6" customWidth="1"/>
    <col min="3" max="3" width="8.375" style="6" customWidth="1"/>
    <col min="4" max="4" width="9" style="6" customWidth="1"/>
    <col min="5" max="5" width="3.875" style="6" customWidth="1"/>
    <col min="6" max="6" width="1.5" style="6" customWidth="1"/>
    <col min="7" max="7" width="10.25" style="6" customWidth="1"/>
    <col min="8" max="12" width="9" style="6"/>
    <col min="13" max="13" width="11.75" style="6" customWidth="1"/>
    <col min="14" max="14" width="1.25" style="6" customWidth="1"/>
    <col min="15" max="16" width="9" style="6"/>
    <col min="17" max="17" width="11.625" style="6" customWidth="1"/>
    <col min="18" max="18" width="12.25" style="6" bestFit="1" customWidth="1"/>
    <col min="19" max="19" width="11.75" style="6" customWidth="1"/>
    <col min="20" max="20" width="5.125" style="6" customWidth="1"/>
    <col min="21" max="21" width="4.25" style="6" bestFit="1" customWidth="1"/>
    <col min="22" max="22" width="4.375" style="6" customWidth="1"/>
    <col min="23" max="16384" width="9" style="6"/>
  </cols>
  <sheetData>
    <row r="2" spans="2:22" ht="36.75" customHeight="1">
      <c r="H2" s="918" t="s">
        <v>690</v>
      </c>
      <c r="I2" s="919"/>
      <c r="J2" s="918" t="s">
        <v>691</v>
      </c>
      <c r="K2" s="919"/>
      <c r="L2" s="918" t="s">
        <v>694</v>
      </c>
      <c r="M2" s="919"/>
      <c r="T2" s="6" t="s">
        <v>701</v>
      </c>
    </row>
    <row r="3" spans="2:22" ht="46.5" customHeight="1">
      <c r="H3" s="918" t="s">
        <v>692</v>
      </c>
      <c r="I3" s="918"/>
      <c r="J3" s="918" t="s">
        <v>693</v>
      </c>
      <c r="K3" s="918"/>
      <c r="L3" s="918"/>
      <c r="M3" s="918"/>
      <c r="S3" s="256" t="s">
        <v>695</v>
      </c>
    </row>
    <row r="4" spans="2:22" ht="13.5">
      <c r="B4" s="920">
        <v>1</v>
      </c>
      <c r="C4" s="921"/>
      <c r="D4" s="6">
        <v>0</v>
      </c>
      <c r="O4" s="6">
        <v>1</v>
      </c>
      <c r="Q4" s="6">
        <v>0</v>
      </c>
      <c r="T4" s="6" t="s">
        <v>699</v>
      </c>
      <c r="U4" s="6" t="s">
        <v>700</v>
      </c>
      <c r="V4" s="6" t="s">
        <v>700</v>
      </c>
    </row>
    <row r="5" spans="2:22" ht="13.5">
      <c r="B5" s="14" t="s">
        <v>415</v>
      </c>
      <c r="C5" s="14" t="s">
        <v>416</v>
      </c>
      <c r="D5" s="14" t="s">
        <v>417</v>
      </c>
      <c r="E5" s="18" t="s">
        <v>45</v>
      </c>
      <c r="F5" s="149"/>
      <c r="G5" s="18" t="s">
        <v>422</v>
      </c>
      <c r="H5" s="18" t="str">
        <f>" +" &amp; 2</f>
        <v xml:space="preserve"> +2</v>
      </c>
      <c r="I5" s="18" t="str">
        <f>" +" &amp; 3</f>
        <v xml:space="preserve"> +3</v>
      </c>
      <c r="J5" s="18" t="str">
        <f>" +" &amp; 2</f>
        <v xml:space="preserve"> +2</v>
      </c>
      <c r="K5" s="18" t="str">
        <f>" +" &amp; 3</f>
        <v xml:space="preserve"> +3</v>
      </c>
      <c r="L5" s="18" t="str">
        <f>" +" &amp; 2</f>
        <v xml:space="preserve"> +2</v>
      </c>
      <c r="M5" s="18"/>
      <c r="N5" s="149"/>
      <c r="O5" s="18" t="s">
        <v>418</v>
      </c>
      <c r="P5" s="18" t="s">
        <v>419</v>
      </c>
      <c r="Q5" s="18" t="s">
        <v>420</v>
      </c>
      <c r="R5" s="18" t="s">
        <v>421</v>
      </c>
      <c r="S5" s="189" t="s">
        <v>514</v>
      </c>
      <c r="T5" s="6" t="s">
        <v>697</v>
      </c>
      <c r="U5" s="6" t="s">
        <v>696</v>
      </c>
      <c r="V5" s="6" t="s">
        <v>698</v>
      </c>
    </row>
    <row r="6" spans="2:22">
      <c r="B6" s="15">
        <v>1</v>
      </c>
      <c r="C6" s="17">
        <f>INT(4.5*B6 + 10)</f>
        <v>14</v>
      </c>
      <c r="D6" s="16">
        <f>C6</f>
        <v>14</v>
      </c>
      <c r="E6" s="19">
        <f>INT(B6/2)+40</f>
        <v>40</v>
      </c>
      <c r="F6" s="1"/>
      <c r="G6" s="146" t="s">
        <v>343</v>
      </c>
      <c r="H6" s="147" t="str">
        <f t="shared" ref="H6:H37" si="0">(QUOTIENT(B6,15)+1)*100 &amp; "m 승"</f>
        <v>100m 승</v>
      </c>
      <c r="I6" s="148" t="str">
        <f t="shared" ref="I6:I37" si="1">(QUOTIENT(B6,15)+1)*300 &amp; "m 승"</f>
        <v>300m 승</v>
      </c>
      <c r="J6" s="147" t="str">
        <f>(QUOTIENT(B6,10)+1)*50 &amp; "m 승"</f>
        <v>50m 승</v>
      </c>
      <c r="K6" s="148" t="str">
        <f>(QUOTIENT(B6,10)+1)*100 &amp; "m 승"</f>
        <v>100m 승</v>
      </c>
      <c r="L6" s="147" t="str">
        <f>(QUOTIENT(B6,15)+1)*50 + 100 &amp; "m 승"</f>
        <v>150m 승</v>
      </c>
      <c r="M6" s="148"/>
      <c r="N6" s="1"/>
      <c r="O6" s="15">
        <v>1</v>
      </c>
      <c r="P6" s="17">
        <v>5</v>
      </c>
      <c r="Q6" s="16">
        <f>P6</f>
        <v>5</v>
      </c>
      <c r="R6" s="190" t="s">
        <v>1025</v>
      </c>
      <c r="S6" s="190">
        <f>(QUOTIENT(O6,5))*100+2000</f>
        <v>2000</v>
      </c>
      <c r="T6" s="6">
        <f>INT(O6*1.4+90)</f>
        <v>91</v>
      </c>
      <c r="U6" s="6">
        <f>INT(S6/T6)</f>
        <v>21</v>
      </c>
      <c r="V6" s="6">
        <f>INT(U6*5)</f>
        <v>105</v>
      </c>
    </row>
    <row r="7" spans="2:22">
      <c r="B7" s="15">
        <v>2</v>
      </c>
      <c r="C7" s="17">
        <f t="shared" ref="C7:C55" si="2">INT(4.5*B7 + 10)</f>
        <v>19</v>
      </c>
      <c r="D7" s="16">
        <f>+D6+C7</f>
        <v>33</v>
      </c>
      <c r="E7" s="19">
        <f t="shared" ref="E7:E55" si="3">INT(B7/2)+40</f>
        <v>41</v>
      </c>
      <c r="F7" s="1"/>
      <c r="G7" s="146" t="s">
        <v>343</v>
      </c>
      <c r="H7" s="147" t="str">
        <f t="shared" si="0"/>
        <v>100m 승</v>
      </c>
      <c r="I7" s="148" t="str">
        <f t="shared" si="1"/>
        <v>300m 승</v>
      </c>
      <c r="J7" s="147" t="str">
        <f t="shared" ref="J7:J55" si="4">(QUOTIENT(B7,10)+1)*50 &amp; "m 승"</f>
        <v>50m 승</v>
      </c>
      <c r="K7" s="148" t="str">
        <f t="shared" ref="K7:K55" si="5">(QUOTIENT(B7,10)+1)*100 &amp; "m 승"</f>
        <v>100m 승</v>
      </c>
      <c r="L7" s="147" t="str">
        <f t="shared" ref="L7:L55" si="6">(QUOTIENT(B7,15)+1)*50 + 100 &amp; "m 승"</f>
        <v>150m 승</v>
      </c>
      <c r="M7" s="148"/>
      <c r="N7" s="1"/>
      <c r="O7" s="15">
        <v>2</v>
      </c>
      <c r="P7" s="17">
        <v>5</v>
      </c>
      <c r="Q7" s="16">
        <f>+Q6+P7</f>
        <v>10</v>
      </c>
      <c r="R7" s="190" t="s">
        <v>1026</v>
      </c>
      <c r="S7" s="190">
        <f t="shared" ref="S7:S55" si="7">(QUOTIENT(O7,5))*100+2000</f>
        <v>2000</v>
      </c>
      <c r="T7" s="6">
        <f t="shared" ref="T7:T55" si="8">INT(O7*1.4+90)</f>
        <v>92</v>
      </c>
      <c r="U7" s="6">
        <f t="shared" ref="U7:U55" si="9">INT(S7/T7)</f>
        <v>21</v>
      </c>
      <c r="V7" s="6">
        <f t="shared" ref="V7:V55" si="10">INT(U7*5)</f>
        <v>105</v>
      </c>
    </row>
    <row r="8" spans="2:22">
      <c r="B8" s="15">
        <v>3</v>
      </c>
      <c r="C8" s="17">
        <f t="shared" si="2"/>
        <v>23</v>
      </c>
      <c r="D8" s="16">
        <f t="shared" ref="D8:D55" si="11">+D7+C8</f>
        <v>56</v>
      </c>
      <c r="E8" s="19">
        <f t="shared" si="3"/>
        <v>41</v>
      </c>
      <c r="F8" s="1"/>
      <c r="G8" s="146" t="s">
        <v>343</v>
      </c>
      <c r="H8" s="147" t="str">
        <f t="shared" si="0"/>
        <v>100m 승</v>
      </c>
      <c r="I8" s="148" t="str">
        <f t="shared" si="1"/>
        <v>300m 승</v>
      </c>
      <c r="J8" s="147" t="str">
        <f t="shared" si="4"/>
        <v>50m 승</v>
      </c>
      <c r="K8" s="148" t="str">
        <f t="shared" si="5"/>
        <v>100m 승</v>
      </c>
      <c r="L8" s="147" t="str">
        <f t="shared" si="6"/>
        <v>150m 승</v>
      </c>
      <c r="M8" s="148"/>
      <c r="N8" s="1"/>
      <c r="O8" s="15">
        <v>3</v>
      </c>
      <c r="P8" s="17">
        <v>5</v>
      </c>
      <c r="Q8" s="16">
        <f t="shared" ref="Q8:Q55" si="12">+Q7+P8</f>
        <v>15</v>
      </c>
      <c r="R8" s="190" t="s">
        <v>1027</v>
      </c>
      <c r="S8" s="190">
        <f t="shared" si="7"/>
        <v>2000</v>
      </c>
      <c r="T8" s="6">
        <f t="shared" si="8"/>
        <v>94</v>
      </c>
      <c r="U8" s="6">
        <f t="shared" si="9"/>
        <v>21</v>
      </c>
      <c r="V8" s="6">
        <f t="shared" si="10"/>
        <v>105</v>
      </c>
    </row>
    <row r="9" spans="2:22">
      <c r="B9" s="15">
        <v>4</v>
      </c>
      <c r="C9" s="17">
        <f t="shared" si="2"/>
        <v>28</v>
      </c>
      <c r="D9" s="16">
        <f t="shared" si="11"/>
        <v>84</v>
      </c>
      <c r="E9" s="19">
        <f t="shared" si="3"/>
        <v>42</v>
      </c>
      <c r="F9" s="1"/>
      <c r="G9" s="146" t="s">
        <v>343</v>
      </c>
      <c r="H9" s="147" t="str">
        <f t="shared" si="0"/>
        <v>100m 승</v>
      </c>
      <c r="I9" s="148" t="str">
        <f t="shared" si="1"/>
        <v>300m 승</v>
      </c>
      <c r="J9" s="147" t="str">
        <f t="shared" si="4"/>
        <v>50m 승</v>
      </c>
      <c r="K9" s="148" t="str">
        <f t="shared" si="5"/>
        <v>100m 승</v>
      </c>
      <c r="L9" s="147" t="str">
        <f t="shared" si="6"/>
        <v>150m 승</v>
      </c>
      <c r="M9" s="148"/>
      <c r="N9" s="1"/>
      <c r="O9" s="15">
        <v>4</v>
      </c>
      <c r="P9" s="17">
        <v>5</v>
      </c>
      <c r="Q9" s="16">
        <f t="shared" si="12"/>
        <v>20</v>
      </c>
      <c r="R9" s="190" t="s">
        <v>1028</v>
      </c>
      <c r="S9" s="190">
        <f t="shared" si="7"/>
        <v>2000</v>
      </c>
      <c r="T9" s="6">
        <f t="shared" si="8"/>
        <v>95</v>
      </c>
      <c r="U9" s="6">
        <f t="shared" si="9"/>
        <v>21</v>
      </c>
      <c r="V9" s="6">
        <f t="shared" si="10"/>
        <v>105</v>
      </c>
    </row>
    <row r="10" spans="2:22">
      <c r="B10" s="15">
        <v>5</v>
      </c>
      <c r="C10" s="17">
        <f t="shared" si="2"/>
        <v>32</v>
      </c>
      <c r="D10" s="16">
        <f t="shared" si="11"/>
        <v>116</v>
      </c>
      <c r="E10" s="19">
        <f t="shared" si="3"/>
        <v>42</v>
      </c>
      <c r="F10" s="1"/>
      <c r="G10" s="146" t="s">
        <v>343</v>
      </c>
      <c r="H10" s="147" t="str">
        <f t="shared" si="0"/>
        <v>100m 승</v>
      </c>
      <c r="I10" s="148" t="str">
        <f t="shared" si="1"/>
        <v>300m 승</v>
      </c>
      <c r="J10" s="147" t="str">
        <f t="shared" si="4"/>
        <v>50m 승</v>
      </c>
      <c r="K10" s="148" t="str">
        <f t="shared" si="5"/>
        <v>100m 승</v>
      </c>
      <c r="L10" s="147" t="str">
        <f t="shared" si="6"/>
        <v>150m 승</v>
      </c>
      <c r="M10" s="148"/>
      <c r="N10" s="1"/>
      <c r="O10" s="15">
        <v>5</v>
      </c>
      <c r="P10" s="17">
        <v>5</v>
      </c>
      <c r="Q10" s="16">
        <f t="shared" si="12"/>
        <v>25</v>
      </c>
      <c r="R10" s="190" t="s">
        <v>1029</v>
      </c>
      <c r="S10" s="190">
        <f t="shared" si="7"/>
        <v>2100</v>
      </c>
      <c r="T10" s="6">
        <f t="shared" si="8"/>
        <v>97</v>
      </c>
      <c r="U10" s="6">
        <f t="shared" si="9"/>
        <v>21</v>
      </c>
      <c r="V10" s="6">
        <f t="shared" si="10"/>
        <v>105</v>
      </c>
    </row>
    <row r="11" spans="2:22">
      <c r="B11" s="15">
        <v>6</v>
      </c>
      <c r="C11" s="17">
        <f t="shared" si="2"/>
        <v>37</v>
      </c>
      <c r="D11" s="16">
        <f t="shared" si="11"/>
        <v>153</v>
      </c>
      <c r="E11" s="19">
        <f t="shared" si="3"/>
        <v>43</v>
      </c>
      <c r="F11" s="1"/>
      <c r="G11" s="146" t="s">
        <v>343</v>
      </c>
      <c r="H11" s="147" t="str">
        <f t="shared" si="0"/>
        <v>100m 승</v>
      </c>
      <c r="I11" s="148" t="str">
        <f t="shared" si="1"/>
        <v>300m 승</v>
      </c>
      <c r="J11" s="147" t="str">
        <f t="shared" si="4"/>
        <v>50m 승</v>
      </c>
      <c r="K11" s="148" t="str">
        <f t="shared" si="5"/>
        <v>100m 승</v>
      </c>
      <c r="L11" s="147" t="str">
        <f t="shared" si="6"/>
        <v>150m 승</v>
      </c>
      <c r="M11" s="148"/>
      <c r="N11" s="1"/>
      <c r="O11" s="15">
        <v>6</v>
      </c>
      <c r="P11" s="17">
        <v>5</v>
      </c>
      <c r="Q11" s="16">
        <f t="shared" si="12"/>
        <v>30</v>
      </c>
      <c r="R11" s="190" t="s">
        <v>1031</v>
      </c>
      <c r="S11" s="190">
        <f t="shared" si="7"/>
        <v>2100</v>
      </c>
      <c r="T11" s="6">
        <f t="shared" si="8"/>
        <v>98</v>
      </c>
      <c r="U11" s="6">
        <f t="shared" si="9"/>
        <v>21</v>
      </c>
      <c r="V11" s="6">
        <f t="shared" si="10"/>
        <v>105</v>
      </c>
    </row>
    <row r="12" spans="2:22">
      <c r="B12" s="15">
        <v>7</v>
      </c>
      <c r="C12" s="17">
        <f t="shared" si="2"/>
        <v>41</v>
      </c>
      <c r="D12" s="16">
        <f t="shared" si="11"/>
        <v>194</v>
      </c>
      <c r="E12" s="19">
        <f t="shared" si="3"/>
        <v>43</v>
      </c>
      <c r="F12" s="1"/>
      <c r="G12" s="146" t="s">
        <v>343</v>
      </c>
      <c r="H12" s="147" t="str">
        <f t="shared" si="0"/>
        <v>100m 승</v>
      </c>
      <c r="I12" s="148" t="str">
        <f t="shared" si="1"/>
        <v>300m 승</v>
      </c>
      <c r="J12" s="147" t="str">
        <f t="shared" si="4"/>
        <v>50m 승</v>
      </c>
      <c r="K12" s="148" t="str">
        <f t="shared" si="5"/>
        <v>100m 승</v>
      </c>
      <c r="L12" s="147" t="str">
        <f t="shared" si="6"/>
        <v>150m 승</v>
      </c>
      <c r="M12" s="148"/>
      <c r="N12" s="1"/>
      <c r="O12" s="15">
        <v>7</v>
      </c>
      <c r="P12" s="17">
        <v>5</v>
      </c>
      <c r="Q12" s="16">
        <f t="shared" si="12"/>
        <v>35</v>
      </c>
      <c r="R12" s="190" t="s">
        <v>1032</v>
      </c>
      <c r="S12" s="190">
        <f t="shared" si="7"/>
        <v>2100</v>
      </c>
      <c r="T12" s="6">
        <f t="shared" si="8"/>
        <v>99</v>
      </c>
      <c r="U12" s="6">
        <f t="shared" si="9"/>
        <v>21</v>
      </c>
      <c r="V12" s="6">
        <f t="shared" si="10"/>
        <v>105</v>
      </c>
    </row>
    <row r="13" spans="2:22">
      <c r="B13" s="15">
        <v>8</v>
      </c>
      <c r="C13" s="17">
        <f t="shared" si="2"/>
        <v>46</v>
      </c>
      <c r="D13" s="16">
        <f t="shared" si="11"/>
        <v>240</v>
      </c>
      <c r="E13" s="19">
        <f t="shared" si="3"/>
        <v>44</v>
      </c>
      <c r="F13" s="1"/>
      <c r="G13" s="146" t="s">
        <v>343</v>
      </c>
      <c r="H13" s="147" t="str">
        <f t="shared" si="0"/>
        <v>100m 승</v>
      </c>
      <c r="I13" s="148" t="str">
        <f t="shared" si="1"/>
        <v>300m 승</v>
      </c>
      <c r="J13" s="147" t="str">
        <f t="shared" si="4"/>
        <v>50m 승</v>
      </c>
      <c r="K13" s="148" t="str">
        <f t="shared" si="5"/>
        <v>100m 승</v>
      </c>
      <c r="L13" s="147" t="str">
        <f t="shared" si="6"/>
        <v>150m 승</v>
      </c>
      <c r="M13" s="148"/>
      <c r="N13" s="1"/>
      <c r="O13" s="15">
        <v>8</v>
      </c>
      <c r="P13" s="17">
        <v>5</v>
      </c>
      <c r="Q13" s="16">
        <f t="shared" si="12"/>
        <v>40</v>
      </c>
      <c r="R13" s="190" t="s">
        <v>1033</v>
      </c>
      <c r="S13" s="190">
        <f t="shared" si="7"/>
        <v>2100</v>
      </c>
      <c r="T13" s="6">
        <f t="shared" si="8"/>
        <v>101</v>
      </c>
      <c r="U13" s="6">
        <f t="shared" si="9"/>
        <v>20</v>
      </c>
      <c r="V13" s="6">
        <f t="shared" si="10"/>
        <v>100</v>
      </c>
    </row>
    <row r="14" spans="2:22">
      <c r="B14" s="15">
        <v>9</v>
      </c>
      <c r="C14" s="17">
        <f t="shared" si="2"/>
        <v>50</v>
      </c>
      <c r="D14" s="16">
        <f t="shared" si="11"/>
        <v>290</v>
      </c>
      <c r="E14" s="19">
        <f t="shared" si="3"/>
        <v>44</v>
      </c>
      <c r="F14" s="1"/>
      <c r="G14" s="146" t="s">
        <v>343</v>
      </c>
      <c r="H14" s="147" t="str">
        <f t="shared" si="0"/>
        <v>100m 승</v>
      </c>
      <c r="I14" s="148" t="str">
        <f t="shared" si="1"/>
        <v>300m 승</v>
      </c>
      <c r="J14" s="147" t="str">
        <f t="shared" si="4"/>
        <v>50m 승</v>
      </c>
      <c r="K14" s="148" t="str">
        <f t="shared" si="5"/>
        <v>100m 승</v>
      </c>
      <c r="L14" s="147" t="str">
        <f t="shared" si="6"/>
        <v>150m 승</v>
      </c>
      <c r="M14" s="148"/>
      <c r="N14" s="1"/>
      <c r="O14" s="15">
        <v>9</v>
      </c>
      <c r="P14" s="17">
        <v>5</v>
      </c>
      <c r="Q14" s="16">
        <f t="shared" si="12"/>
        <v>45</v>
      </c>
      <c r="R14" s="190" t="s">
        <v>1034</v>
      </c>
      <c r="S14" s="190">
        <f t="shared" si="7"/>
        <v>2100</v>
      </c>
      <c r="T14" s="6">
        <f t="shared" si="8"/>
        <v>102</v>
      </c>
      <c r="U14" s="6">
        <f t="shared" si="9"/>
        <v>20</v>
      </c>
      <c r="V14" s="6">
        <f t="shared" si="10"/>
        <v>100</v>
      </c>
    </row>
    <row r="15" spans="2:22">
      <c r="B15" s="15">
        <v>10</v>
      </c>
      <c r="C15" s="17">
        <f t="shared" si="2"/>
        <v>55</v>
      </c>
      <c r="D15" s="16">
        <f t="shared" si="11"/>
        <v>345</v>
      </c>
      <c r="E15" s="19">
        <f t="shared" si="3"/>
        <v>45</v>
      </c>
      <c r="F15" s="1"/>
      <c r="G15" s="146" t="s">
        <v>343</v>
      </c>
      <c r="H15" s="147" t="str">
        <f t="shared" si="0"/>
        <v>100m 승</v>
      </c>
      <c r="I15" s="148" t="str">
        <f t="shared" si="1"/>
        <v>300m 승</v>
      </c>
      <c r="J15" s="147" t="str">
        <f t="shared" si="4"/>
        <v>100m 승</v>
      </c>
      <c r="K15" s="148" t="str">
        <f t="shared" si="5"/>
        <v>200m 승</v>
      </c>
      <c r="L15" s="147" t="str">
        <f t="shared" si="6"/>
        <v>150m 승</v>
      </c>
      <c r="M15" s="148"/>
      <c r="N15" s="1"/>
      <c r="O15" s="15">
        <v>10</v>
      </c>
      <c r="P15" s="17">
        <v>5</v>
      </c>
      <c r="Q15" s="16">
        <f t="shared" si="12"/>
        <v>50</v>
      </c>
      <c r="R15" s="190" t="s">
        <v>1035</v>
      </c>
      <c r="S15" s="190">
        <f t="shared" si="7"/>
        <v>2200</v>
      </c>
      <c r="T15" s="6">
        <f t="shared" si="8"/>
        <v>104</v>
      </c>
      <c r="U15" s="6">
        <f t="shared" si="9"/>
        <v>21</v>
      </c>
      <c r="V15" s="6">
        <f t="shared" si="10"/>
        <v>105</v>
      </c>
    </row>
    <row r="16" spans="2:22">
      <c r="B16" s="15">
        <v>11</v>
      </c>
      <c r="C16" s="17">
        <f t="shared" si="2"/>
        <v>59</v>
      </c>
      <c r="D16" s="16">
        <f t="shared" si="11"/>
        <v>404</v>
      </c>
      <c r="E16" s="19">
        <f t="shared" si="3"/>
        <v>45</v>
      </c>
      <c r="F16" s="1"/>
      <c r="G16" s="146" t="s">
        <v>343</v>
      </c>
      <c r="H16" s="147" t="str">
        <f t="shared" si="0"/>
        <v>100m 승</v>
      </c>
      <c r="I16" s="148" t="str">
        <f t="shared" si="1"/>
        <v>300m 승</v>
      </c>
      <c r="J16" s="147" t="str">
        <f t="shared" si="4"/>
        <v>100m 승</v>
      </c>
      <c r="K16" s="148" t="str">
        <f t="shared" si="5"/>
        <v>200m 승</v>
      </c>
      <c r="L16" s="147" t="str">
        <f t="shared" si="6"/>
        <v>150m 승</v>
      </c>
      <c r="M16" s="148"/>
      <c r="N16" s="1"/>
      <c r="O16" s="15">
        <v>11</v>
      </c>
      <c r="P16" s="17">
        <v>5</v>
      </c>
      <c r="Q16" s="16">
        <f t="shared" si="12"/>
        <v>55</v>
      </c>
      <c r="R16" s="190" t="s">
        <v>1036</v>
      </c>
      <c r="S16" s="190">
        <f t="shared" si="7"/>
        <v>2200</v>
      </c>
      <c r="T16" s="6">
        <f t="shared" si="8"/>
        <v>105</v>
      </c>
      <c r="U16" s="6">
        <f t="shared" si="9"/>
        <v>20</v>
      </c>
      <c r="V16" s="6">
        <f t="shared" si="10"/>
        <v>100</v>
      </c>
    </row>
    <row r="17" spans="2:22">
      <c r="B17" s="15">
        <v>12</v>
      </c>
      <c r="C17" s="17">
        <f t="shared" si="2"/>
        <v>64</v>
      </c>
      <c r="D17" s="16">
        <f t="shared" si="11"/>
        <v>468</v>
      </c>
      <c r="E17" s="19">
        <f t="shared" si="3"/>
        <v>46</v>
      </c>
      <c r="F17" s="1"/>
      <c r="G17" s="146" t="s">
        <v>343</v>
      </c>
      <c r="H17" s="147" t="str">
        <f t="shared" si="0"/>
        <v>100m 승</v>
      </c>
      <c r="I17" s="148" t="str">
        <f t="shared" si="1"/>
        <v>300m 승</v>
      </c>
      <c r="J17" s="147" t="str">
        <f t="shared" si="4"/>
        <v>100m 승</v>
      </c>
      <c r="K17" s="148" t="str">
        <f t="shared" si="5"/>
        <v>200m 승</v>
      </c>
      <c r="L17" s="147" t="str">
        <f t="shared" si="6"/>
        <v>150m 승</v>
      </c>
      <c r="M17" s="148"/>
      <c r="N17" s="1"/>
      <c r="O17" s="15">
        <v>12</v>
      </c>
      <c r="P17" s="17">
        <v>5</v>
      </c>
      <c r="Q17" s="16">
        <f t="shared" si="12"/>
        <v>60</v>
      </c>
      <c r="R17" s="190" t="s">
        <v>1044</v>
      </c>
      <c r="S17" s="190">
        <f t="shared" si="7"/>
        <v>2200</v>
      </c>
      <c r="T17" s="6">
        <f t="shared" si="8"/>
        <v>106</v>
      </c>
      <c r="U17" s="6">
        <f t="shared" si="9"/>
        <v>20</v>
      </c>
      <c r="V17" s="6">
        <f t="shared" si="10"/>
        <v>100</v>
      </c>
    </row>
    <row r="18" spans="2:22">
      <c r="B18" s="15">
        <v>13</v>
      </c>
      <c r="C18" s="17">
        <f t="shared" si="2"/>
        <v>68</v>
      </c>
      <c r="D18" s="16">
        <f t="shared" si="11"/>
        <v>536</v>
      </c>
      <c r="E18" s="19">
        <f t="shared" si="3"/>
        <v>46</v>
      </c>
      <c r="F18" s="1"/>
      <c r="G18" s="146" t="s">
        <v>343</v>
      </c>
      <c r="H18" s="147" t="str">
        <f t="shared" si="0"/>
        <v>100m 승</v>
      </c>
      <c r="I18" s="148" t="str">
        <f t="shared" si="1"/>
        <v>300m 승</v>
      </c>
      <c r="J18" s="147" t="str">
        <f t="shared" si="4"/>
        <v>100m 승</v>
      </c>
      <c r="K18" s="148" t="str">
        <f t="shared" si="5"/>
        <v>200m 승</v>
      </c>
      <c r="L18" s="147" t="str">
        <f t="shared" si="6"/>
        <v>150m 승</v>
      </c>
      <c r="M18" s="148"/>
      <c r="N18" s="1"/>
      <c r="O18" s="15">
        <v>13</v>
      </c>
      <c r="P18" s="17">
        <v>5</v>
      </c>
      <c r="Q18" s="16">
        <f t="shared" si="12"/>
        <v>65</v>
      </c>
      <c r="R18" s="190" t="s">
        <v>1045</v>
      </c>
      <c r="S18" s="190">
        <f t="shared" si="7"/>
        <v>2200</v>
      </c>
      <c r="T18" s="6">
        <f t="shared" si="8"/>
        <v>108</v>
      </c>
      <c r="U18" s="6">
        <f t="shared" si="9"/>
        <v>20</v>
      </c>
      <c r="V18" s="6">
        <f t="shared" si="10"/>
        <v>100</v>
      </c>
    </row>
    <row r="19" spans="2:22">
      <c r="B19" s="15">
        <v>14</v>
      </c>
      <c r="C19" s="17">
        <f t="shared" si="2"/>
        <v>73</v>
      </c>
      <c r="D19" s="16">
        <f t="shared" si="11"/>
        <v>609</v>
      </c>
      <c r="E19" s="19">
        <f t="shared" si="3"/>
        <v>47</v>
      </c>
      <c r="F19" s="1"/>
      <c r="G19" s="146" t="s">
        <v>343</v>
      </c>
      <c r="H19" s="147" t="str">
        <f t="shared" si="0"/>
        <v>100m 승</v>
      </c>
      <c r="I19" s="148" t="str">
        <f t="shared" si="1"/>
        <v>300m 승</v>
      </c>
      <c r="J19" s="147" t="str">
        <f t="shared" si="4"/>
        <v>100m 승</v>
      </c>
      <c r="K19" s="148" t="str">
        <f t="shared" si="5"/>
        <v>200m 승</v>
      </c>
      <c r="L19" s="147" t="str">
        <f t="shared" si="6"/>
        <v>150m 승</v>
      </c>
      <c r="M19" s="148"/>
      <c r="N19" s="1"/>
      <c r="O19" s="15">
        <v>14</v>
      </c>
      <c r="P19" s="17">
        <v>5</v>
      </c>
      <c r="Q19" s="16">
        <f t="shared" si="12"/>
        <v>70</v>
      </c>
      <c r="R19" s="190" t="s">
        <v>1046</v>
      </c>
      <c r="S19" s="190">
        <f t="shared" si="7"/>
        <v>2200</v>
      </c>
      <c r="T19" s="6">
        <f t="shared" si="8"/>
        <v>109</v>
      </c>
      <c r="U19" s="6">
        <f t="shared" si="9"/>
        <v>20</v>
      </c>
      <c r="V19" s="6">
        <f t="shared" si="10"/>
        <v>100</v>
      </c>
    </row>
    <row r="20" spans="2:22">
      <c r="B20" s="15">
        <v>15</v>
      </c>
      <c r="C20" s="17">
        <f t="shared" si="2"/>
        <v>77</v>
      </c>
      <c r="D20" s="16">
        <f t="shared" si="11"/>
        <v>686</v>
      </c>
      <c r="E20" s="19">
        <f t="shared" si="3"/>
        <v>47</v>
      </c>
      <c r="F20" s="1"/>
      <c r="G20" s="146" t="s">
        <v>343</v>
      </c>
      <c r="H20" s="147" t="str">
        <f t="shared" si="0"/>
        <v>200m 승</v>
      </c>
      <c r="I20" s="148" t="str">
        <f t="shared" si="1"/>
        <v>600m 승</v>
      </c>
      <c r="J20" s="147" t="str">
        <f t="shared" si="4"/>
        <v>100m 승</v>
      </c>
      <c r="K20" s="148" t="str">
        <f t="shared" si="5"/>
        <v>200m 승</v>
      </c>
      <c r="L20" s="147" t="str">
        <f t="shared" si="6"/>
        <v>200m 승</v>
      </c>
      <c r="M20" s="148"/>
      <c r="N20" s="1"/>
      <c r="O20" s="15">
        <v>15</v>
      </c>
      <c r="P20" s="17">
        <v>5</v>
      </c>
      <c r="Q20" s="16">
        <f t="shared" si="12"/>
        <v>75</v>
      </c>
      <c r="R20" s="190" t="s">
        <v>1047</v>
      </c>
      <c r="S20" s="190">
        <f t="shared" si="7"/>
        <v>2300</v>
      </c>
      <c r="T20" s="6">
        <f t="shared" si="8"/>
        <v>111</v>
      </c>
      <c r="U20" s="6">
        <f t="shared" si="9"/>
        <v>20</v>
      </c>
      <c r="V20" s="6">
        <f t="shared" si="10"/>
        <v>100</v>
      </c>
    </row>
    <row r="21" spans="2:22">
      <c r="B21" s="15">
        <v>16</v>
      </c>
      <c r="C21" s="17">
        <f t="shared" si="2"/>
        <v>82</v>
      </c>
      <c r="D21" s="16">
        <f t="shared" si="11"/>
        <v>768</v>
      </c>
      <c r="E21" s="19">
        <f t="shared" si="3"/>
        <v>48</v>
      </c>
      <c r="F21" s="1"/>
      <c r="G21" s="146" t="s">
        <v>343</v>
      </c>
      <c r="H21" s="147" t="str">
        <f t="shared" si="0"/>
        <v>200m 승</v>
      </c>
      <c r="I21" s="148" t="str">
        <f t="shared" si="1"/>
        <v>600m 승</v>
      </c>
      <c r="J21" s="147" t="str">
        <f t="shared" si="4"/>
        <v>100m 승</v>
      </c>
      <c r="K21" s="148" t="str">
        <f t="shared" si="5"/>
        <v>200m 승</v>
      </c>
      <c r="L21" s="147" t="str">
        <f t="shared" si="6"/>
        <v>200m 승</v>
      </c>
      <c r="M21" s="148"/>
      <c r="N21" s="1"/>
      <c r="O21" s="15">
        <v>16</v>
      </c>
      <c r="P21" s="17">
        <v>5</v>
      </c>
      <c r="Q21" s="16">
        <f t="shared" si="12"/>
        <v>80</v>
      </c>
      <c r="R21" s="190" t="s">
        <v>1037</v>
      </c>
      <c r="S21" s="190">
        <f t="shared" si="7"/>
        <v>2300</v>
      </c>
      <c r="T21" s="6">
        <f t="shared" si="8"/>
        <v>112</v>
      </c>
      <c r="U21" s="6">
        <f t="shared" si="9"/>
        <v>20</v>
      </c>
      <c r="V21" s="6">
        <f t="shared" si="10"/>
        <v>100</v>
      </c>
    </row>
    <row r="22" spans="2:22">
      <c r="B22" s="15">
        <v>17</v>
      </c>
      <c r="C22" s="17">
        <f t="shared" si="2"/>
        <v>86</v>
      </c>
      <c r="D22" s="16">
        <f t="shared" si="11"/>
        <v>854</v>
      </c>
      <c r="E22" s="19">
        <f t="shared" si="3"/>
        <v>48</v>
      </c>
      <c r="F22" s="1"/>
      <c r="G22" s="146" t="s">
        <v>343</v>
      </c>
      <c r="H22" s="147" t="str">
        <f t="shared" si="0"/>
        <v>200m 승</v>
      </c>
      <c r="I22" s="148" t="str">
        <f t="shared" si="1"/>
        <v>600m 승</v>
      </c>
      <c r="J22" s="147" t="str">
        <f t="shared" si="4"/>
        <v>100m 승</v>
      </c>
      <c r="K22" s="148" t="str">
        <f t="shared" si="5"/>
        <v>200m 승</v>
      </c>
      <c r="L22" s="147" t="str">
        <f t="shared" si="6"/>
        <v>200m 승</v>
      </c>
      <c r="M22" s="148"/>
      <c r="N22" s="1"/>
      <c r="O22" s="15">
        <v>17</v>
      </c>
      <c r="P22" s="17">
        <v>5</v>
      </c>
      <c r="Q22" s="16">
        <f t="shared" si="12"/>
        <v>85</v>
      </c>
      <c r="R22" s="190" t="s">
        <v>1048</v>
      </c>
      <c r="S22" s="190">
        <f t="shared" si="7"/>
        <v>2300</v>
      </c>
      <c r="T22" s="6">
        <f t="shared" si="8"/>
        <v>113</v>
      </c>
      <c r="U22" s="6">
        <f t="shared" si="9"/>
        <v>20</v>
      </c>
      <c r="V22" s="6">
        <f t="shared" si="10"/>
        <v>100</v>
      </c>
    </row>
    <row r="23" spans="2:22">
      <c r="B23" s="15">
        <v>18</v>
      </c>
      <c r="C23" s="17">
        <f t="shared" si="2"/>
        <v>91</v>
      </c>
      <c r="D23" s="16">
        <f t="shared" si="11"/>
        <v>945</v>
      </c>
      <c r="E23" s="19">
        <f t="shared" si="3"/>
        <v>49</v>
      </c>
      <c r="F23" s="1"/>
      <c r="G23" s="146" t="s">
        <v>343</v>
      </c>
      <c r="H23" s="147" t="str">
        <f t="shared" si="0"/>
        <v>200m 승</v>
      </c>
      <c r="I23" s="148" t="str">
        <f t="shared" si="1"/>
        <v>600m 승</v>
      </c>
      <c r="J23" s="147" t="str">
        <f t="shared" si="4"/>
        <v>100m 승</v>
      </c>
      <c r="K23" s="148" t="str">
        <f t="shared" si="5"/>
        <v>200m 승</v>
      </c>
      <c r="L23" s="147" t="str">
        <f t="shared" si="6"/>
        <v>200m 승</v>
      </c>
      <c r="M23" s="148"/>
      <c r="N23" s="1"/>
      <c r="O23" s="15">
        <v>18</v>
      </c>
      <c r="P23" s="17">
        <v>5</v>
      </c>
      <c r="Q23" s="16">
        <f t="shared" si="12"/>
        <v>90</v>
      </c>
      <c r="R23" s="190" t="s">
        <v>1049</v>
      </c>
      <c r="S23" s="190">
        <f t="shared" si="7"/>
        <v>2300</v>
      </c>
      <c r="T23" s="6">
        <f t="shared" si="8"/>
        <v>115</v>
      </c>
      <c r="U23" s="6">
        <f t="shared" si="9"/>
        <v>20</v>
      </c>
      <c r="V23" s="6">
        <f t="shared" si="10"/>
        <v>100</v>
      </c>
    </row>
    <row r="24" spans="2:22">
      <c r="B24" s="15">
        <v>19</v>
      </c>
      <c r="C24" s="17">
        <f t="shared" si="2"/>
        <v>95</v>
      </c>
      <c r="D24" s="16">
        <f t="shared" si="11"/>
        <v>1040</v>
      </c>
      <c r="E24" s="19">
        <f t="shared" si="3"/>
        <v>49</v>
      </c>
      <c r="F24" s="1"/>
      <c r="G24" s="146" t="s">
        <v>343</v>
      </c>
      <c r="H24" s="147" t="str">
        <f t="shared" si="0"/>
        <v>200m 승</v>
      </c>
      <c r="I24" s="148" t="str">
        <f t="shared" si="1"/>
        <v>600m 승</v>
      </c>
      <c r="J24" s="147" t="str">
        <f t="shared" si="4"/>
        <v>100m 승</v>
      </c>
      <c r="K24" s="148" t="str">
        <f t="shared" si="5"/>
        <v>200m 승</v>
      </c>
      <c r="L24" s="147" t="str">
        <f t="shared" si="6"/>
        <v>200m 승</v>
      </c>
      <c r="M24" s="148"/>
      <c r="N24" s="1"/>
      <c r="O24" s="15">
        <v>19</v>
      </c>
      <c r="P24" s="17">
        <v>5</v>
      </c>
      <c r="Q24" s="16">
        <f t="shared" si="12"/>
        <v>95</v>
      </c>
      <c r="R24" s="190" t="s">
        <v>1050</v>
      </c>
      <c r="S24" s="190">
        <f t="shared" si="7"/>
        <v>2300</v>
      </c>
      <c r="T24" s="6">
        <f t="shared" si="8"/>
        <v>116</v>
      </c>
      <c r="U24" s="6">
        <f t="shared" si="9"/>
        <v>19</v>
      </c>
      <c r="V24" s="6">
        <f t="shared" si="10"/>
        <v>95</v>
      </c>
    </row>
    <row r="25" spans="2:22">
      <c r="B25" s="15">
        <v>20</v>
      </c>
      <c r="C25" s="17">
        <f t="shared" si="2"/>
        <v>100</v>
      </c>
      <c r="D25" s="16">
        <f t="shared" si="11"/>
        <v>1140</v>
      </c>
      <c r="E25" s="19">
        <f t="shared" si="3"/>
        <v>50</v>
      </c>
      <c r="F25" s="1"/>
      <c r="G25" s="146" t="s">
        <v>343</v>
      </c>
      <c r="H25" s="147" t="str">
        <f t="shared" si="0"/>
        <v>200m 승</v>
      </c>
      <c r="I25" s="148" t="str">
        <f t="shared" si="1"/>
        <v>600m 승</v>
      </c>
      <c r="J25" s="147" t="str">
        <f t="shared" si="4"/>
        <v>150m 승</v>
      </c>
      <c r="K25" s="148" t="str">
        <f t="shared" si="5"/>
        <v>300m 승</v>
      </c>
      <c r="L25" s="147" t="str">
        <f t="shared" si="6"/>
        <v>200m 승</v>
      </c>
      <c r="M25" s="148"/>
      <c r="N25" s="1"/>
      <c r="O25" s="15">
        <v>20</v>
      </c>
      <c r="P25" s="17">
        <v>5</v>
      </c>
      <c r="Q25" s="16">
        <f t="shared" si="12"/>
        <v>100</v>
      </c>
      <c r="R25" s="190" t="s">
        <v>1051</v>
      </c>
      <c r="S25" s="190">
        <f t="shared" si="7"/>
        <v>2400</v>
      </c>
      <c r="T25" s="6">
        <f t="shared" si="8"/>
        <v>118</v>
      </c>
      <c r="U25" s="6">
        <f t="shared" si="9"/>
        <v>20</v>
      </c>
      <c r="V25" s="6">
        <f t="shared" si="10"/>
        <v>100</v>
      </c>
    </row>
    <row r="26" spans="2:22">
      <c r="B26" s="15">
        <v>21</v>
      </c>
      <c r="C26" s="17">
        <f t="shared" si="2"/>
        <v>104</v>
      </c>
      <c r="D26" s="16">
        <f t="shared" si="11"/>
        <v>1244</v>
      </c>
      <c r="E26" s="19">
        <f t="shared" si="3"/>
        <v>50</v>
      </c>
      <c r="F26" s="1"/>
      <c r="G26" s="146" t="s">
        <v>343</v>
      </c>
      <c r="H26" s="147" t="str">
        <f t="shared" si="0"/>
        <v>200m 승</v>
      </c>
      <c r="I26" s="148" t="str">
        <f t="shared" si="1"/>
        <v>600m 승</v>
      </c>
      <c r="J26" s="147" t="str">
        <f t="shared" si="4"/>
        <v>150m 승</v>
      </c>
      <c r="K26" s="148" t="str">
        <f t="shared" si="5"/>
        <v>300m 승</v>
      </c>
      <c r="L26" s="147" t="str">
        <f t="shared" si="6"/>
        <v>200m 승</v>
      </c>
      <c r="M26" s="148"/>
      <c r="N26" s="1"/>
      <c r="O26" s="15">
        <v>21</v>
      </c>
      <c r="P26" s="17">
        <v>5</v>
      </c>
      <c r="Q26" s="16">
        <f t="shared" si="12"/>
        <v>105</v>
      </c>
      <c r="R26" s="190" t="s">
        <v>1038</v>
      </c>
      <c r="S26" s="190">
        <f t="shared" si="7"/>
        <v>2400</v>
      </c>
      <c r="T26" s="6">
        <f t="shared" si="8"/>
        <v>119</v>
      </c>
      <c r="U26" s="6">
        <f t="shared" si="9"/>
        <v>20</v>
      </c>
      <c r="V26" s="6">
        <f t="shared" si="10"/>
        <v>100</v>
      </c>
    </row>
    <row r="27" spans="2:22">
      <c r="B27" s="15">
        <v>22</v>
      </c>
      <c r="C27" s="17">
        <f t="shared" si="2"/>
        <v>109</v>
      </c>
      <c r="D27" s="16">
        <f t="shared" si="11"/>
        <v>1353</v>
      </c>
      <c r="E27" s="19">
        <f t="shared" si="3"/>
        <v>51</v>
      </c>
      <c r="F27" s="1"/>
      <c r="G27" s="146" t="s">
        <v>343</v>
      </c>
      <c r="H27" s="147" t="str">
        <f t="shared" si="0"/>
        <v>200m 승</v>
      </c>
      <c r="I27" s="148" t="str">
        <f t="shared" si="1"/>
        <v>600m 승</v>
      </c>
      <c r="J27" s="147" t="str">
        <f t="shared" si="4"/>
        <v>150m 승</v>
      </c>
      <c r="K27" s="148" t="str">
        <f t="shared" si="5"/>
        <v>300m 승</v>
      </c>
      <c r="L27" s="147" t="str">
        <f t="shared" si="6"/>
        <v>200m 승</v>
      </c>
      <c r="M27" s="148"/>
      <c r="N27" s="1"/>
      <c r="O27" s="15">
        <v>22</v>
      </c>
      <c r="P27" s="17">
        <v>5</v>
      </c>
      <c r="Q27" s="16">
        <f t="shared" si="12"/>
        <v>110</v>
      </c>
      <c r="R27" s="190" t="s">
        <v>1052</v>
      </c>
      <c r="S27" s="190">
        <f t="shared" si="7"/>
        <v>2400</v>
      </c>
      <c r="T27" s="6">
        <f t="shared" si="8"/>
        <v>120</v>
      </c>
      <c r="U27" s="6">
        <f t="shared" si="9"/>
        <v>20</v>
      </c>
      <c r="V27" s="6">
        <f t="shared" si="10"/>
        <v>100</v>
      </c>
    </row>
    <row r="28" spans="2:22">
      <c r="B28" s="15">
        <v>23</v>
      </c>
      <c r="C28" s="17">
        <f t="shared" si="2"/>
        <v>113</v>
      </c>
      <c r="D28" s="16">
        <f t="shared" si="11"/>
        <v>1466</v>
      </c>
      <c r="E28" s="19">
        <f t="shared" si="3"/>
        <v>51</v>
      </c>
      <c r="F28" s="1"/>
      <c r="G28" s="146" t="s">
        <v>343</v>
      </c>
      <c r="H28" s="147" t="str">
        <f t="shared" si="0"/>
        <v>200m 승</v>
      </c>
      <c r="I28" s="148" t="str">
        <f t="shared" si="1"/>
        <v>600m 승</v>
      </c>
      <c r="J28" s="147" t="str">
        <f t="shared" si="4"/>
        <v>150m 승</v>
      </c>
      <c r="K28" s="148" t="str">
        <f t="shared" si="5"/>
        <v>300m 승</v>
      </c>
      <c r="L28" s="147" t="str">
        <f t="shared" si="6"/>
        <v>200m 승</v>
      </c>
      <c r="M28" s="148"/>
      <c r="N28" s="1"/>
      <c r="O28" s="15">
        <v>23</v>
      </c>
      <c r="P28" s="17">
        <v>5</v>
      </c>
      <c r="Q28" s="16">
        <f t="shared" si="12"/>
        <v>115</v>
      </c>
      <c r="R28" s="190" t="s">
        <v>1053</v>
      </c>
      <c r="S28" s="190">
        <f t="shared" si="7"/>
        <v>2400</v>
      </c>
      <c r="T28" s="6">
        <f t="shared" si="8"/>
        <v>122</v>
      </c>
      <c r="U28" s="6">
        <f t="shared" si="9"/>
        <v>19</v>
      </c>
      <c r="V28" s="6">
        <f t="shared" si="10"/>
        <v>95</v>
      </c>
    </row>
    <row r="29" spans="2:22">
      <c r="B29" s="15">
        <v>24</v>
      </c>
      <c r="C29" s="17">
        <f t="shared" si="2"/>
        <v>118</v>
      </c>
      <c r="D29" s="16">
        <f t="shared" si="11"/>
        <v>1584</v>
      </c>
      <c r="E29" s="19">
        <f t="shared" si="3"/>
        <v>52</v>
      </c>
      <c r="F29" s="1"/>
      <c r="G29" s="146" t="s">
        <v>343</v>
      </c>
      <c r="H29" s="147" t="str">
        <f t="shared" si="0"/>
        <v>200m 승</v>
      </c>
      <c r="I29" s="148" t="str">
        <f t="shared" si="1"/>
        <v>600m 승</v>
      </c>
      <c r="J29" s="147" t="str">
        <f t="shared" si="4"/>
        <v>150m 승</v>
      </c>
      <c r="K29" s="148" t="str">
        <f t="shared" si="5"/>
        <v>300m 승</v>
      </c>
      <c r="L29" s="147" t="str">
        <f t="shared" si="6"/>
        <v>200m 승</v>
      </c>
      <c r="M29" s="148"/>
      <c r="N29" s="1"/>
      <c r="O29" s="15">
        <v>24</v>
      </c>
      <c r="P29" s="17">
        <v>5</v>
      </c>
      <c r="Q29" s="16">
        <f t="shared" si="12"/>
        <v>120</v>
      </c>
      <c r="R29" s="190" t="s">
        <v>1054</v>
      </c>
      <c r="S29" s="190">
        <f t="shared" si="7"/>
        <v>2400</v>
      </c>
      <c r="T29" s="6">
        <f t="shared" si="8"/>
        <v>123</v>
      </c>
      <c r="U29" s="6">
        <f t="shared" si="9"/>
        <v>19</v>
      </c>
      <c r="V29" s="6">
        <f t="shared" si="10"/>
        <v>95</v>
      </c>
    </row>
    <row r="30" spans="2:22">
      <c r="B30" s="15">
        <v>25</v>
      </c>
      <c r="C30" s="17">
        <f t="shared" si="2"/>
        <v>122</v>
      </c>
      <c r="D30" s="16">
        <f t="shared" si="11"/>
        <v>1706</v>
      </c>
      <c r="E30" s="19">
        <f t="shared" si="3"/>
        <v>52</v>
      </c>
      <c r="F30" s="1"/>
      <c r="G30" s="146" t="s">
        <v>343</v>
      </c>
      <c r="H30" s="147" t="str">
        <f t="shared" si="0"/>
        <v>200m 승</v>
      </c>
      <c r="I30" s="148" t="str">
        <f t="shared" si="1"/>
        <v>600m 승</v>
      </c>
      <c r="J30" s="147" t="str">
        <f t="shared" si="4"/>
        <v>150m 승</v>
      </c>
      <c r="K30" s="148" t="str">
        <f t="shared" si="5"/>
        <v>300m 승</v>
      </c>
      <c r="L30" s="147" t="str">
        <f t="shared" si="6"/>
        <v>200m 승</v>
      </c>
      <c r="M30" s="148"/>
      <c r="N30" s="1"/>
      <c r="O30" s="15">
        <v>25</v>
      </c>
      <c r="P30" s="17">
        <v>5</v>
      </c>
      <c r="Q30" s="16">
        <f t="shared" si="12"/>
        <v>125</v>
      </c>
      <c r="R30" s="190" t="s">
        <v>1055</v>
      </c>
      <c r="S30" s="190">
        <f t="shared" si="7"/>
        <v>2500</v>
      </c>
      <c r="T30" s="6">
        <f t="shared" si="8"/>
        <v>125</v>
      </c>
      <c r="U30" s="6">
        <f t="shared" si="9"/>
        <v>20</v>
      </c>
      <c r="V30" s="6">
        <f t="shared" si="10"/>
        <v>100</v>
      </c>
    </row>
    <row r="31" spans="2:22">
      <c r="B31" s="15">
        <v>26</v>
      </c>
      <c r="C31" s="17">
        <f t="shared" si="2"/>
        <v>127</v>
      </c>
      <c r="D31" s="16">
        <f t="shared" si="11"/>
        <v>1833</v>
      </c>
      <c r="E31" s="19">
        <f t="shared" si="3"/>
        <v>53</v>
      </c>
      <c r="F31" s="1"/>
      <c r="G31" s="146" t="s">
        <v>343</v>
      </c>
      <c r="H31" s="147" t="str">
        <f t="shared" si="0"/>
        <v>200m 승</v>
      </c>
      <c r="I31" s="148" t="str">
        <f t="shared" si="1"/>
        <v>600m 승</v>
      </c>
      <c r="J31" s="147" t="str">
        <f t="shared" si="4"/>
        <v>150m 승</v>
      </c>
      <c r="K31" s="148" t="str">
        <f t="shared" si="5"/>
        <v>300m 승</v>
      </c>
      <c r="L31" s="147" t="str">
        <f t="shared" si="6"/>
        <v>200m 승</v>
      </c>
      <c r="M31" s="148"/>
      <c r="N31" s="1"/>
      <c r="O31" s="15">
        <v>26</v>
      </c>
      <c r="P31" s="17">
        <v>5</v>
      </c>
      <c r="Q31" s="16">
        <f t="shared" si="12"/>
        <v>130</v>
      </c>
      <c r="R31" s="190" t="s">
        <v>1039</v>
      </c>
      <c r="S31" s="190">
        <f t="shared" si="7"/>
        <v>2500</v>
      </c>
      <c r="T31" s="6">
        <f t="shared" si="8"/>
        <v>126</v>
      </c>
      <c r="U31" s="6">
        <f t="shared" si="9"/>
        <v>19</v>
      </c>
      <c r="V31" s="6">
        <f t="shared" si="10"/>
        <v>95</v>
      </c>
    </row>
    <row r="32" spans="2:22">
      <c r="B32" s="15">
        <v>27</v>
      </c>
      <c r="C32" s="17">
        <f t="shared" si="2"/>
        <v>131</v>
      </c>
      <c r="D32" s="16">
        <f t="shared" si="11"/>
        <v>1964</v>
      </c>
      <c r="E32" s="19">
        <f t="shared" si="3"/>
        <v>53</v>
      </c>
      <c r="F32" s="1"/>
      <c r="G32" s="146" t="s">
        <v>343</v>
      </c>
      <c r="H32" s="147" t="str">
        <f t="shared" si="0"/>
        <v>200m 승</v>
      </c>
      <c r="I32" s="148" t="str">
        <f t="shared" si="1"/>
        <v>600m 승</v>
      </c>
      <c r="J32" s="147" t="str">
        <f t="shared" si="4"/>
        <v>150m 승</v>
      </c>
      <c r="K32" s="148" t="str">
        <f t="shared" si="5"/>
        <v>300m 승</v>
      </c>
      <c r="L32" s="147" t="str">
        <f t="shared" si="6"/>
        <v>200m 승</v>
      </c>
      <c r="M32" s="148"/>
      <c r="N32" s="1"/>
      <c r="O32" s="15">
        <v>27</v>
      </c>
      <c r="P32" s="17">
        <v>5</v>
      </c>
      <c r="Q32" s="16">
        <f t="shared" si="12"/>
        <v>135</v>
      </c>
      <c r="R32" s="190" t="s">
        <v>1056</v>
      </c>
      <c r="S32" s="190">
        <f t="shared" si="7"/>
        <v>2500</v>
      </c>
      <c r="T32" s="6">
        <f t="shared" si="8"/>
        <v>127</v>
      </c>
      <c r="U32" s="6">
        <f t="shared" si="9"/>
        <v>19</v>
      </c>
      <c r="V32" s="6">
        <f t="shared" si="10"/>
        <v>95</v>
      </c>
    </row>
    <row r="33" spans="2:22">
      <c r="B33" s="15">
        <v>28</v>
      </c>
      <c r="C33" s="17">
        <f t="shared" si="2"/>
        <v>136</v>
      </c>
      <c r="D33" s="16">
        <f t="shared" si="11"/>
        <v>2100</v>
      </c>
      <c r="E33" s="19">
        <f t="shared" si="3"/>
        <v>54</v>
      </c>
      <c r="F33" s="1"/>
      <c r="G33" s="146" t="s">
        <v>343</v>
      </c>
      <c r="H33" s="147" t="str">
        <f t="shared" si="0"/>
        <v>200m 승</v>
      </c>
      <c r="I33" s="148" t="str">
        <f t="shared" si="1"/>
        <v>600m 승</v>
      </c>
      <c r="J33" s="147" t="str">
        <f t="shared" si="4"/>
        <v>150m 승</v>
      </c>
      <c r="K33" s="148" t="str">
        <f t="shared" si="5"/>
        <v>300m 승</v>
      </c>
      <c r="L33" s="147" t="str">
        <f t="shared" si="6"/>
        <v>200m 승</v>
      </c>
      <c r="M33" s="148"/>
      <c r="N33" s="1"/>
      <c r="O33" s="15">
        <v>28</v>
      </c>
      <c r="P33" s="17">
        <v>5</v>
      </c>
      <c r="Q33" s="16">
        <f t="shared" si="12"/>
        <v>140</v>
      </c>
      <c r="R33" s="190" t="s">
        <v>1057</v>
      </c>
      <c r="S33" s="190">
        <f t="shared" si="7"/>
        <v>2500</v>
      </c>
      <c r="T33" s="6">
        <f t="shared" si="8"/>
        <v>129</v>
      </c>
      <c r="U33" s="6">
        <f t="shared" si="9"/>
        <v>19</v>
      </c>
      <c r="V33" s="6">
        <f t="shared" si="10"/>
        <v>95</v>
      </c>
    </row>
    <row r="34" spans="2:22">
      <c r="B34" s="15">
        <v>29</v>
      </c>
      <c r="C34" s="17">
        <f t="shared" si="2"/>
        <v>140</v>
      </c>
      <c r="D34" s="16">
        <f t="shared" si="11"/>
        <v>2240</v>
      </c>
      <c r="E34" s="19">
        <f t="shared" si="3"/>
        <v>54</v>
      </c>
      <c r="F34" s="1"/>
      <c r="G34" s="146" t="s">
        <v>343</v>
      </c>
      <c r="H34" s="147" t="str">
        <f t="shared" si="0"/>
        <v>200m 승</v>
      </c>
      <c r="I34" s="148" t="str">
        <f t="shared" si="1"/>
        <v>600m 승</v>
      </c>
      <c r="J34" s="147" t="str">
        <f t="shared" si="4"/>
        <v>150m 승</v>
      </c>
      <c r="K34" s="148" t="str">
        <f t="shared" si="5"/>
        <v>300m 승</v>
      </c>
      <c r="L34" s="147" t="str">
        <f t="shared" si="6"/>
        <v>200m 승</v>
      </c>
      <c r="M34" s="148"/>
      <c r="N34" s="1"/>
      <c r="O34" s="15">
        <v>29</v>
      </c>
      <c r="P34" s="17">
        <v>5</v>
      </c>
      <c r="Q34" s="16">
        <f t="shared" si="12"/>
        <v>145</v>
      </c>
      <c r="R34" s="190" t="s">
        <v>1058</v>
      </c>
      <c r="S34" s="190">
        <f t="shared" si="7"/>
        <v>2500</v>
      </c>
      <c r="T34" s="6">
        <f t="shared" si="8"/>
        <v>130</v>
      </c>
      <c r="U34" s="6">
        <f t="shared" si="9"/>
        <v>19</v>
      </c>
      <c r="V34" s="6">
        <f t="shared" si="10"/>
        <v>95</v>
      </c>
    </row>
    <row r="35" spans="2:22">
      <c r="B35" s="15">
        <v>30</v>
      </c>
      <c r="C35" s="17">
        <f t="shared" si="2"/>
        <v>145</v>
      </c>
      <c r="D35" s="16">
        <f t="shared" si="11"/>
        <v>2385</v>
      </c>
      <c r="E35" s="19">
        <f t="shared" si="3"/>
        <v>55</v>
      </c>
      <c r="F35" s="1"/>
      <c r="G35" s="146" t="s">
        <v>343</v>
      </c>
      <c r="H35" s="147" t="str">
        <f t="shared" si="0"/>
        <v>300m 승</v>
      </c>
      <c r="I35" s="148" t="str">
        <f t="shared" si="1"/>
        <v>900m 승</v>
      </c>
      <c r="J35" s="147" t="str">
        <f t="shared" si="4"/>
        <v>200m 승</v>
      </c>
      <c r="K35" s="148" t="str">
        <f t="shared" si="5"/>
        <v>400m 승</v>
      </c>
      <c r="L35" s="147" t="str">
        <f t="shared" si="6"/>
        <v>250m 승</v>
      </c>
      <c r="M35" s="148"/>
      <c r="N35" s="1"/>
      <c r="O35" s="15">
        <v>30</v>
      </c>
      <c r="P35" s="17">
        <v>5</v>
      </c>
      <c r="Q35" s="16">
        <f t="shared" si="12"/>
        <v>150</v>
      </c>
      <c r="R35" s="190" t="s">
        <v>1059</v>
      </c>
      <c r="S35" s="190">
        <f t="shared" si="7"/>
        <v>2600</v>
      </c>
      <c r="T35" s="6">
        <f t="shared" si="8"/>
        <v>132</v>
      </c>
      <c r="U35" s="6">
        <f t="shared" si="9"/>
        <v>19</v>
      </c>
      <c r="V35" s="6">
        <f t="shared" si="10"/>
        <v>95</v>
      </c>
    </row>
    <row r="36" spans="2:22">
      <c r="B36" s="15">
        <v>31</v>
      </c>
      <c r="C36" s="17">
        <f t="shared" si="2"/>
        <v>149</v>
      </c>
      <c r="D36" s="16">
        <f t="shared" si="11"/>
        <v>2534</v>
      </c>
      <c r="E36" s="19">
        <f t="shared" si="3"/>
        <v>55</v>
      </c>
      <c r="F36" s="1"/>
      <c r="G36" s="146" t="s">
        <v>343</v>
      </c>
      <c r="H36" s="147" t="str">
        <f t="shared" si="0"/>
        <v>300m 승</v>
      </c>
      <c r="I36" s="148" t="str">
        <f t="shared" si="1"/>
        <v>900m 승</v>
      </c>
      <c r="J36" s="147" t="str">
        <f t="shared" si="4"/>
        <v>200m 승</v>
      </c>
      <c r="K36" s="148" t="str">
        <f t="shared" si="5"/>
        <v>400m 승</v>
      </c>
      <c r="L36" s="147" t="str">
        <f t="shared" si="6"/>
        <v>250m 승</v>
      </c>
      <c r="M36" s="148"/>
      <c r="N36" s="1"/>
      <c r="O36" s="15">
        <v>31</v>
      </c>
      <c r="P36" s="17">
        <v>5</v>
      </c>
      <c r="Q36" s="16">
        <f t="shared" si="12"/>
        <v>155</v>
      </c>
      <c r="R36" s="190" t="s">
        <v>1040</v>
      </c>
      <c r="S36" s="190">
        <f t="shared" si="7"/>
        <v>2600</v>
      </c>
      <c r="T36" s="6">
        <f t="shared" si="8"/>
        <v>133</v>
      </c>
      <c r="U36" s="6">
        <f t="shared" si="9"/>
        <v>19</v>
      </c>
      <c r="V36" s="6">
        <f t="shared" si="10"/>
        <v>95</v>
      </c>
    </row>
    <row r="37" spans="2:22">
      <c r="B37" s="15">
        <v>32</v>
      </c>
      <c r="C37" s="17">
        <f t="shared" si="2"/>
        <v>154</v>
      </c>
      <c r="D37" s="16">
        <f t="shared" si="11"/>
        <v>2688</v>
      </c>
      <c r="E37" s="19">
        <f t="shared" si="3"/>
        <v>56</v>
      </c>
      <c r="F37" s="1"/>
      <c r="G37" s="146" t="s">
        <v>343</v>
      </c>
      <c r="H37" s="147" t="str">
        <f t="shared" si="0"/>
        <v>300m 승</v>
      </c>
      <c r="I37" s="148" t="str">
        <f t="shared" si="1"/>
        <v>900m 승</v>
      </c>
      <c r="J37" s="147" t="str">
        <f t="shared" si="4"/>
        <v>200m 승</v>
      </c>
      <c r="K37" s="148" t="str">
        <f t="shared" si="5"/>
        <v>400m 승</v>
      </c>
      <c r="L37" s="147" t="str">
        <f t="shared" si="6"/>
        <v>250m 승</v>
      </c>
      <c r="M37" s="148"/>
      <c r="N37" s="1"/>
      <c r="O37" s="15">
        <v>32</v>
      </c>
      <c r="P37" s="17">
        <v>5</v>
      </c>
      <c r="Q37" s="16">
        <f t="shared" si="12"/>
        <v>160</v>
      </c>
      <c r="R37" s="190" t="s">
        <v>1060</v>
      </c>
      <c r="S37" s="190">
        <f t="shared" si="7"/>
        <v>2600</v>
      </c>
      <c r="T37" s="6">
        <f t="shared" si="8"/>
        <v>134</v>
      </c>
      <c r="U37" s="6">
        <f t="shared" si="9"/>
        <v>19</v>
      </c>
      <c r="V37" s="6">
        <f t="shared" si="10"/>
        <v>95</v>
      </c>
    </row>
    <row r="38" spans="2:22">
      <c r="B38" s="15">
        <v>33</v>
      </c>
      <c r="C38" s="17">
        <f t="shared" si="2"/>
        <v>158</v>
      </c>
      <c r="D38" s="16">
        <f t="shared" si="11"/>
        <v>2846</v>
      </c>
      <c r="E38" s="19">
        <f t="shared" si="3"/>
        <v>56</v>
      </c>
      <c r="F38" s="1"/>
      <c r="G38" s="146" t="s">
        <v>343</v>
      </c>
      <c r="H38" s="147" t="str">
        <f t="shared" ref="H38:H55" si="13">(QUOTIENT(B38,15)+1)*100 &amp; "m 승"</f>
        <v>300m 승</v>
      </c>
      <c r="I38" s="148" t="str">
        <f t="shared" ref="I38:I55" si="14">(QUOTIENT(B38,15)+1)*300 &amp; "m 승"</f>
        <v>900m 승</v>
      </c>
      <c r="J38" s="147" t="str">
        <f t="shared" si="4"/>
        <v>200m 승</v>
      </c>
      <c r="K38" s="148" t="str">
        <f t="shared" si="5"/>
        <v>400m 승</v>
      </c>
      <c r="L38" s="147" t="str">
        <f t="shared" si="6"/>
        <v>250m 승</v>
      </c>
      <c r="M38" s="148"/>
      <c r="N38" s="1"/>
      <c r="O38" s="15">
        <v>33</v>
      </c>
      <c r="P38" s="17">
        <v>5</v>
      </c>
      <c r="Q38" s="16">
        <f t="shared" si="12"/>
        <v>165</v>
      </c>
      <c r="R38" s="190" t="s">
        <v>1061</v>
      </c>
      <c r="S38" s="190">
        <f t="shared" si="7"/>
        <v>2600</v>
      </c>
      <c r="T38" s="6">
        <f t="shared" si="8"/>
        <v>136</v>
      </c>
      <c r="U38" s="6">
        <f t="shared" si="9"/>
        <v>19</v>
      </c>
      <c r="V38" s="6">
        <f t="shared" si="10"/>
        <v>95</v>
      </c>
    </row>
    <row r="39" spans="2:22">
      <c r="B39" s="15">
        <v>34</v>
      </c>
      <c r="C39" s="17">
        <f t="shared" si="2"/>
        <v>163</v>
      </c>
      <c r="D39" s="16">
        <f t="shared" si="11"/>
        <v>3009</v>
      </c>
      <c r="E39" s="19">
        <f t="shared" si="3"/>
        <v>57</v>
      </c>
      <c r="F39" s="1"/>
      <c r="G39" s="146" t="s">
        <v>343</v>
      </c>
      <c r="H39" s="147" t="str">
        <f t="shared" si="13"/>
        <v>300m 승</v>
      </c>
      <c r="I39" s="148" t="str">
        <f t="shared" si="14"/>
        <v>900m 승</v>
      </c>
      <c r="J39" s="147" t="str">
        <f t="shared" si="4"/>
        <v>200m 승</v>
      </c>
      <c r="K39" s="148" t="str">
        <f t="shared" si="5"/>
        <v>400m 승</v>
      </c>
      <c r="L39" s="147" t="str">
        <f t="shared" si="6"/>
        <v>250m 승</v>
      </c>
      <c r="M39" s="148"/>
      <c r="N39" s="1"/>
      <c r="O39" s="15">
        <v>34</v>
      </c>
      <c r="P39" s="17">
        <v>5</v>
      </c>
      <c r="Q39" s="16">
        <f t="shared" si="12"/>
        <v>170</v>
      </c>
      <c r="R39" s="190" t="s">
        <v>1062</v>
      </c>
      <c r="S39" s="190">
        <f t="shared" si="7"/>
        <v>2600</v>
      </c>
      <c r="T39" s="6">
        <f t="shared" si="8"/>
        <v>137</v>
      </c>
      <c r="U39" s="6">
        <f t="shared" si="9"/>
        <v>18</v>
      </c>
      <c r="V39" s="6">
        <f t="shared" si="10"/>
        <v>90</v>
      </c>
    </row>
    <row r="40" spans="2:22">
      <c r="B40" s="15">
        <v>35</v>
      </c>
      <c r="C40" s="17">
        <f t="shared" si="2"/>
        <v>167</v>
      </c>
      <c r="D40" s="16">
        <f t="shared" si="11"/>
        <v>3176</v>
      </c>
      <c r="E40" s="19">
        <f t="shared" si="3"/>
        <v>57</v>
      </c>
      <c r="F40" s="1"/>
      <c r="G40" s="146" t="s">
        <v>343</v>
      </c>
      <c r="H40" s="147" t="str">
        <f t="shared" si="13"/>
        <v>300m 승</v>
      </c>
      <c r="I40" s="148" t="str">
        <f t="shared" si="14"/>
        <v>900m 승</v>
      </c>
      <c r="J40" s="147" t="str">
        <f t="shared" si="4"/>
        <v>200m 승</v>
      </c>
      <c r="K40" s="148" t="str">
        <f t="shared" si="5"/>
        <v>400m 승</v>
      </c>
      <c r="L40" s="147" t="str">
        <f t="shared" si="6"/>
        <v>250m 승</v>
      </c>
      <c r="M40" s="148"/>
      <c r="N40" s="1"/>
      <c r="O40" s="15">
        <v>35</v>
      </c>
      <c r="P40" s="17">
        <v>5</v>
      </c>
      <c r="Q40" s="16">
        <f t="shared" si="12"/>
        <v>175</v>
      </c>
      <c r="R40" s="190" t="s">
        <v>1063</v>
      </c>
      <c r="S40" s="190">
        <f t="shared" si="7"/>
        <v>2700</v>
      </c>
      <c r="T40" s="6">
        <f t="shared" si="8"/>
        <v>139</v>
      </c>
      <c r="U40" s="6">
        <f t="shared" si="9"/>
        <v>19</v>
      </c>
      <c r="V40" s="6">
        <f t="shared" si="10"/>
        <v>95</v>
      </c>
    </row>
    <row r="41" spans="2:22">
      <c r="B41" s="15">
        <v>36</v>
      </c>
      <c r="C41" s="17">
        <f t="shared" si="2"/>
        <v>172</v>
      </c>
      <c r="D41" s="16">
        <f t="shared" si="11"/>
        <v>3348</v>
      </c>
      <c r="E41" s="19">
        <f t="shared" si="3"/>
        <v>58</v>
      </c>
      <c r="F41" s="1"/>
      <c r="G41" s="146" t="s">
        <v>343</v>
      </c>
      <c r="H41" s="147" t="str">
        <f t="shared" si="13"/>
        <v>300m 승</v>
      </c>
      <c r="I41" s="148" t="str">
        <f t="shared" si="14"/>
        <v>900m 승</v>
      </c>
      <c r="J41" s="147" t="str">
        <f t="shared" si="4"/>
        <v>200m 승</v>
      </c>
      <c r="K41" s="148" t="str">
        <f t="shared" si="5"/>
        <v>400m 승</v>
      </c>
      <c r="L41" s="147" t="str">
        <f t="shared" si="6"/>
        <v>250m 승</v>
      </c>
      <c r="M41" s="148"/>
      <c r="N41" s="1"/>
      <c r="O41" s="15">
        <v>36</v>
      </c>
      <c r="P41" s="17">
        <v>5</v>
      </c>
      <c r="Q41" s="16">
        <f t="shared" si="12"/>
        <v>180</v>
      </c>
      <c r="R41" s="190" t="s">
        <v>1041</v>
      </c>
      <c r="S41" s="190">
        <f t="shared" si="7"/>
        <v>2700</v>
      </c>
      <c r="T41" s="6">
        <f t="shared" si="8"/>
        <v>140</v>
      </c>
      <c r="U41" s="6">
        <f t="shared" si="9"/>
        <v>19</v>
      </c>
      <c r="V41" s="6">
        <f t="shared" si="10"/>
        <v>95</v>
      </c>
    </row>
    <row r="42" spans="2:22">
      <c r="B42" s="15">
        <v>37</v>
      </c>
      <c r="C42" s="17">
        <f t="shared" si="2"/>
        <v>176</v>
      </c>
      <c r="D42" s="16">
        <f t="shared" si="11"/>
        <v>3524</v>
      </c>
      <c r="E42" s="19">
        <f t="shared" si="3"/>
        <v>58</v>
      </c>
      <c r="F42" s="1"/>
      <c r="G42" s="146" t="s">
        <v>343</v>
      </c>
      <c r="H42" s="147" t="str">
        <f t="shared" si="13"/>
        <v>300m 승</v>
      </c>
      <c r="I42" s="148" t="str">
        <f t="shared" si="14"/>
        <v>900m 승</v>
      </c>
      <c r="J42" s="147" t="str">
        <f t="shared" si="4"/>
        <v>200m 승</v>
      </c>
      <c r="K42" s="148" t="str">
        <f t="shared" si="5"/>
        <v>400m 승</v>
      </c>
      <c r="L42" s="147" t="str">
        <f t="shared" si="6"/>
        <v>250m 승</v>
      </c>
      <c r="M42" s="148"/>
      <c r="N42" s="1"/>
      <c r="O42" s="15">
        <v>37</v>
      </c>
      <c r="P42" s="17">
        <v>5</v>
      </c>
      <c r="Q42" s="16">
        <f t="shared" si="12"/>
        <v>185</v>
      </c>
      <c r="R42" s="190" t="s">
        <v>1064</v>
      </c>
      <c r="S42" s="190">
        <f t="shared" si="7"/>
        <v>2700</v>
      </c>
      <c r="T42" s="6">
        <f t="shared" si="8"/>
        <v>141</v>
      </c>
      <c r="U42" s="6">
        <f t="shared" si="9"/>
        <v>19</v>
      </c>
      <c r="V42" s="6">
        <f t="shared" si="10"/>
        <v>95</v>
      </c>
    </row>
    <row r="43" spans="2:22">
      <c r="B43" s="15">
        <v>38</v>
      </c>
      <c r="C43" s="17">
        <f t="shared" si="2"/>
        <v>181</v>
      </c>
      <c r="D43" s="16">
        <f t="shared" si="11"/>
        <v>3705</v>
      </c>
      <c r="E43" s="19">
        <f t="shared" si="3"/>
        <v>59</v>
      </c>
      <c r="F43" s="1"/>
      <c r="G43" s="146" t="s">
        <v>343</v>
      </c>
      <c r="H43" s="147" t="str">
        <f t="shared" si="13"/>
        <v>300m 승</v>
      </c>
      <c r="I43" s="148" t="str">
        <f t="shared" si="14"/>
        <v>900m 승</v>
      </c>
      <c r="J43" s="147" t="str">
        <f t="shared" si="4"/>
        <v>200m 승</v>
      </c>
      <c r="K43" s="148" t="str">
        <f t="shared" si="5"/>
        <v>400m 승</v>
      </c>
      <c r="L43" s="147" t="str">
        <f t="shared" si="6"/>
        <v>250m 승</v>
      </c>
      <c r="M43" s="148"/>
      <c r="N43" s="1"/>
      <c r="O43" s="15">
        <v>38</v>
      </c>
      <c r="P43" s="17">
        <v>5</v>
      </c>
      <c r="Q43" s="16">
        <f t="shared" si="12"/>
        <v>190</v>
      </c>
      <c r="R43" s="190" t="s">
        <v>1065</v>
      </c>
      <c r="S43" s="190">
        <f t="shared" si="7"/>
        <v>2700</v>
      </c>
      <c r="T43" s="6">
        <f t="shared" si="8"/>
        <v>143</v>
      </c>
      <c r="U43" s="6">
        <f t="shared" si="9"/>
        <v>18</v>
      </c>
      <c r="V43" s="6">
        <f t="shared" si="10"/>
        <v>90</v>
      </c>
    </row>
    <row r="44" spans="2:22">
      <c r="B44" s="15">
        <v>39</v>
      </c>
      <c r="C44" s="17">
        <f t="shared" si="2"/>
        <v>185</v>
      </c>
      <c r="D44" s="16">
        <f t="shared" si="11"/>
        <v>3890</v>
      </c>
      <c r="E44" s="19">
        <f t="shared" si="3"/>
        <v>59</v>
      </c>
      <c r="F44" s="1"/>
      <c r="G44" s="146" t="s">
        <v>343</v>
      </c>
      <c r="H44" s="147" t="str">
        <f t="shared" si="13"/>
        <v>300m 승</v>
      </c>
      <c r="I44" s="148" t="str">
        <f t="shared" si="14"/>
        <v>900m 승</v>
      </c>
      <c r="J44" s="147" t="str">
        <f t="shared" si="4"/>
        <v>200m 승</v>
      </c>
      <c r="K44" s="148" t="str">
        <f t="shared" si="5"/>
        <v>400m 승</v>
      </c>
      <c r="L44" s="147" t="str">
        <f t="shared" si="6"/>
        <v>250m 승</v>
      </c>
      <c r="M44" s="148"/>
      <c r="N44" s="1"/>
      <c r="O44" s="15">
        <v>39</v>
      </c>
      <c r="P44" s="17">
        <v>5</v>
      </c>
      <c r="Q44" s="16">
        <f t="shared" si="12"/>
        <v>195</v>
      </c>
      <c r="R44" s="190" t="s">
        <v>1066</v>
      </c>
      <c r="S44" s="190">
        <f t="shared" si="7"/>
        <v>2700</v>
      </c>
      <c r="T44" s="6">
        <f t="shared" si="8"/>
        <v>144</v>
      </c>
      <c r="U44" s="6">
        <f t="shared" si="9"/>
        <v>18</v>
      </c>
      <c r="V44" s="6">
        <f t="shared" si="10"/>
        <v>90</v>
      </c>
    </row>
    <row r="45" spans="2:22">
      <c r="B45" s="15">
        <v>40</v>
      </c>
      <c r="C45" s="17">
        <f t="shared" si="2"/>
        <v>190</v>
      </c>
      <c r="D45" s="16">
        <f t="shared" si="11"/>
        <v>4080</v>
      </c>
      <c r="E45" s="19">
        <f t="shared" si="3"/>
        <v>60</v>
      </c>
      <c r="F45" s="1"/>
      <c r="G45" s="146" t="s">
        <v>343</v>
      </c>
      <c r="H45" s="147" t="str">
        <f t="shared" si="13"/>
        <v>300m 승</v>
      </c>
      <c r="I45" s="148" t="str">
        <f t="shared" si="14"/>
        <v>900m 승</v>
      </c>
      <c r="J45" s="147" t="str">
        <f t="shared" si="4"/>
        <v>250m 승</v>
      </c>
      <c r="K45" s="148" t="str">
        <f t="shared" si="5"/>
        <v>500m 승</v>
      </c>
      <c r="L45" s="147" t="str">
        <f t="shared" si="6"/>
        <v>250m 승</v>
      </c>
      <c r="M45" s="148"/>
      <c r="N45" s="1"/>
      <c r="O45" s="15">
        <v>40</v>
      </c>
      <c r="P45" s="17">
        <v>5</v>
      </c>
      <c r="Q45" s="16">
        <f t="shared" si="12"/>
        <v>200</v>
      </c>
      <c r="R45" s="190" t="s">
        <v>1067</v>
      </c>
      <c r="S45" s="190">
        <f t="shared" si="7"/>
        <v>2800</v>
      </c>
      <c r="T45" s="6">
        <f t="shared" si="8"/>
        <v>146</v>
      </c>
      <c r="U45" s="6">
        <f t="shared" si="9"/>
        <v>19</v>
      </c>
      <c r="V45" s="6">
        <f t="shared" si="10"/>
        <v>95</v>
      </c>
    </row>
    <row r="46" spans="2:22">
      <c r="B46" s="15">
        <v>41</v>
      </c>
      <c r="C46" s="17">
        <f t="shared" si="2"/>
        <v>194</v>
      </c>
      <c r="D46" s="16">
        <f t="shared" si="11"/>
        <v>4274</v>
      </c>
      <c r="E46" s="19">
        <f t="shared" si="3"/>
        <v>60</v>
      </c>
      <c r="F46" s="1"/>
      <c r="G46" s="146" t="s">
        <v>343</v>
      </c>
      <c r="H46" s="147" t="str">
        <f t="shared" si="13"/>
        <v>300m 승</v>
      </c>
      <c r="I46" s="148" t="str">
        <f t="shared" si="14"/>
        <v>900m 승</v>
      </c>
      <c r="J46" s="147" t="str">
        <f t="shared" si="4"/>
        <v>250m 승</v>
      </c>
      <c r="K46" s="148" t="str">
        <f t="shared" si="5"/>
        <v>500m 승</v>
      </c>
      <c r="L46" s="147" t="str">
        <f t="shared" si="6"/>
        <v>250m 승</v>
      </c>
      <c r="M46" s="148"/>
      <c r="N46" s="1"/>
      <c r="O46" s="15">
        <v>41</v>
      </c>
      <c r="P46" s="17">
        <v>5</v>
      </c>
      <c r="Q46" s="16">
        <f t="shared" si="12"/>
        <v>205</v>
      </c>
      <c r="R46" s="190" t="s">
        <v>1042</v>
      </c>
      <c r="S46" s="190">
        <f t="shared" si="7"/>
        <v>2800</v>
      </c>
      <c r="T46" s="6">
        <f t="shared" si="8"/>
        <v>147</v>
      </c>
      <c r="U46" s="6">
        <f t="shared" si="9"/>
        <v>19</v>
      </c>
      <c r="V46" s="6">
        <f t="shared" si="10"/>
        <v>95</v>
      </c>
    </row>
    <row r="47" spans="2:22">
      <c r="B47" s="15">
        <v>42</v>
      </c>
      <c r="C47" s="17">
        <f t="shared" si="2"/>
        <v>199</v>
      </c>
      <c r="D47" s="16">
        <f t="shared" si="11"/>
        <v>4473</v>
      </c>
      <c r="E47" s="19">
        <f t="shared" si="3"/>
        <v>61</v>
      </c>
      <c r="F47" s="1"/>
      <c r="G47" s="146" t="s">
        <v>343</v>
      </c>
      <c r="H47" s="147" t="str">
        <f t="shared" si="13"/>
        <v>300m 승</v>
      </c>
      <c r="I47" s="148" t="str">
        <f t="shared" si="14"/>
        <v>900m 승</v>
      </c>
      <c r="J47" s="147" t="str">
        <f t="shared" si="4"/>
        <v>250m 승</v>
      </c>
      <c r="K47" s="148" t="str">
        <f t="shared" si="5"/>
        <v>500m 승</v>
      </c>
      <c r="L47" s="147" t="str">
        <f t="shared" si="6"/>
        <v>250m 승</v>
      </c>
      <c r="M47" s="148"/>
      <c r="N47" s="1"/>
      <c r="O47" s="15">
        <v>42</v>
      </c>
      <c r="P47" s="17">
        <v>5</v>
      </c>
      <c r="Q47" s="16">
        <f t="shared" si="12"/>
        <v>210</v>
      </c>
      <c r="R47" s="190" t="s">
        <v>1068</v>
      </c>
      <c r="S47" s="190">
        <f t="shared" si="7"/>
        <v>2800</v>
      </c>
      <c r="T47" s="6">
        <f t="shared" si="8"/>
        <v>148</v>
      </c>
      <c r="U47" s="6">
        <f t="shared" si="9"/>
        <v>18</v>
      </c>
      <c r="V47" s="6">
        <f t="shared" si="10"/>
        <v>90</v>
      </c>
    </row>
    <row r="48" spans="2:22">
      <c r="B48" s="15">
        <v>43</v>
      </c>
      <c r="C48" s="17">
        <f t="shared" si="2"/>
        <v>203</v>
      </c>
      <c r="D48" s="16">
        <f t="shared" si="11"/>
        <v>4676</v>
      </c>
      <c r="E48" s="19">
        <f t="shared" si="3"/>
        <v>61</v>
      </c>
      <c r="F48" s="1"/>
      <c r="G48" s="146" t="s">
        <v>343</v>
      </c>
      <c r="H48" s="147" t="str">
        <f t="shared" si="13"/>
        <v>300m 승</v>
      </c>
      <c r="I48" s="148" t="str">
        <f t="shared" si="14"/>
        <v>900m 승</v>
      </c>
      <c r="J48" s="147" t="str">
        <f t="shared" si="4"/>
        <v>250m 승</v>
      </c>
      <c r="K48" s="148" t="str">
        <f t="shared" si="5"/>
        <v>500m 승</v>
      </c>
      <c r="L48" s="147" t="str">
        <f t="shared" si="6"/>
        <v>250m 승</v>
      </c>
      <c r="M48" s="148"/>
      <c r="N48" s="1"/>
      <c r="O48" s="15">
        <v>43</v>
      </c>
      <c r="P48" s="17">
        <v>5</v>
      </c>
      <c r="Q48" s="16">
        <f t="shared" si="12"/>
        <v>215</v>
      </c>
      <c r="R48" s="190" t="s">
        <v>1069</v>
      </c>
      <c r="S48" s="190">
        <f t="shared" si="7"/>
        <v>2800</v>
      </c>
      <c r="T48" s="6">
        <f t="shared" si="8"/>
        <v>150</v>
      </c>
      <c r="U48" s="6">
        <f t="shared" si="9"/>
        <v>18</v>
      </c>
      <c r="V48" s="6">
        <f t="shared" si="10"/>
        <v>90</v>
      </c>
    </row>
    <row r="49" spans="2:22">
      <c r="B49" s="15">
        <v>44</v>
      </c>
      <c r="C49" s="17">
        <f t="shared" si="2"/>
        <v>208</v>
      </c>
      <c r="D49" s="16">
        <f t="shared" si="11"/>
        <v>4884</v>
      </c>
      <c r="E49" s="19">
        <f t="shared" si="3"/>
        <v>62</v>
      </c>
      <c r="F49" s="1"/>
      <c r="G49" s="146" t="s">
        <v>343</v>
      </c>
      <c r="H49" s="147" t="str">
        <f t="shared" si="13"/>
        <v>300m 승</v>
      </c>
      <c r="I49" s="148" t="str">
        <f t="shared" si="14"/>
        <v>900m 승</v>
      </c>
      <c r="J49" s="147" t="str">
        <f t="shared" si="4"/>
        <v>250m 승</v>
      </c>
      <c r="K49" s="148" t="str">
        <f t="shared" si="5"/>
        <v>500m 승</v>
      </c>
      <c r="L49" s="147" t="str">
        <f t="shared" si="6"/>
        <v>250m 승</v>
      </c>
      <c r="M49" s="148"/>
      <c r="N49" s="1"/>
      <c r="O49" s="15">
        <v>44</v>
      </c>
      <c r="P49" s="17">
        <v>5</v>
      </c>
      <c r="Q49" s="16">
        <f t="shared" si="12"/>
        <v>220</v>
      </c>
      <c r="R49" s="190" t="s">
        <v>1070</v>
      </c>
      <c r="S49" s="190">
        <f t="shared" si="7"/>
        <v>2800</v>
      </c>
      <c r="T49" s="6">
        <f t="shared" si="8"/>
        <v>151</v>
      </c>
      <c r="U49" s="6">
        <f t="shared" si="9"/>
        <v>18</v>
      </c>
      <c r="V49" s="6">
        <f t="shared" si="10"/>
        <v>90</v>
      </c>
    </row>
    <row r="50" spans="2:22">
      <c r="B50" s="15">
        <v>45</v>
      </c>
      <c r="C50" s="17">
        <f t="shared" si="2"/>
        <v>212</v>
      </c>
      <c r="D50" s="16">
        <f t="shared" si="11"/>
        <v>5096</v>
      </c>
      <c r="E50" s="19">
        <f t="shared" si="3"/>
        <v>62</v>
      </c>
      <c r="F50" s="1"/>
      <c r="G50" s="146" t="s">
        <v>343</v>
      </c>
      <c r="H50" s="147" t="str">
        <f t="shared" si="13"/>
        <v>400m 승</v>
      </c>
      <c r="I50" s="148" t="str">
        <f t="shared" si="14"/>
        <v>1200m 승</v>
      </c>
      <c r="J50" s="147" t="str">
        <f t="shared" si="4"/>
        <v>250m 승</v>
      </c>
      <c r="K50" s="148" t="str">
        <f t="shared" si="5"/>
        <v>500m 승</v>
      </c>
      <c r="L50" s="147" t="str">
        <f t="shared" si="6"/>
        <v>300m 승</v>
      </c>
      <c r="M50" s="148"/>
      <c r="N50" s="1"/>
      <c r="O50" s="15">
        <v>45</v>
      </c>
      <c r="P50" s="17">
        <v>5</v>
      </c>
      <c r="Q50" s="16">
        <f t="shared" si="12"/>
        <v>225</v>
      </c>
      <c r="R50" s="190" t="s">
        <v>1071</v>
      </c>
      <c r="S50" s="190">
        <f t="shared" si="7"/>
        <v>2900</v>
      </c>
      <c r="T50" s="6">
        <f t="shared" si="8"/>
        <v>153</v>
      </c>
      <c r="U50" s="6">
        <f t="shared" si="9"/>
        <v>18</v>
      </c>
      <c r="V50" s="6">
        <f t="shared" si="10"/>
        <v>90</v>
      </c>
    </row>
    <row r="51" spans="2:22">
      <c r="B51" s="15">
        <v>46</v>
      </c>
      <c r="C51" s="17">
        <f t="shared" si="2"/>
        <v>217</v>
      </c>
      <c r="D51" s="16">
        <f t="shared" si="11"/>
        <v>5313</v>
      </c>
      <c r="E51" s="19">
        <f t="shared" si="3"/>
        <v>63</v>
      </c>
      <c r="F51" s="1"/>
      <c r="G51" s="146" t="s">
        <v>343</v>
      </c>
      <c r="H51" s="147" t="str">
        <f t="shared" si="13"/>
        <v>400m 승</v>
      </c>
      <c r="I51" s="148" t="str">
        <f t="shared" si="14"/>
        <v>1200m 승</v>
      </c>
      <c r="J51" s="147" t="str">
        <f t="shared" si="4"/>
        <v>250m 승</v>
      </c>
      <c r="K51" s="148" t="str">
        <f t="shared" si="5"/>
        <v>500m 승</v>
      </c>
      <c r="L51" s="147" t="str">
        <f t="shared" si="6"/>
        <v>300m 승</v>
      </c>
      <c r="M51" s="148"/>
      <c r="N51" s="1"/>
      <c r="O51" s="15">
        <v>46</v>
      </c>
      <c r="P51" s="17">
        <v>5</v>
      </c>
      <c r="Q51" s="16">
        <f t="shared" si="12"/>
        <v>230</v>
      </c>
      <c r="R51" s="190" t="s">
        <v>1043</v>
      </c>
      <c r="S51" s="190">
        <f t="shared" si="7"/>
        <v>2900</v>
      </c>
      <c r="T51" s="6">
        <f t="shared" si="8"/>
        <v>154</v>
      </c>
      <c r="U51" s="6">
        <f t="shared" si="9"/>
        <v>18</v>
      </c>
      <c r="V51" s="6">
        <f t="shared" si="10"/>
        <v>90</v>
      </c>
    </row>
    <row r="52" spans="2:22">
      <c r="B52" s="15">
        <v>47</v>
      </c>
      <c r="C52" s="17">
        <f t="shared" si="2"/>
        <v>221</v>
      </c>
      <c r="D52" s="16">
        <f t="shared" si="11"/>
        <v>5534</v>
      </c>
      <c r="E52" s="19">
        <f t="shared" si="3"/>
        <v>63</v>
      </c>
      <c r="F52" s="1"/>
      <c r="G52" s="146" t="s">
        <v>343</v>
      </c>
      <c r="H52" s="147" t="str">
        <f t="shared" si="13"/>
        <v>400m 승</v>
      </c>
      <c r="I52" s="148" t="str">
        <f t="shared" si="14"/>
        <v>1200m 승</v>
      </c>
      <c r="J52" s="147" t="str">
        <f t="shared" si="4"/>
        <v>250m 승</v>
      </c>
      <c r="K52" s="148" t="str">
        <f t="shared" si="5"/>
        <v>500m 승</v>
      </c>
      <c r="L52" s="147" t="str">
        <f t="shared" si="6"/>
        <v>300m 승</v>
      </c>
      <c r="M52" s="148"/>
      <c r="N52" s="1"/>
      <c r="O52" s="15">
        <v>47</v>
      </c>
      <c r="P52" s="17">
        <v>5</v>
      </c>
      <c r="Q52" s="16">
        <f t="shared" si="12"/>
        <v>235</v>
      </c>
      <c r="R52" s="190" t="s">
        <v>1072</v>
      </c>
      <c r="S52" s="190">
        <f t="shared" si="7"/>
        <v>2900</v>
      </c>
      <c r="T52" s="6">
        <f t="shared" si="8"/>
        <v>155</v>
      </c>
      <c r="U52" s="6">
        <f t="shared" si="9"/>
        <v>18</v>
      </c>
      <c r="V52" s="6">
        <f t="shared" si="10"/>
        <v>90</v>
      </c>
    </row>
    <row r="53" spans="2:22">
      <c r="B53" s="15">
        <v>48</v>
      </c>
      <c r="C53" s="17">
        <f t="shared" si="2"/>
        <v>226</v>
      </c>
      <c r="D53" s="16">
        <f t="shared" si="11"/>
        <v>5760</v>
      </c>
      <c r="E53" s="19">
        <f t="shared" si="3"/>
        <v>64</v>
      </c>
      <c r="F53" s="1"/>
      <c r="G53" s="146" t="s">
        <v>343</v>
      </c>
      <c r="H53" s="147" t="str">
        <f t="shared" si="13"/>
        <v>400m 승</v>
      </c>
      <c r="I53" s="148" t="str">
        <f t="shared" si="14"/>
        <v>1200m 승</v>
      </c>
      <c r="J53" s="147" t="str">
        <f t="shared" si="4"/>
        <v>250m 승</v>
      </c>
      <c r="K53" s="148" t="str">
        <f t="shared" si="5"/>
        <v>500m 승</v>
      </c>
      <c r="L53" s="147" t="str">
        <f t="shared" si="6"/>
        <v>300m 승</v>
      </c>
      <c r="M53" s="148"/>
      <c r="N53" s="1"/>
      <c r="O53" s="15">
        <v>48</v>
      </c>
      <c r="P53" s="17">
        <v>5</v>
      </c>
      <c r="Q53" s="16">
        <f t="shared" si="12"/>
        <v>240</v>
      </c>
      <c r="R53" s="190" t="s">
        <v>1073</v>
      </c>
      <c r="S53" s="190">
        <f t="shared" si="7"/>
        <v>2900</v>
      </c>
      <c r="T53" s="6">
        <f t="shared" si="8"/>
        <v>157</v>
      </c>
      <c r="U53" s="6">
        <f t="shared" si="9"/>
        <v>18</v>
      </c>
      <c r="V53" s="6">
        <f t="shared" si="10"/>
        <v>90</v>
      </c>
    </row>
    <row r="54" spans="2:22">
      <c r="B54" s="15">
        <v>49</v>
      </c>
      <c r="C54" s="17">
        <f t="shared" si="2"/>
        <v>230</v>
      </c>
      <c r="D54" s="16">
        <f t="shared" si="11"/>
        <v>5990</v>
      </c>
      <c r="E54" s="19">
        <f t="shared" si="3"/>
        <v>64</v>
      </c>
      <c r="F54" s="1"/>
      <c r="G54" s="146" t="s">
        <v>343</v>
      </c>
      <c r="H54" s="147" t="str">
        <f t="shared" si="13"/>
        <v>400m 승</v>
      </c>
      <c r="I54" s="148" t="str">
        <f t="shared" si="14"/>
        <v>1200m 승</v>
      </c>
      <c r="J54" s="147" t="str">
        <f t="shared" si="4"/>
        <v>250m 승</v>
      </c>
      <c r="K54" s="148" t="str">
        <f t="shared" si="5"/>
        <v>500m 승</v>
      </c>
      <c r="L54" s="147" t="str">
        <f t="shared" si="6"/>
        <v>300m 승</v>
      </c>
      <c r="M54" s="148"/>
      <c r="N54" s="1"/>
      <c r="O54" s="15">
        <v>49</v>
      </c>
      <c r="P54" s="17">
        <v>5</v>
      </c>
      <c r="Q54" s="16">
        <f t="shared" si="12"/>
        <v>245</v>
      </c>
      <c r="R54" s="190" t="s">
        <v>1074</v>
      </c>
      <c r="S54" s="190">
        <f t="shared" si="7"/>
        <v>2900</v>
      </c>
      <c r="T54" s="6">
        <f t="shared" si="8"/>
        <v>158</v>
      </c>
      <c r="U54" s="6">
        <f t="shared" si="9"/>
        <v>18</v>
      </c>
      <c r="V54" s="6">
        <f t="shared" si="10"/>
        <v>90</v>
      </c>
    </row>
    <row r="55" spans="2:22">
      <c r="B55" s="15">
        <v>50</v>
      </c>
      <c r="C55" s="17">
        <f t="shared" si="2"/>
        <v>235</v>
      </c>
      <c r="D55" s="16">
        <f t="shared" si="11"/>
        <v>6225</v>
      </c>
      <c r="E55" s="19">
        <f t="shared" si="3"/>
        <v>65</v>
      </c>
      <c r="F55" s="1"/>
      <c r="G55" s="146" t="s">
        <v>343</v>
      </c>
      <c r="H55" s="147" t="str">
        <f t="shared" si="13"/>
        <v>400m 승</v>
      </c>
      <c r="I55" s="148" t="str">
        <f t="shared" si="14"/>
        <v>1200m 승</v>
      </c>
      <c r="J55" s="147" t="str">
        <f t="shared" si="4"/>
        <v>300m 승</v>
      </c>
      <c r="K55" s="148" t="str">
        <f t="shared" si="5"/>
        <v>600m 승</v>
      </c>
      <c r="L55" s="147" t="str">
        <f t="shared" si="6"/>
        <v>300m 승</v>
      </c>
      <c r="M55" s="148"/>
      <c r="N55" s="1"/>
      <c r="O55" s="15">
        <v>50</v>
      </c>
      <c r="P55" s="17">
        <v>5</v>
      </c>
      <c r="Q55" s="16">
        <f t="shared" si="12"/>
        <v>250</v>
      </c>
      <c r="R55" s="190" t="s">
        <v>1075</v>
      </c>
      <c r="S55" s="190">
        <f t="shared" si="7"/>
        <v>3000</v>
      </c>
      <c r="T55" s="6">
        <f t="shared" si="8"/>
        <v>160</v>
      </c>
      <c r="U55" s="6">
        <f t="shared" si="9"/>
        <v>18</v>
      </c>
      <c r="V55" s="6">
        <f t="shared" si="10"/>
        <v>90</v>
      </c>
    </row>
    <row r="67" spans="18:19">
      <c r="R67" s="6">
        <v>1</v>
      </c>
      <c r="S67" s="6" t="s">
        <v>637</v>
      </c>
    </row>
    <row r="68" spans="18:19">
      <c r="R68" s="6">
        <v>2</v>
      </c>
      <c r="S68" s="6" t="s">
        <v>638</v>
      </c>
    </row>
    <row r="69" spans="18:19">
      <c r="R69" s="6">
        <v>3</v>
      </c>
      <c r="S69" s="6" t="s">
        <v>632</v>
      </c>
    </row>
    <row r="70" spans="18:19">
      <c r="R70" s="6">
        <v>4</v>
      </c>
      <c r="S70" s="6" t="s">
        <v>633</v>
      </c>
    </row>
    <row r="71" spans="18:19">
      <c r="R71" s="6">
        <v>5</v>
      </c>
      <c r="S71" s="6" t="s">
        <v>639</v>
      </c>
    </row>
    <row r="72" spans="18:19">
      <c r="R72" s="6">
        <v>6</v>
      </c>
      <c r="S72" s="6" t="s">
        <v>640</v>
      </c>
    </row>
    <row r="73" spans="18:19">
      <c r="R73" s="6">
        <v>7</v>
      </c>
      <c r="S73" s="6" t="s">
        <v>641</v>
      </c>
    </row>
    <row r="74" spans="18:19">
      <c r="R74" s="6">
        <v>8</v>
      </c>
      <c r="S74" s="6" t="s">
        <v>642</v>
      </c>
    </row>
    <row r="75" spans="18:19">
      <c r="R75" s="6">
        <v>9</v>
      </c>
      <c r="S75" s="6" t="s">
        <v>643</v>
      </c>
    </row>
    <row r="76" spans="18:19">
      <c r="R76" s="6">
        <v>10</v>
      </c>
      <c r="S76" s="6" t="s">
        <v>644</v>
      </c>
    </row>
    <row r="77" spans="18:19">
      <c r="R77" s="6">
        <v>11</v>
      </c>
      <c r="S77" s="6" t="s">
        <v>645</v>
      </c>
    </row>
    <row r="78" spans="18:19">
      <c r="R78" s="6">
        <v>12</v>
      </c>
      <c r="S78" s="6" t="s">
        <v>646</v>
      </c>
    </row>
    <row r="79" spans="18:19">
      <c r="R79" s="6">
        <v>13</v>
      </c>
      <c r="S79" s="6" t="s">
        <v>647</v>
      </c>
    </row>
    <row r="80" spans="18:19">
      <c r="R80" s="6">
        <v>14</v>
      </c>
      <c r="S80" s="6" t="s">
        <v>648</v>
      </c>
    </row>
    <row r="81" spans="18:19">
      <c r="R81" s="6">
        <v>15</v>
      </c>
      <c r="S81" s="6" t="s">
        <v>649</v>
      </c>
    </row>
    <row r="82" spans="18:19">
      <c r="R82" s="6">
        <v>16</v>
      </c>
      <c r="S82" s="6" t="s">
        <v>650</v>
      </c>
    </row>
    <row r="83" spans="18:19">
      <c r="R83" s="6">
        <v>17</v>
      </c>
      <c r="S83" s="6" t="s">
        <v>651</v>
      </c>
    </row>
    <row r="84" spans="18:19">
      <c r="R84" s="6">
        <v>18</v>
      </c>
      <c r="S84" s="6" t="s">
        <v>652</v>
      </c>
    </row>
    <row r="85" spans="18:19">
      <c r="R85" s="6">
        <v>19</v>
      </c>
      <c r="S85" s="6" t="s">
        <v>653</v>
      </c>
    </row>
    <row r="86" spans="18:19">
      <c r="R86" s="6">
        <v>20</v>
      </c>
      <c r="S86" s="6" t="s">
        <v>654</v>
      </c>
    </row>
    <row r="87" spans="18:19">
      <c r="R87" s="6">
        <v>21</v>
      </c>
      <c r="S87" s="6" t="s">
        <v>655</v>
      </c>
    </row>
    <row r="88" spans="18:19">
      <c r="R88" s="6">
        <v>22</v>
      </c>
      <c r="S88" s="6" t="s">
        <v>656</v>
      </c>
    </row>
    <row r="89" spans="18:19">
      <c r="R89" s="6">
        <v>23</v>
      </c>
      <c r="S89" s="6" t="s">
        <v>657</v>
      </c>
    </row>
    <row r="90" spans="18:19">
      <c r="R90" s="6">
        <v>24</v>
      </c>
      <c r="S90" s="6" t="s">
        <v>658</v>
      </c>
    </row>
    <row r="91" spans="18:19">
      <c r="R91" s="6">
        <v>25</v>
      </c>
      <c r="S91" s="6" t="s">
        <v>659</v>
      </c>
    </row>
    <row r="92" spans="18:19">
      <c r="R92" s="6">
        <v>26</v>
      </c>
      <c r="S92" s="6" t="s">
        <v>635</v>
      </c>
    </row>
    <row r="93" spans="18:19">
      <c r="R93" s="6">
        <v>27</v>
      </c>
      <c r="S93" s="6" t="s">
        <v>636</v>
      </c>
    </row>
    <row r="94" spans="18:19">
      <c r="R94" s="6">
        <v>28</v>
      </c>
      <c r="S94" s="6" t="s">
        <v>634</v>
      </c>
    </row>
    <row r="95" spans="18:19">
      <c r="R95" s="6">
        <v>29</v>
      </c>
      <c r="S95" s="6" t="s">
        <v>660</v>
      </c>
    </row>
    <row r="96" spans="18:19">
      <c r="R96" s="6">
        <v>30</v>
      </c>
      <c r="S96" s="6" t="s">
        <v>661</v>
      </c>
    </row>
    <row r="97" spans="18:19">
      <c r="R97" s="6">
        <v>31</v>
      </c>
      <c r="S97" s="6" t="s">
        <v>662</v>
      </c>
    </row>
    <row r="98" spans="18:19">
      <c r="R98" s="6">
        <v>32</v>
      </c>
      <c r="S98" s="6" t="s">
        <v>663</v>
      </c>
    </row>
  </sheetData>
  <mergeCells count="7">
    <mergeCell ref="H2:I2"/>
    <mergeCell ref="J2:K2"/>
    <mergeCell ref="L2:M2"/>
    <mergeCell ref="B4:C4"/>
    <mergeCell ref="H3:I3"/>
    <mergeCell ref="J3:K3"/>
    <mergeCell ref="L3:M3"/>
  </mergeCells>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B2:G303"/>
  <sheetViews>
    <sheetView workbookViewId="0">
      <selection activeCell="C39" sqref="C39"/>
    </sheetView>
  </sheetViews>
  <sheetFormatPr defaultRowHeight="11.25"/>
  <cols>
    <col min="1" max="1" width="2.875" style="6" customWidth="1"/>
    <col min="2" max="2" width="6.5" style="6" customWidth="1"/>
    <col min="3" max="3" width="5.875" style="6" customWidth="1"/>
    <col min="4" max="4" width="7.375" style="6" customWidth="1"/>
    <col min="5" max="5" width="3" style="6" bestFit="1" customWidth="1"/>
    <col min="6" max="16384" width="9" style="6"/>
  </cols>
  <sheetData>
    <row r="2" spans="2:7">
      <c r="B2" s="297"/>
      <c r="C2" s="297" t="s">
        <v>805</v>
      </c>
      <c r="D2" s="297" t="s">
        <v>806</v>
      </c>
      <c r="F2" s="296" t="s">
        <v>815</v>
      </c>
      <c r="G2" s="296" t="s">
        <v>816</v>
      </c>
    </row>
    <row r="3" spans="2:7">
      <c r="B3" s="297" t="s">
        <v>802</v>
      </c>
      <c r="C3" s="297" t="s">
        <v>803</v>
      </c>
      <c r="D3" s="297" t="s">
        <v>804</v>
      </c>
    </row>
    <row r="4" spans="2:7">
      <c r="B4" s="298">
        <v>0</v>
      </c>
      <c r="C4" s="322">
        <f>INT(B4/6) + 1</f>
        <v>1</v>
      </c>
      <c r="D4" s="299" t="s">
        <v>793</v>
      </c>
      <c r="E4" s="6">
        <f>MOD(B4, 6)</f>
        <v>0</v>
      </c>
    </row>
    <row r="5" spans="2:7" ht="12" thickBot="1">
      <c r="B5" s="300">
        <v>1</v>
      </c>
      <c r="C5" s="323">
        <f t="shared" ref="C5:C68" si="0">INT(B5/6) + 1</f>
        <v>1</v>
      </c>
      <c r="D5" s="301" t="s">
        <v>794</v>
      </c>
      <c r="E5" s="6">
        <f t="shared" ref="E5:E68" si="1">MOD(B5, 6)</f>
        <v>1</v>
      </c>
    </row>
    <row r="6" spans="2:7" ht="12" thickBot="1">
      <c r="B6" s="334">
        <v>2</v>
      </c>
      <c r="C6" s="335">
        <f t="shared" si="0"/>
        <v>1</v>
      </c>
      <c r="D6" s="336" t="s">
        <v>795</v>
      </c>
      <c r="E6" s="6">
        <f t="shared" si="1"/>
        <v>2</v>
      </c>
    </row>
    <row r="7" spans="2:7">
      <c r="B7" s="300">
        <v>3</v>
      </c>
      <c r="C7" s="323">
        <f t="shared" si="0"/>
        <v>1</v>
      </c>
      <c r="D7" s="301" t="s">
        <v>796</v>
      </c>
      <c r="E7" s="6">
        <f t="shared" si="1"/>
        <v>3</v>
      </c>
    </row>
    <row r="8" spans="2:7">
      <c r="B8" s="300">
        <v>4</v>
      </c>
      <c r="C8" s="323">
        <f t="shared" si="0"/>
        <v>1</v>
      </c>
      <c r="D8" s="301" t="s">
        <v>797</v>
      </c>
      <c r="E8" s="6">
        <f t="shared" si="1"/>
        <v>4</v>
      </c>
    </row>
    <row r="9" spans="2:7">
      <c r="B9" s="302">
        <v>5</v>
      </c>
      <c r="C9" s="324">
        <f t="shared" si="0"/>
        <v>1</v>
      </c>
      <c r="D9" s="303" t="s">
        <v>798</v>
      </c>
      <c r="E9" s="6">
        <f t="shared" si="1"/>
        <v>5</v>
      </c>
    </row>
    <row r="10" spans="2:7">
      <c r="B10" s="304">
        <v>6</v>
      </c>
      <c r="C10" s="325">
        <f t="shared" si="0"/>
        <v>2</v>
      </c>
      <c r="D10" s="305" t="s">
        <v>807</v>
      </c>
      <c r="E10" s="6">
        <f t="shared" si="1"/>
        <v>0</v>
      </c>
    </row>
    <row r="11" spans="2:7">
      <c r="B11" s="306">
        <v>7</v>
      </c>
      <c r="C11" s="326">
        <f t="shared" si="0"/>
        <v>2</v>
      </c>
      <c r="D11" s="307" t="s">
        <v>808</v>
      </c>
      <c r="E11" s="6">
        <f t="shared" si="1"/>
        <v>1</v>
      </c>
    </row>
    <row r="12" spans="2:7">
      <c r="B12" s="306">
        <v>8</v>
      </c>
      <c r="C12" s="326">
        <f t="shared" si="0"/>
        <v>2</v>
      </c>
      <c r="D12" s="307" t="s">
        <v>809</v>
      </c>
      <c r="E12" s="6">
        <f t="shared" si="1"/>
        <v>2</v>
      </c>
    </row>
    <row r="13" spans="2:7">
      <c r="B13" s="306">
        <v>9</v>
      </c>
      <c r="C13" s="326">
        <f t="shared" si="0"/>
        <v>2</v>
      </c>
      <c r="D13" s="307" t="s">
        <v>810</v>
      </c>
      <c r="E13" s="6">
        <f t="shared" si="1"/>
        <v>3</v>
      </c>
    </row>
    <row r="14" spans="2:7">
      <c r="B14" s="306">
        <v>10</v>
      </c>
      <c r="C14" s="326">
        <f t="shared" si="0"/>
        <v>2</v>
      </c>
      <c r="D14" s="307" t="s">
        <v>811</v>
      </c>
      <c r="E14" s="6">
        <f t="shared" si="1"/>
        <v>4</v>
      </c>
    </row>
    <row r="15" spans="2:7">
      <c r="B15" s="308">
        <v>11</v>
      </c>
      <c r="C15" s="327">
        <f t="shared" si="0"/>
        <v>2</v>
      </c>
      <c r="D15" s="309" t="s">
        <v>812</v>
      </c>
      <c r="E15" s="6">
        <f t="shared" si="1"/>
        <v>5</v>
      </c>
    </row>
    <row r="16" spans="2:7">
      <c r="B16" s="310">
        <v>12</v>
      </c>
      <c r="C16" s="328">
        <f t="shared" si="0"/>
        <v>3</v>
      </c>
      <c r="D16" s="311" t="s">
        <v>807</v>
      </c>
      <c r="E16" s="6">
        <f t="shared" si="1"/>
        <v>0</v>
      </c>
    </row>
    <row r="17" spans="2:5">
      <c r="B17" s="312">
        <v>13</v>
      </c>
      <c r="C17" s="329">
        <f t="shared" si="0"/>
        <v>3</v>
      </c>
      <c r="D17" s="313" t="s">
        <v>808</v>
      </c>
      <c r="E17" s="6">
        <f t="shared" si="1"/>
        <v>1</v>
      </c>
    </row>
    <row r="18" spans="2:5">
      <c r="B18" s="312">
        <v>14</v>
      </c>
      <c r="C18" s="329">
        <f t="shared" si="0"/>
        <v>3</v>
      </c>
      <c r="D18" s="313" t="s">
        <v>809</v>
      </c>
      <c r="E18" s="6">
        <f t="shared" si="1"/>
        <v>2</v>
      </c>
    </row>
    <row r="19" spans="2:5">
      <c r="B19" s="312">
        <v>15</v>
      </c>
      <c r="C19" s="329">
        <f t="shared" si="0"/>
        <v>3</v>
      </c>
      <c r="D19" s="313" t="s">
        <v>810</v>
      </c>
      <c r="E19" s="6">
        <f t="shared" si="1"/>
        <v>3</v>
      </c>
    </row>
    <row r="20" spans="2:5">
      <c r="B20" s="312">
        <v>16</v>
      </c>
      <c r="C20" s="329">
        <f t="shared" si="0"/>
        <v>3</v>
      </c>
      <c r="D20" s="313" t="s">
        <v>811</v>
      </c>
      <c r="E20" s="6">
        <f t="shared" si="1"/>
        <v>4</v>
      </c>
    </row>
    <row r="21" spans="2:5">
      <c r="B21" s="314">
        <v>17</v>
      </c>
      <c r="C21" s="330">
        <f t="shared" si="0"/>
        <v>3</v>
      </c>
      <c r="D21" s="315" t="s">
        <v>812</v>
      </c>
      <c r="E21" s="6">
        <f t="shared" si="1"/>
        <v>5</v>
      </c>
    </row>
    <row r="22" spans="2:5">
      <c r="B22" s="316">
        <v>18</v>
      </c>
      <c r="C22" s="331">
        <f t="shared" si="0"/>
        <v>4</v>
      </c>
      <c r="D22" s="317" t="s">
        <v>807</v>
      </c>
      <c r="E22" s="6">
        <f t="shared" si="1"/>
        <v>0</v>
      </c>
    </row>
    <row r="23" spans="2:5">
      <c r="B23" s="318">
        <v>19</v>
      </c>
      <c r="C23" s="332">
        <f t="shared" si="0"/>
        <v>4</v>
      </c>
      <c r="D23" s="319" t="s">
        <v>808</v>
      </c>
      <c r="E23" s="6">
        <f t="shared" si="1"/>
        <v>1</v>
      </c>
    </row>
    <row r="24" spans="2:5">
      <c r="B24" s="318">
        <v>20</v>
      </c>
      <c r="C24" s="332">
        <f t="shared" si="0"/>
        <v>4</v>
      </c>
      <c r="D24" s="319" t="s">
        <v>809</v>
      </c>
      <c r="E24" s="6">
        <f t="shared" si="1"/>
        <v>2</v>
      </c>
    </row>
    <row r="25" spans="2:5">
      <c r="B25" s="318">
        <v>21</v>
      </c>
      <c r="C25" s="332">
        <f t="shared" si="0"/>
        <v>4</v>
      </c>
      <c r="D25" s="319" t="s">
        <v>810</v>
      </c>
      <c r="E25" s="6">
        <f t="shared" si="1"/>
        <v>3</v>
      </c>
    </row>
    <row r="26" spans="2:5">
      <c r="B26" s="318">
        <v>22</v>
      </c>
      <c r="C26" s="332">
        <f t="shared" si="0"/>
        <v>4</v>
      </c>
      <c r="D26" s="319" t="s">
        <v>811</v>
      </c>
      <c r="E26" s="6">
        <f t="shared" si="1"/>
        <v>4</v>
      </c>
    </row>
    <row r="27" spans="2:5">
      <c r="B27" s="318">
        <v>23</v>
      </c>
      <c r="C27" s="332">
        <f t="shared" si="0"/>
        <v>4</v>
      </c>
      <c r="D27" s="319" t="s">
        <v>812</v>
      </c>
      <c r="E27" s="6">
        <f t="shared" si="1"/>
        <v>5</v>
      </c>
    </row>
    <row r="28" spans="2:5">
      <c r="B28" s="310">
        <v>24</v>
      </c>
      <c r="C28" s="328">
        <f t="shared" si="0"/>
        <v>5</v>
      </c>
      <c r="D28" s="311" t="s">
        <v>807</v>
      </c>
      <c r="E28" s="6">
        <f t="shared" si="1"/>
        <v>0</v>
      </c>
    </row>
    <row r="29" spans="2:5">
      <c r="B29" s="312">
        <v>25</v>
      </c>
      <c r="C29" s="329">
        <f t="shared" si="0"/>
        <v>5</v>
      </c>
      <c r="D29" s="313" t="s">
        <v>808</v>
      </c>
      <c r="E29" s="6">
        <f t="shared" si="1"/>
        <v>1</v>
      </c>
    </row>
    <row r="30" spans="2:5">
      <c r="B30" s="312">
        <v>26</v>
      </c>
      <c r="C30" s="329">
        <f t="shared" si="0"/>
        <v>5</v>
      </c>
      <c r="D30" s="313" t="s">
        <v>809</v>
      </c>
      <c r="E30" s="6">
        <f t="shared" si="1"/>
        <v>2</v>
      </c>
    </row>
    <row r="31" spans="2:5">
      <c r="B31" s="312">
        <v>27</v>
      </c>
      <c r="C31" s="329">
        <f t="shared" si="0"/>
        <v>5</v>
      </c>
      <c r="D31" s="313" t="s">
        <v>810</v>
      </c>
      <c r="E31" s="6">
        <f t="shared" si="1"/>
        <v>3</v>
      </c>
    </row>
    <row r="32" spans="2:5">
      <c r="B32" s="312">
        <v>28</v>
      </c>
      <c r="C32" s="329">
        <f t="shared" si="0"/>
        <v>5</v>
      </c>
      <c r="D32" s="313" t="s">
        <v>811</v>
      </c>
      <c r="E32" s="6">
        <f t="shared" si="1"/>
        <v>4</v>
      </c>
    </row>
    <row r="33" spans="2:5">
      <c r="B33" s="314">
        <v>29</v>
      </c>
      <c r="C33" s="330">
        <f t="shared" si="0"/>
        <v>5</v>
      </c>
      <c r="D33" s="315" t="s">
        <v>812</v>
      </c>
      <c r="E33" s="6">
        <f t="shared" si="1"/>
        <v>5</v>
      </c>
    </row>
    <row r="34" spans="2:5">
      <c r="B34" s="318">
        <v>30</v>
      </c>
      <c r="C34" s="332">
        <f t="shared" si="0"/>
        <v>6</v>
      </c>
      <c r="D34" s="319" t="s">
        <v>807</v>
      </c>
      <c r="E34" s="6">
        <f t="shared" si="1"/>
        <v>0</v>
      </c>
    </row>
    <row r="35" spans="2:5">
      <c r="B35" s="318">
        <v>31</v>
      </c>
      <c r="C35" s="332">
        <f t="shared" si="0"/>
        <v>6</v>
      </c>
      <c r="D35" s="319" t="s">
        <v>808</v>
      </c>
      <c r="E35" s="6">
        <f t="shared" si="1"/>
        <v>1</v>
      </c>
    </row>
    <row r="36" spans="2:5">
      <c r="B36" s="318">
        <v>32</v>
      </c>
      <c r="C36" s="332">
        <f t="shared" si="0"/>
        <v>6</v>
      </c>
      <c r="D36" s="319" t="s">
        <v>809</v>
      </c>
      <c r="E36" s="6">
        <f t="shared" si="1"/>
        <v>2</v>
      </c>
    </row>
    <row r="37" spans="2:5">
      <c r="B37" s="318">
        <v>33</v>
      </c>
      <c r="C37" s="332">
        <f t="shared" si="0"/>
        <v>6</v>
      </c>
      <c r="D37" s="319" t="s">
        <v>810</v>
      </c>
      <c r="E37" s="6">
        <f t="shared" si="1"/>
        <v>3</v>
      </c>
    </row>
    <row r="38" spans="2:5">
      <c r="B38" s="318">
        <v>34</v>
      </c>
      <c r="C38" s="332">
        <f t="shared" si="0"/>
        <v>6</v>
      </c>
      <c r="D38" s="319" t="s">
        <v>811</v>
      </c>
      <c r="E38" s="6">
        <f t="shared" si="1"/>
        <v>4</v>
      </c>
    </row>
    <row r="39" spans="2:5">
      <c r="B39" s="320">
        <v>35</v>
      </c>
      <c r="C39" s="333">
        <f t="shared" si="0"/>
        <v>6</v>
      </c>
      <c r="D39" s="321" t="s">
        <v>812</v>
      </c>
      <c r="E39" s="6">
        <f t="shared" si="1"/>
        <v>5</v>
      </c>
    </row>
    <row r="40" spans="2:5">
      <c r="B40" s="320">
        <v>36</v>
      </c>
      <c r="C40" s="333">
        <f t="shared" si="0"/>
        <v>7</v>
      </c>
      <c r="D40" s="311" t="s">
        <v>807</v>
      </c>
      <c r="E40" s="6">
        <f t="shared" si="1"/>
        <v>0</v>
      </c>
    </row>
    <row r="41" spans="2:5">
      <c r="B41" s="320">
        <v>37</v>
      </c>
      <c r="C41" s="333">
        <f t="shared" si="0"/>
        <v>7</v>
      </c>
      <c r="D41" s="313" t="s">
        <v>808</v>
      </c>
      <c r="E41" s="6">
        <f t="shared" si="1"/>
        <v>1</v>
      </c>
    </row>
    <row r="42" spans="2:5">
      <c r="B42" s="320">
        <v>38</v>
      </c>
      <c r="C42" s="333">
        <f t="shared" si="0"/>
        <v>7</v>
      </c>
      <c r="D42" s="313" t="s">
        <v>809</v>
      </c>
      <c r="E42" s="6">
        <f t="shared" si="1"/>
        <v>2</v>
      </c>
    </row>
    <row r="43" spans="2:5">
      <c r="B43" s="320">
        <v>39</v>
      </c>
      <c r="C43" s="333">
        <f t="shared" si="0"/>
        <v>7</v>
      </c>
      <c r="D43" s="313" t="s">
        <v>810</v>
      </c>
      <c r="E43" s="6">
        <f t="shared" si="1"/>
        <v>3</v>
      </c>
    </row>
    <row r="44" spans="2:5">
      <c r="B44" s="320">
        <v>40</v>
      </c>
      <c r="C44" s="333">
        <f t="shared" si="0"/>
        <v>7</v>
      </c>
      <c r="D44" s="313" t="s">
        <v>811</v>
      </c>
      <c r="E44" s="6">
        <f t="shared" si="1"/>
        <v>4</v>
      </c>
    </row>
    <row r="45" spans="2:5">
      <c r="B45" s="320">
        <v>41</v>
      </c>
      <c r="C45" s="333">
        <f t="shared" si="0"/>
        <v>7</v>
      </c>
      <c r="D45" s="315" t="s">
        <v>812</v>
      </c>
      <c r="E45" s="6">
        <f t="shared" si="1"/>
        <v>5</v>
      </c>
    </row>
    <row r="46" spans="2:5">
      <c r="B46" s="320">
        <v>42</v>
      </c>
      <c r="C46" s="333">
        <f t="shared" si="0"/>
        <v>8</v>
      </c>
      <c r="D46" s="317" t="s">
        <v>807</v>
      </c>
      <c r="E46" s="6">
        <f t="shared" si="1"/>
        <v>0</v>
      </c>
    </row>
    <row r="47" spans="2:5">
      <c r="B47" s="320">
        <v>43</v>
      </c>
      <c r="C47" s="333">
        <f t="shared" si="0"/>
        <v>8</v>
      </c>
      <c r="D47" s="319" t="s">
        <v>808</v>
      </c>
      <c r="E47" s="6">
        <f t="shared" si="1"/>
        <v>1</v>
      </c>
    </row>
    <row r="48" spans="2:5">
      <c r="B48" s="320">
        <v>44</v>
      </c>
      <c r="C48" s="333">
        <f t="shared" si="0"/>
        <v>8</v>
      </c>
      <c r="D48" s="319" t="s">
        <v>809</v>
      </c>
      <c r="E48" s="6">
        <f t="shared" si="1"/>
        <v>2</v>
      </c>
    </row>
    <row r="49" spans="2:5">
      <c r="B49" s="320">
        <v>45</v>
      </c>
      <c r="C49" s="333">
        <f t="shared" si="0"/>
        <v>8</v>
      </c>
      <c r="D49" s="319" t="s">
        <v>810</v>
      </c>
      <c r="E49" s="6">
        <f t="shared" si="1"/>
        <v>3</v>
      </c>
    </row>
    <row r="50" spans="2:5">
      <c r="B50" s="320">
        <v>46</v>
      </c>
      <c r="C50" s="333">
        <f t="shared" si="0"/>
        <v>8</v>
      </c>
      <c r="D50" s="319" t="s">
        <v>811</v>
      </c>
      <c r="E50" s="6">
        <f t="shared" si="1"/>
        <v>4</v>
      </c>
    </row>
    <row r="51" spans="2:5">
      <c r="B51" s="320">
        <v>47</v>
      </c>
      <c r="C51" s="333">
        <f t="shared" si="0"/>
        <v>8</v>
      </c>
      <c r="D51" s="319" t="s">
        <v>812</v>
      </c>
      <c r="E51" s="6">
        <f t="shared" si="1"/>
        <v>5</v>
      </c>
    </row>
    <row r="52" spans="2:5">
      <c r="B52" s="320">
        <v>48</v>
      </c>
      <c r="C52" s="333">
        <f t="shared" si="0"/>
        <v>9</v>
      </c>
      <c r="D52" s="311" t="s">
        <v>807</v>
      </c>
      <c r="E52" s="6">
        <f t="shared" si="1"/>
        <v>0</v>
      </c>
    </row>
    <row r="53" spans="2:5">
      <c r="B53" s="320">
        <v>49</v>
      </c>
      <c r="C53" s="333">
        <f t="shared" si="0"/>
        <v>9</v>
      </c>
      <c r="D53" s="313" t="s">
        <v>808</v>
      </c>
      <c r="E53" s="6">
        <f t="shared" si="1"/>
        <v>1</v>
      </c>
    </row>
    <row r="54" spans="2:5">
      <c r="B54" s="320">
        <v>50</v>
      </c>
      <c r="C54" s="333">
        <f t="shared" si="0"/>
        <v>9</v>
      </c>
      <c r="D54" s="313" t="s">
        <v>809</v>
      </c>
      <c r="E54" s="6">
        <f t="shared" si="1"/>
        <v>2</v>
      </c>
    </row>
    <row r="55" spans="2:5">
      <c r="B55" s="320">
        <v>51</v>
      </c>
      <c r="C55" s="333">
        <f t="shared" si="0"/>
        <v>9</v>
      </c>
      <c r="D55" s="313" t="s">
        <v>810</v>
      </c>
      <c r="E55" s="6">
        <f t="shared" si="1"/>
        <v>3</v>
      </c>
    </row>
    <row r="56" spans="2:5">
      <c r="B56" s="320">
        <v>52</v>
      </c>
      <c r="C56" s="333">
        <f t="shared" si="0"/>
        <v>9</v>
      </c>
      <c r="D56" s="313" t="s">
        <v>811</v>
      </c>
      <c r="E56" s="6">
        <f t="shared" si="1"/>
        <v>4</v>
      </c>
    </row>
    <row r="57" spans="2:5">
      <c r="B57" s="320">
        <v>53</v>
      </c>
      <c r="C57" s="333">
        <f t="shared" si="0"/>
        <v>9</v>
      </c>
      <c r="D57" s="315" t="s">
        <v>812</v>
      </c>
      <c r="E57" s="6">
        <f t="shared" si="1"/>
        <v>5</v>
      </c>
    </row>
    <row r="58" spans="2:5">
      <c r="B58" s="320">
        <v>54</v>
      </c>
      <c r="C58" s="333">
        <f t="shared" si="0"/>
        <v>10</v>
      </c>
      <c r="D58" s="319" t="s">
        <v>807</v>
      </c>
      <c r="E58" s="6">
        <f t="shared" si="1"/>
        <v>0</v>
      </c>
    </row>
    <row r="59" spans="2:5">
      <c r="B59" s="320">
        <v>55</v>
      </c>
      <c r="C59" s="333">
        <f t="shared" si="0"/>
        <v>10</v>
      </c>
      <c r="D59" s="319" t="s">
        <v>808</v>
      </c>
      <c r="E59" s="6">
        <f t="shared" si="1"/>
        <v>1</v>
      </c>
    </row>
    <row r="60" spans="2:5">
      <c r="B60" s="320">
        <v>56</v>
      </c>
      <c r="C60" s="333">
        <f t="shared" si="0"/>
        <v>10</v>
      </c>
      <c r="D60" s="319" t="s">
        <v>809</v>
      </c>
      <c r="E60" s="6">
        <f t="shared" si="1"/>
        <v>2</v>
      </c>
    </row>
    <row r="61" spans="2:5">
      <c r="B61" s="320">
        <v>57</v>
      </c>
      <c r="C61" s="333">
        <f t="shared" si="0"/>
        <v>10</v>
      </c>
      <c r="D61" s="319" t="s">
        <v>810</v>
      </c>
      <c r="E61" s="6">
        <f t="shared" si="1"/>
        <v>3</v>
      </c>
    </row>
    <row r="62" spans="2:5">
      <c r="B62" s="320">
        <v>58</v>
      </c>
      <c r="C62" s="333">
        <f t="shared" si="0"/>
        <v>10</v>
      </c>
      <c r="D62" s="319" t="s">
        <v>811</v>
      </c>
      <c r="E62" s="6">
        <f t="shared" si="1"/>
        <v>4</v>
      </c>
    </row>
    <row r="63" spans="2:5">
      <c r="B63" s="320">
        <v>59</v>
      </c>
      <c r="C63" s="333">
        <f t="shared" si="0"/>
        <v>10</v>
      </c>
      <c r="D63" s="321" t="s">
        <v>812</v>
      </c>
      <c r="E63" s="6">
        <f t="shared" si="1"/>
        <v>5</v>
      </c>
    </row>
    <row r="64" spans="2:5">
      <c r="B64" s="320">
        <v>60</v>
      </c>
      <c r="C64" s="333">
        <f t="shared" si="0"/>
        <v>11</v>
      </c>
      <c r="D64" s="311" t="s">
        <v>807</v>
      </c>
      <c r="E64" s="6">
        <f t="shared" si="1"/>
        <v>0</v>
      </c>
    </row>
    <row r="65" spans="2:5">
      <c r="B65" s="320">
        <v>61</v>
      </c>
      <c r="C65" s="333">
        <f t="shared" si="0"/>
        <v>11</v>
      </c>
      <c r="D65" s="313" t="s">
        <v>808</v>
      </c>
      <c r="E65" s="6">
        <f t="shared" si="1"/>
        <v>1</v>
      </c>
    </row>
    <row r="66" spans="2:5">
      <c r="B66" s="320">
        <v>62</v>
      </c>
      <c r="C66" s="333">
        <f t="shared" si="0"/>
        <v>11</v>
      </c>
      <c r="D66" s="313" t="s">
        <v>809</v>
      </c>
      <c r="E66" s="6">
        <f t="shared" si="1"/>
        <v>2</v>
      </c>
    </row>
    <row r="67" spans="2:5">
      <c r="B67" s="320">
        <v>63</v>
      </c>
      <c r="C67" s="333">
        <f t="shared" si="0"/>
        <v>11</v>
      </c>
      <c r="D67" s="313" t="s">
        <v>810</v>
      </c>
      <c r="E67" s="6">
        <f t="shared" si="1"/>
        <v>3</v>
      </c>
    </row>
    <row r="68" spans="2:5">
      <c r="B68" s="320">
        <v>64</v>
      </c>
      <c r="C68" s="333">
        <f t="shared" si="0"/>
        <v>11</v>
      </c>
      <c r="D68" s="313" t="s">
        <v>811</v>
      </c>
      <c r="E68" s="6">
        <f t="shared" si="1"/>
        <v>4</v>
      </c>
    </row>
    <row r="69" spans="2:5">
      <c r="B69" s="320">
        <v>65</v>
      </c>
      <c r="C69" s="333">
        <f t="shared" ref="C69:C132" si="2">INT(B69/6) + 1</f>
        <v>11</v>
      </c>
      <c r="D69" s="315" t="s">
        <v>812</v>
      </c>
      <c r="E69" s="6">
        <f t="shared" ref="E69:E132" si="3">MOD(B69, 6)</f>
        <v>5</v>
      </c>
    </row>
    <row r="70" spans="2:5">
      <c r="B70" s="320">
        <v>66</v>
      </c>
      <c r="C70" s="333">
        <f t="shared" si="2"/>
        <v>12</v>
      </c>
      <c r="D70" s="317" t="s">
        <v>807</v>
      </c>
      <c r="E70" s="6">
        <f t="shared" si="3"/>
        <v>0</v>
      </c>
    </row>
    <row r="71" spans="2:5">
      <c r="B71" s="320">
        <v>67</v>
      </c>
      <c r="C71" s="333">
        <f t="shared" si="2"/>
        <v>12</v>
      </c>
      <c r="D71" s="319" t="s">
        <v>808</v>
      </c>
      <c r="E71" s="6">
        <f t="shared" si="3"/>
        <v>1</v>
      </c>
    </row>
    <row r="72" spans="2:5">
      <c r="B72" s="320">
        <v>68</v>
      </c>
      <c r="C72" s="333">
        <f t="shared" si="2"/>
        <v>12</v>
      </c>
      <c r="D72" s="319" t="s">
        <v>809</v>
      </c>
      <c r="E72" s="6">
        <f t="shared" si="3"/>
        <v>2</v>
      </c>
    </row>
    <row r="73" spans="2:5">
      <c r="B73" s="320">
        <v>69</v>
      </c>
      <c r="C73" s="333">
        <f t="shared" si="2"/>
        <v>12</v>
      </c>
      <c r="D73" s="319" t="s">
        <v>810</v>
      </c>
      <c r="E73" s="6">
        <f t="shared" si="3"/>
        <v>3</v>
      </c>
    </row>
    <row r="74" spans="2:5">
      <c r="B74" s="320">
        <v>70</v>
      </c>
      <c r="C74" s="333">
        <f t="shared" si="2"/>
        <v>12</v>
      </c>
      <c r="D74" s="319" t="s">
        <v>811</v>
      </c>
      <c r="E74" s="6">
        <f t="shared" si="3"/>
        <v>4</v>
      </c>
    </row>
    <row r="75" spans="2:5">
      <c r="B75" s="320">
        <v>71</v>
      </c>
      <c r="C75" s="333">
        <f t="shared" si="2"/>
        <v>12</v>
      </c>
      <c r="D75" s="319" t="s">
        <v>812</v>
      </c>
      <c r="E75" s="6">
        <f t="shared" si="3"/>
        <v>5</v>
      </c>
    </row>
    <row r="76" spans="2:5">
      <c r="B76" s="320">
        <v>72</v>
      </c>
      <c r="C76" s="333">
        <f t="shared" si="2"/>
        <v>13</v>
      </c>
      <c r="D76" s="311" t="s">
        <v>807</v>
      </c>
      <c r="E76" s="6">
        <f t="shared" si="3"/>
        <v>0</v>
      </c>
    </row>
    <row r="77" spans="2:5">
      <c r="B77" s="320">
        <v>73</v>
      </c>
      <c r="C77" s="333">
        <f t="shared" si="2"/>
        <v>13</v>
      </c>
      <c r="D77" s="313" t="s">
        <v>808</v>
      </c>
      <c r="E77" s="6">
        <f t="shared" si="3"/>
        <v>1</v>
      </c>
    </row>
    <row r="78" spans="2:5">
      <c r="B78" s="320">
        <v>74</v>
      </c>
      <c r="C78" s="333">
        <f t="shared" si="2"/>
        <v>13</v>
      </c>
      <c r="D78" s="313" t="s">
        <v>809</v>
      </c>
      <c r="E78" s="6">
        <f t="shared" si="3"/>
        <v>2</v>
      </c>
    </row>
    <row r="79" spans="2:5">
      <c r="B79" s="320">
        <v>75</v>
      </c>
      <c r="C79" s="333">
        <f t="shared" si="2"/>
        <v>13</v>
      </c>
      <c r="D79" s="313" t="s">
        <v>810</v>
      </c>
      <c r="E79" s="6">
        <f t="shared" si="3"/>
        <v>3</v>
      </c>
    </row>
    <row r="80" spans="2:5">
      <c r="B80" s="320">
        <v>76</v>
      </c>
      <c r="C80" s="333">
        <f t="shared" si="2"/>
        <v>13</v>
      </c>
      <c r="D80" s="313" t="s">
        <v>811</v>
      </c>
      <c r="E80" s="6">
        <f t="shared" si="3"/>
        <v>4</v>
      </c>
    </row>
    <row r="81" spans="2:5">
      <c r="B81" s="320">
        <v>77</v>
      </c>
      <c r="C81" s="333">
        <f t="shared" si="2"/>
        <v>13</v>
      </c>
      <c r="D81" s="315" t="s">
        <v>812</v>
      </c>
      <c r="E81" s="6">
        <f t="shared" si="3"/>
        <v>5</v>
      </c>
    </row>
    <row r="82" spans="2:5">
      <c r="B82" s="320">
        <v>78</v>
      </c>
      <c r="C82" s="333">
        <f t="shared" si="2"/>
        <v>14</v>
      </c>
      <c r="D82" s="319" t="s">
        <v>807</v>
      </c>
      <c r="E82" s="6">
        <f t="shared" si="3"/>
        <v>0</v>
      </c>
    </row>
    <row r="83" spans="2:5">
      <c r="B83" s="320">
        <v>79</v>
      </c>
      <c r="C83" s="333">
        <f t="shared" si="2"/>
        <v>14</v>
      </c>
      <c r="D83" s="319" t="s">
        <v>808</v>
      </c>
      <c r="E83" s="6">
        <f t="shared" si="3"/>
        <v>1</v>
      </c>
    </row>
    <row r="84" spans="2:5">
      <c r="B84" s="320">
        <v>80</v>
      </c>
      <c r="C84" s="333">
        <f t="shared" si="2"/>
        <v>14</v>
      </c>
      <c r="D84" s="319" t="s">
        <v>809</v>
      </c>
      <c r="E84" s="6">
        <f t="shared" si="3"/>
        <v>2</v>
      </c>
    </row>
    <row r="85" spans="2:5">
      <c r="B85" s="320">
        <v>81</v>
      </c>
      <c r="C85" s="333">
        <f t="shared" si="2"/>
        <v>14</v>
      </c>
      <c r="D85" s="319" t="s">
        <v>810</v>
      </c>
      <c r="E85" s="6">
        <f t="shared" si="3"/>
        <v>3</v>
      </c>
    </row>
    <row r="86" spans="2:5">
      <c r="B86" s="320">
        <v>82</v>
      </c>
      <c r="C86" s="333">
        <f t="shared" si="2"/>
        <v>14</v>
      </c>
      <c r="D86" s="319" t="s">
        <v>811</v>
      </c>
      <c r="E86" s="6">
        <f t="shared" si="3"/>
        <v>4</v>
      </c>
    </row>
    <row r="87" spans="2:5">
      <c r="B87" s="320">
        <v>83</v>
      </c>
      <c r="C87" s="333">
        <f t="shared" si="2"/>
        <v>14</v>
      </c>
      <c r="D87" s="321" t="s">
        <v>812</v>
      </c>
      <c r="E87" s="6">
        <f t="shared" si="3"/>
        <v>5</v>
      </c>
    </row>
    <row r="88" spans="2:5">
      <c r="B88" s="320">
        <v>84</v>
      </c>
      <c r="C88" s="333">
        <f t="shared" si="2"/>
        <v>15</v>
      </c>
      <c r="D88" s="311" t="s">
        <v>807</v>
      </c>
      <c r="E88" s="6">
        <f t="shared" si="3"/>
        <v>0</v>
      </c>
    </row>
    <row r="89" spans="2:5">
      <c r="B89" s="320">
        <v>85</v>
      </c>
      <c r="C89" s="333">
        <f t="shared" si="2"/>
        <v>15</v>
      </c>
      <c r="D89" s="313" t="s">
        <v>808</v>
      </c>
      <c r="E89" s="6">
        <f t="shared" si="3"/>
        <v>1</v>
      </c>
    </row>
    <row r="90" spans="2:5">
      <c r="B90" s="320">
        <v>86</v>
      </c>
      <c r="C90" s="333">
        <f t="shared" si="2"/>
        <v>15</v>
      </c>
      <c r="D90" s="313" t="s">
        <v>809</v>
      </c>
      <c r="E90" s="6">
        <f t="shared" si="3"/>
        <v>2</v>
      </c>
    </row>
    <row r="91" spans="2:5">
      <c r="B91" s="320">
        <v>87</v>
      </c>
      <c r="C91" s="333">
        <f t="shared" si="2"/>
        <v>15</v>
      </c>
      <c r="D91" s="313" t="s">
        <v>810</v>
      </c>
      <c r="E91" s="6">
        <f t="shared" si="3"/>
        <v>3</v>
      </c>
    </row>
    <row r="92" spans="2:5">
      <c r="B92" s="320">
        <v>88</v>
      </c>
      <c r="C92" s="333">
        <f t="shared" si="2"/>
        <v>15</v>
      </c>
      <c r="D92" s="313" t="s">
        <v>811</v>
      </c>
      <c r="E92" s="6">
        <f t="shared" si="3"/>
        <v>4</v>
      </c>
    </row>
    <row r="93" spans="2:5">
      <c r="B93" s="320">
        <v>89</v>
      </c>
      <c r="C93" s="333">
        <f t="shared" si="2"/>
        <v>15</v>
      </c>
      <c r="D93" s="315" t="s">
        <v>812</v>
      </c>
      <c r="E93" s="6">
        <f t="shared" si="3"/>
        <v>5</v>
      </c>
    </row>
    <row r="94" spans="2:5">
      <c r="B94" s="320">
        <v>90</v>
      </c>
      <c r="C94" s="333">
        <f t="shared" si="2"/>
        <v>16</v>
      </c>
      <c r="D94" s="317" t="s">
        <v>807</v>
      </c>
      <c r="E94" s="6">
        <f t="shared" si="3"/>
        <v>0</v>
      </c>
    </row>
    <row r="95" spans="2:5">
      <c r="B95" s="320">
        <v>91</v>
      </c>
      <c r="C95" s="333">
        <f t="shared" si="2"/>
        <v>16</v>
      </c>
      <c r="D95" s="319" t="s">
        <v>808</v>
      </c>
      <c r="E95" s="6">
        <f t="shared" si="3"/>
        <v>1</v>
      </c>
    </row>
    <row r="96" spans="2:5">
      <c r="B96" s="320">
        <v>92</v>
      </c>
      <c r="C96" s="333">
        <f t="shared" si="2"/>
        <v>16</v>
      </c>
      <c r="D96" s="319" t="s">
        <v>809</v>
      </c>
      <c r="E96" s="6">
        <f t="shared" si="3"/>
        <v>2</v>
      </c>
    </row>
    <row r="97" spans="2:5">
      <c r="B97" s="320">
        <v>93</v>
      </c>
      <c r="C97" s="333">
        <f t="shared" si="2"/>
        <v>16</v>
      </c>
      <c r="D97" s="319" t="s">
        <v>810</v>
      </c>
      <c r="E97" s="6">
        <f t="shared" si="3"/>
        <v>3</v>
      </c>
    </row>
    <row r="98" spans="2:5">
      <c r="B98" s="320">
        <v>94</v>
      </c>
      <c r="C98" s="333">
        <f t="shared" si="2"/>
        <v>16</v>
      </c>
      <c r="D98" s="319" t="s">
        <v>811</v>
      </c>
      <c r="E98" s="6">
        <f t="shared" si="3"/>
        <v>4</v>
      </c>
    </row>
    <row r="99" spans="2:5">
      <c r="B99" s="320">
        <v>95</v>
      </c>
      <c r="C99" s="333">
        <f t="shared" si="2"/>
        <v>16</v>
      </c>
      <c r="D99" s="319" t="s">
        <v>812</v>
      </c>
      <c r="E99" s="6">
        <f t="shared" si="3"/>
        <v>5</v>
      </c>
    </row>
    <row r="100" spans="2:5">
      <c r="B100" s="320">
        <v>96</v>
      </c>
      <c r="C100" s="333">
        <f t="shared" si="2"/>
        <v>17</v>
      </c>
      <c r="D100" s="311" t="s">
        <v>807</v>
      </c>
      <c r="E100" s="6">
        <f t="shared" si="3"/>
        <v>0</v>
      </c>
    </row>
    <row r="101" spans="2:5">
      <c r="B101" s="320">
        <v>97</v>
      </c>
      <c r="C101" s="333">
        <f t="shared" si="2"/>
        <v>17</v>
      </c>
      <c r="D101" s="313" t="s">
        <v>808</v>
      </c>
      <c r="E101" s="6">
        <f t="shared" si="3"/>
        <v>1</v>
      </c>
    </row>
    <row r="102" spans="2:5">
      <c r="B102" s="320">
        <v>98</v>
      </c>
      <c r="C102" s="333">
        <f t="shared" si="2"/>
        <v>17</v>
      </c>
      <c r="D102" s="313" t="s">
        <v>809</v>
      </c>
      <c r="E102" s="6">
        <f t="shared" si="3"/>
        <v>2</v>
      </c>
    </row>
    <row r="103" spans="2:5">
      <c r="B103" s="320">
        <v>99</v>
      </c>
      <c r="C103" s="333">
        <f t="shared" si="2"/>
        <v>17</v>
      </c>
      <c r="D103" s="313" t="s">
        <v>810</v>
      </c>
      <c r="E103" s="6">
        <f t="shared" si="3"/>
        <v>3</v>
      </c>
    </row>
    <row r="104" spans="2:5">
      <c r="B104" s="320">
        <v>100</v>
      </c>
      <c r="C104" s="333">
        <f t="shared" si="2"/>
        <v>17</v>
      </c>
      <c r="D104" s="313" t="s">
        <v>811</v>
      </c>
      <c r="E104" s="6">
        <f t="shared" si="3"/>
        <v>4</v>
      </c>
    </row>
    <row r="105" spans="2:5">
      <c r="B105" s="320">
        <v>101</v>
      </c>
      <c r="C105" s="333">
        <f t="shared" si="2"/>
        <v>17</v>
      </c>
      <c r="D105" s="315" t="s">
        <v>812</v>
      </c>
      <c r="E105" s="6">
        <f t="shared" si="3"/>
        <v>5</v>
      </c>
    </row>
    <row r="106" spans="2:5">
      <c r="B106" s="320">
        <v>102</v>
      </c>
      <c r="C106" s="333">
        <f t="shared" si="2"/>
        <v>18</v>
      </c>
      <c r="D106" s="319" t="s">
        <v>807</v>
      </c>
      <c r="E106" s="6">
        <f t="shared" si="3"/>
        <v>0</v>
      </c>
    </row>
    <row r="107" spans="2:5">
      <c r="B107" s="320">
        <v>103</v>
      </c>
      <c r="C107" s="333">
        <f t="shared" si="2"/>
        <v>18</v>
      </c>
      <c r="D107" s="319" t="s">
        <v>808</v>
      </c>
      <c r="E107" s="6">
        <f t="shared" si="3"/>
        <v>1</v>
      </c>
    </row>
    <row r="108" spans="2:5">
      <c r="B108" s="320">
        <v>104</v>
      </c>
      <c r="C108" s="333">
        <f t="shared" si="2"/>
        <v>18</v>
      </c>
      <c r="D108" s="319" t="s">
        <v>809</v>
      </c>
      <c r="E108" s="6">
        <f t="shared" si="3"/>
        <v>2</v>
      </c>
    </row>
    <row r="109" spans="2:5">
      <c r="B109" s="320">
        <v>105</v>
      </c>
      <c r="C109" s="333">
        <f t="shared" si="2"/>
        <v>18</v>
      </c>
      <c r="D109" s="319" t="s">
        <v>810</v>
      </c>
      <c r="E109" s="6">
        <f t="shared" si="3"/>
        <v>3</v>
      </c>
    </row>
    <row r="110" spans="2:5">
      <c r="B110" s="320">
        <v>106</v>
      </c>
      <c r="C110" s="333">
        <f t="shared" si="2"/>
        <v>18</v>
      </c>
      <c r="D110" s="319" t="s">
        <v>811</v>
      </c>
      <c r="E110" s="6">
        <f t="shared" si="3"/>
        <v>4</v>
      </c>
    </row>
    <row r="111" spans="2:5">
      <c r="B111" s="320">
        <v>107</v>
      </c>
      <c r="C111" s="333">
        <f t="shared" si="2"/>
        <v>18</v>
      </c>
      <c r="D111" s="321" t="s">
        <v>812</v>
      </c>
      <c r="E111" s="6">
        <f t="shared" si="3"/>
        <v>5</v>
      </c>
    </row>
    <row r="112" spans="2:5">
      <c r="B112" s="320">
        <v>108</v>
      </c>
      <c r="C112" s="333">
        <f t="shared" si="2"/>
        <v>19</v>
      </c>
      <c r="D112" s="311" t="s">
        <v>807</v>
      </c>
      <c r="E112" s="6">
        <f t="shared" si="3"/>
        <v>0</v>
      </c>
    </row>
    <row r="113" spans="2:5">
      <c r="B113" s="320">
        <v>109</v>
      </c>
      <c r="C113" s="333">
        <f t="shared" si="2"/>
        <v>19</v>
      </c>
      <c r="D113" s="313" t="s">
        <v>808</v>
      </c>
      <c r="E113" s="6">
        <f t="shared" si="3"/>
        <v>1</v>
      </c>
    </row>
    <row r="114" spans="2:5">
      <c r="B114" s="320">
        <v>110</v>
      </c>
      <c r="C114" s="333">
        <f t="shared" si="2"/>
        <v>19</v>
      </c>
      <c r="D114" s="313" t="s">
        <v>809</v>
      </c>
      <c r="E114" s="6">
        <f t="shared" si="3"/>
        <v>2</v>
      </c>
    </row>
    <row r="115" spans="2:5">
      <c r="B115" s="320">
        <v>111</v>
      </c>
      <c r="C115" s="333">
        <f t="shared" si="2"/>
        <v>19</v>
      </c>
      <c r="D115" s="313" t="s">
        <v>810</v>
      </c>
      <c r="E115" s="6">
        <f t="shared" si="3"/>
        <v>3</v>
      </c>
    </row>
    <row r="116" spans="2:5">
      <c r="B116" s="320">
        <v>112</v>
      </c>
      <c r="C116" s="333">
        <f t="shared" si="2"/>
        <v>19</v>
      </c>
      <c r="D116" s="313" t="s">
        <v>811</v>
      </c>
      <c r="E116" s="6">
        <f t="shared" si="3"/>
        <v>4</v>
      </c>
    </row>
    <row r="117" spans="2:5">
      <c r="B117" s="320">
        <v>113</v>
      </c>
      <c r="C117" s="333">
        <f t="shared" si="2"/>
        <v>19</v>
      </c>
      <c r="D117" s="315" t="s">
        <v>812</v>
      </c>
      <c r="E117" s="6">
        <f t="shared" si="3"/>
        <v>5</v>
      </c>
    </row>
    <row r="118" spans="2:5">
      <c r="B118" s="320">
        <v>114</v>
      </c>
      <c r="C118" s="333">
        <f t="shared" si="2"/>
        <v>20</v>
      </c>
      <c r="D118" s="317" t="s">
        <v>807</v>
      </c>
      <c r="E118" s="6">
        <f t="shared" si="3"/>
        <v>0</v>
      </c>
    </row>
    <row r="119" spans="2:5">
      <c r="B119" s="320">
        <v>115</v>
      </c>
      <c r="C119" s="333">
        <f t="shared" si="2"/>
        <v>20</v>
      </c>
      <c r="D119" s="319" t="s">
        <v>808</v>
      </c>
      <c r="E119" s="6">
        <f t="shared" si="3"/>
        <v>1</v>
      </c>
    </row>
    <row r="120" spans="2:5">
      <c r="B120" s="320">
        <v>116</v>
      </c>
      <c r="C120" s="333">
        <f t="shared" si="2"/>
        <v>20</v>
      </c>
      <c r="D120" s="319" t="s">
        <v>809</v>
      </c>
      <c r="E120" s="6">
        <f t="shared" si="3"/>
        <v>2</v>
      </c>
    </row>
    <row r="121" spans="2:5">
      <c r="B121" s="320">
        <v>117</v>
      </c>
      <c r="C121" s="333">
        <f t="shared" si="2"/>
        <v>20</v>
      </c>
      <c r="D121" s="319" t="s">
        <v>810</v>
      </c>
      <c r="E121" s="6">
        <f t="shared" si="3"/>
        <v>3</v>
      </c>
    </row>
    <row r="122" spans="2:5">
      <c r="B122" s="320">
        <v>118</v>
      </c>
      <c r="C122" s="333">
        <f t="shared" si="2"/>
        <v>20</v>
      </c>
      <c r="D122" s="319" t="s">
        <v>811</v>
      </c>
      <c r="E122" s="6">
        <f t="shared" si="3"/>
        <v>4</v>
      </c>
    </row>
    <row r="123" spans="2:5">
      <c r="B123" s="320">
        <v>119</v>
      </c>
      <c r="C123" s="333">
        <f t="shared" si="2"/>
        <v>20</v>
      </c>
      <c r="D123" s="319" t="s">
        <v>812</v>
      </c>
      <c r="E123" s="6">
        <f t="shared" si="3"/>
        <v>5</v>
      </c>
    </row>
    <row r="124" spans="2:5">
      <c r="B124" s="320">
        <v>120</v>
      </c>
      <c r="C124" s="333">
        <f t="shared" si="2"/>
        <v>21</v>
      </c>
      <c r="D124" s="311" t="s">
        <v>807</v>
      </c>
      <c r="E124" s="6">
        <f t="shared" si="3"/>
        <v>0</v>
      </c>
    </row>
    <row r="125" spans="2:5">
      <c r="B125" s="320">
        <v>121</v>
      </c>
      <c r="C125" s="333">
        <f t="shared" si="2"/>
        <v>21</v>
      </c>
      <c r="D125" s="313" t="s">
        <v>808</v>
      </c>
      <c r="E125" s="6">
        <f t="shared" si="3"/>
        <v>1</v>
      </c>
    </row>
    <row r="126" spans="2:5">
      <c r="B126" s="320">
        <v>122</v>
      </c>
      <c r="C126" s="333">
        <f t="shared" si="2"/>
        <v>21</v>
      </c>
      <c r="D126" s="313" t="s">
        <v>809</v>
      </c>
      <c r="E126" s="6">
        <f t="shared" si="3"/>
        <v>2</v>
      </c>
    </row>
    <row r="127" spans="2:5">
      <c r="B127" s="320">
        <v>123</v>
      </c>
      <c r="C127" s="333">
        <f t="shared" si="2"/>
        <v>21</v>
      </c>
      <c r="D127" s="313" t="s">
        <v>810</v>
      </c>
      <c r="E127" s="6">
        <f t="shared" si="3"/>
        <v>3</v>
      </c>
    </row>
    <row r="128" spans="2:5">
      <c r="B128" s="320">
        <v>124</v>
      </c>
      <c r="C128" s="333">
        <f t="shared" si="2"/>
        <v>21</v>
      </c>
      <c r="D128" s="313" t="s">
        <v>811</v>
      </c>
      <c r="E128" s="6">
        <f t="shared" si="3"/>
        <v>4</v>
      </c>
    </row>
    <row r="129" spans="2:5">
      <c r="B129" s="320">
        <v>125</v>
      </c>
      <c r="C129" s="333">
        <f t="shared" si="2"/>
        <v>21</v>
      </c>
      <c r="D129" s="315" t="s">
        <v>812</v>
      </c>
      <c r="E129" s="6">
        <f t="shared" si="3"/>
        <v>5</v>
      </c>
    </row>
    <row r="130" spans="2:5">
      <c r="B130" s="320">
        <v>126</v>
      </c>
      <c r="C130" s="333">
        <f t="shared" si="2"/>
        <v>22</v>
      </c>
      <c r="D130" s="319" t="s">
        <v>807</v>
      </c>
      <c r="E130" s="6">
        <f t="shared" si="3"/>
        <v>0</v>
      </c>
    </row>
    <row r="131" spans="2:5">
      <c r="B131" s="320">
        <v>127</v>
      </c>
      <c r="C131" s="333">
        <f t="shared" si="2"/>
        <v>22</v>
      </c>
      <c r="D131" s="319" t="s">
        <v>808</v>
      </c>
      <c r="E131" s="6">
        <f t="shared" si="3"/>
        <v>1</v>
      </c>
    </row>
    <row r="132" spans="2:5">
      <c r="B132" s="320">
        <v>128</v>
      </c>
      <c r="C132" s="333">
        <f t="shared" si="2"/>
        <v>22</v>
      </c>
      <c r="D132" s="319" t="s">
        <v>809</v>
      </c>
      <c r="E132" s="6">
        <f t="shared" si="3"/>
        <v>2</v>
      </c>
    </row>
    <row r="133" spans="2:5">
      <c r="B133" s="320">
        <v>129</v>
      </c>
      <c r="C133" s="333">
        <f t="shared" ref="C133:C196" si="4">INT(B133/6) + 1</f>
        <v>22</v>
      </c>
      <c r="D133" s="319" t="s">
        <v>810</v>
      </c>
      <c r="E133" s="6">
        <f t="shared" ref="E133:E196" si="5">MOD(B133, 6)</f>
        <v>3</v>
      </c>
    </row>
    <row r="134" spans="2:5">
      <c r="B134" s="320">
        <v>130</v>
      </c>
      <c r="C134" s="333">
        <f t="shared" si="4"/>
        <v>22</v>
      </c>
      <c r="D134" s="319" t="s">
        <v>811</v>
      </c>
      <c r="E134" s="6">
        <f t="shared" si="5"/>
        <v>4</v>
      </c>
    </row>
    <row r="135" spans="2:5">
      <c r="B135" s="320">
        <v>131</v>
      </c>
      <c r="C135" s="333">
        <f t="shared" si="4"/>
        <v>22</v>
      </c>
      <c r="D135" s="321" t="s">
        <v>812</v>
      </c>
      <c r="E135" s="6">
        <f t="shared" si="5"/>
        <v>5</v>
      </c>
    </row>
    <row r="136" spans="2:5">
      <c r="B136" s="320">
        <v>132</v>
      </c>
      <c r="C136" s="333">
        <f t="shared" si="4"/>
        <v>23</v>
      </c>
      <c r="D136" s="311" t="s">
        <v>807</v>
      </c>
      <c r="E136" s="6">
        <f t="shared" si="5"/>
        <v>0</v>
      </c>
    </row>
    <row r="137" spans="2:5">
      <c r="B137" s="320">
        <v>133</v>
      </c>
      <c r="C137" s="333">
        <f t="shared" si="4"/>
        <v>23</v>
      </c>
      <c r="D137" s="313" t="s">
        <v>808</v>
      </c>
      <c r="E137" s="6">
        <f t="shared" si="5"/>
        <v>1</v>
      </c>
    </row>
    <row r="138" spans="2:5">
      <c r="B138" s="320">
        <v>134</v>
      </c>
      <c r="C138" s="333">
        <f t="shared" si="4"/>
        <v>23</v>
      </c>
      <c r="D138" s="313" t="s">
        <v>809</v>
      </c>
      <c r="E138" s="6">
        <f t="shared" si="5"/>
        <v>2</v>
      </c>
    </row>
    <row r="139" spans="2:5">
      <c r="B139" s="320">
        <v>135</v>
      </c>
      <c r="C139" s="333">
        <f t="shared" si="4"/>
        <v>23</v>
      </c>
      <c r="D139" s="313" t="s">
        <v>810</v>
      </c>
      <c r="E139" s="6">
        <f t="shared" si="5"/>
        <v>3</v>
      </c>
    </row>
    <row r="140" spans="2:5">
      <c r="B140" s="320">
        <v>136</v>
      </c>
      <c r="C140" s="333">
        <f t="shared" si="4"/>
        <v>23</v>
      </c>
      <c r="D140" s="313" t="s">
        <v>811</v>
      </c>
      <c r="E140" s="6">
        <f t="shared" si="5"/>
        <v>4</v>
      </c>
    </row>
    <row r="141" spans="2:5">
      <c r="B141" s="320">
        <v>137</v>
      </c>
      <c r="C141" s="333">
        <f t="shared" si="4"/>
        <v>23</v>
      </c>
      <c r="D141" s="315" t="s">
        <v>812</v>
      </c>
      <c r="E141" s="6">
        <f t="shared" si="5"/>
        <v>5</v>
      </c>
    </row>
    <row r="142" spans="2:5">
      <c r="B142" s="320">
        <v>138</v>
      </c>
      <c r="C142" s="333">
        <f t="shared" si="4"/>
        <v>24</v>
      </c>
      <c r="D142" s="317" t="s">
        <v>807</v>
      </c>
      <c r="E142" s="6">
        <f t="shared" si="5"/>
        <v>0</v>
      </c>
    </row>
    <row r="143" spans="2:5">
      <c r="B143" s="320">
        <v>139</v>
      </c>
      <c r="C143" s="333">
        <f t="shared" si="4"/>
        <v>24</v>
      </c>
      <c r="D143" s="319" t="s">
        <v>808</v>
      </c>
      <c r="E143" s="6">
        <f t="shared" si="5"/>
        <v>1</v>
      </c>
    </row>
    <row r="144" spans="2:5">
      <c r="B144" s="320">
        <v>140</v>
      </c>
      <c r="C144" s="333">
        <f t="shared" si="4"/>
        <v>24</v>
      </c>
      <c r="D144" s="319" t="s">
        <v>809</v>
      </c>
      <c r="E144" s="6">
        <f t="shared" si="5"/>
        <v>2</v>
      </c>
    </row>
    <row r="145" spans="2:5">
      <c r="B145" s="320">
        <v>141</v>
      </c>
      <c r="C145" s="333">
        <f t="shared" si="4"/>
        <v>24</v>
      </c>
      <c r="D145" s="319" t="s">
        <v>810</v>
      </c>
      <c r="E145" s="6">
        <f t="shared" si="5"/>
        <v>3</v>
      </c>
    </row>
    <row r="146" spans="2:5">
      <c r="B146" s="320">
        <v>142</v>
      </c>
      <c r="C146" s="333">
        <f t="shared" si="4"/>
        <v>24</v>
      </c>
      <c r="D146" s="319" t="s">
        <v>811</v>
      </c>
      <c r="E146" s="6">
        <f t="shared" si="5"/>
        <v>4</v>
      </c>
    </row>
    <row r="147" spans="2:5">
      <c r="B147" s="320">
        <v>143</v>
      </c>
      <c r="C147" s="333">
        <f t="shared" si="4"/>
        <v>24</v>
      </c>
      <c r="D147" s="319" t="s">
        <v>812</v>
      </c>
      <c r="E147" s="6">
        <f t="shared" si="5"/>
        <v>5</v>
      </c>
    </row>
    <row r="148" spans="2:5">
      <c r="B148" s="320">
        <v>144</v>
      </c>
      <c r="C148" s="333">
        <f t="shared" si="4"/>
        <v>25</v>
      </c>
      <c r="D148" s="311" t="s">
        <v>807</v>
      </c>
      <c r="E148" s="6">
        <f t="shared" si="5"/>
        <v>0</v>
      </c>
    </row>
    <row r="149" spans="2:5">
      <c r="B149" s="320">
        <v>145</v>
      </c>
      <c r="C149" s="333">
        <f t="shared" si="4"/>
        <v>25</v>
      </c>
      <c r="D149" s="313" t="s">
        <v>808</v>
      </c>
      <c r="E149" s="6">
        <f t="shared" si="5"/>
        <v>1</v>
      </c>
    </row>
    <row r="150" spans="2:5">
      <c r="B150" s="320">
        <v>146</v>
      </c>
      <c r="C150" s="333">
        <f t="shared" si="4"/>
        <v>25</v>
      </c>
      <c r="D150" s="313" t="s">
        <v>809</v>
      </c>
      <c r="E150" s="6">
        <f t="shared" si="5"/>
        <v>2</v>
      </c>
    </row>
    <row r="151" spans="2:5">
      <c r="B151" s="320">
        <v>147</v>
      </c>
      <c r="C151" s="333">
        <f t="shared" si="4"/>
        <v>25</v>
      </c>
      <c r="D151" s="313" t="s">
        <v>810</v>
      </c>
      <c r="E151" s="6">
        <f t="shared" si="5"/>
        <v>3</v>
      </c>
    </row>
    <row r="152" spans="2:5">
      <c r="B152" s="320">
        <v>148</v>
      </c>
      <c r="C152" s="333">
        <f t="shared" si="4"/>
        <v>25</v>
      </c>
      <c r="D152" s="313" t="s">
        <v>811</v>
      </c>
      <c r="E152" s="6">
        <f t="shared" si="5"/>
        <v>4</v>
      </c>
    </row>
    <row r="153" spans="2:5">
      <c r="B153" s="320">
        <v>149</v>
      </c>
      <c r="C153" s="333">
        <f t="shared" si="4"/>
        <v>25</v>
      </c>
      <c r="D153" s="315" t="s">
        <v>812</v>
      </c>
      <c r="E153" s="6">
        <f t="shared" si="5"/>
        <v>5</v>
      </c>
    </row>
    <row r="154" spans="2:5">
      <c r="B154" s="320">
        <v>150</v>
      </c>
      <c r="C154" s="333">
        <f t="shared" si="4"/>
        <v>26</v>
      </c>
      <c r="D154" s="319" t="s">
        <v>807</v>
      </c>
      <c r="E154" s="6">
        <f t="shared" si="5"/>
        <v>0</v>
      </c>
    </row>
    <row r="155" spans="2:5">
      <c r="B155" s="320">
        <v>151</v>
      </c>
      <c r="C155" s="333">
        <f t="shared" si="4"/>
        <v>26</v>
      </c>
      <c r="D155" s="319" t="s">
        <v>808</v>
      </c>
      <c r="E155" s="6">
        <f t="shared" si="5"/>
        <v>1</v>
      </c>
    </row>
    <row r="156" spans="2:5">
      <c r="B156" s="320">
        <v>152</v>
      </c>
      <c r="C156" s="333">
        <f t="shared" si="4"/>
        <v>26</v>
      </c>
      <c r="D156" s="319" t="s">
        <v>809</v>
      </c>
      <c r="E156" s="6">
        <f t="shared" si="5"/>
        <v>2</v>
      </c>
    </row>
    <row r="157" spans="2:5">
      <c r="B157" s="320">
        <v>153</v>
      </c>
      <c r="C157" s="333">
        <f t="shared" si="4"/>
        <v>26</v>
      </c>
      <c r="D157" s="319" t="s">
        <v>810</v>
      </c>
      <c r="E157" s="6">
        <f t="shared" si="5"/>
        <v>3</v>
      </c>
    </row>
    <row r="158" spans="2:5">
      <c r="B158" s="320">
        <v>154</v>
      </c>
      <c r="C158" s="333">
        <f t="shared" si="4"/>
        <v>26</v>
      </c>
      <c r="D158" s="319" t="s">
        <v>811</v>
      </c>
      <c r="E158" s="6">
        <f t="shared" si="5"/>
        <v>4</v>
      </c>
    </row>
    <row r="159" spans="2:5">
      <c r="B159" s="320">
        <v>155</v>
      </c>
      <c r="C159" s="333">
        <f t="shared" si="4"/>
        <v>26</v>
      </c>
      <c r="D159" s="321" t="s">
        <v>812</v>
      </c>
      <c r="E159" s="6">
        <f t="shared" si="5"/>
        <v>5</v>
      </c>
    </row>
    <row r="160" spans="2:5">
      <c r="B160" s="320">
        <v>156</v>
      </c>
      <c r="C160" s="333">
        <f t="shared" si="4"/>
        <v>27</v>
      </c>
      <c r="D160" s="311" t="s">
        <v>807</v>
      </c>
      <c r="E160" s="6">
        <f t="shared" si="5"/>
        <v>0</v>
      </c>
    </row>
    <row r="161" spans="2:5">
      <c r="B161" s="320">
        <v>157</v>
      </c>
      <c r="C161" s="333">
        <f t="shared" si="4"/>
        <v>27</v>
      </c>
      <c r="D161" s="313" t="s">
        <v>808</v>
      </c>
      <c r="E161" s="6">
        <f t="shared" si="5"/>
        <v>1</v>
      </c>
    </row>
    <row r="162" spans="2:5">
      <c r="B162" s="320">
        <v>158</v>
      </c>
      <c r="C162" s="333">
        <f t="shared" si="4"/>
        <v>27</v>
      </c>
      <c r="D162" s="313" t="s">
        <v>809</v>
      </c>
      <c r="E162" s="6">
        <f t="shared" si="5"/>
        <v>2</v>
      </c>
    </row>
    <row r="163" spans="2:5">
      <c r="B163" s="320">
        <v>159</v>
      </c>
      <c r="C163" s="333">
        <f t="shared" si="4"/>
        <v>27</v>
      </c>
      <c r="D163" s="313" t="s">
        <v>810</v>
      </c>
      <c r="E163" s="6">
        <f t="shared" si="5"/>
        <v>3</v>
      </c>
    </row>
    <row r="164" spans="2:5">
      <c r="B164" s="320">
        <v>160</v>
      </c>
      <c r="C164" s="333">
        <f t="shared" si="4"/>
        <v>27</v>
      </c>
      <c r="D164" s="313" t="s">
        <v>811</v>
      </c>
      <c r="E164" s="6">
        <f t="shared" si="5"/>
        <v>4</v>
      </c>
    </row>
    <row r="165" spans="2:5">
      <c r="B165" s="320">
        <v>161</v>
      </c>
      <c r="C165" s="333">
        <f t="shared" si="4"/>
        <v>27</v>
      </c>
      <c r="D165" s="315" t="s">
        <v>812</v>
      </c>
      <c r="E165" s="6">
        <f t="shared" si="5"/>
        <v>5</v>
      </c>
    </row>
    <row r="166" spans="2:5">
      <c r="B166" s="320">
        <v>162</v>
      </c>
      <c r="C166" s="333">
        <f t="shared" si="4"/>
        <v>28</v>
      </c>
      <c r="D166" s="317" t="s">
        <v>807</v>
      </c>
      <c r="E166" s="6">
        <f t="shared" si="5"/>
        <v>0</v>
      </c>
    </row>
    <row r="167" spans="2:5">
      <c r="B167" s="320">
        <v>163</v>
      </c>
      <c r="C167" s="333">
        <f t="shared" si="4"/>
        <v>28</v>
      </c>
      <c r="D167" s="319" t="s">
        <v>808</v>
      </c>
      <c r="E167" s="6">
        <f t="shared" si="5"/>
        <v>1</v>
      </c>
    </row>
    <row r="168" spans="2:5">
      <c r="B168" s="320">
        <v>164</v>
      </c>
      <c r="C168" s="333">
        <f t="shared" si="4"/>
        <v>28</v>
      </c>
      <c r="D168" s="319" t="s">
        <v>809</v>
      </c>
      <c r="E168" s="6">
        <f t="shared" si="5"/>
        <v>2</v>
      </c>
    </row>
    <row r="169" spans="2:5">
      <c r="B169" s="320">
        <v>165</v>
      </c>
      <c r="C169" s="333">
        <f t="shared" si="4"/>
        <v>28</v>
      </c>
      <c r="D169" s="319" t="s">
        <v>810</v>
      </c>
      <c r="E169" s="6">
        <f t="shared" si="5"/>
        <v>3</v>
      </c>
    </row>
    <row r="170" spans="2:5">
      <c r="B170" s="320">
        <v>166</v>
      </c>
      <c r="C170" s="333">
        <f t="shared" si="4"/>
        <v>28</v>
      </c>
      <c r="D170" s="319" t="s">
        <v>811</v>
      </c>
      <c r="E170" s="6">
        <f t="shared" si="5"/>
        <v>4</v>
      </c>
    </row>
    <row r="171" spans="2:5">
      <c r="B171" s="320">
        <v>167</v>
      </c>
      <c r="C171" s="333">
        <f t="shared" si="4"/>
        <v>28</v>
      </c>
      <c r="D171" s="319" t="s">
        <v>812</v>
      </c>
      <c r="E171" s="6">
        <f t="shared" si="5"/>
        <v>5</v>
      </c>
    </row>
    <row r="172" spans="2:5">
      <c r="B172" s="320">
        <v>168</v>
      </c>
      <c r="C172" s="333">
        <f t="shared" si="4"/>
        <v>29</v>
      </c>
      <c r="D172" s="311" t="s">
        <v>807</v>
      </c>
      <c r="E172" s="6">
        <f t="shared" si="5"/>
        <v>0</v>
      </c>
    </row>
    <row r="173" spans="2:5">
      <c r="B173" s="320">
        <v>169</v>
      </c>
      <c r="C173" s="333">
        <f t="shared" si="4"/>
        <v>29</v>
      </c>
      <c r="D173" s="313" t="s">
        <v>808</v>
      </c>
      <c r="E173" s="6">
        <f t="shared" si="5"/>
        <v>1</v>
      </c>
    </row>
    <row r="174" spans="2:5">
      <c r="B174" s="320">
        <v>170</v>
      </c>
      <c r="C174" s="333">
        <f t="shared" si="4"/>
        <v>29</v>
      </c>
      <c r="D174" s="313" t="s">
        <v>809</v>
      </c>
      <c r="E174" s="6">
        <f t="shared" si="5"/>
        <v>2</v>
      </c>
    </row>
    <row r="175" spans="2:5">
      <c r="B175" s="320">
        <v>171</v>
      </c>
      <c r="C175" s="333">
        <f t="shared" si="4"/>
        <v>29</v>
      </c>
      <c r="D175" s="313" t="s">
        <v>810</v>
      </c>
      <c r="E175" s="6">
        <f t="shared" si="5"/>
        <v>3</v>
      </c>
    </row>
    <row r="176" spans="2:5">
      <c r="B176" s="320">
        <v>172</v>
      </c>
      <c r="C176" s="333">
        <f t="shared" si="4"/>
        <v>29</v>
      </c>
      <c r="D176" s="313" t="s">
        <v>811</v>
      </c>
      <c r="E176" s="6">
        <f t="shared" si="5"/>
        <v>4</v>
      </c>
    </row>
    <row r="177" spans="2:5">
      <c r="B177" s="320">
        <v>173</v>
      </c>
      <c r="C177" s="333">
        <f t="shared" si="4"/>
        <v>29</v>
      </c>
      <c r="D177" s="315" t="s">
        <v>812</v>
      </c>
      <c r="E177" s="6">
        <f t="shared" si="5"/>
        <v>5</v>
      </c>
    </row>
    <row r="178" spans="2:5">
      <c r="B178" s="320">
        <v>174</v>
      </c>
      <c r="C178" s="333">
        <f t="shared" si="4"/>
        <v>30</v>
      </c>
      <c r="D178" s="319" t="s">
        <v>807</v>
      </c>
      <c r="E178" s="6">
        <f t="shared" si="5"/>
        <v>0</v>
      </c>
    </row>
    <row r="179" spans="2:5">
      <c r="B179" s="320">
        <v>175</v>
      </c>
      <c r="C179" s="333">
        <f t="shared" si="4"/>
        <v>30</v>
      </c>
      <c r="D179" s="319" t="s">
        <v>808</v>
      </c>
      <c r="E179" s="6">
        <f t="shared" si="5"/>
        <v>1</v>
      </c>
    </row>
    <row r="180" spans="2:5">
      <c r="B180" s="320">
        <v>176</v>
      </c>
      <c r="C180" s="333">
        <f t="shared" si="4"/>
        <v>30</v>
      </c>
      <c r="D180" s="319" t="s">
        <v>809</v>
      </c>
      <c r="E180" s="6">
        <f t="shared" si="5"/>
        <v>2</v>
      </c>
    </row>
    <row r="181" spans="2:5">
      <c r="B181" s="320">
        <v>177</v>
      </c>
      <c r="C181" s="333">
        <f t="shared" si="4"/>
        <v>30</v>
      </c>
      <c r="D181" s="319" t="s">
        <v>810</v>
      </c>
      <c r="E181" s="6">
        <f t="shared" si="5"/>
        <v>3</v>
      </c>
    </row>
    <row r="182" spans="2:5">
      <c r="B182" s="320">
        <v>178</v>
      </c>
      <c r="C182" s="333">
        <f t="shared" si="4"/>
        <v>30</v>
      </c>
      <c r="D182" s="319" t="s">
        <v>811</v>
      </c>
      <c r="E182" s="6">
        <f t="shared" si="5"/>
        <v>4</v>
      </c>
    </row>
    <row r="183" spans="2:5">
      <c r="B183" s="320">
        <v>179</v>
      </c>
      <c r="C183" s="333">
        <f t="shared" si="4"/>
        <v>30</v>
      </c>
      <c r="D183" s="321" t="s">
        <v>812</v>
      </c>
      <c r="E183" s="6">
        <f t="shared" si="5"/>
        <v>5</v>
      </c>
    </row>
    <row r="184" spans="2:5">
      <c r="B184" s="320">
        <v>180</v>
      </c>
      <c r="C184" s="333">
        <f t="shared" si="4"/>
        <v>31</v>
      </c>
      <c r="D184" s="311" t="s">
        <v>807</v>
      </c>
      <c r="E184" s="6">
        <f t="shared" si="5"/>
        <v>0</v>
      </c>
    </row>
    <row r="185" spans="2:5">
      <c r="B185" s="320">
        <v>181</v>
      </c>
      <c r="C185" s="333">
        <f t="shared" si="4"/>
        <v>31</v>
      </c>
      <c r="D185" s="313" t="s">
        <v>808</v>
      </c>
      <c r="E185" s="6">
        <f t="shared" si="5"/>
        <v>1</v>
      </c>
    </row>
    <row r="186" spans="2:5">
      <c r="B186" s="320">
        <v>182</v>
      </c>
      <c r="C186" s="333">
        <f t="shared" si="4"/>
        <v>31</v>
      </c>
      <c r="D186" s="313" t="s">
        <v>809</v>
      </c>
      <c r="E186" s="6">
        <f t="shared" si="5"/>
        <v>2</v>
      </c>
    </row>
    <row r="187" spans="2:5">
      <c r="B187" s="320">
        <v>183</v>
      </c>
      <c r="C187" s="333">
        <f t="shared" si="4"/>
        <v>31</v>
      </c>
      <c r="D187" s="313" t="s">
        <v>810</v>
      </c>
      <c r="E187" s="6">
        <f t="shared" si="5"/>
        <v>3</v>
      </c>
    </row>
    <row r="188" spans="2:5">
      <c r="B188" s="320">
        <v>184</v>
      </c>
      <c r="C188" s="333">
        <f t="shared" si="4"/>
        <v>31</v>
      </c>
      <c r="D188" s="313" t="s">
        <v>811</v>
      </c>
      <c r="E188" s="6">
        <f t="shared" si="5"/>
        <v>4</v>
      </c>
    </row>
    <row r="189" spans="2:5">
      <c r="B189" s="320">
        <v>185</v>
      </c>
      <c r="C189" s="333">
        <f t="shared" si="4"/>
        <v>31</v>
      </c>
      <c r="D189" s="315" t="s">
        <v>812</v>
      </c>
      <c r="E189" s="6">
        <f t="shared" si="5"/>
        <v>5</v>
      </c>
    </row>
    <row r="190" spans="2:5">
      <c r="B190" s="320">
        <v>186</v>
      </c>
      <c r="C190" s="333">
        <f t="shared" si="4"/>
        <v>32</v>
      </c>
      <c r="D190" s="317" t="s">
        <v>807</v>
      </c>
      <c r="E190" s="6">
        <f t="shared" si="5"/>
        <v>0</v>
      </c>
    </row>
    <row r="191" spans="2:5">
      <c r="B191" s="320">
        <v>187</v>
      </c>
      <c r="C191" s="333">
        <f t="shared" si="4"/>
        <v>32</v>
      </c>
      <c r="D191" s="319" t="s">
        <v>808</v>
      </c>
      <c r="E191" s="6">
        <f t="shared" si="5"/>
        <v>1</v>
      </c>
    </row>
    <row r="192" spans="2:5">
      <c r="B192" s="320">
        <v>188</v>
      </c>
      <c r="C192" s="333">
        <f t="shared" si="4"/>
        <v>32</v>
      </c>
      <c r="D192" s="319" t="s">
        <v>809</v>
      </c>
      <c r="E192" s="6">
        <f t="shared" si="5"/>
        <v>2</v>
      </c>
    </row>
    <row r="193" spans="2:5">
      <c r="B193" s="320">
        <v>189</v>
      </c>
      <c r="C193" s="333">
        <f t="shared" si="4"/>
        <v>32</v>
      </c>
      <c r="D193" s="319" t="s">
        <v>810</v>
      </c>
      <c r="E193" s="6">
        <f t="shared" si="5"/>
        <v>3</v>
      </c>
    </row>
    <row r="194" spans="2:5">
      <c r="B194" s="320">
        <v>190</v>
      </c>
      <c r="C194" s="333">
        <f t="shared" si="4"/>
        <v>32</v>
      </c>
      <c r="D194" s="319" t="s">
        <v>811</v>
      </c>
      <c r="E194" s="6">
        <f t="shared" si="5"/>
        <v>4</v>
      </c>
    </row>
    <row r="195" spans="2:5">
      <c r="B195" s="320">
        <v>191</v>
      </c>
      <c r="C195" s="333">
        <f t="shared" si="4"/>
        <v>32</v>
      </c>
      <c r="D195" s="319" t="s">
        <v>812</v>
      </c>
      <c r="E195" s="6">
        <f t="shared" si="5"/>
        <v>5</v>
      </c>
    </row>
    <row r="196" spans="2:5">
      <c r="B196" s="320">
        <v>192</v>
      </c>
      <c r="C196" s="333">
        <f t="shared" si="4"/>
        <v>33</v>
      </c>
      <c r="D196" s="311" t="s">
        <v>807</v>
      </c>
      <c r="E196" s="6">
        <f t="shared" si="5"/>
        <v>0</v>
      </c>
    </row>
    <row r="197" spans="2:5">
      <c r="B197" s="320">
        <v>193</v>
      </c>
      <c r="C197" s="333">
        <f t="shared" ref="C197:C260" si="6">INT(B197/6) + 1</f>
        <v>33</v>
      </c>
      <c r="D197" s="313" t="s">
        <v>808</v>
      </c>
      <c r="E197" s="6">
        <f t="shared" ref="E197:E260" si="7">MOD(B197, 6)</f>
        <v>1</v>
      </c>
    </row>
    <row r="198" spans="2:5">
      <c r="B198" s="320">
        <v>194</v>
      </c>
      <c r="C198" s="333">
        <f t="shared" si="6"/>
        <v>33</v>
      </c>
      <c r="D198" s="313" t="s">
        <v>809</v>
      </c>
      <c r="E198" s="6">
        <f t="shared" si="7"/>
        <v>2</v>
      </c>
    </row>
    <row r="199" spans="2:5">
      <c r="B199" s="320">
        <v>195</v>
      </c>
      <c r="C199" s="333">
        <f t="shared" si="6"/>
        <v>33</v>
      </c>
      <c r="D199" s="313" t="s">
        <v>810</v>
      </c>
      <c r="E199" s="6">
        <f t="shared" si="7"/>
        <v>3</v>
      </c>
    </row>
    <row r="200" spans="2:5">
      <c r="B200" s="320">
        <v>196</v>
      </c>
      <c r="C200" s="333">
        <f t="shared" si="6"/>
        <v>33</v>
      </c>
      <c r="D200" s="313" t="s">
        <v>811</v>
      </c>
      <c r="E200" s="6">
        <f t="shared" si="7"/>
        <v>4</v>
      </c>
    </row>
    <row r="201" spans="2:5">
      <c r="B201" s="320">
        <v>197</v>
      </c>
      <c r="C201" s="333">
        <f t="shared" si="6"/>
        <v>33</v>
      </c>
      <c r="D201" s="315" t="s">
        <v>812</v>
      </c>
      <c r="E201" s="6">
        <f t="shared" si="7"/>
        <v>5</v>
      </c>
    </row>
    <row r="202" spans="2:5">
      <c r="B202" s="320">
        <v>198</v>
      </c>
      <c r="C202" s="333">
        <f t="shared" si="6"/>
        <v>34</v>
      </c>
      <c r="D202" s="319" t="s">
        <v>807</v>
      </c>
      <c r="E202" s="6">
        <f t="shared" si="7"/>
        <v>0</v>
      </c>
    </row>
    <row r="203" spans="2:5">
      <c r="B203" s="320">
        <v>199</v>
      </c>
      <c r="C203" s="333">
        <f t="shared" si="6"/>
        <v>34</v>
      </c>
      <c r="D203" s="319" t="s">
        <v>808</v>
      </c>
      <c r="E203" s="6">
        <f t="shared" si="7"/>
        <v>1</v>
      </c>
    </row>
    <row r="204" spans="2:5">
      <c r="B204" s="320">
        <v>200</v>
      </c>
      <c r="C204" s="333">
        <f t="shared" si="6"/>
        <v>34</v>
      </c>
      <c r="D204" s="319" t="s">
        <v>809</v>
      </c>
      <c r="E204" s="6">
        <f t="shared" si="7"/>
        <v>2</v>
      </c>
    </row>
    <row r="205" spans="2:5">
      <c r="B205" s="320">
        <v>201</v>
      </c>
      <c r="C205" s="333">
        <f t="shared" si="6"/>
        <v>34</v>
      </c>
      <c r="D205" s="319" t="s">
        <v>810</v>
      </c>
      <c r="E205" s="6">
        <f t="shared" si="7"/>
        <v>3</v>
      </c>
    </row>
    <row r="206" spans="2:5">
      <c r="B206" s="320">
        <v>202</v>
      </c>
      <c r="C206" s="333">
        <f t="shared" si="6"/>
        <v>34</v>
      </c>
      <c r="D206" s="319" t="s">
        <v>811</v>
      </c>
      <c r="E206" s="6">
        <f t="shared" si="7"/>
        <v>4</v>
      </c>
    </row>
    <row r="207" spans="2:5">
      <c r="B207" s="320">
        <v>203</v>
      </c>
      <c r="C207" s="333">
        <f t="shared" si="6"/>
        <v>34</v>
      </c>
      <c r="D207" s="321" t="s">
        <v>812</v>
      </c>
      <c r="E207" s="6">
        <f t="shared" si="7"/>
        <v>5</v>
      </c>
    </row>
    <row r="208" spans="2:5">
      <c r="B208" s="320">
        <v>204</v>
      </c>
      <c r="C208" s="333">
        <f t="shared" si="6"/>
        <v>35</v>
      </c>
      <c r="D208" s="311" t="s">
        <v>807</v>
      </c>
      <c r="E208" s="6">
        <f t="shared" si="7"/>
        <v>0</v>
      </c>
    </row>
    <row r="209" spans="2:5">
      <c r="B209" s="320">
        <v>205</v>
      </c>
      <c r="C209" s="333">
        <f t="shared" si="6"/>
        <v>35</v>
      </c>
      <c r="D209" s="313" t="s">
        <v>808</v>
      </c>
      <c r="E209" s="6">
        <f t="shared" si="7"/>
        <v>1</v>
      </c>
    </row>
    <row r="210" spans="2:5">
      <c r="B210" s="320">
        <v>206</v>
      </c>
      <c r="C210" s="333">
        <f t="shared" si="6"/>
        <v>35</v>
      </c>
      <c r="D210" s="313" t="s">
        <v>809</v>
      </c>
      <c r="E210" s="6">
        <f t="shared" si="7"/>
        <v>2</v>
      </c>
    </row>
    <row r="211" spans="2:5">
      <c r="B211" s="320">
        <v>207</v>
      </c>
      <c r="C211" s="333">
        <f t="shared" si="6"/>
        <v>35</v>
      </c>
      <c r="D211" s="313" t="s">
        <v>810</v>
      </c>
      <c r="E211" s="6">
        <f t="shared" si="7"/>
        <v>3</v>
      </c>
    </row>
    <row r="212" spans="2:5">
      <c r="B212" s="320">
        <v>208</v>
      </c>
      <c r="C212" s="333">
        <f t="shared" si="6"/>
        <v>35</v>
      </c>
      <c r="D212" s="313" t="s">
        <v>811</v>
      </c>
      <c r="E212" s="6">
        <f t="shared" si="7"/>
        <v>4</v>
      </c>
    </row>
    <row r="213" spans="2:5">
      <c r="B213" s="320">
        <v>209</v>
      </c>
      <c r="C213" s="333">
        <f t="shared" si="6"/>
        <v>35</v>
      </c>
      <c r="D213" s="315" t="s">
        <v>812</v>
      </c>
      <c r="E213" s="6">
        <f t="shared" si="7"/>
        <v>5</v>
      </c>
    </row>
    <row r="214" spans="2:5">
      <c r="B214" s="320">
        <v>210</v>
      </c>
      <c r="C214" s="333">
        <f t="shared" si="6"/>
        <v>36</v>
      </c>
      <c r="D214" s="317" t="s">
        <v>807</v>
      </c>
      <c r="E214" s="6">
        <f t="shared" si="7"/>
        <v>0</v>
      </c>
    </row>
    <row r="215" spans="2:5">
      <c r="B215" s="320">
        <v>211</v>
      </c>
      <c r="C215" s="333">
        <f t="shared" si="6"/>
        <v>36</v>
      </c>
      <c r="D215" s="319" t="s">
        <v>808</v>
      </c>
      <c r="E215" s="6">
        <f t="shared" si="7"/>
        <v>1</v>
      </c>
    </row>
    <row r="216" spans="2:5">
      <c r="B216" s="320">
        <v>212</v>
      </c>
      <c r="C216" s="333">
        <f t="shared" si="6"/>
        <v>36</v>
      </c>
      <c r="D216" s="319" t="s">
        <v>809</v>
      </c>
      <c r="E216" s="6">
        <f t="shared" si="7"/>
        <v>2</v>
      </c>
    </row>
    <row r="217" spans="2:5">
      <c r="B217" s="320">
        <v>213</v>
      </c>
      <c r="C217" s="333">
        <f t="shared" si="6"/>
        <v>36</v>
      </c>
      <c r="D217" s="319" t="s">
        <v>810</v>
      </c>
      <c r="E217" s="6">
        <f t="shared" si="7"/>
        <v>3</v>
      </c>
    </row>
    <row r="218" spans="2:5">
      <c r="B218" s="320">
        <v>214</v>
      </c>
      <c r="C218" s="333">
        <f t="shared" si="6"/>
        <v>36</v>
      </c>
      <c r="D218" s="319" t="s">
        <v>811</v>
      </c>
      <c r="E218" s="6">
        <f t="shared" si="7"/>
        <v>4</v>
      </c>
    </row>
    <row r="219" spans="2:5">
      <c r="B219" s="320">
        <v>215</v>
      </c>
      <c r="C219" s="333">
        <f t="shared" si="6"/>
        <v>36</v>
      </c>
      <c r="D219" s="319" t="s">
        <v>812</v>
      </c>
      <c r="E219" s="6">
        <f t="shared" si="7"/>
        <v>5</v>
      </c>
    </row>
    <row r="220" spans="2:5">
      <c r="B220" s="320">
        <v>216</v>
      </c>
      <c r="C220" s="333">
        <f t="shared" si="6"/>
        <v>37</v>
      </c>
      <c r="D220" s="311" t="s">
        <v>807</v>
      </c>
      <c r="E220" s="6">
        <f t="shared" si="7"/>
        <v>0</v>
      </c>
    </row>
    <row r="221" spans="2:5">
      <c r="B221" s="320">
        <v>217</v>
      </c>
      <c r="C221" s="333">
        <f t="shared" si="6"/>
        <v>37</v>
      </c>
      <c r="D221" s="313" t="s">
        <v>808</v>
      </c>
      <c r="E221" s="6">
        <f t="shared" si="7"/>
        <v>1</v>
      </c>
    </row>
    <row r="222" spans="2:5">
      <c r="B222" s="320">
        <v>218</v>
      </c>
      <c r="C222" s="333">
        <f t="shared" si="6"/>
        <v>37</v>
      </c>
      <c r="D222" s="313" t="s">
        <v>809</v>
      </c>
      <c r="E222" s="6">
        <f t="shared" si="7"/>
        <v>2</v>
      </c>
    </row>
    <row r="223" spans="2:5">
      <c r="B223" s="320">
        <v>219</v>
      </c>
      <c r="C223" s="333">
        <f t="shared" si="6"/>
        <v>37</v>
      </c>
      <c r="D223" s="313" t="s">
        <v>810</v>
      </c>
      <c r="E223" s="6">
        <f t="shared" si="7"/>
        <v>3</v>
      </c>
    </row>
    <row r="224" spans="2:5">
      <c r="B224" s="320">
        <v>220</v>
      </c>
      <c r="C224" s="333">
        <f t="shared" si="6"/>
        <v>37</v>
      </c>
      <c r="D224" s="313" t="s">
        <v>811</v>
      </c>
      <c r="E224" s="6">
        <f t="shared" si="7"/>
        <v>4</v>
      </c>
    </row>
    <row r="225" spans="2:5">
      <c r="B225" s="320">
        <v>221</v>
      </c>
      <c r="C225" s="333">
        <f t="shared" si="6"/>
        <v>37</v>
      </c>
      <c r="D225" s="315" t="s">
        <v>812</v>
      </c>
      <c r="E225" s="6">
        <f t="shared" si="7"/>
        <v>5</v>
      </c>
    </row>
    <row r="226" spans="2:5">
      <c r="B226" s="320">
        <v>222</v>
      </c>
      <c r="C226" s="333">
        <f t="shared" si="6"/>
        <v>38</v>
      </c>
      <c r="D226" s="319" t="s">
        <v>807</v>
      </c>
      <c r="E226" s="6">
        <f t="shared" si="7"/>
        <v>0</v>
      </c>
    </row>
    <row r="227" spans="2:5">
      <c r="B227" s="320">
        <v>223</v>
      </c>
      <c r="C227" s="333">
        <f t="shared" si="6"/>
        <v>38</v>
      </c>
      <c r="D227" s="319" t="s">
        <v>808</v>
      </c>
      <c r="E227" s="6">
        <f t="shared" si="7"/>
        <v>1</v>
      </c>
    </row>
    <row r="228" spans="2:5">
      <c r="B228" s="320">
        <v>224</v>
      </c>
      <c r="C228" s="333">
        <f t="shared" si="6"/>
        <v>38</v>
      </c>
      <c r="D228" s="319" t="s">
        <v>809</v>
      </c>
      <c r="E228" s="6">
        <f t="shared" si="7"/>
        <v>2</v>
      </c>
    </row>
    <row r="229" spans="2:5">
      <c r="B229" s="320">
        <v>225</v>
      </c>
      <c r="C229" s="333">
        <f t="shared" si="6"/>
        <v>38</v>
      </c>
      <c r="D229" s="319" t="s">
        <v>810</v>
      </c>
      <c r="E229" s="6">
        <f t="shared" si="7"/>
        <v>3</v>
      </c>
    </row>
    <row r="230" spans="2:5">
      <c r="B230" s="320">
        <v>226</v>
      </c>
      <c r="C230" s="333">
        <f t="shared" si="6"/>
        <v>38</v>
      </c>
      <c r="D230" s="319" t="s">
        <v>811</v>
      </c>
      <c r="E230" s="6">
        <f t="shared" si="7"/>
        <v>4</v>
      </c>
    </row>
    <row r="231" spans="2:5">
      <c r="B231" s="320">
        <v>227</v>
      </c>
      <c r="C231" s="333">
        <f t="shared" si="6"/>
        <v>38</v>
      </c>
      <c r="D231" s="321" t="s">
        <v>812</v>
      </c>
      <c r="E231" s="6">
        <f t="shared" si="7"/>
        <v>5</v>
      </c>
    </row>
    <row r="232" spans="2:5">
      <c r="B232" s="320">
        <v>228</v>
      </c>
      <c r="C232" s="333">
        <f t="shared" si="6"/>
        <v>39</v>
      </c>
      <c r="D232" s="311" t="s">
        <v>807</v>
      </c>
      <c r="E232" s="6">
        <f t="shared" si="7"/>
        <v>0</v>
      </c>
    </row>
    <row r="233" spans="2:5">
      <c r="B233" s="320">
        <v>229</v>
      </c>
      <c r="C233" s="333">
        <f t="shared" si="6"/>
        <v>39</v>
      </c>
      <c r="D233" s="313" t="s">
        <v>808</v>
      </c>
      <c r="E233" s="6">
        <f t="shared" si="7"/>
        <v>1</v>
      </c>
    </row>
    <row r="234" spans="2:5">
      <c r="B234" s="320">
        <v>230</v>
      </c>
      <c r="C234" s="333">
        <f t="shared" si="6"/>
        <v>39</v>
      </c>
      <c r="D234" s="313" t="s">
        <v>809</v>
      </c>
      <c r="E234" s="6">
        <f t="shared" si="7"/>
        <v>2</v>
      </c>
    </row>
    <row r="235" spans="2:5">
      <c r="B235" s="320">
        <v>231</v>
      </c>
      <c r="C235" s="333">
        <f t="shared" si="6"/>
        <v>39</v>
      </c>
      <c r="D235" s="313" t="s">
        <v>810</v>
      </c>
      <c r="E235" s="6">
        <f t="shared" si="7"/>
        <v>3</v>
      </c>
    </row>
    <row r="236" spans="2:5">
      <c r="B236" s="320">
        <v>232</v>
      </c>
      <c r="C236" s="333">
        <f t="shared" si="6"/>
        <v>39</v>
      </c>
      <c r="D236" s="313" t="s">
        <v>811</v>
      </c>
      <c r="E236" s="6">
        <f t="shared" si="7"/>
        <v>4</v>
      </c>
    </row>
    <row r="237" spans="2:5">
      <c r="B237" s="320">
        <v>233</v>
      </c>
      <c r="C237" s="333">
        <f t="shared" si="6"/>
        <v>39</v>
      </c>
      <c r="D237" s="315" t="s">
        <v>812</v>
      </c>
      <c r="E237" s="6">
        <f t="shared" si="7"/>
        <v>5</v>
      </c>
    </row>
    <row r="238" spans="2:5">
      <c r="B238" s="320">
        <v>234</v>
      </c>
      <c r="C238" s="333">
        <f t="shared" si="6"/>
        <v>40</v>
      </c>
      <c r="D238" s="317" t="s">
        <v>807</v>
      </c>
      <c r="E238" s="6">
        <f t="shared" si="7"/>
        <v>0</v>
      </c>
    </row>
    <row r="239" spans="2:5">
      <c r="B239" s="320">
        <v>235</v>
      </c>
      <c r="C239" s="333">
        <f t="shared" si="6"/>
        <v>40</v>
      </c>
      <c r="D239" s="319" t="s">
        <v>808</v>
      </c>
      <c r="E239" s="6">
        <f t="shared" si="7"/>
        <v>1</v>
      </c>
    </row>
    <row r="240" spans="2:5">
      <c r="B240" s="320">
        <v>236</v>
      </c>
      <c r="C240" s="333">
        <f t="shared" si="6"/>
        <v>40</v>
      </c>
      <c r="D240" s="319" t="s">
        <v>809</v>
      </c>
      <c r="E240" s="6">
        <f t="shared" si="7"/>
        <v>2</v>
      </c>
    </row>
    <row r="241" spans="2:5">
      <c r="B241" s="320">
        <v>237</v>
      </c>
      <c r="C241" s="333">
        <f t="shared" si="6"/>
        <v>40</v>
      </c>
      <c r="D241" s="319" t="s">
        <v>810</v>
      </c>
      <c r="E241" s="6">
        <f t="shared" si="7"/>
        <v>3</v>
      </c>
    </row>
    <row r="242" spans="2:5">
      <c r="B242" s="320">
        <v>238</v>
      </c>
      <c r="C242" s="333">
        <f t="shared" si="6"/>
        <v>40</v>
      </c>
      <c r="D242" s="319" t="s">
        <v>811</v>
      </c>
      <c r="E242" s="6">
        <f t="shared" si="7"/>
        <v>4</v>
      </c>
    </row>
    <row r="243" spans="2:5">
      <c r="B243" s="320">
        <v>239</v>
      </c>
      <c r="C243" s="333">
        <f t="shared" si="6"/>
        <v>40</v>
      </c>
      <c r="D243" s="319" t="s">
        <v>812</v>
      </c>
      <c r="E243" s="6">
        <f t="shared" si="7"/>
        <v>5</v>
      </c>
    </row>
    <row r="244" spans="2:5">
      <c r="B244" s="320">
        <v>240</v>
      </c>
      <c r="C244" s="333">
        <f t="shared" si="6"/>
        <v>41</v>
      </c>
      <c r="D244" s="311" t="s">
        <v>807</v>
      </c>
      <c r="E244" s="6">
        <f t="shared" si="7"/>
        <v>0</v>
      </c>
    </row>
    <row r="245" spans="2:5">
      <c r="B245" s="320">
        <v>241</v>
      </c>
      <c r="C245" s="333">
        <f t="shared" si="6"/>
        <v>41</v>
      </c>
      <c r="D245" s="313" t="s">
        <v>808</v>
      </c>
      <c r="E245" s="6">
        <f t="shared" si="7"/>
        <v>1</v>
      </c>
    </row>
    <row r="246" spans="2:5">
      <c r="B246" s="320">
        <v>242</v>
      </c>
      <c r="C246" s="333">
        <f t="shared" si="6"/>
        <v>41</v>
      </c>
      <c r="D246" s="313" t="s">
        <v>809</v>
      </c>
      <c r="E246" s="6">
        <f t="shared" si="7"/>
        <v>2</v>
      </c>
    </row>
    <row r="247" spans="2:5">
      <c r="B247" s="320">
        <v>243</v>
      </c>
      <c r="C247" s="333">
        <f t="shared" si="6"/>
        <v>41</v>
      </c>
      <c r="D247" s="313" t="s">
        <v>810</v>
      </c>
      <c r="E247" s="6">
        <f t="shared" si="7"/>
        <v>3</v>
      </c>
    </row>
    <row r="248" spans="2:5">
      <c r="B248" s="320">
        <v>244</v>
      </c>
      <c r="C248" s="333">
        <f t="shared" si="6"/>
        <v>41</v>
      </c>
      <c r="D248" s="313" t="s">
        <v>811</v>
      </c>
      <c r="E248" s="6">
        <f t="shared" si="7"/>
        <v>4</v>
      </c>
    </row>
    <row r="249" spans="2:5">
      <c r="B249" s="320">
        <v>245</v>
      </c>
      <c r="C249" s="333">
        <f t="shared" si="6"/>
        <v>41</v>
      </c>
      <c r="D249" s="315" t="s">
        <v>812</v>
      </c>
      <c r="E249" s="6">
        <f t="shared" si="7"/>
        <v>5</v>
      </c>
    </row>
    <row r="250" spans="2:5">
      <c r="B250" s="320">
        <v>246</v>
      </c>
      <c r="C250" s="333">
        <f t="shared" si="6"/>
        <v>42</v>
      </c>
      <c r="D250" s="319" t="s">
        <v>807</v>
      </c>
      <c r="E250" s="6">
        <f t="shared" si="7"/>
        <v>0</v>
      </c>
    </row>
    <row r="251" spans="2:5">
      <c r="B251" s="320">
        <v>247</v>
      </c>
      <c r="C251" s="333">
        <f t="shared" si="6"/>
        <v>42</v>
      </c>
      <c r="D251" s="319" t="s">
        <v>808</v>
      </c>
      <c r="E251" s="6">
        <f t="shared" si="7"/>
        <v>1</v>
      </c>
    </row>
    <row r="252" spans="2:5">
      <c r="B252" s="320">
        <v>248</v>
      </c>
      <c r="C252" s="333">
        <f t="shared" si="6"/>
        <v>42</v>
      </c>
      <c r="D252" s="319" t="s">
        <v>809</v>
      </c>
      <c r="E252" s="6">
        <f t="shared" si="7"/>
        <v>2</v>
      </c>
    </row>
    <row r="253" spans="2:5">
      <c r="B253" s="320">
        <v>249</v>
      </c>
      <c r="C253" s="333">
        <f t="shared" si="6"/>
        <v>42</v>
      </c>
      <c r="D253" s="319" t="s">
        <v>810</v>
      </c>
      <c r="E253" s="6">
        <f t="shared" si="7"/>
        <v>3</v>
      </c>
    </row>
    <row r="254" spans="2:5">
      <c r="B254" s="320">
        <v>250</v>
      </c>
      <c r="C254" s="333">
        <f t="shared" si="6"/>
        <v>42</v>
      </c>
      <c r="D254" s="319" t="s">
        <v>811</v>
      </c>
      <c r="E254" s="6">
        <f t="shared" si="7"/>
        <v>4</v>
      </c>
    </row>
    <row r="255" spans="2:5">
      <c r="B255" s="320">
        <v>251</v>
      </c>
      <c r="C255" s="333">
        <f t="shared" si="6"/>
        <v>42</v>
      </c>
      <c r="D255" s="321" t="s">
        <v>812</v>
      </c>
      <c r="E255" s="6">
        <f t="shared" si="7"/>
        <v>5</v>
      </c>
    </row>
    <row r="256" spans="2:5">
      <c r="B256" s="320">
        <v>252</v>
      </c>
      <c r="C256" s="333">
        <f t="shared" si="6"/>
        <v>43</v>
      </c>
      <c r="D256" s="311" t="s">
        <v>807</v>
      </c>
      <c r="E256" s="6">
        <f t="shared" si="7"/>
        <v>0</v>
      </c>
    </row>
    <row r="257" spans="2:5">
      <c r="B257" s="320">
        <v>253</v>
      </c>
      <c r="C257" s="333">
        <f t="shared" si="6"/>
        <v>43</v>
      </c>
      <c r="D257" s="313" t="s">
        <v>808</v>
      </c>
      <c r="E257" s="6">
        <f t="shared" si="7"/>
        <v>1</v>
      </c>
    </row>
    <row r="258" spans="2:5">
      <c r="B258" s="320">
        <v>254</v>
      </c>
      <c r="C258" s="333">
        <f t="shared" si="6"/>
        <v>43</v>
      </c>
      <c r="D258" s="313" t="s">
        <v>809</v>
      </c>
      <c r="E258" s="6">
        <f t="shared" si="7"/>
        <v>2</v>
      </c>
    </row>
    <row r="259" spans="2:5">
      <c r="B259" s="320">
        <v>255</v>
      </c>
      <c r="C259" s="333">
        <f t="shared" si="6"/>
        <v>43</v>
      </c>
      <c r="D259" s="313" t="s">
        <v>810</v>
      </c>
      <c r="E259" s="6">
        <f t="shared" si="7"/>
        <v>3</v>
      </c>
    </row>
    <row r="260" spans="2:5">
      <c r="B260" s="320">
        <v>256</v>
      </c>
      <c r="C260" s="333">
        <f t="shared" si="6"/>
        <v>43</v>
      </c>
      <c r="D260" s="313" t="s">
        <v>811</v>
      </c>
      <c r="E260" s="6">
        <f t="shared" si="7"/>
        <v>4</v>
      </c>
    </row>
    <row r="261" spans="2:5">
      <c r="B261" s="320">
        <v>257</v>
      </c>
      <c r="C261" s="333">
        <f t="shared" ref="C261:C303" si="8">INT(B261/6) + 1</f>
        <v>43</v>
      </c>
      <c r="D261" s="315" t="s">
        <v>812</v>
      </c>
      <c r="E261" s="6">
        <f t="shared" ref="E261:E303" si="9">MOD(B261, 6)</f>
        <v>5</v>
      </c>
    </row>
    <row r="262" spans="2:5">
      <c r="B262" s="320">
        <v>258</v>
      </c>
      <c r="C262" s="333">
        <f t="shared" si="8"/>
        <v>44</v>
      </c>
      <c r="D262" s="317" t="s">
        <v>807</v>
      </c>
      <c r="E262" s="6">
        <f t="shared" si="9"/>
        <v>0</v>
      </c>
    </row>
    <row r="263" spans="2:5">
      <c r="B263" s="320">
        <v>259</v>
      </c>
      <c r="C263" s="333">
        <f t="shared" si="8"/>
        <v>44</v>
      </c>
      <c r="D263" s="319" t="s">
        <v>808</v>
      </c>
      <c r="E263" s="6">
        <f t="shared" si="9"/>
        <v>1</v>
      </c>
    </row>
    <row r="264" spans="2:5">
      <c r="B264" s="320">
        <v>260</v>
      </c>
      <c r="C264" s="333">
        <f t="shared" si="8"/>
        <v>44</v>
      </c>
      <c r="D264" s="319" t="s">
        <v>809</v>
      </c>
      <c r="E264" s="6">
        <f t="shared" si="9"/>
        <v>2</v>
      </c>
    </row>
    <row r="265" spans="2:5">
      <c r="B265" s="320">
        <v>261</v>
      </c>
      <c r="C265" s="333">
        <f t="shared" si="8"/>
        <v>44</v>
      </c>
      <c r="D265" s="319" t="s">
        <v>810</v>
      </c>
      <c r="E265" s="6">
        <f t="shared" si="9"/>
        <v>3</v>
      </c>
    </row>
    <row r="266" spans="2:5">
      <c r="B266" s="320">
        <v>262</v>
      </c>
      <c r="C266" s="333">
        <f t="shared" si="8"/>
        <v>44</v>
      </c>
      <c r="D266" s="319" t="s">
        <v>811</v>
      </c>
      <c r="E266" s="6">
        <f t="shared" si="9"/>
        <v>4</v>
      </c>
    </row>
    <row r="267" spans="2:5">
      <c r="B267" s="320">
        <v>263</v>
      </c>
      <c r="C267" s="333">
        <f t="shared" si="8"/>
        <v>44</v>
      </c>
      <c r="D267" s="319" t="s">
        <v>812</v>
      </c>
      <c r="E267" s="6">
        <f t="shared" si="9"/>
        <v>5</v>
      </c>
    </row>
    <row r="268" spans="2:5">
      <c r="B268" s="320">
        <v>264</v>
      </c>
      <c r="C268" s="333">
        <f t="shared" si="8"/>
        <v>45</v>
      </c>
      <c r="D268" s="311" t="s">
        <v>807</v>
      </c>
      <c r="E268" s="6">
        <f t="shared" si="9"/>
        <v>0</v>
      </c>
    </row>
    <row r="269" spans="2:5">
      <c r="B269" s="320">
        <v>265</v>
      </c>
      <c r="C269" s="333">
        <f t="shared" si="8"/>
        <v>45</v>
      </c>
      <c r="D269" s="313" t="s">
        <v>808</v>
      </c>
      <c r="E269" s="6">
        <f t="shared" si="9"/>
        <v>1</v>
      </c>
    </row>
    <row r="270" spans="2:5">
      <c r="B270" s="320">
        <v>266</v>
      </c>
      <c r="C270" s="333">
        <f t="shared" si="8"/>
        <v>45</v>
      </c>
      <c r="D270" s="313" t="s">
        <v>809</v>
      </c>
      <c r="E270" s="6">
        <f t="shared" si="9"/>
        <v>2</v>
      </c>
    </row>
    <row r="271" spans="2:5">
      <c r="B271" s="320">
        <v>267</v>
      </c>
      <c r="C271" s="333">
        <f t="shared" si="8"/>
        <v>45</v>
      </c>
      <c r="D271" s="313" t="s">
        <v>810</v>
      </c>
      <c r="E271" s="6">
        <f t="shared" si="9"/>
        <v>3</v>
      </c>
    </row>
    <row r="272" spans="2:5">
      <c r="B272" s="320">
        <v>268</v>
      </c>
      <c r="C272" s="333">
        <f t="shared" si="8"/>
        <v>45</v>
      </c>
      <c r="D272" s="313" t="s">
        <v>811</v>
      </c>
      <c r="E272" s="6">
        <f t="shared" si="9"/>
        <v>4</v>
      </c>
    </row>
    <row r="273" spans="2:5">
      <c r="B273" s="320">
        <v>269</v>
      </c>
      <c r="C273" s="333">
        <f t="shared" si="8"/>
        <v>45</v>
      </c>
      <c r="D273" s="315" t="s">
        <v>812</v>
      </c>
      <c r="E273" s="6">
        <f t="shared" si="9"/>
        <v>5</v>
      </c>
    </row>
    <row r="274" spans="2:5">
      <c r="B274" s="320">
        <v>270</v>
      </c>
      <c r="C274" s="333">
        <f t="shared" si="8"/>
        <v>46</v>
      </c>
      <c r="D274" s="319" t="s">
        <v>807</v>
      </c>
      <c r="E274" s="6">
        <f t="shared" si="9"/>
        <v>0</v>
      </c>
    </row>
    <row r="275" spans="2:5">
      <c r="B275" s="320">
        <v>271</v>
      </c>
      <c r="C275" s="333">
        <f t="shared" si="8"/>
        <v>46</v>
      </c>
      <c r="D275" s="319" t="s">
        <v>808</v>
      </c>
      <c r="E275" s="6">
        <f t="shared" si="9"/>
        <v>1</v>
      </c>
    </row>
    <row r="276" spans="2:5">
      <c r="B276" s="320">
        <v>272</v>
      </c>
      <c r="C276" s="333">
        <f t="shared" si="8"/>
        <v>46</v>
      </c>
      <c r="D276" s="319" t="s">
        <v>809</v>
      </c>
      <c r="E276" s="6">
        <f t="shared" si="9"/>
        <v>2</v>
      </c>
    </row>
    <row r="277" spans="2:5">
      <c r="B277" s="320">
        <v>273</v>
      </c>
      <c r="C277" s="333">
        <f t="shared" si="8"/>
        <v>46</v>
      </c>
      <c r="D277" s="319" t="s">
        <v>810</v>
      </c>
      <c r="E277" s="6">
        <f t="shared" si="9"/>
        <v>3</v>
      </c>
    </row>
    <row r="278" spans="2:5">
      <c r="B278" s="320">
        <v>274</v>
      </c>
      <c r="C278" s="333">
        <f t="shared" si="8"/>
        <v>46</v>
      </c>
      <c r="D278" s="319" t="s">
        <v>811</v>
      </c>
      <c r="E278" s="6">
        <f t="shared" si="9"/>
        <v>4</v>
      </c>
    </row>
    <row r="279" spans="2:5">
      <c r="B279" s="320">
        <v>275</v>
      </c>
      <c r="C279" s="333">
        <f t="shared" si="8"/>
        <v>46</v>
      </c>
      <c r="D279" s="321" t="s">
        <v>812</v>
      </c>
      <c r="E279" s="6">
        <f t="shared" si="9"/>
        <v>5</v>
      </c>
    </row>
    <row r="280" spans="2:5">
      <c r="B280" s="320">
        <v>276</v>
      </c>
      <c r="C280" s="333">
        <f t="shared" si="8"/>
        <v>47</v>
      </c>
      <c r="D280" s="311" t="s">
        <v>807</v>
      </c>
      <c r="E280" s="6">
        <f t="shared" si="9"/>
        <v>0</v>
      </c>
    </row>
    <row r="281" spans="2:5">
      <c r="B281" s="320">
        <v>277</v>
      </c>
      <c r="C281" s="333">
        <f t="shared" si="8"/>
        <v>47</v>
      </c>
      <c r="D281" s="313" t="s">
        <v>808</v>
      </c>
      <c r="E281" s="6">
        <f t="shared" si="9"/>
        <v>1</v>
      </c>
    </row>
    <row r="282" spans="2:5">
      <c r="B282" s="320">
        <v>278</v>
      </c>
      <c r="C282" s="333">
        <f t="shared" si="8"/>
        <v>47</v>
      </c>
      <c r="D282" s="313" t="s">
        <v>809</v>
      </c>
      <c r="E282" s="6">
        <f t="shared" si="9"/>
        <v>2</v>
      </c>
    </row>
    <row r="283" spans="2:5">
      <c r="B283" s="320">
        <v>279</v>
      </c>
      <c r="C283" s="333">
        <f t="shared" si="8"/>
        <v>47</v>
      </c>
      <c r="D283" s="313" t="s">
        <v>810</v>
      </c>
      <c r="E283" s="6">
        <f t="shared" si="9"/>
        <v>3</v>
      </c>
    </row>
    <row r="284" spans="2:5">
      <c r="B284" s="320">
        <v>280</v>
      </c>
      <c r="C284" s="333">
        <f t="shared" si="8"/>
        <v>47</v>
      </c>
      <c r="D284" s="313" t="s">
        <v>811</v>
      </c>
      <c r="E284" s="6">
        <f t="shared" si="9"/>
        <v>4</v>
      </c>
    </row>
    <row r="285" spans="2:5">
      <c r="B285" s="320">
        <v>281</v>
      </c>
      <c r="C285" s="333">
        <f t="shared" si="8"/>
        <v>47</v>
      </c>
      <c r="D285" s="315" t="s">
        <v>812</v>
      </c>
      <c r="E285" s="6">
        <f t="shared" si="9"/>
        <v>5</v>
      </c>
    </row>
    <row r="286" spans="2:5">
      <c r="B286" s="320">
        <v>282</v>
      </c>
      <c r="C286" s="333">
        <f t="shared" si="8"/>
        <v>48</v>
      </c>
      <c r="D286" s="317" t="s">
        <v>807</v>
      </c>
      <c r="E286" s="6">
        <f t="shared" si="9"/>
        <v>0</v>
      </c>
    </row>
    <row r="287" spans="2:5">
      <c r="B287" s="320">
        <v>283</v>
      </c>
      <c r="C287" s="333">
        <f t="shared" si="8"/>
        <v>48</v>
      </c>
      <c r="D287" s="319" t="s">
        <v>808</v>
      </c>
      <c r="E287" s="6">
        <f t="shared" si="9"/>
        <v>1</v>
      </c>
    </row>
    <row r="288" spans="2:5">
      <c r="B288" s="320">
        <v>284</v>
      </c>
      <c r="C288" s="333">
        <f t="shared" si="8"/>
        <v>48</v>
      </c>
      <c r="D288" s="319" t="s">
        <v>809</v>
      </c>
      <c r="E288" s="6">
        <f t="shared" si="9"/>
        <v>2</v>
      </c>
    </row>
    <row r="289" spans="2:5">
      <c r="B289" s="320">
        <v>285</v>
      </c>
      <c r="C289" s="333">
        <f t="shared" si="8"/>
        <v>48</v>
      </c>
      <c r="D289" s="319" t="s">
        <v>810</v>
      </c>
      <c r="E289" s="6">
        <f t="shared" si="9"/>
        <v>3</v>
      </c>
    </row>
    <row r="290" spans="2:5">
      <c r="B290" s="320">
        <v>286</v>
      </c>
      <c r="C290" s="333">
        <f t="shared" si="8"/>
        <v>48</v>
      </c>
      <c r="D290" s="319" t="s">
        <v>811</v>
      </c>
      <c r="E290" s="6">
        <f t="shared" si="9"/>
        <v>4</v>
      </c>
    </row>
    <row r="291" spans="2:5">
      <c r="B291" s="320">
        <v>287</v>
      </c>
      <c r="C291" s="333">
        <f t="shared" si="8"/>
        <v>48</v>
      </c>
      <c r="D291" s="319" t="s">
        <v>812</v>
      </c>
      <c r="E291" s="6">
        <f t="shared" si="9"/>
        <v>5</v>
      </c>
    </row>
    <row r="292" spans="2:5">
      <c r="B292" s="320">
        <v>288</v>
      </c>
      <c r="C292" s="333">
        <f t="shared" si="8"/>
        <v>49</v>
      </c>
      <c r="D292" s="311" t="s">
        <v>807</v>
      </c>
      <c r="E292" s="6">
        <f t="shared" si="9"/>
        <v>0</v>
      </c>
    </row>
    <row r="293" spans="2:5">
      <c r="B293" s="320">
        <v>289</v>
      </c>
      <c r="C293" s="333">
        <f t="shared" si="8"/>
        <v>49</v>
      </c>
      <c r="D293" s="313" t="s">
        <v>808</v>
      </c>
      <c r="E293" s="6">
        <f t="shared" si="9"/>
        <v>1</v>
      </c>
    </row>
    <row r="294" spans="2:5">
      <c r="B294" s="320">
        <v>290</v>
      </c>
      <c r="C294" s="333">
        <f t="shared" si="8"/>
        <v>49</v>
      </c>
      <c r="D294" s="313" t="s">
        <v>809</v>
      </c>
      <c r="E294" s="6">
        <f t="shared" si="9"/>
        <v>2</v>
      </c>
    </row>
    <row r="295" spans="2:5">
      <c r="B295" s="320">
        <v>291</v>
      </c>
      <c r="C295" s="333">
        <f t="shared" si="8"/>
        <v>49</v>
      </c>
      <c r="D295" s="313" t="s">
        <v>810</v>
      </c>
      <c r="E295" s="6">
        <f t="shared" si="9"/>
        <v>3</v>
      </c>
    </row>
    <row r="296" spans="2:5">
      <c r="B296" s="320">
        <v>292</v>
      </c>
      <c r="C296" s="333">
        <f t="shared" si="8"/>
        <v>49</v>
      </c>
      <c r="D296" s="313" t="s">
        <v>811</v>
      </c>
      <c r="E296" s="6">
        <f t="shared" si="9"/>
        <v>4</v>
      </c>
    </row>
    <row r="297" spans="2:5">
      <c r="B297" s="320">
        <v>293</v>
      </c>
      <c r="C297" s="333">
        <f t="shared" si="8"/>
        <v>49</v>
      </c>
      <c r="D297" s="315" t="s">
        <v>812</v>
      </c>
      <c r="E297" s="6">
        <f t="shared" si="9"/>
        <v>5</v>
      </c>
    </row>
    <row r="298" spans="2:5">
      <c r="B298" s="320">
        <v>294</v>
      </c>
      <c r="C298" s="333">
        <f t="shared" si="8"/>
        <v>50</v>
      </c>
      <c r="D298" s="319" t="s">
        <v>807</v>
      </c>
      <c r="E298" s="6">
        <f t="shared" si="9"/>
        <v>0</v>
      </c>
    </row>
    <row r="299" spans="2:5">
      <c r="B299" s="320">
        <v>295</v>
      </c>
      <c r="C299" s="333">
        <f t="shared" si="8"/>
        <v>50</v>
      </c>
      <c r="D299" s="319" t="s">
        <v>808</v>
      </c>
      <c r="E299" s="6">
        <f t="shared" si="9"/>
        <v>1</v>
      </c>
    </row>
    <row r="300" spans="2:5">
      <c r="B300" s="320">
        <v>296</v>
      </c>
      <c r="C300" s="333">
        <f t="shared" si="8"/>
        <v>50</v>
      </c>
      <c r="D300" s="319" t="s">
        <v>809</v>
      </c>
      <c r="E300" s="6">
        <f t="shared" si="9"/>
        <v>2</v>
      </c>
    </row>
    <row r="301" spans="2:5">
      <c r="B301" s="320">
        <v>297</v>
      </c>
      <c r="C301" s="333">
        <f t="shared" si="8"/>
        <v>50</v>
      </c>
      <c r="D301" s="319" t="s">
        <v>810</v>
      </c>
      <c r="E301" s="6">
        <f t="shared" si="9"/>
        <v>3</v>
      </c>
    </row>
    <row r="302" spans="2:5">
      <c r="B302" s="320">
        <v>298</v>
      </c>
      <c r="C302" s="333">
        <f t="shared" si="8"/>
        <v>50</v>
      </c>
      <c r="D302" s="319" t="s">
        <v>811</v>
      </c>
      <c r="E302" s="6">
        <f t="shared" si="9"/>
        <v>4</v>
      </c>
    </row>
    <row r="303" spans="2:5">
      <c r="B303" s="320">
        <v>299</v>
      </c>
      <c r="C303" s="333">
        <f t="shared" si="8"/>
        <v>50</v>
      </c>
      <c r="D303" s="321" t="s">
        <v>812</v>
      </c>
      <c r="E303" s="6">
        <f t="shared" si="9"/>
        <v>5</v>
      </c>
    </row>
  </sheetData>
  <phoneticPr fontId="1"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1:AG48"/>
  <sheetViews>
    <sheetView workbookViewId="0">
      <selection activeCell="C39" sqref="C39"/>
    </sheetView>
  </sheetViews>
  <sheetFormatPr defaultRowHeight="16.5"/>
  <cols>
    <col min="3" max="3" width="7.875" customWidth="1"/>
    <col min="4" max="4" width="8.25" customWidth="1"/>
    <col min="5" max="5" width="8.875" style="524" bestFit="1" customWidth="1"/>
    <col min="6" max="6" width="8.625" style="533" customWidth="1"/>
    <col min="7" max="7" width="7.5" customWidth="1"/>
    <col min="8" max="8" width="7" customWidth="1"/>
    <col min="9" max="9" width="8" style="524" bestFit="1" customWidth="1"/>
    <col min="10" max="10" width="8" style="714" customWidth="1"/>
    <col min="11" max="11" width="8.375" style="524" customWidth="1"/>
    <col min="12" max="12" width="8.375" customWidth="1"/>
    <col min="13" max="13" width="8.375" style="714" customWidth="1"/>
    <col min="14" max="14" width="8" bestFit="1" customWidth="1"/>
    <col min="15" max="15" width="6.375" bestFit="1" customWidth="1"/>
    <col min="16" max="17" width="6.125" customWidth="1"/>
    <col min="18" max="20" width="7.875" bestFit="1" customWidth="1"/>
    <col min="21" max="21" width="10.625" bestFit="1" customWidth="1"/>
    <col min="22" max="22" width="6.375" bestFit="1" customWidth="1"/>
    <col min="23" max="23" width="5.5" bestFit="1" customWidth="1"/>
    <col min="24" max="24" width="6.375" bestFit="1" customWidth="1"/>
    <col min="25" max="26" width="8.625" style="524" bestFit="1" customWidth="1"/>
  </cols>
  <sheetData>
    <row r="1" spans="1:33">
      <c r="A1" s="524"/>
      <c r="B1" s="524"/>
      <c r="C1" s="524"/>
      <c r="D1" s="524"/>
      <c r="G1" s="524"/>
      <c r="H1" s="524"/>
      <c r="L1" s="524"/>
      <c r="N1" s="524"/>
      <c r="O1" s="524"/>
      <c r="P1" s="524"/>
      <c r="Q1" s="524"/>
      <c r="R1" s="524"/>
      <c r="S1" s="524"/>
      <c r="T1" s="524"/>
      <c r="U1" s="524"/>
      <c r="V1" s="524"/>
      <c r="W1" s="524"/>
      <c r="X1" s="524"/>
      <c r="AA1" s="524"/>
      <c r="AB1" s="524"/>
      <c r="AC1" s="524"/>
      <c r="AD1" s="524"/>
      <c r="AE1" s="524"/>
      <c r="AF1" s="524"/>
      <c r="AG1" s="524"/>
    </row>
    <row r="2" spans="1:33">
      <c r="A2" s="524"/>
      <c r="B2" s="524"/>
      <c r="C2" s="524"/>
      <c r="D2" s="524"/>
      <c r="G2" s="524"/>
      <c r="H2" s="524"/>
      <c r="L2" s="524"/>
      <c r="N2" s="524"/>
      <c r="O2" s="524"/>
      <c r="P2" s="524"/>
      <c r="Q2" s="524"/>
      <c r="R2" s="524"/>
      <c r="S2" s="524"/>
      <c r="T2" s="524"/>
      <c r="U2" s="524"/>
      <c r="V2" s="524"/>
      <c r="W2" s="524"/>
      <c r="X2" s="524"/>
      <c r="AA2" s="524"/>
      <c r="AB2" s="524"/>
      <c r="AC2" s="524"/>
      <c r="AD2" s="524"/>
      <c r="AE2" s="524"/>
      <c r="AF2" s="524"/>
      <c r="AG2" s="524"/>
    </row>
    <row r="3" spans="1:33" ht="32.25" thickBot="1">
      <c r="A3" s="524"/>
      <c r="B3" s="550" t="s">
        <v>1586</v>
      </c>
      <c r="C3" s="533"/>
      <c r="D3" s="533" t="s">
        <v>1587</v>
      </c>
      <c r="E3" s="533"/>
      <c r="G3" s="533"/>
      <c r="H3" s="533"/>
      <c r="I3" s="533"/>
      <c r="K3" s="533"/>
      <c r="L3" s="533"/>
      <c r="N3" s="533"/>
      <c r="O3" s="533"/>
      <c r="P3" s="533"/>
      <c r="Q3" s="533"/>
      <c r="R3" s="533"/>
      <c r="S3" s="533"/>
      <c r="T3" s="533"/>
      <c r="U3" s="533"/>
      <c r="V3" s="533"/>
      <c r="W3" s="533"/>
      <c r="X3" s="533"/>
      <c r="Y3" s="533"/>
      <c r="Z3" s="533"/>
      <c r="AA3" s="533"/>
      <c r="AB3" s="533"/>
      <c r="AC3" s="533"/>
      <c r="AD3" s="533"/>
      <c r="AE3" s="533"/>
      <c r="AF3" s="533"/>
      <c r="AG3" s="533"/>
    </row>
    <row r="4" spans="1:33" ht="17.25" thickBot="1">
      <c r="A4" s="524"/>
      <c r="B4" s="533"/>
      <c r="C4" s="922" t="s">
        <v>1588</v>
      </c>
      <c r="D4" s="923"/>
      <c r="E4" s="924"/>
      <c r="F4" s="932" t="s">
        <v>1632</v>
      </c>
      <c r="G4" s="933"/>
      <c r="H4" s="933"/>
      <c r="I4" s="933"/>
      <c r="J4" s="933"/>
      <c r="K4" s="933"/>
      <c r="L4" s="933"/>
      <c r="M4" s="933"/>
      <c r="N4" s="933"/>
      <c r="O4" s="933"/>
      <c r="P4" s="933"/>
      <c r="Q4" s="934"/>
      <c r="R4" s="941" t="s">
        <v>1590</v>
      </c>
      <c r="S4" s="942"/>
      <c r="T4" s="942"/>
      <c r="U4" s="942"/>
      <c r="V4" s="942"/>
      <c r="W4" s="942"/>
      <c r="X4" s="943"/>
      <c r="Y4" s="928" t="s">
        <v>1589</v>
      </c>
      <c r="Z4" s="929"/>
      <c r="AA4" s="533"/>
      <c r="AB4" s="533"/>
      <c r="AC4" s="533"/>
      <c r="AD4" s="533"/>
      <c r="AE4" s="533"/>
      <c r="AF4" s="533"/>
      <c r="AG4" s="533"/>
    </row>
    <row r="5" spans="1:33" ht="17.25" thickBot="1">
      <c r="A5" s="524"/>
      <c r="B5" s="533"/>
      <c r="C5" s="925"/>
      <c r="D5" s="926"/>
      <c r="E5" s="927"/>
      <c r="F5" s="587" t="s">
        <v>1637</v>
      </c>
      <c r="G5" s="938" t="s">
        <v>1591</v>
      </c>
      <c r="H5" s="940"/>
      <c r="I5" s="944" t="s">
        <v>1620</v>
      </c>
      <c r="J5" s="945"/>
      <c r="K5" s="945"/>
      <c r="L5" s="945"/>
      <c r="M5" s="945"/>
      <c r="N5" s="946"/>
      <c r="O5" s="938" t="s">
        <v>1592</v>
      </c>
      <c r="P5" s="939"/>
      <c r="Q5" s="940"/>
      <c r="R5" s="935" t="s">
        <v>1593</v>
      </c>
      <c r="S5" s="936"/>
      <c r="T5" s="937"/>
      <c r="U5" s="935" t="s">
        <v>1594</v>
      </c>
      <c r="V5" s="936"/>
      <c r="W5" s="936"/>
      <c r="X5" s="937"/>
      <c r="Y5" s="930"/>
      <c r="Z5" s="931"/>
      <c r="AA5" s="534"/>
      <c r="AB5" s="534"/>
      <c r="AC5" s="534"/>
      <c r="AD5" s="534"/>
      <c r="AE5" s="534"/>
      <c r="AF5" s="534"/>
      <c r="AG5" s="534"/>
    </row>
    <row r="6" spans="1:33" ht="17.25" thickBot="1">
      <c r="A6" s="524"/>
      <c r="B6" s="566"/>
      <c r="C6" s="583" t="s">
        <v>1626</v>
      </c>
      <c r="D6" s="584" t="s">
        <v>1595</v>
      </c>
      <c r="E6" s="585" t="s">
        <v>1598</v>
      </c>
      <c r="F6" s="586" t="s">
        <v>1619</v>
      </c>
      <c r="G6" s="575" t="s">
        <v>1636</v>
      </c>
      <c r="H6" s="576" t="s">
        <v>1633</v>
      </c>
      <c r="I6" s="723" t="s">
        <v>2302</v>
      </c>
      <c r="J6" s="692" t="s">
        <v>2305</v>
      </c>
      <c r="K6" s="724" t="s">
        <v>2303</v>
      </c>
      <c r="L6" s="724" t="s">
        <v>2304</v>
      </c>
      <c r="M6" s="694" t="s">
        <v>2306</v>
      </c>
      <c r="N6" s="725" t="s">
        <v>2307</v>
      </c>
      <c r="O6" s="577" t="s">
        <v>1599</v>
      </c>
      <c r="P6" s="578" t="s">
        <v>1600</v>
      </c>
      <c r="Q6" s="576" t="s">
        <v>1601</v>
      </c>
      <c r="R6" s="579" t="s">
        <v>1627</v>
      </c>
      <c r="S6" s="580" t="s">
        <v>1628</v>
      </c>
      <c r="T6" s="581" t="s">
        <v>1629</v>
      </c>
      <c r="U6" s="582" t="s">
        <v>1602</v>
      </c>
      <c r="V6" s="580" t="s">
        <v>1603</v>
      </c>
      <c r="W6" s="580" t="s">
        <v>1604</v>
      </c>
      <c r="X6" s="581" t="s">
        <v>1605</v>
      </c>
      <c r="Y6" s="573" t="s">
        <v>1596</v>
      </c>
      <c r="Z6" s="574" t="s">
        <v>1597</v>
      </c>
      <c r="AA6" s="534"/>
      <c r="AB6" s="534"/>
      <c r="AC6" s="534"/>
      <c r="AD6" s="534"/>
      <c r="AE6" s="534"/>
      <c r="AF6" s="534"/>
      <c r="AG6" s="534"/>
    </row>
    <row r="7" spans="1:33" ht="36" customHeight="1">
      <c r="A7" s="524"/>
      <c r="B7" s="559" t="s">
        <v>1606</v>
      </c>
      <c r="C7" s="549">
        <v>0</v>
      </c>
      <c r="D7" s="560">
        <v>10</v>
      </c>
      <c r="E7" s="726" t="s">
        <v>2308</v>
      </c>
      <c r="F7" s="560" t="s">
        <v>2316</v>
      </c>
      <c r="G7" s="549">
        <v>1</v>
      </c>
      <c r="H7" s="546" t="s">
        <v>1634</v>
      </c>
      <c r="I7" s="562">
        <v>0</v>
      </c>
      <c r="J7" s="690">
        <v>1</v>
      </c>
      <c r="K7" s="563">
        <v>2</v>
      </c>
      <c r="L7" s="563">
        <v>3</v>
      </c>
      <c r="M7" s="691">
        <v>4</v>
      </c>
      <c r="N7" s="561">
        <v>5</v>
      </c>
      <c r="O7" s="549">
        <v>5</v>
      </c>
      <c r="P7" s="545">
        <v>50</v>
      </c>
      <c r="Q7" s="546">
        <v>20</v>
      </c>
      <c r="R7" s="549">
        <v>0</v>
      </c>
      <c r="S7" s="545">
        <v>3</v>
      </c>
      <c r="T7" s="546">
        <v>6</v>
      </c>
      <c r="U7" s="544">
        <v>0</v>
      </c>
      <c r="V7" s="564">
        <v>2</v>
      </c>
      <c r="W7" s="564">
        <v>0</v>
      </c>
      <c r="X7" s="565">
        <v>1.2</v>
      </c>
      <c r="Y7" s="549">
        <v>0</v>
      </c>
      <c r="Z7" s="545">
        <v>10</v>
      </c>
      <c r="AA7" s="534"/>
      <c r="AB7" s="534"/>
      <c r="AC7" s="534"/>
      <c r="AD7" s="534"/>
      <c r="AE7" s="534"/>
      <c r="AF7" s="534"/>
      <c r="AG7" s="534"/>
    </row>
    <row r="8" spans="1:33" ht="36" customHeight="1">
      <c r="A8" s="524"/>
      <c r="B8" s="556" t="s">
        <v>1607</v>
      </c>
      <c r="C8" s="537">
        <v>0</v>
      </c>
      <c r="D8" s="547">
        <v>10</v>
      </c>
      <c r="E8" s="727" t="s">
        <v>2308</v>
      </c>
      <c r="F8" s="547" t="s">
        <v>2316</v>
      </c>
      <c r="G8" s="537">
        <v>1</v>
      </c>
      <c r="H8" s="539" t="s">
        <v>1634</v>
      </c>
      <c r="I8" s="555">
        <v>0</v>
      </c>
      <c r="J8" s="695">
        <v>1</v>
      </c>
      <c r="K8" s="551">
        <v>2</v>
      </c>
      <c r="L8" s="551">
        <v>3</v>
      </c>
      <c r="M8" s="693">
        <v>4</v>
      </c>
      <c r="N8" s="554">
        <v>3</v>
      </c>
      <c r="O8" s="537">
        <v>5</v>
      </c>
      <c r="P8" s="535">
        <v>50</v>
      </c>
      <c r="Q8" s="539">
        <v>20</v>
      </c>
      <c r="R8" s="537">
        <v>0</v>
      </c>
      <c r="S8" s="535">
        <v>3</v>
      </c>
      <c r="T8" s="539">
        <v>6</v>
      </c>
      <c r="U8" s="542">
        <v>0</v>
      </c>
      <c r="V8" s="552">
        <v>2</v>
      </c>
      <c r="W8" s="552">
        <v>0</v>
      </c>
      <c r="X8" s="553">
        <v>1.2</v>
      </c>
      <c r="Y8" s="537">
        <v>0</v>
      </c>
      <c r="Z8" s="535">
        <v>10</v>
      </c>
      <c r="AA8" s="534"/>
      <c r="AB8" s="534"/>
      <c r="AC8" s="534"/>
      <c r="AD8" s="534"/>
      <c r="AE8" s="534"/>
      <c r="AF8" s="534"/>
      <c r="AG8" s="534"/>
    </row>
    <row r="9" spans="1:33" ht="36" customHeight="1">
      <c r="A9" s="524"/>
      <c r="B9" s="557" t="s">
        <v>1608</v>
      </c>
      <c r="C9" s="537" t="s">
        <v>1609</v>
      </c>
      <c r="D9" s="547" t="s">
        <v>1610</v>
      </c>
      <c r="E9" s="539" t="s">
        <v>1610</v>
      </c>
      <c r="F9" s="539" t="s">
        <v>1610</v>
      </c>
      <c r="G9" s="537" t="s">
        <v>1610</v>
      </c>
      <c r="H9" s="539" t="s">
        <v>1610</v>
      </c>
      <c r="I9" s="537" t="s">
        <v>1610</v>
      </c>
      <c r="J9" s="715" t="s">
        <v>1610</v>
      </c>
      <c r="K9" s="535" t="s">
        <v>1610</v>
      </c>
      <c r="L9" s="535" t="s">
        <v>1610</v>
      </c>
      <c r="M9" s="715" t="s">
        <v>1610</v>
      </c>
      <c r="N9" s="539" t="s">
        <v>1610</v>
      </c>
      <c r="O9" s="537" t="s">
        <v>1610</v>
      </c>
      <c r="P9" s="535" t="s">
        <v>1610</v>
      </c>
      <c r="Q9" s="539" t="s">
        <v>1610</v>
      </c>
      <c r="R9" s="537" t="s">
        <v>1610</v>
      </c>
      <c r="S9" s="535" t="s">
        <v>1610</v>
      </c>
      <c r="T9" s="539" t="s">
        <v>1610</v>
      </c>
      <c r="U9" s="542" t="s">
        <v>1610</v>
      </c>
      <c r="V9" s="535" t="s">
        <v>1610</v>
      </c>
      <c r="W9" s="535" t="s">
        <v>1610</v>
      </c>
      <c r="X9" s="539" t="s">
        <v>1610</v>
      </c>
      <c r="Y9" s="537" t="s">
        <v>1610</v>
      </c>
      <c r="Z9" s="535" t="s">
        <v>1610</v>
      </c>
      <c r="AA9" s="534"/>
      <c r="AB9" s="534"/>
      <c r="AC9" s="534"/>
      <c r="AD9" s="534"/>
      <c r="AE9" s="534"/>
      <c r="AF9" s="534"/>
      <c r="AG9" s="534"/>
    </row>
    <row r="10" spans="1:33" ht="36" customHeight="1" thickBot="1">
      <c r="A10" s="524"/>
      <c r="B10" s="558" t="s">
        <v>1611</v>
      </c>
      <c r="C10" s="538" t="s">
        <v>1609</v>
      </c>
      <c r="D10" s="548" t="s">
        <v>1610</v>
      </c>
      <c r="E10" s="541" t="s">
        <v>1610</v>
      </c>
      <c r="F10" s="541" t="s">
        <v>1610</v>
      </c>
      <c r="G10" s="538" t="s">
        <v>1610</v>
      </c>
      <c r="H10" s="541" t="s">
        <v>1610</v>
      </c>
      <c r="I10" s="538" t="s">
        <v>1610</v>
      </c>
      <c r="J10" s="720" t="s">
        <v>1610</v>
      </c>
      <c r="K10" s="540" t="s">
        <v>1610</v>
      </c>
      <c r="L10" s="540" t="s">
        <v>1610</v>
      </c>
      <c r="M10" s="720" t="s">
        <v>1610</v>
      </c>
      <c r="N10" s="541" t="s">
        <v>1610</v>
      </c>
      <c r="O10" s="538" t="s">
        <v>1610</v>
      </c>
      <c r="P10" s="540" t="s">
        <v>1610</v>
      </c>
      <c r="Q10" s="541" t="s">
        <v>1610</v>
      </c>
      <c r="R10" s="538" t="s">
        <v>1610</v>
      </c>
      <c r="S10" s="540" t="s">
        <v>1610</v>
      </c>
      <c r="T10" s="541" t="s">
        <v>1610</v>
      </c>
      <c r="U10" s="543" t="s">
        <v>1610</v>
      </c>
      <c r="V10" s="540" t="s">
        <v>1610</v>
      </c>
      <c r="W10" s="540" t="s">
        <v>1610</v>
      </c>
      <c r="X10" s="541" t="s">
        <v>1610</v>
      </c>
      <c r="Y10" s="538" t="s">
        <v>1610</v>
      </c>
      <c r="Z10" s="540" t="s">
        <v>1610</v>
      </c>
      <c r="AA10" s="534"/>
      <c r="AB10" s="534"/>
      <c r="AC10" s="534"/>
      <c r="AD10" s="534"/>
      <c r="AE10" s="534"/>
      <c r="AF10" s="534"/>
      <c r="AG10" s="534"/>
    </row>
    <row r="11" spans="1:33">
      <c r="A11" s="524"/>
      <c r="B11" s="571"/>
      <c r="C11" s="571"/>
      <c r="D11" s="571"/>
      <c r="E11" s="571"/>
      <c r="F11" s="571"/>
      <c r="G11" s="571"/>
      <c r="H11" s="571"/>
      <c r="I11" s="571"/>
      <c r="J11" s="721"/>
      <c r="K11" s="571"/>
      <c r="L11" s="571"/>
      <c r="M11" s="721"/>
      <c r="N11" s="571"/>
      <c r="O11" s="571"/>
      <c r="P11" s="571"/>
      <c r="Q11" s="571"/>
      <c r="R11" s="571"/>
      <c r="S11" s="571"/>
      <c r="T11" s="571"/>
      <c r="U11" s="571"/>
      <c r="V11" s="571"/>
      <c r="W11" s="571"/>
      <c r="X11" s="571"/>
      <c r="Y11" s="571"/>
      <c r="Z11" s="571"/>
      <c r="AA11" s="534"/>
      <c r="AB11" s="534"/>
      <c r="AC11" s="534"/>
      <c r="AD11" s="534"/>
      <c r="AE11" s="534"/>
      <c r="AF11" s="534"/>
      <c r="AG11" s="534"/>
    </row>
    <row r="12" spans="1:33">
      <c r="A12" s="533"/>
      <c r="B12" s="590" t="s">
        <v>1639</v>
      </c>
      <c r="C12" s="594"/>
      <c r="D12" s="589" t="s">
        <v>1631</v>
      </c>
      <c r="E12" s="595" t="s">
        <v>1622</v>
      </c>
      <c r="F12" s="592" t="s">
        <v>1623</v>
      </c>
      <c r="G12" s="589" t="s">
        <v>1624</v>
      </c>
      <c r="H12" s="589"/>
      <c r="I12" s="589"/>
      <c r="J12" s="729"/>
      <c r="K12" s="589"/>
      <c r="L12" s="589"/>
      <c r="M12" s="729"/>
      <c r="N12" s="589"/>
      <c r="O12" s="589" t="s">
        <v>1635</v>
      </c>
      <c r="P12" s="589"/>
      <c r="Q12" s="590"/>
      <c r="R12" s="594" t="s">
        <v>1625</v>
      </c>
      <c r="S12" s="589"/>
      <c r="T12" s="595"/>
      <c r="U12" s="592"/>
      <c r="V12" s="589"/>
      <c r="W12" s="589"/>
      <c r="X12" s="590"/>
      <c r="Y12" s="594"/>
      <c r="Z12" s="595" t="s">
        <v>1621</v>
      </c>
      <c r="AA12" s="534"/>
      <c r="AB12" s="534"/>
      <c r="AC12" s="534"/>
      <c r="AD12" s="534"/>
      <c r="AE12" s="534"/>
      <c r="AF12" s="534"/>
      <c r="AG12" s="534"/>
    </row>
    <row r="13" spans="1:33">
      <c r="A13" s="524"/>
      <c r="B13" s="591">
        <f>SUM(C13:X13)</f>
        <v>38.1</v>
      </c>
      <c r="C13" s="596"/>
      <c r="D13" s="588">
        <v>10</v>
      </c>
      <c r="E13" s="597">
        <f>1 +1/10</f>
        <v>1.1000000000000001</v>
      </c>
      <c r="F13" s="593">
        <v>2</v>
      </c>
      <c r="G13" s="588">
        <v>5</v>
      </c>
      <c r="H13" s="588">
        <f>(5+1)*5/2</f>
        <v>15</v>
      </c>
      <c r="I13" s="588">
        <v>0</v>
      </c>
      <c r="J13" s="728"/>
      <c r="K13" s="588">
        <v>1</v>
      </c>
      <c r="L13" s="588">
        <v>2</v>
      </c>
      <c r="M13" s="728"/>
      <c r="N13" s="588">
        <v>0</v>
      </c>
      <c r="O13" s="588">
        <v>2</v>
      </c>
      <c r="P13" s="588">
        <v>0</v>
      </c>
      <c r="Q13" s="591">
        <v>0</v>
      </c>
      <c r="R13" s="596">
        <v>0</v>
      </c>
      <c r="S13" s="588"/>
      <c r="T13" s="597"/>
      <c r="U13" s="593">
        <v>0</v>
      </c>
      <c r="V13" s="588"/>
      <c r="W13" s="588"/>
      <c r="X13" s="591"/>
      <c r="Y13" s="596"/>
      <c r="Z13" s="597">
        <v>10</v>
      </c>
      <c r="AA13" s="534"/>
      <c r="AB13" s="534"/>
      <c r="AC13" s="534"/>
      <c r="AD13" s="534"/>
      <c r="AE13" s="534"/>
      <c r="AF13" s="534"/>
      <c r="AG13" s="534"/>
    </row>
    <row r="14" spans="1:33">
      <c r="A14" s="524"/>
      <c r="B14" s="590" t="s">
        <v>1638</v>
      </c>
      <c r="C14" s="594"/>
      <c r="D14" s="589" t="s">
        <v>1631</v>
      </c>
      <c r="E14" s="595" t="s">
        <v>1622</v>
      </c>
      <c r="F14" s="592" t="s">
        <v>1623</v>
      </c>
      <c r="G14" s="589" t="s">
        <v>1624</v>
      </c>
      <c r="H14" s="589"/>
      <c r="I14" s="589"/>
      <c r="J14" s="729"/>
      <c r="K14" s="589"/>
      <c r="L14" s="589"/>
      <c r="M14" s="729"/>
      <c r="N14" s="589"/>
      <c r="O14" s="589" t="s">
        <v>1635</v>
      </c>
      <c r="P14" s="589"/>
      <c r="Q14" s="590"/>
      <c r="R14" s="594" t="s">
        <v>1625</v>
      </c>
      <c r="S14" s="589"/>
      <c r="T14" s="595"/>
      <c r="U14" s="592"/>
      <c r="V14" s="589"/>
      <c r="W14" s="589"/>
      <c r="X14" s="590"/>
      <c r="Y14" s="594"/>
      <c r="Z14" s="595" t="s">
        <v>1621</v>
      </c>
      <c r="AA14" s="534"/>
      <c r="AB14" s="534"/>
      <c r="AC14" s="534"/>
      <c r="AD14" s="534"/>
      <c r="AE14" s="534"/>
      <c r="AF14" s="534"/>
      <c r="AG14" s="534"/>
    </row>
    <row r="15" spans="1:33">
      <c r="A15" s="524"/>
      <c r="B15" s="591">
        <f>SUM(C15:X15)</f>
        <v>56</v>
      </c>
      <c r="C15" s="596"/>
      <c r="D15" s="588">
        <v>10</v>
      </c>
      <c r="E15" s="597">
        <v>2</v>
      </c>
      <c r="F15" s="593">
        <v>4</v>
      </c>
      <c r="G15" s="588">
        <v>6</v>
      </c>
      <c r="H15" s="588">
        <f>(6+1)*6/2</f>
        <v>21</v>
      </c>
      <c r="I15" s="588">
        <v>0</v>
      </c>
      <c r="J15" s="728"/>
      <c r="K15" s="588">
        <v>4</v>
      </c>
      <c r="L15" s="588">
        <v>2</v>
      </c>
      <c r="M15" s="728"/>
      <c r="N15" s="588">
        <v>0</v>
      </c>
      <c r="O15" s="588">
        <v>2</v>
      </c>
      <c r="P15" s="588">
        <v>5</v>
      </c>
      <c r="Q15" s="591">
        <v>0</v>
      </c>
      <c r="R15" s="596">
        <v>0</v>
      </c>
      <c r="S15" s="588"/>
      <c r="T15" s="597"/>
      <c r="U15" s="593">
        <v>0</v>
      </c>
      <c r="V15" s="588"/>
      <c r="W15" s="588"/>
      <c r="X15" s="591"/>
      <c r="Y15" s="596"/>
      <c r="Z15" s="597">
        <v>10</v>
      </c>
      <c r="AA15" s="534"/>
      <c r="AB15" s="534"/>
      <c r="AC15" s="534"/>
      <c r="AD15" s="534"/>
      <c r="AE15" s="534"/>
      <c r="AF15" s="534"/>
      <c r="AG15" s="534"/>
    </row>
    <row r="16" spans="1:33">
      <c r="A16" s="524"/>
      <c r="B16" s="590" t="s">
        <v>1640</v>
      </c>
      <c r="C16" s="594"/>
      <c r="D16" s="589" t="s">
        <v>1631</v>
      </c>
      <c r="E16" s="595" t="s">
        <v>1622</v>
      </c>
      <c r="F16" s="592" t="s">
        <v>1623</v>
      </c>
      <c r="G16" s="589" t="s">
        <v>1624</v>
      </c>
      <c r="H16" s="589"/>
      <c r="I16" s="589"/>
      <c r="J16" s="729"/>
      <c r="K16" s="589"/>
      <c r="L16" s="589"/>
      <c r="M16" s="729"/>
      <c r="N16" s="589"/>
      <c r="O16" s="589" t="s">
        <v>1635</v>
      </c>
      <c r="P16" s="589"/>
      <c r="Q16" s="590"/>
      <c r="R16" s="594" t="s">
        <v>1625</v>
      </c>
      <c r="S16" s="589"/>
      <c r="T16" s="595"/>
      <c r="U16" s="592"/>
      <c r="V16" s="589"/>
      <c r="W16" s="589"/>
      <c r="X16" s="590"/>
      <c r="Y16" s="594"/>
      <c r="Z16" s="595" t="s">
        <v>1621</v>
      </c>
      <c r="AA16" s="534"/>
      <c r="AB16" s="534"/>
      <c r="AC16" s="534"/>
      <c r="AD16" s="534"/>
      <c r="AE16" s="534"/>
      <c r="AF16" s="534"/>
      <c r="AG16" s="534"/>
    </row>
    <row r="17" spans="1:33">
      <c r="A17" s="524"/>
      <c r="B17" s="591">
        <f>SUM(C17:X17)</f>
        <v>139</v>
      </c>
      <c r="C17" s="596"/>
      <c r="D17" s="588">
        <v>10</v>
      </c>
      <c r="E17" s="597">
        <v>3</v>
      </c>
      <c r="F17" s="593">
        <v>3</v>
      </c>
      <c r="G17" s="588">
        <v>7</v>
      </c>
      <c r="H17" s="588">
        <f>(7+1)*7/2</f>
        <v>28</v>
      </c>
      <c r="I17" s="588">
        <v>0</v>
      </c>
      <c r="J17" s="728"/>
      <c r="K17" s="588">
        <v>3</v>
      </c>
      <c r="L17" s="588">
        <v>6</v>
      </c>
      <c r="M17" s="728"/>
      <c r="N17" s="588">
        <v>0</v>
      </c>
      <c r="O17" s="588">
        <v>2</v>
      </c>
      <c r="P17" s="588">
        <v>5</v>
      </c>
      <c r="Q17" s="591">
        <v>0</v>
      </c>
      <c r="R17" s="596"/>
      <c r="S17" s="588">
        <f>3*6</f>
        <v>18</v>
      </c>
      <c r="T17" s="597"/>
      <c r="U17" s="593"/>
      <c r="V17" s="588">
        <f>SUM(F17:Q17)*2/2</f>
        <v>54</v>
      </c>
      <c r="W17" s="588"/>
      <c r="X17" s="591"/>
      <c r="Y17" s="596"/>
      <c r="Z17" s="597">
        <v>10</v>
      </c>
      <c r="AA17" s="534"/>
      <c r="AB17" s="534"/>
      <c r="AC17" s="534"/>
      <c r="AD17" s="534"/>
      <c r="AE17" s="534"/>
      <c r="AF17" s="534"/>
      <c r="AG17" s="534"/>
    </row>
    <row r="18" spans="1:33">
      <c r="A18" s="524"/>
      <c r="B18" s="590" t="s">
        <v>1641</v>
      </c>
      <c r="C18" s="594"/>
      <c r="D18" s="589" t="s">
        <v>1631</v>
      </c>
      <c r="E18" s="595" t="s">
        <v>1622</v>
      </c>
      <c r="F18" s="592" t="s">
        <v>1623</v>
      </c>
      <c r="G18" s="589" t="s">
        <v>1624</v>
      </c>
      <c r="H18" s="589"/>
      <c r="I18" s="589"/>
      <c r="J18" s="729"/>
      <c r="K18" s="589"/>
      <c r="L18" s="589"/>
      <c r="M18" s="729"/>
      <c r="N18" s="589"/>
      <c r="O18" s="589" t="s">
        <v>1635</v>
      </c>
      <c r="P18" s="589"/>
      <c r="Q18" s="590"/>
      <c r="R18" s="594" t="s">
        <v>1625</v>
      </c>
      <c r="S18" s="589"/>
      <c r="T18" s="595"/>
      <c r="U18" s="592"/>
      <c r="V18" s="589"/>
      <c r="W18" s="589"/>
      <c r="X18" s="590"/>
      <c r="Y18" s="594"/>
      <c r="Z18" s="595" t="s">
        <v>1621</v>
      </c>
      <c r="AA18" s="534"/>
      <c r="AB18" s="534"/>
      <c r="AC18" s="534"/>
      <c r="AD18" s="534"/>
      <c r="AE18" s="534"/>
      <c r="AF18" s="534"/>
      <c r="AG18" s="534"/>
    </row>
    <row r="19" spans="1:33">
      <c r="A19" s="524"/>
      <c r="B19" s="591">
        <f>SUM(C19:X19)</f>
        <v>160</v>
      </c>
      <c r="C19" s="596"/>
      <c r="D19" s="588">
        <v>10</v>
      </c>
      <c r="E19" s="597">
        <v>4</v>
      </c>
      <c r="F19" s="593">
        <v>2</v>
      </c>
      <c r="G19" s="588">
        <v>8</v>
      </c>
      <c r="H19" s="588">
        <f>(8+1)*8/2</f>
        <v>36</v>
      </c>
      <c r="I19" s="588">
        <v>0</v>
      </c>
      <c r="J19" s="728"/>
      <c r="K19" s="588">
        <v>2</v>
      </c>
      <c r="L19" s="588">
        <v>6</v>
      </c>
      <c r="M19" s="728"/>
      <c r="N19" s="588">
        <v>3</v>
      </c>
      <c r="O19" s="588">
        <v>2</v>
      </c>
      <c r="P19" s="588">
        <v>5</v>
      </c>
      <c r="Q19" s="591">
        <v>0</v>
      </c>
      <c r="R19" s="596"/>
      <c r="S19" s="588">
        <f>3*6</f>
        <v>18</v>
      </c>
      <c r="T19" s="597"/>
      <c r="U19" s="593"/>
      <c r="V19" s="588">
        <f>SUM(F19:Q19)*2/2</f>
        <v>64</v>
      </c>
      <c r="W19" s="588"/>
      <c r="X19" s="591"/>
      <c r="Y19" s="596"/>
      <c r="Z19" s="597">
        <v>10</v>
      </c>
      <c r="AA19" s="534"/>
      <c r="AB19" s="534"/>
      <c r="AC19" s="534"/>
      <c r="AD19" s="534"/>
      <c r="AE19" s="534"/>
      <c r="AF19" s="534"/>
      <c r="AG19" s="534"/>
    </row>
    <row r="20" spans="1:33">
      <c r="A20" s="524"/>
      <c r="B20" s="590" t="s">
        <v>1642</v>
      </c>
      <c r="C20" s="594"/>
      <c r="D20" s="589" t="s">
        <v>1631</v>
      </c>
      <c r="E20" s="595" t="s">
        <v>1622</v>
      </c>
      <c r="F20" s="592" t="s">
        <v>1623</v>
      </c>
      <c r="G20" s="589" t="s">
        <v>1624</v>
      </c>
      <c r="H20" s="589"/>
      <c r="I20" s="589"/>
      <c r="J20" s="729"/>
      <c r="K20" s="589"/>
      <c r="L20" s="589"/>
      <c r="M20" s="729"/>
      <c r="N20" s="589"/>
      <c r="O20" s="589" t="s">
        <v>1635</v>
      </c>
      <c r="P20" s="589"/>
      <c r="Q20" s="590"/>
      <c r="R20" s="594" t="s">
        <v>1625</v>
      </c>
      <c r="S20" s="589"/>
      <c r="T20" s="595"/>
      <c r="U20" s="592"/>
      <c r="V20" s="589"/>
      <c r="W20" s="589"/>
      <c r="X20" s="590"/>
      <c r="Y20" s="594"/>
      <c r="Z20" s="595" t="s">
        <v>1621</v>
      </c>
      <c r="AA20" s="534"/>
      <c r="AB20" s="534"/>
      <c r="AC20" s="534"/>
      <c r="AD20" s="534"/>
      <c r="AE20" s="534"/>
      <c r="AF20" s="534"/>
      <c r="AG20" s="534"/>
    </row>
    <row r="21" spans="1:33">
      <c r="A21" s="524"/>
      <c r="B21" s="591">
        <f>SUM(C21:X21)</f>
        <v>165.8</v>
      </c>
      <c r="C21" s="596"/>
      <c r="D21" s="588">
        <v>10</v>
      </c>
      <c r="E21" s="597">
        <v>5</v>
      </c>
      <c r="F21" s="593">
        <v>2</v>
      </c>
      <c r="G21" s="588">
        <v>9</v>
      </c>
      <c r="H21" s="588">
        <f>(9+1)*9/2</f>
        <v>45</v>
      </c>
      <c r="I21" s="588">
        <v>0</v>
      </c>
      <c r="J21" s="728"/>
      <c r="K21" s="588">
        <v>2</v>
      </c>
      <c r="L21" s="588">
        <v>6</v>
      </c>
      <c r="M21" s="728"/>
      <c r="N21" s="588">
        <v>6</v>
      </c>
      <c r="O21" s="588">
        <v>2</v>
      </c>
      <c r="P21" s="588">
        <v>5</v>
      </c>
      <c r="Q21" s="591">
        <v>6</v>
      </c>
      <c r="R21" s="596"/>
      <c r="S21" s="588">
        <f>3*6</f>
        <v>18</v>
      </c>
      <c r="T21" s="597"/>
      <c r="U21" s="593"/>
      <c r="V21" s="588"/>
      <c r="W21" s="588">
        <f>SUM(F21:Q21)*0.6</f>
        <v>49.8</v>
      </c>
      <c r="X21" s="591"/>
      <c r="Y21" s="596"/>
      <c r="Z21" s="597">
        <v>10</v>
      </c>
      <c r="AA21" s="534"/>
      <c r="AB21" s="534"/>
      <c r="AC21" s="534"/>
      <c r="AD21" s="534"/>
      <c r="AE21" s="534"/>
      <c r="AF21" s="534"/>
      <c r="AG21" s="534"/>
    </row>
    <row r="22" spans="1:33">
      <c r="A22" s="524"/>
      <c r="B22" s="590" t="s">
        <v>1643</v>
      </c>
      <c r="C22" s="594"/>
      <c r="D22" s="589" t="s">
        <v>1631</v>
      </c>
      <c r="E22" s="595" t="s">
        <v>1622</v>
      </c>
      <c r="F22" s="592" t="s">
        <v>1623</v>
      </c>
      <c r="G22" s="589" t="s">
        <v>1624</v>
      </c>
      <c r="H22" s="589"/>
      <c r="I22" s="589"/>
      <c r="J22" s="729"/>
      <c r="K22" s="589"/>
      <c r="L22" s="589"/>
      <c r="M22" s="729"/>
      <c r="N22" s="589"/>
      <c r="O22" s="589" t="s">
        <v>1635</v>
      </c>
      <c r="P22" s="589"/>
      <c r="Q22" s="590"/>
      <c r="R22" s="594" t="s">
        <v>1625</v>
      </c>
      <c r="S22" s="589"/>
      <c r="T22" s="595"/>
      <c r="U22" s="592"/>
      <c r="V22" s="589"/>
      <c r="W22" s="589"/>
      <c r="X22" s="590"/>
      <c r="Y22" s="594"/>
      <c r="Z22" s="595" t="s">
        <v>1621</v>
      </c>
      <c r="AA22" s="534"/>
      <c r="AB22" s="534"/>
      <c r="AC22" s="534"/>
      <c r="AD22" s="534"/>
      <c r="AE22" s="534"/>
      <c r="AF22" s="534"/>
      <c r="AG22" s="534"/>
    </row>
    <row r="23" spans="1:33">
      <c r="A23" s="524"/>
      <c r="B23" s="591">
        <f>SUM(C23:X23)</f>
        <v>191.2</v>
      </c>
      <c r="C23" s="596"/>
      <c r="D23" s="588">
        <v>10</v>
      </c>
      <c r="E23" s="597">
        <v>6</v>
      </c>
      <c r="F23" s="593">
        <v>2</v>
      </c>
      <c r="G23" s="588">
        <v>10</v>
      </c>
      <c r="H23" s="588">
        <f>(9+1)*9/2</f>
        <v>45</v>
      </c>
      <c r="I23" s="588">
        <v>0</v>
      </c>
      <c r="J23" s="728"/>
      <c r="K23" s="588">
        <v>1</v>
      </c>
      <c r="L23" s="588">
        <v>4</v>
      </c>
      <c r="M23" s="728"/>
      <c r="N23" s="588">
        <v>9</v>
      </c>
      <c r="O23" s="588">
        <v>2</v>
      </c>
      <c r="P23" s="588">
        <v>5</v>
      </c>
      <c r="Q23" s="591">
        <v>9</v>
      </c>
      <c r="R23" s="596"/>
      <c r="S23" s="588"/>
      <c r="T23" s="597">
        <f>6*6</f>
        <v>36</v>
      </c>
      <c r="U23" s="593"/>
      <c r="V23" s="588"/>
      <c r="W23" s="588"/>
      <c r="X23" s="591">
        <f>SUM(F23:Q23)*0.6</f>
        <v>52.199999999999996</v>
      </c>
      <c r="Y23" s="596"/>
      <c r="Z23" s="597">
        <v>10</v>
      </c>
      <c r="AA23" s="534"/>
      <c r="AB23" s="534"/>
      <c r="AC23" s="534"/>
      <c r="AD23" s="534"/>
      <c r="AE23" s="534"/>
      <c r="AF23" s="534"/>
      <c r="AG23" s="534"/>
    </row>
    <row r="24" spans="1:33">
      <c r="A24" s="524"/>
      <c r="B24" s="571"/>
      <c r="C24" s="571"/>
      <c r="D24" s="571"/>
      <c r="E24" s="571"/>
      <c r="F24" s="571"/>
      <c r="G24" s="571"/>
      <c r="H24" s="571"/>
      <c r="I24" s="571"/>
      <c r="J24" s="721"/>
      <c r="K24" s="571"/>
      <c r="L24" s="571"/>
      <c r="M24" s="721"/>
      <c r="N24" s="571"/>
      <c r="O24" s="571"/>
      <c r="P24" s="571"/>
      <c r="Q24" s="571"/>
      <c r="R24" s="571"/>
      <c r="S24" s="571"/>
      <c r="T24" s="571"/>
      <c r="U24" s="571"/>
      <c r="V24" s="571"/>
      <c r="W24" s="571"/>
      <c r="X24" s="571"/>
      <c r="Y24" s="571"/>
      <c r="Z24" s="571"/>
      <c r="AA24" s="534"/>
      <c r="AB24" s="534"/>
      <c r="AC24" s="534"/>
      <c r="AD24" s="534"/>
      <c r="AE24" s="534"/>
      <c r="AF24" s="534"/>
      <c r="AG24" s="534"/>
    </row>
    <row r="25" spans="1:33">
      <c r="A25" s="524"/>
      <c r="B25" s="571"/>
      <c r="C25" s="571"/>
      <c r="D25" s="571"/>
      <c r="E25" s="571"/>
      <c r="F25" s="571"/>
      <c r="G25" s="571"/>
      <c r="H25" s="571"/>
      <c r="I25" s="571"/>
      <c r="J25" s="721"/>
      <c r="K25" s="571"/>
      <c r="L25" s="571"/>
      <c r="M25" s="721"/>
      <c r="N25" s="571"/>
      <c r="O25" s="571"/>
      <c r="P25" s="571"/>
      <c r="Q25" s="571"/>
      <c r="R25" s="571"/>
      <c r="S25" s="571"/>
      <c r="T25" s="571"/>
      <c r="U25" s="571"/>
      <c r="V25" s="571"/>
      <c r="W25" s="571"/>
      <c r="X25" s="571"/>
      <c r="Y25" s="571"/>
      <c r="Z25" s="571"/>
      <c r="AA25" s="534"/>
      <c r="AB25" s="534"/>
      <c r="AC25" s="534"/>
      <c r="AD25" s="534"/>
      <c r="AE25" s="534"/>
      <c r="AF25" s="534"/>
      <c r="AG25" s="534"/>
    </row>
    <row r="26" spans="1:33">
      <c r="A26" s="714"/>
      <c r="B26" s="722"/>
      <c r="C26" s="722"/>
      <c r="D26" s="722"/>
      <c r="E26" s="722"/>
      <c r="F26" s="722"/>
      <c r="G26" s="722"/>
      <c r="H26" s="722"/>
      <c r="I26" s="722"/>
      <c r="J26" s="722"/>
      <c r="K26" s="722"/>
      <c r="L26" s="722"/>
      <c r="M26" s="722"/>
      <c r="N26" s="722"/>
      <c r="O26" s="722"/>
      <c r="P26" s="722"/>
      <c r="Q26" s="722"/>
      <c r="R26" s="722"/>
      <c r="S26" s="722"/>
      <c r="T26" s="722"/>
      <c r="U26" s="722"/>
      <c r="V26" s="571"/>
      <c r="W26" s="571"/>
      <c r="X26" s="571"/>
      <c r="Y26" s="571"/>
      <c r="Z26" s="571"/>
      <c r="AA26" s="534"/>
      <c r="AB26" s="534"/>
      <c r="AC26" s="534"/>
      <c r="AD26" s="534"/>
      <c r="AE26" s="534"/>
      <c r="AF26" s="534"/>
      <c r="AG26" s="534"/>
    </row>
    <row r="27" spans="1:33">
      <c r="A27" s="714"/>
      <c r="B27" s="722"/>
      <c r="C27" s="722"/>
      <c r="D27" s="722"/>
      <c r="E27" s="722"/>
      <c r="F27" s="722"/>
      <c r="G27" s="722"/>
      <c r="H27" s="722"/>
      <c r="I27" s="722"/>
      <c r="J27" s="722"/>
      <c r="K27" s="722"/>
      <c r="L27" s="722"/>
      <c r="M27" s="722"/>
      <c r="N27" s="722"/>
      <c r="O27" s="722"/>
      <c r="P27" s="722"/>
      <c r="Q27" s="722"/>
      <c r="R27" s="722"/>
      <c r="S27" s="722"/>
      <c r="T27" s="722"/>
      <c r="U27" s="722"/>
      <c r="V27" s="571"/>
      <c r="W27" s="571"/>
      <c r="X27" s="571"/>
      <c r="Y27" s="571"/>
      <c r="Z27" s="571"/>
      <c r="AA27" s="534"/>
      <c r="AB27" s="534"/>
      <c r="AC27" s="534"/>
      <c r="AD27" s="534"/>
      <c r="AE27" s="534"/>
      <c r="AF27" s="534"/>
      <c r="AG27" s="534"/>
    </row>
    <row r="28" spans="1:33">
      <c r="A28" s="714"/>
      <c r="B28" s="722"/>
      <c r="C28" s="722"/>
      <c r="D28" s="722"/>
      <c r="E28" s="722"/>
      <c r="F28" s="722"/>
      <c r="G28" s="722"/>
      <c r="H28" s="722"/>
      <c r="I28" s="722"/>
      <c r="J28" s="722"/>
      <c r="K28" s="722"/>
      <c r="L28" s="722"/>
      <c r="M28" s="722"/>
      <c r="N28" s="722"/>
      <c r="O28" s="722"/>
      <c r="P28" s="722"/>
      <c r="Q28" s="722"/>
      <c r="R28" s="722"/>
      <c r="S28" s="722"/>
      <c r="T28" s="722"/>
      <c r="U28" s="722"/>
      <c r="V28" s="571"/>
      <c r="W28" s="571"/>
      <c r="X28" s="571"/>
      <c r="Y28" s="571"/>
      <c r="Z28" s="571"/>
      <c r="AA28" s="534"/>
      <c r="AB28" s="534"/>
      <c r="AC28" s="534"/>
      <c r="AD28" s="534"/>
      <c r="AE28" s="534"/>
      <c r="AF28" s="534"/>
      <c r="AG28" s="534"/>
    </row>
    <row r="29" spans="1:33">
      <c r="A29" s="714"/>
      <c r="B29" s="722"/>
      <c r="C29" s="722"/>
      <c r="D29" s="722"/>
      <c r="E29" s="722"/>
      <c r="F29" s="722"/>
      <c r="G29" s="722"/>
      <c r="H29" s="722"/>
      <c r="I29" s="722"/>
      <c r="J29" s="722"/>
      <c r="K29" s="722"/>
      <c r="L29" s="722"/>
      <c r="M29" s="722"/>
      <c r="N29" s="722"/>
      <c r="O29" s="722"/>
      <c r="P29" s="722"/>
      <c r="Q29" s="722"/>
      <c r="R29" s="722"/>
      <c r="S29" s="722"/>
      <c r="T29" s="722"/>
      <c r="U29" s="722"/>
      <c r="V29" s="571"/>
      <c r="W29" s="571"/>
      <c r="X29" s="571"/>
      <c r="Y29" s="571"/>
      <c r="Z29" s="571"/>
      <c r="AA29" s="534"/>
      <c r="AB29" s="534"/>
      <c r="AC29" s="534"/>
      <c r="AD29" s="534"/>
      <c r="AE29" s="534"/>
      <c r="AF29" s="534"/>
      <c r="AG29" s="534"/>
    </row>
    <row r="30" spans="1:33">
      <c r="A30" s="714"/>
      <c r="B30" s="722"/>
      <c r="C30" s="722"/>
      <c r="D30" s="722"/>
      <c r="E30" s="722"/>
      <c r="F30" s="722"/>
      <c r="G30" s="722"/>
      <c r="H30" s="722"/>
      <c r="I30" s="722"/>
      <c r="J30" s="722"/>
      <c r="K30" s="722"/>
      <c r="L30" s="722"/>
      <c r="M30" s="722"/>
      <c r="N30" s="722"/>
      <c r="O30" s="722"/>
      <c r="P30" s="722"/>
      <c r="Q30" s="722"/>
      <c r="R30" s="722"/>
      <c r="S30" s="722"/>
      <c r="T30" s="722"/>
      <c r="U30" s="722"/>
      <c r="V30" s="571"/>
      <c r="W30" s="571"/>
      <c r="X30" s="571"/>
      <c r="Y30" s="571"/>
      <c r="Z30" s="571"/>
      <c r="AA30" s="534"/>
      <c r="AB30" s="534"/>
      <c r="AC30" s="534"/>
      <c r="AD30" s="534"/>
      <c r="AE30" s="534"/>
      <c r="AF30" s="534"/>
      <c r="AG30" s="534"/>
    </row>
    <row r="31" spans="1:33">
      <c r="A31" s="714"/>
      <c r="B31" s="722"/>
      <c r="C31" s="722"/>
      <c r="D31" s="722"/>
      <c r="E31" s="722"/>
      <c r="F31" s="722"/>
      <c r="G31" s="722"/>
      <c r="H31" s="722"/>
      <c r="I31" s="722"/>
      <c r="J31" s="722"/>
      <c r="K31" s="722"/>
      <c r="L31" s="722"/>
      <c r="M31" s="722"/>
      <c r="N31" s="722"/>
      <c r="O31" s="722"/>
      <c r="P31" s="722"/>
      <c r="Q31" s="722"/>
      <c r="R31" s="722"/>
      <c r="S31" s="722"/>
      <c r="T31" s="722"/>
      <c r="U31" s="722"/>
      <c r="V31" s="571"/>
      <c r="W31" s="571"/>
      <c r="X31" s="571"/>
      <c r="Y31" s="571"/>
      <c r="Z31" s="571"/>
      <c r="AA31" s="534"/>
      <c r="AB31" s="534"/>
      <c r="AC31" s="534"/>
      <c r="AD31" s="534"/>
      <c r="AE31" s="534"/>
      <c r="AF31" s="534"/>
      <c r="AG31" s="534"/>
    </row>
    <row r="32" spans="1:33">
      <c r="A32" s="714"/>
      <c r="B32" s="722"/>
      <c r="C32" s="722"/>
      <c r="D32" s="722"/>
      <c r="E32" s="722"/>
      <c r="F32" s="722"/>
      <c r="G32" s="722"/>
      <c r="H32" s="722"/>
      <c r="I32" s="722"/>
      <c r="J32" s="722"/>
      <c r="K32" s="722"/>
      <c r="L32" s="722"/>
      <c r="M32" s="722"/>
      <c r="N32" s="722"/>
      <c r="O32" s="722"/>
      <c r="P32" s="722"/>
      <c r="Q32" s="722"/>
      <c r="R32" s="722"/>
      <c r="S32" s="722"/>
      <c r="T32" s="722"/>
      <c r="U32" s="722"/>
      <c r="V32" s="571"/>
      <c r="W32" s="571"/>
      <c r="X32" s="571"/>
      <c r="Y32" s="571"/>
      <c r="Z32" s="571"/>
      <c r="AA32" s="534"/>
      <c r="AB32" s="534"/>
      <c r="AC32" s="534"/>
      <c r="AD32" s="534"/>
      <c r="AE32" s="534"/>
      <c r="AF32" s="534"/>
      <c r="AG32" s="534"/>
    </row>
    <row r="33" spans="1:26">
      <c r="A33" s="714"/>
      <c r="B33" s="722"/>
      <c r="C33" s="722"/>
      <c r="D33" s="722"/>
      <c r="E33" s="722"/>
      <c r="F33" s="722"/>
      <c r="G33" s="722"/>
      <c r="H33" s="722"/>
      <c r="I33" s="722"/>
      <c r="J33" s="722"/>
      <c r="K33" s="722"/>
      <c r="L33" s="722"/>
      <c r="M33" s="722"/>
      <c r="N33" s="722"/>
      <c r="O33" s="722"/>
      <c r="P33" s="722"/>
      <c r="Q33" s="722"/>
      <c r="R33" s="722"/>
      <c r="S33" s="722"/>
      <c r="T33" s="722"/>
      <c r="U33" s="722"/>
      <c r="V33" s="572"/>
      <c r="W33" s="572"/>
      <c r="X33" s="572"/>
      <c r="Y33" s="572"/>
      <c r="Z33" s="572"/>
    </row>
    <row r="34" spans="1:26">
      <c r="A34" s="714"/>
      <c r="B34" s="722"/>
      <c r="C34" s="722"/>
      <c r="D34" s="722"/>
      <c r="E34" s="722"/>
      <c r="F34" s="722"/>
      <c r="G34" s="722"/>
      <c r="H34" s="722"/>
      <c r="I34" s="722"/>
      <c r="J34" s="722"/>
      <c r="K34" s="722"/>
      <c r="L34" s="722"/>
      <c r="M34" s="722"/>
      <c r="N34" s="722"/>
      <c r="O34" s="722"/>
      <c r="P34" s="722"/>
      <c r="Q34" s="722"/>
      <c r="R34" s="722"/>
      <c r="S34" s="722"/>
      <c r="T34" s="722"/>
      <c r="U34" s="722"/>
      <c r="V34" s="572"/>
      <c r="W34" s="572"/>
      <c r="X34" s="572"/>
      <c r="Y34" s="572"/>
      <c r="Z34" s="572"/>
    </row>
    <row r="35" spans="1:26">
      <c r="A35" s="714"/>
      <c r="B35" s="722"/>
      <c r="C35" s="722"/>
      <c r="D35" s="722"/>
      <c r="E35" s="722"/>
      <c r="F35" s="722"/>
      <c r="G35" s="722"/>
      <c r="H35" s="722"/>
      <c r="I35" s="722"/>
      <c r="J35" s="722"/>
      <c r="K35" s="722"/>
      <c r="L35" s="722"/>
      <c r="M35" s="722"/>
      <c r="N35" s="722"/>
      <c r="O35" s="722"/>
      <c r="P35" s="722"/>
      <c r="Q35" s="722"/>
      <c r="R35" s="722"/>
      <c r="S35" s="722"/>
      <c r="T35" s="722"/>
      <c r="U35" s="722"/>
      <c r="V35" s="572"/>
      <c r="W35" s="572"/>
      <c r="X35" s="572"/>
      <c r="Y35" s="572"/>
      <c r="Z35" s="572"/>
    </row>
    <row r="36" spans="1:26">
      <c r="A36" s="714"/>
      <c r="B36" s="722"/>
      <c r="C36" s="722"/>
      <c r="D36" s="722"/>
      <c r="E36" s="722"/>
      <c r="F36" s="722"/>
      <c r="G36" s="722"/>
      <c r="H36" s="722"/>
      <c r="I36" s="722"/>
      <c r="J36" s="722"/>
      <c r="K36" s="722"/>
      <c r="L36" s="722"/>
      <c r="M36" s="722"/>
      <c r="N36" s="722"/>
      <c r="O36" s="722"/>
      <c r="P36" s="722"/>
      <c r="Q36" s="722"/>
      <c r="R36" s="722"/>
      <c r="S36" s="722"/>
      <c r="T36" s="722"/>
      <c r="U36" s="722"/>
      <c r="V36" s="572"/>
      <c r="W36" s="572"/>
      <c r="X36" s="572"/>
      <c r="Y36" s="572"/>
      <c r="Z36" s="572"/>
    </row>
    <row r="37" spans="1:26">
      <c r="A37" s="714"/>
      <c r="B37" s="722"/>
      <c r="C37" s="722"/>
      <c r="D37" s="722"/>
      <c r="E37" s="722"/>
      <c r="F37" s="722"/>
      <c r="G37" s="722"/>
      <c r="H37" s="722"/>
      <c r="I37" s="722"/>
      <c r="J37" s="722"/>
      <c r="K37" s="722"/>
      <c r="L37" s="722"/>
      <c r="M37" s="722"/>
      <c r="N37" s="722"/>
      <c r="O37" s="722"/>
      <c r="P37" s="722"/>
      <c r="Q37" s="722"/>
      <c r="R37" s="722"/>
      <c r="S37" s="722"/>
      <c r="T37" s="722"/>
      <c r="U37" s="722"/>
      <c r="V37" s="572"/>
      <c r="W37" s="572"/>
      <c r="X37" s="572"/>
      <c r="Y37" s="572"/>
      <c r="Z37" s="572"/>
    </row>
    <row r="38" spans="1:26">
      <c r="B38" s="572"/>
      <c r="C38" s="572"/>
      <c r="D38" s="572"/>
      <c r="E38" s="572"/>
      <c r="F38" s="572"/>
      <c r="G38" s="572"/>
      <c r="H38" s="572"/>
      <c r="I38" s="572"/>
      <c r="J38" s="722"/>
      <c r="K38" s="572"/>
      <c r="L38" s="572"/>
      <c r="M38" s="722"/>
      <c r="N38" s="572"/>
      <c r="O38" s="572"/>
      <c r="P38" s="572"/>
      <c r="Q38" s="572"/>
      <c r="R38" s="572"/>
      <c r="S38" s="572"/>
      <c r="T38" s="572"/>
      <c r="U38" s="572"/>
      <c r="V38" s="572"/>
      <c r="W38" s="572"/>
      <c r="X38" s="572"/>
      <c r="Y38" s="572"/>
      <c r="Z38" s="572"/>
    </row>
    <row r="39" spans="1:26">
      <c r="B39" s="572"/>
      <c r="C39" s="572"/>
      <c r="D39" s="572"/>
      <c r="E39" s="572"/>
      <c r="F39" s="572"/>
      <c r="G39" s="572"/>
      <c r="H39" s="572"/>
      <c r="I39" s="572"/>
      <c r="J39" s="722"/>
      <c r="K39" s="572"/>
      <c r="L39" s="572"/>
      <c r="M39" s="722"/>
      <c r="N39" s="572"/>
      <c r="O39" s="572"/>
      <c r="P39" s="572"/>
      <c r="Q39" s="572"/>
      <c r="R39" s="572"/>
      <c r="S39" s="572"/>
      <c r="T39" s="572"/>
      <c r="U39" s="572"/>
      <c r="V39" s="572"/>
      <c r="W39" s="572"/>
      <c r="X39" s="572"/>
      <c r="Y39" s="572"/>
      <c r="Z39" s="572"/>
    </row>
    <row r="40" spans="1:26">
      <c r="B40" s="572"/>
      <c r="C40" s="572"/>
      <c r="D40" s="572"/>
      <c r="E40" s="572"/>
      <c r="F40" s="572"/>
      <c r="G40" s="572"/>
      <c r="H40" s="572"/>
      <c r="I40" s="572"/>
      <c r="J40" s="722"/>
      <c r="K40" s="572"/>
      <c r="L40" s="572"/>
      <c r="M40" s="722"/>
      <c r="N40" s="572"/>
      <c r="O40" s="572"/>
      <c r="P40" s="572"/>
      <c r="Q40" s="572"/>
      <c r="R40" s="572"/>
      <c r="S40" s="572"/>
      <c r="T40" s="572"/>
      <c r="U40" s="572"/>
      <c r="V40" s="572"/>
      <c r="W40" s="572"/>
      <c r="X40" s="572"/>
      <c r="Y40" s="572"/>
      <c r="Z40" s="572"/>
    </row>
    <row r="41" spans="1:26">
      <c r="B41" s="572"/>
      <c r="C41" s="572"/>
      <c r="D41" s="572"/>
      <c r="E41" s="572"/>
      <c r="F41" s="572"/>
      <c r="G41" s="572"/>
      <c r="H41" s="572"/>
      <c r="I41" s="572"/>
      <c r="J41" s="722"/>
      <c r="K41" s="572"/>
      <c r="L41" s="572"/>
      <c r="M41" s="722"/>
      <c r="N41" s="572"/>
      <c r="O41" s="572"/>
      <c r="P41" s="572"/>
      <c r="Q41" s="572"/>
      <c r="R41" s="572"/>
      <c r="S41" s="572"/>
      <c r="T41" s="572"/>
      <c r="U41" s="572"/>
      <c r="V41" s="572"/>
      <c r="W41" s="572"/>
      <c r="X41" s="572"/>
      <c r="Y41" s="572"/>
      <c r="Z41" s="572"/>
    </row>
    <row r="42" spans="1:26">
      <c r="B42" s="572"/>
      <c r="C42" s="572"/>
      <c r="D42" s="572"/>
      <c r="E42" s="572"/>
      <c r="F42" s="572"/>
      <c r="G42" s="572"/>
      <c r="H42" s="572"/>
      <c r="I42" s="572"/>
      <c r="J42" s="722"/>
      <c r="K42" s="572"/>
      <c r="L42" s="572"/>
      <c r="M42" s="722"/>
      <c r="N42" s="572"/>
      <c r="O42" s="572"/>
      <c r="P42" s="572"/>
      <c r="Q42" s="572"/>
      <c r="R42" s="572"/>
      <c r="S42" s="572"/>
      <c r="T42" s="572"/>
      <c r="U42" s="572"/>
      <c r="V42" s="572"/>
      <c r="W42" s="572"/>
      <c r="X42" s="572"/>
      <c r="Y42" s="572"/>
      <c r="Z42" s="572"/>
    </row>
    <row r="43" spans="1:26">
      <c r="B43" s="572"/>
      <c r="C43" s="572"/>
      <c r="D43" s="572"/>
      <c r="E43" s="572"/>
      <c r="F43" s="572"/>
      <c r="G43" s="572"/>
      <c r="H43" s="572"/>
      <c r="I43" s="572"/>
      <c r="J43" s="722"/>
      <c r="K43" s="572"/>
      <c r="L43" s="572"/>
      <c r="M43" s="722"/>
      <c r="N43" s="572"/>
      <c r="O43" s="572"/>
      <c r="P43" s="572"/>
      <c r="Q43" s="572"/>
      <c r="R43" s="572"/>
      <c r="S43" s="572"/>
      <c r="T43" s="572"/>
      <c r="U43" s="572"/>
      <c r="V43" s="572"/>
      <c r="W43" s="572"/>
      <c r="X43" s="572"/>
      <c r="Y43" s="572"/>
      <c r="Z43" s="572"/>
    </row>
    <row r="44" spans="1:26">
      <c r="B44" s="572"/>
      <c r="C44" s="572"/>
      <c r="D44" s="572"/>
      <c r="E44" s="572"/>
      <c r="F44" s="572"/>
      <c r="G44" s="572"/>
      <c r="H44" s="572"/>
      <c r="I44" s="572"/>
      <c r="J44" s="722"/>
      <c r="K44" s="572"/>
      <c r="L44" s="572"/>
      <c r="M44" s="722"/>
      <c r="N44" s="572"/>
      <c r="O44" s="572"/>
      <c r="P44" s="572"/>
      <c r="Q44" s="572"/>
      <c r="R44" s="572"/>
      <c r="S44" s="572"/>
      <c r="T44" s="572"/>
      <c r="U44" s="572"/>
      <c r="V44" s="572"/>
      <c r="W44" s="572"/>
      <c r="X44" s="572"/>
      <c r="Y44" s="572"/>
      <c r="Z44" s="572"/>
    </row>
    <row r="45" spans="1:26">
      <c r="B45" s="572"/>
      <c r="C45" s="572"/>
      <c r="D45" s="572"/>
      <c r="E45" s="572"/>
      <c r="F45" s="572"/>
      <c r="G45" s="572"/>
      <c r="H45" s="572"/>
      <c r="I45" s="572"/>
      <c r="J45" s="722"/>
      <c r="K45" s="572"/>
      <c r="L45" s="572"/>
      <c r="M45" s="722"/>
      <c r="N45" s="572"/>
      <c r="O45" s="572"/>
      <c r="P45" s="572"/>
      <c r="Q45" s="572"/>
      <c r="R45" s="572"/>
      <c r="S45" s="572"/>
      <c r="T45" s="572"/>
      <c r="U45" s="572"/>
      <c r="V45" s="572"/>
      <c r="W45" s="572"/>
      <c r="X45" s="572"/>
      <c r="Y45" s="572"/>
      <c r="Z45" s="572"/>
    </row>
    <row r="46" spans="1:26">
      <c r="B46" s="572"/>
      <c r="C46" s="572"/>
      <c r="D46" s="572"/>
      <c r="E46" s="572"/>
      <c r="F46" s="572"/>
      <c r="G46" s="572"/>
      <c r="H46" s="572"/>
      <c r="I46" s="572"/>
      <c r="J46" s="722"/>
      <c r="K46" s="572"/>
      <c r="L46" s="572"/>
      <c r="M46" s="722"/>
      <c r="N46" s="572"/>
      <c r="O46" s="572"/>
      <c r="P46" s="572"/>
      <c r="Q46" s="572"/>
      <c r="R46" s="572"/>
      <c r="S46" s="572"/>
      <c r="T46" s="572"/>
      <c r="U46" s="572"/>
      <c r="V46" s="572"/>
      <c r="W46" s="572"/>
      <c r="X46" s="572"/>
      <c r="Y46" s="572"/>
      <c r="Z46" s="572"/>
    </row>
    <row r="47" spans="1:26">
      <c r="B47" s="572"/>
      <c r="C47" s="572"/>
      <c r="D47" s="572"/>
      <c r="E47" s="572"/>
      <c r="F47" s="572"/>
      <c r="G47" s="572"/>
      <c r="H47" s="572"/>
      <c r="I47" s="572"/>
      <c r="J47" s="722"/>
      <c r="K47" s="572"/>
      <c r="L47" s="572"/>
      <c r="M47" s="722"/>
      <c r="N47" s="572"/>
      <c r="O47" s="572"/>
      <c r="P47" s="572"/>
      <c r="Q47" s="572"/>
      <c r="R47" s="572"/>
      <c r="S47" s="572"/>
      <c r="T47" s="572"/>
      <c r="U47" s="572"/>
      <c r="V47" s="572"/>
      <c r="W47" s="572"/>
      <c r="X47" s="572"/>
      <c r="Y47" s="572"/>
      <c r="Z47" s="572"/>
    </row>
    <row r="48" spans="1:26">
      <c r="B48" s="572"/>
      <c r="C48" s="572"/>
      <c r="D48" s="572"/>
      <c r="E48" s="572"/>
      <c r="F48" s="572"/>
      <c r="G48" s="572"/>
      <c r="H48" s="572"/>
      <c r="I48" s="572"/>
      <c r="J48" s="722"/>
      <c r="K48" s="572"/>
      <c r="L48" s="572"/>
      <c r="M48" s="722"/>
      <c r="N48" s="572"/>
      <c r="O48" s="572"/>
      <c r="P48" s="572"/>
      <c r="Q48" s="572"/>
      <c r="R48" s="572"/>
      <c r="S48" s="572"/>
      <c r="T48" s="572"/>
      <c r="U48" s="572"/>
      <c r="V48" s="572"/>
      <c r="W48" s="572"/>
      <c r="X48" s="572"/>
      <c r="Y48" s="572"/>
      <c r="Z48" s="572"/>
    </row>
  </sheetData>
  <mergeCells count="9">
    <mergeCell ref="C4:E5"/>
    <mergeCell ref="Y4:Z5"/>
    <mergeCell ref="F4:Q4"/>
    <mergeCell ref="U5:X5"/>
    <mergeCell ref="R5:T5"/>
    <mergeCell ref="O5:Q5"/>
    <mergeCell ref="G5:H5"/>
    <mergeCell ref="R4:X4"/>
    <mergeCell ref="I5:N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E30"/>
  <sheetViews>
    <sheetView workbookViewId="0">
      <selection activeCell="C39" sqref="C39"/>
    </sheetView>
  </sheetViews>
  <sheetFormatPr defaultRowHeight="16.5"/>
  <cols>
    <col min="4" max="4" width="23.75" bestFit="1" customWidth="1"/>
    <col min="5" max="5" width="17.875" bestFit="1" customWidth="1"/>
  </cols>
  <sheetData>
    <row r="1" spans="2:5" ht="17.25" thickTop="1">
      <c r="B1" s="462" t="s">
        <v>1228</v>
      </c>
      <c r="C1" s="463" t="s">
        <v>1226</v>
      </c>
      <c r="D1" s="464" t="s">
        <v>1227</v>
      </c>
      <c r="E1" s="465" t="s">
        <v>1258</v>
      </c>
    </row>
    <row r="2" spans="2:5">
      <c r="B2" s="456">
        <v>1</v>
      </c>
      <c r="C2" s="466" t="s">
        <v>1259</v>
      </c>
      <c r="D2" s="457" t="s">
        <v>1199</v>
      </c>
      <c r="E2" s="458" t="s">
        <v>1229</v>
      </c>
    </row>
    <row r="3" spans="2:5">
      <c r="B3" s="456">
        <v>2</v>
      </c>
      <c r="C3" s="466" t="s">
        <v>1173</v>
      </c>
      <c r="D3" s="457" t="s">
        <v>1173</v>
      </c>
      <c r="E3" s="458" t="s">
        <v>1230</v>
      </c>
    </row>
    <row r="4" spans="2:5">
      <c r="B4" s="456">
        <v>3</v>
      </c>
      <c r="C4" s="466" t="s">
        <v>1174</v>
      </c>
      <c r="D4" s="457" t="s">
        <v>1200</v>
      </c>
      <c r="E4" s="458" t="s">
        <v>1231</v>
      </c>
    </row>
    <row r="5" spans="2:5">
      <c r="B5" s="456">
        <v>4</v>
      </c>
      <c r="C5" s="466" t="s">
        <v>1175</v>
      </c>
      <c r="D5" s="457" t="s">
        <v>1201</v>
      </c>
      <c r="E5" s="458" t="s">
        <v>1232</v>
      </c>
    </row>
    <row r="6" spans="2:5">
      <c r="B6" s="456">
        <v>5</v>
      </c>
      <c r="C6" s="466" t="s">
        <v>1176</v>
      </c>
      <c r="D6" s="457" t="s">
        <v>1198</v>
      </c>
      <c r="E6" s="458" t="s">
        <v>1233</v>
      </c>
    </row>
    <row r="7" spans="2:5">
      <c r="B7" s="456">
        <v>6</v>
      </c>
      <c r="C7" s="466" t="s">
        <v>1177</v>
      </c>
      <c r="D7" s="457" t="s">
        <v>1202</v>
      </c>
      <c r="E7" s="458" t="s">
        <v>1234</v>
      </c>
    </row>
    <row r="8" spans="2:5">
      <c r="B8" s="456">
        <v>7</v>
      </c>
      <c r="C8" s="466" t="s">
        <v>1178</v>
      </c>
      <c r="D8" s="457" t="s">
        <v>1203</v>
      </c>
      <c r="E8" s="458" t="s">
        <v>1235</v>
      </c>
    </row>
    <row r="9" spans="2:5">
      <c r="B9" s="456">
        <v>8</v>
      </c>
      <c r="C9" s="466" t="s">
        <v>1179</v>
      </c>
      <c r="D9" s="457" t="s">
        <v>1204</v>
      </c>
      <c r="E9" s="458" t="s">
        <v>1236</v>
      </c>
    </row>
    <row r="10" spans="2:5">
      <c r="B10" s="456">
        <v>9</v>
      </c>
      <c r="C10" s="466" t="s">
        <v>1180</v>
      </c>
      <c r="D10" s="457" t="s">
        <v>1205</v>
      </c>
      <c r="E10" s="458" t="s">
        <v>1237</v>
      </c>
    </row>
    <row r="11" spans="2:5">
      <c r="B11" s="456">
        <v>10</v>
      </c>
      <c r="C11" s="466" t="s">
        <v>1206</v>
      </c>
      <c r="D11" s="457" t="s">
        <v>1207</v>
      </c>
      <c r="E11" s="458" t="s">
        <v>1238</v>
      </c>
    </row>
    <row r="12" spans="2:5">
      <c r="B12" s="456">
        <v>11</v>
      </c>
      <c r="C12" s="466" t="s">
        <v>1181</v>
      </c>
      <c r="D12" s="457" t="s">
        <v>1208</v>
      </c>
      <c r="E12" s="458" t="s">
        <v>1239</v>
      </c>
    </row>
    <row r="13" spans="2:5">
      <c r="B13" s="456">
        <v>12</v>
      </c>
      <c r="C13" s="466" t="s">
        <v>1182</v>
      </c>
      <c r="D13" s="457" t="s">
        <v>1209</v>
      </c>
      <c r="E13" s="458" t="s">
        <v>1240</v>
      </c>
    </row>
    <row r="14" spans="2:5">
      <c r="B14" s="456">
        <v>13</v>
      </c>
      <c r="C14" s="466" t="s">
        <v>1183</v>
      </c>
      <c r="D14" s="457" t="s">
        <v>1210</v>
      </c>
      <c r="E14" s="458" t="s">
        <v>1241</v>
      </c>
    </row>
    <row r="15" spans="2:5">
      <c r="B15" s="456">
        <v>14</v>
      </c>
      <c r="C15" s="466" t="s">
        <v>1184</v>
      </c>
      <c r="D15" s="457" t="s">
        <v>1211</v>
      </c>
      <c r="E15" s="458" t="s">
        <v>1242</v>
      </c>
    </row>
    <row r="16" spans="2:5">
      <c r="B16" s="456">
        <v>15</v>
      </c>
      <c r="C16" s="466" t="s">
        <v>1185</v>
      </c>
      <c r="D16" s="457" t="s">
        <v>1212</v>
      </c>
      <c r="E16" s="458" t="s">
        <v>1243</v>
      </c>
    </row>
    <row r="17" spans="2:5">
      <c r="B17" s="456">
        <v>16</v>
      </c>
      <c r="C17" s="466" t="s">
        <v>1186</v>
      </c>
      <c r="D17" s="457" t="s">
        <v>1213</v>
      </c>
      <c r="E17" s="458" t="s">
        <v>1244</v>
      </c>
    </row>
    <row r="18" spans="2:5">
      <c r="B18" s="456">
        <v>17</v>
      </c>
      <c r="C18" s="466" t="s">
        <v>1187</v>
      </c>
      <c r="D18" s="457" t="s">
        <v>1214</v>
      </c>
      <c r="E18" s="458" t="s">
        <v>1245</v>
      </c>
    </row>
    <row r="19" spans="2:5">
      <c r="B19" s="456">
        <v>18</v>
      </c>
      <c r="C19" s="466" t="s">
        <v>1188</v>
      </c>
      <c r="D19" s="457" t="s">
        <v>1215</v>
      </c>
      <c r="E19" s="458" t="s">
        <v>1246</v>
      </c>
    </row>
    <row r="20" spans="2:5">
      <c r="B20" s="456">
        <v>19</v>
      </c>
      <c r="C20" s="466" t="s">
        <v>1189</v>
      </c>
      <c r="D20" s="457" t="s">
        <v>1247</v>
      </c>
      <c r="E20" s="458" t="s">
        <v>1248</v>
      </c>
    </row>
    <row r="21" spans="2:5">
      <c r="B21" s="456">
        <v>20</v>
      </c>
      <c r="C21" s="466" t="s">
        <v>1190</v>
      </c>
      <c r="D21" s="457" t="s">
        <v>1216</v>
      </c>
      <c r="E21" s="458" t="s">
        <v>1249</v>
      </c>
    </row>
    <row r="22" spans="2:5">
      <c r="B22" s="456">
        <v>21</v>
      </c>
      <c r="C22" s="466" t="s">
        <v>1191</v>
      </c>
      <c r="D22" s="457" t="s">
        <v>1217</v>
      </c>
      <c r="E22" s="458" t="s">
        <v>1250</v>
      </c>
    </row>
    <row r="23" spans="2:5">
      <c r="B23" s="456">
        <v>22</v>
      </c>
      <c r="C23" s="466" t="s">
        <v>1192</v>
      </c>
      <c r="D23" s="457" t="s">
        <v>1218</v>
      </c>
      <c r="E23" s="458" t="s">
        <v>1251</v>
      </c>
    </row>
    <row r="24" spans="2:5">
      <c r="B24" s="456">
        <v>23</v>
      </c>
      <c r="C24" s="466" t="s">
        <v>1193</v>
      </c>
      <c r="D24" s="457" t="s">
        <v>1219</v>
      </c>
      <c r="E24" s="458" t="s">
        <v>1252</v>
      </c>
    </row>
    <row r="25" spans="2:5">
      <c r="B25" s="456">
        <v>24</v>
      </c>
      <c r="C25" s="466" t="s">
        <v>1194</v>
      </c>
      <c r="D25" s="457" t="s">
        <v>1220</v>
      </c>
      <c r="E25" s="458" t="s">
        <v>1253</v>
      </c>
    </row>
    <row r="26" spans="2:5">
      <c r="B26" s="456">
        <v>25</v>
      </c>
      <c r="C26" s="466" t="s">
        <v>1195</v>
      </c>
      <c r="D26" s="457" t="s">
        <v>1221</v>
      </c>
      <c r="E26" s="458" t="s">
        <v>1254</v>
      </c>
    </row>
    <row r="27" spans="2:5">
      <c r="B27" s="456">
        <v>26</v>
      </c>
      <c r="C27" s="466" t="s">
        <v>1196</v>
      </c>
      <c r="D27" s="457" t="s">
        <v>1222</v>
      </c>
      <c r="E27" s="458" t="s">
        <v>1255</v>
      </c>
    </row>
    <row r="28" spans="2:5">
      <c r="B28" s="456">
        <v>27</v>
      </c>
      <c r="C28" s="466" t="s">
        <v>1223</v>
      </c>
      <c r="D28" s="457" t="s">
        <v>1224</v>
      </c>
      <c r="E28" s="458" t="s">
        <v>1256</v>
      </c>
    </row>
    <row r="29" spans="2:5" ht="17.25" thickBot="1">
      <c r="B29" s="459">
        <v>28</v>
      </c>
      <c r="C29" s="467" t="s">
        <v>1197</v>
      </c>
      <c r="D29" s="460" t="s">
        <v>1225</v>
      </c>
      <c r="E29" s="461" t="s">
        <v>1257</v>
      </c>
    </row>
    <row r="30" spans="2:5" ht="17.25" thickTop="1"/>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2:O101"/>
  <sheetViews>
    <sheetView topLeftCell="A34" workbookViewId="0">
      <selection activeCell="I51" sqref="I51"/>
    </sheetView>
  </sheetViews>
  <sheetFormatPr defaultRowHeight="13.5"/>
  <cols>
    <col min="1" max="1" width="9" style="774"/>
    <col min="2" max="2" width="17.625" style="774" customWidth="1"/>
    <col min="3" max="3" width="26.75" style="774" customWidth="1"/>
    <col min="4" max="4" width="9" style="774" customWidth="1"/>
    <col min="5" max="6" width="9" style="774"/>
    <col min="7" max="7" width="10.125" style="774" customWidth="1"/>
    <col min="8" max="8" width="10.5" style="774" customWidth="1"/>
    <col min="9" max="10" width="9" style="774"/>
    <col min="11" max="11" width="12" style="774" customWidth="1"/>
    <col min="12" max="12" width="13.25" style="774" customWidth="1"/>
    <col min="13" max="13" width="13.125" style="774" customWidth="1"/>
    <col min="14" max="16384" width="9" style="774"/>
  </cols>
  <sheetData>
    <row r="2" spans="1:13">
      <c r="B2" s="774" t="s">
        <v>2532</v>
      </c>
    </row>
    <row r="3" spans="1:13">
      <c r="B3" s="792" t="s">
        <v>2533</v>
      </c>
      <c r="C3" s="774" t="s">
        <v>2534</v>
      </c>
      <c r="F3" s="774" t="s">
        <v>2535</v>
      </c>
    </row>
    <row r="4" spans="1:13">
      <c r="C4" s="774" t="s">
        <v>2536</v>
      </c>
      <c r="F4" s="774" t="s">
        <v>2537</v>
      </c>
    </row>
    <row r="5" spans="1:13">
      <c r="C5" s="774" t="s">
        <v>2538</v>
      </c>
    </row>
    <row r="6" spans="1:13">
      <c r="C6" s="792" t="s">
        <v>2539</v>
      </c>
    </row>
    <row r="7" spans="1:13" ht="21" thickBot="1">
      <c r="A7" s="893" t="s">
        <v>2600</v>
      </c>
      <c r="B7" s="848"/>
      <c r="C7" s="848"/>
      <c r="D7" s="848"/>
      <c r="E7" s="848"/>
      <c r="F7" s="848"/>
      <c r="G7" s="848"/>
      <c r="H7" s="848"/>
      <c r="I7" s="848"/>
      <c r="J7" s="848"/>
      <c r="K7" s="848"/>
      <c r="L7" s="848"/>
      <c r="M7" s="848"/>
    </row>
    <row r="8" spans="1:13" ht="14.25" thickTop="1">
      <c r="A8" s="848"/>
      <c r="B8" s="949" t="s">
        <v>2573</v>
      </c>
      <c r="C8" s="843" t="s">
        <v>2540</v>
      </c>
      <c r="D8" s="844"/>
      <c r="E8" s="842"/>
      <c r="M8" s="848"/>
    </row>
    <row r="9" spans="1:13" ht="14.25" thickBot="1">
      <c r="A9" s="848"/>
      <c r="B9" s="950"/>
      <c r="C9" s="791" t="s">
        <v>2541</v>
      </c>
      <c r="D9" s="833"/>
      <c r="E9" s="841"/>
      <c r="M9" s="848"/>
    </row>
    <row r="10" spans="1:13" ht="14.25" thickBot="1">
      <c r="A10" s="848"/>
      <c r="B10" s="845" t="s">
        <v>2542</v>
      </c>
      <c r="C10" s="834" t="s">
        <v>2543</v>
      </c>
      <c r="D10" s="835" t="s">
        <v>2544</v>
      </c>
      <c r="E10" s="846"/>
      <c r="M10" s="848"/>
    </row>
    <row r="11" spans="1:13">
      <c r="A11" s="848"/>
      <c r="B11" s="840"/>
      <c r="C11" s="795" t="s">
        <v>2545</v>
      </c>
      <c r="D11" s="794">
        <v>40</v>
      </c>
      <c r="E11" s="841"/>
      <c r="M11" s="848"/>
    </row>
    <row r="12" spans="1:13">
      <c r="A12" s="848"/>
      <c r="B12" s="840"/>
      <c r="C12" s="795" t="s">
        <v>2546</v>
      </c>
      <c r="D12" s="794">
        <v>20</v>
      </c>
      <c r="E12" s="841"/>
      <c r="M12" s="848"/>
    </row>
    <row r="13" spans="1:13">
      <c r="A13" s="848"/>
      <c r="B13" s="840"/>
      <c r="C13" s="795" t="s">
        <v>2547</v>
      </c>
      <c r="D13" s="794">
        <v>5</v>
      </c>
      <c r="E13" s="841"/>
      <c r="M13" s="848"/>
    </row>
    <row r="14" spans="1:13">
      <c r="A14" s="848"/>
      <c r="B14" s="840"/>
      <c r="C14" s="795" t="s">
        <v>2548</v>
      </c>
      <c r="D14" s="795">
        <v>1</v>
      </c>
      <c r="E14" s="841"/>
      <c r="F14" s="795"/>
      <c r="M14" s="848"/>
    </row>
    <row r="15" spans="1:13">
      <c r="A15" s="848"/>
      <c r="B15" s="840"/>
      <c r="C15" s="795" t="s">
        <v>2549</v>
      </c>
      <c r="D15" s="795">
        <v>7</v>
      </c>
      <c r="E15" s="841"/>
      <c r="F15" s="795"/>
      <c r="M15" s="848"/>
    </row>
    <row r="16" spans="1:13">
      <c r="A16" s="848"/>
      <c r="B16" s="840"/>
      <c r="C16" s="795" t="s">
        <v>2527</v>
      </c>
      <c r="D16" s="795">
        <v>7</v>
      </c>
      <c r="E16" s="841"/>
      <c r="F16" s="795"/>
      <c r="M16" s="848"/>
    </row>
    <row r="17" spans="1:15">
      <c r="A17" s="848"/>
      <c r="B17" s="840"/>
      <c r="C17" s="795" t="s">
        <v>2550</v>
      </c>
      <c r="D17" s="795">
        <v>7</v>
      </c>
      <c r="E17" s="841"/>
      <c r="F17" s="795"/>
      <c r="M17" s="848"/>
    </row>
    <row r="18" spans="1:15">
      <c r="A18" s="848"/>
      <c r="B18" s="840"/>
      <c r="C18" s="795" t="s">
        <v>2551</v>
      </c>
      <c r="D18" s="795">
        <v>7</v>
      </c>
      <c r="E18" s="841"/>
      <c r="M18" s="848"/>
    </row>
    <row r="19" spans="1:15">
      <c r="A19" s="848"/>
      <c r="B19" s="840"/>
      <c r="C19" s="795" t="s">
        <v>2552</v>
      </c>
      <c r="D19" s="795">
        <v>6</v>
      </c>
      <c r="E19" s="841"/>
      <c r="M19" s="848"/>
    </row>
    <row r="20" spans="1:15">
      <c r="A20" s="848"/>
      <c r="B20" s="840"/>
      <c r="C20" s="795" t="s">
        <v>2524</v>
      </c>
      <c r="D20" s="795">
        <v>0</v>
      </c>
      <c r="E20" s="841"/>
      <c r="M20" s="848"/>
    </row>
    <row r="21" spans="1:15" ht="14.25" thickBot="1">
      <c r="A21" s="848"/>
      <c r="B21" s="858" t="s">
        <v>2553</v>
      </c>
      <c r="C21" s="852"/>
      <c r="D21" s="852">
        <f>SUM(D11:D20)</f>
        <v>100</v>
      </c>
      <c r="E21" s="853"/>
      <c r="M21" s="848"/>
    </row>
    <row r="22" spans="1:15" ht="15" thickTop="1" thickBot="1">
      <c r="A22" s="848"/>
      <c r="B22" s="848"/>
      <c r="C22" s="848"/>
      <c r="D22" s="848"/>
      <c r="E22" s="848"/>
      <c r="F22" s="848"/>
      <c r="G22" s="848"/>
      <c r="H22" s="848"/>
      <c r="I22" s="848"/>
      <c r="J22" s="848"/>
      <c r="K22" s="848"/>
      <c r="L22" s="848"/>
      <c r="M22" s="848"/>
      <c r="N22" s="848"/>
      <c r="O22" s="848"/>
    </row>
    <row r="23" spans="1:15" ht="15" thickTop="1" thickBot="1">
      <c r="A23" s="848"/>
      <c r="B23" s="836" t="s">
        <v>2554</v>
      </c>
      <c r="C23" s="837" t="s">
        <v>2543</v>
      </c>
      <c r="D23" s="838" t="s">
        <v>2555</v>
      </c>
      <c r="E23" s="839"/>
      <c r="G23" s="866" t="s">
        <v>2566</v>
      </c>
      <c r="H23" s="867"/>
      <c r="I23" s="868"/>
      <c r="K23" s="866" t="s">
        <v>2569</v>
      </c>
      <c r="L23" s="868"/>
      <c r="O23" s="848"/>
    </row>
    <row r="24" spans="1:15">
      <c r="A24" s="848"/>
      <c r="B24" s="840"/>
      <c r="C24" s="794" t="s">
        <v>2556</v>
      </c>
      <c r="D24" s="794">
        <v>50</v>
      </c>
      <c r="E24" s="841"/>
      <c r="G24" s="849" t="s">
        <v>2559</v>
      </c>
      <c r="H24" s="775" t="s">
        <v>2560</v>
      </c>
      <c r="I24" s="850" t="s">
        <v>2561</v>
      </c>
      <c r="K24" s="849" t="s">
        <v>2563</v>
      </c>
      <c r="L24" s="850" t="s">
        <v>2560</v>
      </c>
      <c r="O24" s="848"/>
    </row>
    <row r="25" spans="1:15">
      <c r="A25" s="848"/>
      <c r="B25" s="840"/>
      <c r="C25" s="794" t="s">
        <v>2557</v>
      </c>
      <c r="D25" s="794">
        <v>15</v>
      </c>
      <c r="E25" s="841"/>
      <c r="G25" s="840">
        <v>0</v>
      </c>
      <c r="H25" s="794">
        <v>95</v>
      </c>
      <c r="I25" s="841">
        <f>2000 + 500*G25</f>
        <v>2000</v>
      </c>
      <c r="K25" s="840" t="s">
        <v>2562</v>
      </c>
      <c r="L25" s="841">
        <v>80</v>
      </c>
      <c r="O25" s="848"/>
    </row>
    <row r="26" spans="1:15">
      <c r="A26" s="848"/>
      <c r="B26" s="840"/>
      <c r="C26" s="794" t="s">
        <v>2526</v>
      </c>
      <c r="D26" s="794">
        <v>7</v>
      </c>
      <c r="E26" s="841"/>
      <c r="G26" s="840">
        <v>1</v>
      </c>
      <c r="H26" s="794">
        <v>1</v>
      </c>
      <c r="I26" s="841">
        <f t="shared" ref="I26:I33" si="0">2000 + 500*G26</f>
        <v>2500</v>
      </c>
      <c r="K26" s="840" t="s">
        <v>2564</v>
      </c>
      <c r="L26" s="841">
        <v>15</v>
      </c>
      <c r="O26" s="848"/>
    </row>
    <row r="27" spans="1:15">
      <c r="A27" s="848"/>
      <c r="B27" s="840"/>
      <c r="C27" s="794" t="s">
        <v>2527</v>
      </c>
      <c r="D27" s="794">
        <v>6</v>
      </c>
      <c r="E27" s="841"/>
      <c r="G27" s="840">
        <v>2</v>
      </c>
      <c r="H27" s="794">
        <v>1</v>
      </c>
      <c r="I27" s="841">
        <f t="shared" si="0"/>
        <v>3000</v>
      </c>
      <c r="K27" s="840" t="s">
        <v>2565</v>
      </c>
      <c r="L27" s="841">
        <v>5</v>
      </c>
      <c r="O27" s="848"/>
    </row>
    <row r="28" spans="1:15" ht="14.25" thickBot="1">
      <c r="A28" s="848"/>
      <c r="B28" s="840"/>
      <c r="C28" s="794" t="s">
        <v>2528</v>
      </c>
      <c r="D28" s="794">
        <v>6</v>
      </c>
      <c r="E28" s="841"/>
      <c r="G28" s="840">
        <v>3</v>
      </c>
      <c r="H28" s="794">
        <v>0.7</v>
      </c>
      <c r="I28" s="841">
        <f t="shared" si="0"/>
        <v>3500</v>
      </c>
      <c r="K28" s="851" t="s">
        <v>2207</v>
      </c>
      <c r="L28" s="853">
        <f>SUM(L25:L27)</f>
        <v>100</v>
      </c>
      <c r="O28" s="848"/>
    </row>
    <row r="29" spans="1:15" ht="14.25" thickTop="1">
      <c r="A29" s="848"/>
      <c r="B29" s="840"/>
      <c r="C29" s="794" t="s">
        <v>2529</v>
      </c>
      <c r="D29" s="794">
        <v>5</v>
      </c>
      <c r="E29" s="841"/>
      <c r="G29" s="840">
        <v>4</v>
      </c>
      <c r="H29" s="794">
        <v>0.7</v>
      </c>
      <c r="I29" s="841">
        <f t="shared" si="0"/>
        <v>4000</v>
      </c>
      <c r="O29" s="848"/>
    </row>
    <row r="30" spans="1:15">
      <c r="A30" s="848"/>
      <c r="B30" s="840"/>
      <c r="C30" s="794" t="s">
        <v>2530</v>
      </c>
      <c r="D30" s="794">
        <v>5</v>
      </c>
      <c r="E30" s="841"/>
      <c r="G30" s="840">
        <v>5</v>
      </c>
      <c r="H30" s="794">
        <v>0.7</v>
      </c>
      <c r="I30" s="841">
        <f t="shared" si="0"/>
        <v>4500</v>
      </c>
      <c r="O30" s="848"/>
    </row>
    <row r="31" spans="1:15">
      <c r="A31" s="848"/>
      <c r="B31" s="840"/>
      <c r="C31" s="870" t="s">
        <v>2558</v>
      </c>
      <c r="D31" s="870">
        <v>5.5</v>
      </c>
      <c r="E31" s="871"/>
      <c r="G31" s="840">
        <v>6</v>
      </c>
      <c r="H31" s="794">
        <v>0.3</v>
      </c>
      <c r="I31" s="841">
        <f t="shared" si="0"/>
        <v>5000</v>
      </c>
      <c r="O31" s="848"/>
    </row>
    <row r="32" spans="1:15">
      <c r="A32" s="848"/>
      <c r="B32" s="840"/>
      <c r="C32" s="872" t="s">
        <v>2592</v>
      </c>
      <c r="D32" s="872">
        <v>0.5</v>
      </c>
      <c r="E32" s="869"/>
      <c r="G32" s="840">
        <v>7</v>
      </c>
      <c r="H32" s="794">
        <v>0.3</v>
      </c>
      <c r="I32" s="841">
        <f t="shared" si="0"/>
        <v>5500</v>
      </c>
      <c r="O32" s="848"/>
    </row>
    <row r="33" spans="1:15" ht="14.25" thickBot="1">
      <c r="A33" s="848"/>
      <c r="B33" s="851" t="s">
        <v>2531</v>
      </c>
      <c r="C33" s="852"/>
      <c r="D33" s="852">
        <f>SUM(D24:D32)</f>
        <v>100</v>
      </c>
      <c r="E33" s="853"/>
      <c r="G33" s="840">
        <v>8</v>
      </c>
      <c r="H33" s="794">
        <v>0.3</v>
      </c>
      <c r="I33" s="841">
        <f t="shared" si="0"/>
        <v>6000</v>
      </c>
      <c r="O33" s="848"/>
    </row>
    <row r="34" spans="1:15" ht="15" thickTop="1" thickBot="1">
      <c r="A34" s="848"/>
      <c r="G34" s="854" t="s">
        <v>2207</v>
      </c>
      <c r="H34" s="852">
        <f>SUM(H25:H33)</f>
        <v>100</v>
      </c>
      <c r="I34" s="853"/>
      <c r="O34" s="848"/>
    </row>
    <row r="35" spans="1:15" ht="14.25" thickTop="1">
      <c r="A35" s="848"/>
      <c r="O35" s="848"/>
    </row>
    <row r="36" spans="1:15" ht="14.25" thickBot="1">
      <c r="A36" s="848"/>
      <c r="O36" s="848"/>
    </row>
    <row r="37" spans="1:15" ht="14.25" thickTop="1">
      <c r="A37" s="848"/>
      <c r="K37" s="866" t="s">
        <v>2591</v>
      </c>
      <c r="L37" s="886" t="s">
        <v>2603</v>
      </c>
      <c r="M37" s="867" t="s">
        <v>2604</v>
      </c>
      <c r="N37" s="887" t="s">
        <v>2597</v>
      </c>
      <c r="O37" s="848"/>
    </row>
    <row r="38" spans="1:15">
      <c r="A38" s="848"/>
      <c r="K38" s="880" t="s">
        <v>2593</v>
      </c>
      <c r="L38" s="794">
        <v>45</v>
      </c>
      <c r="M38" s="883">
        <v>80</v>
      </c>
      <c r="N38" s="841">
        <v>30</v>
      </c>
      <c r="O38" s="848"/>
    </row>
    <row r="39" spans="1:15" ht="14.25" thickBot="1">
      <c r="A39" s="848"/>
      <c r="K39" s="880"/>
      <c r="L39" s="794"/>
      <c r="M39" s="883">
        <v>15</v>
      </c>
      <c r="N39" s="841">
        <v>35</v>
      </c>
      <c r="O39" s="848"/>
    </row>
    <row r="40" spans="1:15" ht="14.25" thickTop="1">
      <c r="A40" s="848"/>
      <c r="G40" s="888" t="s">
        <v>2599</v>
      </c>
      <c r="H40" s="887"/>
      <c r="K40" s="880"/>
      <c r="L40" s="794"/>
      <c r="M40" s="883">
        <v>5</v>
      </c>
      <c r="N40" s="841">
        <v>50</v>
      </c>
      <c r="O40" s="848"/>
    </row>
    <row r="41" spans="1:15">
      <c r="A41" s="848"/>
      <c r="G41" s="889" t="s">
        <v>2591</v>
      </c>
      <c r="H41" s="890">
        <v>60</v>
      </c>
      <c r="K41" s="881"/>
      <c r="L41" s="876"/>
      <c r="M41" s="884">
        <f>SUM(M38:M40)</f>
        <v>100</v>
      </c>
      <c r="N41" s="877"/>
      <c r="O41" s="848"/>
    </row>
    <row r="42" spans="1:15" ht="14.25" thickBot="1">
      <c r="A42" s="848"/>
      <c r="G42" s="891" t="s">
        <v>2598</v>
      </c>
      <c r="H42" s="892">
        <v>40</v>
      </c>
      <c r="K42" s="880" t="s">
        <v>2595</v>
      </c>
      <c r="L42" s="794">
        <v>35</v>
      </c>
      <c r="M42" s="883">
        <v>100</v>
      </c>
      <c r="N42" s="841">
        <v>50</v>
      </c>
      <c r="O42" s="848"/>
    </row>
    <row r="43" spans="1:15" ht="14.25" thickTop="1">
      <c r="A43" s="848"/>
      <c r="K43" s="881"/>
      <c r="L43" s="876"/>
      <c r="M43" s="884">
        <v>100</v>
      </c>
      <c r="N43" s="877"/>
      <c r="O43" s="848"/>
    </row>
    <row r="44" spans="1:15">
      <c r="A44" s="848"/>
      <c r="G44" s="774" t="s">
        <v>2602</v>
      </c>
      <c r="K44" s="880" t="s">
        <v>2594</v>
      </c>
      <c r="L44" s="794">
        <v>20</v>
      </c>
      <c r="M44" s="883">
        <v>65</v>
      </c>
      <c r="N44" s="841">
        <v>95</v>
      </c>
      <c r="O44" s="848"/>
    </row>
    <row r="45" spans="1:15">
      <c r="A45" s="848"/>
      <c r="G45" s="774" t="s">
        <v>2622</v>
      </c>
      <c r="K45" s="880"/>
      <c r="L45" s="794"/>
      <c r="M45" s="883">
        <v>30</v>
      </c>
      <c r="N45" s="841">
        <v>99</v>
      </c>
      <c r="O45" s="848"/>
    </row>
    <row r="46" spans="1:15">
      <c r="A46" s="848"/>
      <c r="K46" s="880"/>
      <c r="L46" s="794"/>
      <c r="M46" s="883">
        <v>4</v>
      </c>
      <c r="N46" s="841">
        <v>150</v>
      </c>
      <c r="O46" s="848"/>
    </row>
    <row r="47" spans="1:15">
      <c r="A47" s="848"/>
      <c r="K47" s="880"/>
      <c r="L47" s="794"/>
      <c r="M47" s="883">
        <v>1</v>
      </c>
      <c r="N47" s="841">
        <v>250</v>
      </c>
      <c r="O47" s="848"/>
    </row>
    <row r="48" spans="1:15">
      <c r="A48" s="848"/>
      <c r="K48" s="881"/>
      <c r="L48" s="876"/>
      <c r="M48" s="884">
        <f>SUM(M44:M47)</f>
        <v>100</v>
      </c>
      <c r="N48" s="877"/>
      <c r="O48" s="848"/>
    </row>
    <row r="49" spans="1:15" ht="14.25" thickBot="1">
      <c r="A49" s="848"/>
      <c r="K49" s="882" t="s">
        <v>2596</v>
      </c>
      <c r="L49" s="878">
        <f>SUM(L38:L47)</f>
        <v>100</v>
      </c>
      <c r="M49" s="885"/>
      <c r="N49" s="879"/>
      <c r="O49" s="848"/>
    </row>
    <row r="50" spans="1:15" ht="14.25" thickTop="1">
      <c r="A50" s="848"/>
      <c r="O50" s="848"/>
    </row>
    <row r="51" spans="1:15" ht="14.25" thickBot="1">
      <c r="A51" s="848"/>
      <c r="O51" s="848"/>
    </row>
    <row r="52" spans="1:15" ht="14.25" thickTop="1">
      <c r="A52" s="848"/>
      <c r="K52" s="866" t="s">
        <v>2567</v>
      </c>
      <c r="L52" s="867"/>
      <c r="M52" s="868"/>
      <c r="O52" s="848"/>
    </row>
    <row r="53" spans="1:15">
      <c r="A53" s="848"/>
      <c r="K53" s="849" t="s">
        <v>1570</v>
      </c>
      <c r="L53" s="775" t="s">
        <v>2560</v>
      </c>
      <c r="M53" s="850" t="s">
        <v>2561</v>
      </c>
      <c r="O53" s="848"/>
    </row>
    <row r="54" spans="1:15">
      <c r="A54" s="848"/>
      <c r="K54" s="840">
        <v>0</v>
      </c>
      <c r="L54" s="794">
        <v>85</v>
      </c>
      <c r="M54" s="841">
        <v>30</v>
      </c>
      <c r="O54" s="848"/>
    </row>
    <row r="55" spans="1:15">
      <c r="A55" s="848"/>
      <c r="K55" s="840">
        <v>1</v>
      </c>
      <c r="L55" s="794">
        <v>13</v>
      </c>
      <c r="M55" s="841">
        <v>80</v>
      </c>
      <c r="O55" s="848"/>
    </row>
    <row r="56" spans="1:15">
      <c r="A56" s="848"/>
      <c r="K56" s="840">
        <v>2</v>
      </c>
      <c r="L56" s="794">
        <v>2</v>
      </c>
      <c r="M56" s="841">
        <v>200</v>
      </c>
      <c r="O56" s="848"/>
    </row>
    <row r="57" spans="1:15">
      <c r="A57" s="848"/>
      <c r="K57" s="855" t="s">
        <v>2207</v>
      </c>
      <c r="L57" s="856">
        <f>SUM(L54:L56)</f>
        <v>100</v>
      </c>
      <c r="M57" s="857"/>
      <c r="O57" s="848"/>
    </row>
    <row r="58" spans="1:15" ht="14.25" thickBot="1">
      <c r="A58" s="848"/>
      <c r="K58" s="851" t="s">
        <v>2568</v>
      </c>
      <c r="L58" s="852"/>
      <c r="M58" s="853"/>
      <c r="O58" s="848"/>
    </row>
    <row r="59" spans="1:15" ht="14.25" thickTop="1">
      <c r="A59" s="848"/>
      <c r="B59" s="848"/>
      <c r="C59" s="848"/>
      <c r="D59" s="848"/>
      <c r="E59" s="848"/>
      <c r="F59" s="848"/>
      <c r="G59" s="848"/>
      <c r="H59" s="848"/>
      <c r="I59" s="848"/>
      <c r="J59" s="848"/>
      <c r="K59" s="848"/>
      <c r="L59" s="848"/>
      <c r="M59" s="848"/>
      <c r="N59" s="848"/>
      <c r="O59" s="848"/>
    </row>
    <row r="62" spans="1:15" ht="21" thickBot="1">
      <c r="A62" s="894" t="s">
        <v>2601</v>
      </c>
      <c r="B62" s="847"/>
      <c r="C62" s="847"/>
      <c r="D62" s="847"/>
      <c r="E62" s="847"/>
      <c r="F62" s="847"/>
      <c r="G62" s="847"/>
      <c r="H62" s="847"/>
      <c r="I62" s="847"/>
      <c r="J62" s="847"/>
      <c r="K62" s="847"/>
      <c r="L62" s="847"/>
      <c r="M62" s="847"/>
      <c r="N62" s="847"/>
      <c r="O62" s="847"/>
    </row>
    <row r="63" spans="1:15" ht="14.25" thickTop="1">
      <c r="A63" s="847"/>
      <c r="B63" s="947" t="s">
        <v>2574</v>
      </c>
      <c r="C63" s="843" t="s">
        <v>2575</v>
      </c>
      <c r="D63" s="844"/>
      <c r="E63" s="842"/>
      <c r="O63" s="847"/>
    </row>
    <row r="64" spans="1:15" ht="14.25" thickBot="1">
      <c r="A64" s="847"/>
      <c r="B64" s="948"/>
      <c r="C64" s="791"/>
      <c r="D64" s="833"/>
      <c r="E64" s="841"/>
      <c r="O64" s="847"/>
    </row>
    <row r="65" spans="1:15" ht="15" thickTop="1" thickBot="1">
      <c r="A65" s="847"/>
      <c r="B65" s="836" t="s">
        <v>2570</v>
      </c>
      <c r="C65" s="837" t="s">
        <v>2543</v>
      </c>
      <c r="D65" s="838" t="s">
        <v>2555</v>
      </c>
      <c r="E65" s="839"/>
      <c r="G65" s="866" t="s">
        <v>2566</v>
      </c>
      <c r="H65" s="867"/>
      <c r="I65" s="868"/>
      <c r="K65" s="866" t="s">
        <v>2569</v>
      </c>
      <c r="L65" s="868"/>
      <c r="O65" s="847"/>
    </row>
    <row r="66" spans="1:15">
      <c r="A66" s="847"/>
      <c r="B66" s="840"/>
      <c r="C66" s="794" t="s">
        <v>2571</v>
      </c>
      <c r="D66" s="794">
        <v>35</v>
      </c>
      <c r="E66" s="841"/>
      <c r="G66" s="849" t="s">
        <v>2559</v>
      </c>
      <c r="H66" s="775" t="s">
        <v>2560</v>
      </c>
      <c r="I66" s="850" t="s">
        <v>2561</v>
      </c>
      <c r="K66" s="849" t="s">
        <v>2563</v>
      </c>
      <c r="L66" s="850" t="s">
        <v>2560</v>
      </c>
      <c r="O66" s="847"/>
    </row>
    <row r="67" spans="1:15">
      <c r="A67" s="847"/>
      <c r="B67" s="840"/>
      <c r="C67" s="794" t="s">
        <v>2572</v>
      </c>
      <c r="D67" s="794">
        <v>15</v>
      </c>
      <c r="E67" s="841"/>
      <c r="G67" s="840">
        <v>0</v>
      </c>
      <c r="H67" s="794">
        <v>81</v>
      </c>
      <c r="I67" s="841">
        <f>2000 + 500*G67</f>
        <v>2000</v>
      </c>
      <c r="K67" s="840" t="s">
        <v>2562</v>
      </c>
      <c r="L67" s="841">
        <v>80</v>
      </c>
      <c r="O67" s="847"/>
    </row>
    <row r="68" spans="1:15">
      <c r="A68" s="847"/>
      <c r="B68" s="840"/>
      <c r="C68" s="794" t="s">
        <v>2526</v>
      </c>
      <c r="D68" s="794">
        <v>7</v>
      </c>
      <c r="E68" s="841"/>
      <c r="G68" s="840">
        <v>1</v>
      </c>
      <c r="H68" s="794">
        <v>2</v>
      </c>
      <c r="I68" s="841">
        <f t="shared" ref="I68:I75" si="1">2000 + 500*G68</f>
        <v>2500</v>
      </c>
      <c r="K68" s="840" t="s">
        <v>2564</v>
      </c>
      <c r="L68" s="841">
        <v>15</v>
      </c>
      <c r="O68" s="847"/>
    </row>
    <row r="69" spans="1:15">
      <c r="A69" s="847"/>
      <c r="B69" s="840"/>
      <c r="C69" s="794" t="s">
        <v>2527</v>
      </c>
      <c r="D69" s="794">
        <v>5.5</v>
      </c>
      <c r="E69" s="841"/>
      <c r="G69" s="840">
        <v>2</v>
      </c>
      <c r="H69" s="794">
        <v>2</v>
      </c>
      <c r="I69" s="841">
        <f t="shared" si="1"/>
        <v>3000</v>
      </c>
      <c r="K69" s="840" t="s">
        <v>2565</v>
      </c>
      <c r="L69" s="841">
        <v>5</v>
      </c>
      <c r="O69" s="847"/>
    </row>
    <row r="70" spans="1:15" ht="14.25" thickBot="1">
      <c r="A70" s="847"/>
      <c r="B70" s="840"/>
      <c r="C70" s="794" t="s">
        <v>2528</v>
      </c>
      <c r="D70" s="794">
        <v>6</v>
      </c>
      <c r="E70" s="841"/>
      <c r="G70" s="840">
        <v>3</v>
      </c>
      <c r="H70" s="794">
        <v>2</v>
      </c>
      <c r="I70" s="841">
        <f t="shared" si="1"/>
        <v>3500</v>
      </c>
      <c r="K70" s="859" t="s">
        <v>2207</v>
      </c>
      <c r="L70" s="860">
        <f>SUM(L67:L69)</f>
        <v>100</v>
      </c>
      <c r="O70" s="847"/>
    </row>
    <row r="71" spans="1:15" ht="14.25" thickTop="1">
      <c r="A71" s="847"/>
      <c r="B71" s="840"/>
      <c r="C71" s="794" t="s">
        <v>2529</v>
      </c>
      <c r="D71" s="794">
        <v>5</v>
      </c>
      <c r="E71" s="841"/>
      <c r="G71" s="840">
        <v>4</v>
      </c>
      <c r="H71" s="794">
        <v>2</v>
      </c>
      <c r="I71" s="841">
        <f t="shared" si="1"/>
        <v>4000</v>
      </c>
      <c r="O71" s="847"/>
    </row>
    <row r="72" spans="1:15">
      <c r="A72" s="847"/>
      <c r="B72" s="840"/>
      <c r="C72" s="794" t="s">
        <v>2530</v>
      </c>
      <c r="D72" s="794">
        <v>5.5</v>
      </c>
      <c r="E72" s="841"/>
      <c r="G72" s="840">
        <v>5</v>
      </c>
      <c r="H72" s="794">
        <v>2</v>
      </c>
      <c r="I72" s="841">
        <f t="shared" si="1"/>
        <v>4500</v>
      </c>
      <c r="O72" s="847"/>
    </row>
    <row r="73" spans="1:15">
      <c r="A73" s="847"/>
      <c r="B73" s="840"/>
      <c r="C73" s="870" t="s">
        <v>2558</v>
      </c>
      <c r="D73" s="870">
        <v>20</v>
      </c>
      <c r="E73" s="841"/>
      <c r="G73" s="840">
        <v>6</v>
      </c>
      <c r="H73" s="794">
        <v>2</v>
      </c>
      <c r="I73" s="841">
        <f t="shared" si="1"/>
        <v>5000</v>
      </c>
      <c r="O73" s="847"/>
    </row>
    <row r="74" spans="1:15">
      <c r="A74" s="847"/>
      <c r="B74" s="840"/>
      <c r="C74" s="872" t="s">
        <v>2592</v>
      </c>
      <c r="D74" s="872">
        <v>1</v>
      </c>
      <c r="E74" s="841"/>
      <c r="G74" s="840">
        <v>7</v>
      </c>
      <c r="H74" s="794">
        <v>2</v>
      </c>
      <c r="I74" s="841">
        <f t="shared" si="1"/>
        <v>5500</v>
      </c>
      <c r="O74" s="847"/>
    </row>
    <row r="75" spans="1:15" ht="14.25" thickBot="1">
      <c r="A75" s="847"/>
      <c r="B75" s="859" t="s">
        <v>2531</v>
      </c>
      <c r="C75" s="862"/>
      <c r="D75" s="862">
        <f>SUM(D66:D74)</f>
        <v>100</v>
      </c>
      <c r="E75" s="860"/>
      <c r="G75" s="840">
        <v>100</v>
      </c>
      <c r="H75" s="794">
        <v>5</v>
      </c>
      <c r="I75" s="841">
        <f t="shared" si="1"/>
        <v>52000</v>
      </c>
      <c r="O75" s="847"/>
    </row>
    <row r="76" spans="1:15" ht="15" thickTop="1" thickBot="1">
      <c r="A76" s="847"/>
      <c r="G76" s="861" t="s">
        <v>2207</v>
      </c>
      <c r="H76" s="862">
        <f>SUM(H67:H75)</f>
        <v>100</v>
      </c>
      <c r="I76" s="860"/>
      <c r="O76" s="847"/>
    </row>
    <row r="77" spans="1:15" ht="14.25" thickTop="1">
      <c r="A77" s="847"/>
      <c r="O77" s="847"/>
    </row>
    <row r="78" spans="1:15" ht="14.25" thickBot="1">
      <c r="A78" s="847"/>
      <c r="O78" s="847"/>
    </row>
    <row r="79" spans="1:15" ht="14.25" thickTop="1">
      <c r="A79" s="847"/>
      <c r="K79" s="866" t="s">
        <v>2591</v>
      </c>
      <c r="L79" s="886" t="s">
        <v>2603</v>
      </c>
      <c r="M79" s="867" t="s">
        <v>2604</v>
      </c>
      <c r="N79" s="887" t="s">
        <v>2597</v>
      </c>
      <c r="O79" s="847"/>
    </row>
    <row r="80" spans="1:15">
      <c r="A80" s="847"/>
      <c r="K80" s="880" t="s">
        <v>2593</v>
      </c>
      <c r="L80" s="794">
        <v>45</v>
      </c>
      <c r="M80" s="883">
        <v>80</v>
      </c>
      <c r="N80" s="841">
        <v>30</v>
      </c>
      <c r="O80" s="847"/>
    </row>
    <row r="81" spans="1:15" ht="14.25" thickBot="1">
      <c r="A81" s="847"/>
      <c r="K81" s="880"/>
      <c r="L81" s="794"/>
      <c r="M81" s="883">
        <v>15</v>
      </c>
      <c r="N81" s="841">
        <v>35</v>
      </c>
      <c r="O81" s="847"/>
    </row>
    <row r="82" spans="1:15" ht="14.25" thickTop="1">
      <c r="A82" s="847"/>
      <c r="G82" s="888" t="s">
        <v>2599</v>
      </c>
      <c r="H82" s="887"/>
      <c r="K82" s="880"/>
      <c r="L82" s="794"/>
      <c r="M82" s="883">
        <v>5</v>
      </c>
      <c r="N82" s="841">
        <v>50</v>
      </c>
      <c r="O82" s="847"/>
    </row>
    <row r="83" spans="1:15">
      <c r="A83" s="847"/>
      <c r="G83" s="889" t="s">
        <v>2591</v>
      </c>
      <c r="H83" s="890">
        <v>60</v>
      </c>
      <c r="K83" s="881"/>
      <c r="L83" s="876"/>
      <c r="M83" s="884">
        <f>SUM(M80:M82)</f>
        <v>100</v>
      </c>
      <c r="N83" s="877"/>
      <c r="O83" s="847"/>
    </row>
    <row r="84" spans="1:15" ht="14.25" thickBot="1">
      <c r="A84" s="847"/>
      <c r="G84" s="891" t="s">
        <v>2598</v>
      </c>
      <c r="H84" s="892">
        <v>40</v>
      </c>
      <c r="K84" s="880" t="s">
        <v>2595</v>
      </c>
      <c r="L84" s="794">
        <v>35</v>
      </c>
      <c r="M84" s="883">
        <v>100</v>
      </c>
      <c r="N84" s="841">
        <v>50</v>
      </c>
      <c r="O84" s="847"/>
    </row>
    <row r="85" spans="1:15" ht="14.25" thickTop="1">
      <c r="A85" s="847"/>
      <c r="K85" s="881"/>
      <c r="L85" s="876"/>
      <c r="M85" s="884">
        <v>100</v>
      </c>
      <c r="N85" s="877"/>
      <c r="O85" s="847"/>
    </row>
    <row r="86" spans="1:15">
      <c r="A86" s="847"/>
      <c r="G86" s="774" t="s">
        <v>2602</v>
      </c>
      <c r="K86" s="880" t="s">
        <v>2594</v>
      </c>
      <c r="L86" s="794">
        <v>20</v>
      </c>
      <c r="M86" s="883">
        <v>65</v>
      </c>
      <c r="N86" s="841">
        <v>95</v>
      </c>
      <c r="O86" s="847"/>
    </row>
    <row r="87" spans="1:15">
      <c r="A87" s="847"/>
      <c r="G87" s="774" t="s">
        <v>2622</v>
      </c>
      <c r="K87" s="880"/>
      <c r="L87" s="794"/>
      <c r="M87" s="883">
        <v>30</v>
      </c>
      <c r="N87" s="841">
        <v>99</v>
      </c>
      <c r="O87" s="847"/>
    </row>
    <row r="88" spans="1:15">
      <c r="A88" s="847"/>
      <c r="K88" s="880"/>
      <c r="L88" s="794"/>
      <c r="M88" s="883">
        <v>4</v>
      </c>
      <c r="N88" s="841">
        <v>150</v>
      </c>
      <c r="O88" s="847"/>
    </row>
    <row r="89" spans="1:15">
      <c r="A89" s="847"/>
      <c r="K89" s="880"/>
      <c r="L89" s="794"/>
      <c r="M89" s="883">
        <v>1</v>
      </c>
      <c r="N89" s="841">
        <v>250</v>
      </c>
      <c r="O89" s="847"/>
    </row>
    <row r="90" spans="1:15">
      <c r="A90" s="847"/>
      <c r="K90" s="881"/>
      <c r="L90" s="876"/>
      <c r="M90" s="884">
        <f>SUM(M86:M89)</f>
        <v>100</v>
      </c>
      <c r="N90" s="877"/>
      <c r="O90" s="847"/>
    </row>
    <row r="91" spans="1:15" ht="14.25" thickBot="1">
      <c r="A91" s="847"/>
      <c r="K91" s="882" t="s">
        <v>2596</v>
      </c>
      <c r="L91" s="878">
        <f>SUM(L80:L89)</f>
        <v>100</v>
      </c>
      <c r="M91" s="885"/>
      <c r="N91" s="879"/>
      <c r="O91" s="847"/>
    </row>
    <row r="92" spans="1:15" ht="14.25" thickTop="1">
      <c r="A92" s="847"/>
      <c r="O92" s="847"/>
    </row>
    <row r="93" spans="1:15" ht="14.25" thickBot="1">
      <c r="A93" s="847"/>
      <c r="O93" s="847"/>
    </row>
    <row r="94" spans="1:15" ht="14.25" thickTop="1">
      <c r="A94" s="847"/>
      <c r="K94" s="866" t="s">
        <v>2567</v>
      </c>
      <c r="L94" s="867"/>
      <c r="M94" s="868"/>
      <c r="O94" s="847"/>
    </row>
    <row r="95" spans="1:15">
      <c r="A95" s="847"/>
      <c r="K95" s="849" t="s">
        <v>1570</v>
      </c>
      <c r="L95" s="775" t="s">
        <v>2560</v>
      </c>
      <c r="M95" s="850" t="s">
        <v>2561</v>
      </c>
      <c r="O95" s="847"/>
    </row>
    <row r="96" spans="1:15">
      <c r="A96" s="847"/>
      <c r="K96" s="840">
        <v>0</v>
      </c>
      <c r="L96" s="794">
        <v>70</v>
      </c>
      <c r="M96" s="841">
        <v>30</v>
      </c>
      <c r="O96" s="847"/>
    </row>
    <row r="97" spans="1:15">
      <c r="A97" s="847"/>
      <c r="K97" s="840">
        <v>1</v>
      </c>
      <c r="L97" s="794">
        <v>20</v>
      </c>
      <c r="M97" s="841">
        <v>80</v>
      </c>
      <c r="O97" s="847"/>
    </row>
    <row r="98" spans="1:15">
      <c r="A98" s="847"/>
      <c r="K98" s="840">
        <v>2</v>
      </c>
      <c r="L98" s="794">
        <v>10</v>
      </c>
      <c r="M98" s="841">
        <v>200</v>
      </c>
      <c r="O98" s="847"/>
    </row>
    <row r="99" spans="1:15">
      <c r="A99" s="847"/>
      <c r="K99" s="863" t="s">
        <v>2207</v>
      </c>
      <c r="L99" s="864">
        <f>SUM(L96:L98)</f>
        <v>100</v>
      </c>
      <c r="M99" s="865"/>
      <c r="O99" s="847"/>
    </row>
    <row r="100" spans="1:15" ht="14.25" thickBot="1">
      <c r="A100" s="847"/>
      <c r="K100" s="859" t="s">
        <v>2568</v>
      </c>
      <c r="L100" s="862"/>
      <c r="M100" s="860"/>
      <c r="O100" s="847"/>
    </row>
    <row r="101" spans="1:15" ht="14.25" thickTop="1">
      <c r="A101" s="847"/>
      <c r="B101" s="847"/>
      <c r="C101" s="847"/>
      <c r="D101" s="847"/>
      <c r="E101" s="847"/>
      <c r="F101" s="847"/>
      <c r="G101" s="847"/>
      <c r="H101" s="847"/>
      <c r="I101" s="847"/>
      <c r="J101" s="847"/>
      <c r="K101" s="847"/>
      <c r="L101" s="847"/>
      <c r="M101" s="847"/>
      <c r="N101" s="847"/>
      <c r="O101" s="847"/>
    </row>
  </sheetData>
  <mergeCells count="2">
    <mergeCell ref="B63:B64"/>
    <mergeCell ref="B8:B9"/>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3:N96"/>
  <sheetViews>
    <sheetView topLeftCell="A3" workbookViewId="0">
      <selection activeCell="C39" sqref="C39"/>
    </sheetView>
  </sheetViews>
  <sheetFormatPr defaultRowHeight="13.5"/>
  <cols>
    <col min="1" max="1" width="9" style="8"/>
    <col min="2" max="2" width="13.25" style="8" customWidth="1"/>
    <col min="3" max="3" width="15" style="8" customWidth="1"/>
    <col min="4" max="5" width="14" style="8" customWidth="1"/>
    <col min="6" max="6" width="3.25" style="248" customWidth="1"/>
    <col min="7" max="7" width="16.375" style="8" customWidth="1"/>
    <col min="8" max="8" width="5.625" style="248" customWidth="1"/>
    <col min="9" max="9" width="12.5" style="8" customWidth="1"/>
    <col min="10" max="10" width="11.25" style="8" customWidth="1"/>
    <col min="11" max="11" width="10.25" style="8" bestFit="1" customWidth="1"/>
    <col min="12" max="12" width="9" style="8"/>
    <col min="13" max="13" width="9.25" style="8" bestFit="1" customWidth="1"/>
    <col min="14" max="16384" width="9" style="8"/>
  </cols>
  <sheetData>
    <row r="3" spans="2:9">
      <c r="B3" s="248" t="s">
        <v>702</v>
      </c>
    </row>
    <row r="4" spans="2:9">
      <c r="B4" s="206" t="s">
        <v>526</v>
      </c>
      <c r="C4" s="8" t="s">
        <v>498</v>
      </c>
      <c r="G4" s="8" t="s">
        <v>497</v>
      </c>
    </row>
    <row r="5" spans="2:9">
      <c r="C5" s="8" t="s">
        <v>499</v>
      </c>
      <c r="G5" s="8" t="s">
        <v>522</v>
      </c>
    </row>
    <row r="6" spans="2:9">
      <c r="C6" s="7" t="s">
        <v>500</v>
      </c>
    </row>
    <row r="7" spans="2:9" s="7" customFormat="1">
      <c r="C7" s="206" t="s">
        <v>525</v>
      </c>
    </row>
    <row r="9" spans="2:9">
      <c r="B9" s="957" t="s">
        <v>456</v>
      </c>
      <c r="C9" s="187" t="s">
        <v>492</v>
      </c>
      <c r="D9" s="171"/>
      <c r="E9" s="171"/>
      <c r="F9" s="347"/>
    </row>
    <row r="10" spans="2:9" ht="14.25" thickBot="1">
      <c r="B10" s="958"/>
      <c r="C10" s="188" t="s">
        <v>493</v>
      </c>
      <c r="D10" s="173"/>
      <c r="E10" s="173"/>
      <c r="F10" s="347"/>
    </row>
    <row r="11" spans="2:9" s="7" customFormat="1" ht="14.25" thickBot="1">
      <c r="B11" s="185"/>
      <c r="C11" s="244" t="s">
        <v>556</v>
      </c>
      <c r="D11" s="186" t="s">
        <v>494</v>
      </c>
      <c r="E11" s="186" t="s">
        <v>516</v>
      </c>
      <c r="F11" s="348"/>
      <c r="G11" s="177" t="s">
        <v>495</v>
      </c>
      <c r="H11" s="242"/>
      <c r="I11" s="242" t="s">
        <v>554</v>
      </c>
    </row>
    <row r="12" spans="2:9">
      <c r="B12" s="178" t="s">
        <v>457</v>
      </c>
      <c r="C12" s="174">
        <v>50</v>
      </c>
      <c r="D12" s="175">
        <v>-1</v>
      </c>
      <c r="E12" s="337">
        <v>40</v>
      </c>
      <c r="F12" s="349">
        <f>SUM($E$12:E12)</f>
        <v>40</v>
      </c>
      <c r="G12" s="176">
        <v>0</v>
      </c>
      <c r="H12" s="352">
        <f>SUM($G$12:G12)</f>
        <v>0</v>
      </c>
      <c r="I12" s="241">
        <v>-1</v>
      </c>
    </row>
    <row r="13" spans="2:9">
      <c r="B13" s="179" t="s">
        <v>458</v>
      </c>
      <c r="C13" s="171">
        <v>100</v>
      </c>
      <c r="D13" s="175">
        <v>-1</v>
      </c>
      <c r="E13" s="338">
        <v>20</v>
      </c>
      <c r="F13" s="349">
        <f>SUM($E$12:E13)</f>
        <v>60</v>
      </c>
      <c r="G13" s="168">
        <v>0</v>
      </c>
      <c r="H13" s="352">
        <f>SUM($G$12:G13)</f>
        <v>0</v>
      </c>
      <c r="I13" s="238">
        <v>-1</v>
      </c>
    </row>
    <row r="14" spans="2:9">
      <c r="B14" s="179" t="s">
        <v>459</v>
      </c>
      <c r="C14" s="172">
        <v>200</v>
      </c>
      <c r="D14" s="175">
        <v>-1</v>
      </c>
      <c r="E14" s="339">
        <v>5</v>
      </c>
      <c r="F14" s="349">
        <f>SUM($E$12:E14)</f>
        <v>65</v>
      </c>
      <c r="G14" s="341">
        <v>50</v>
      </c>
      <c r="H14" s="346">
        <f>10*SUM($G$12:G14)</f>
        <v>500</v>
      </c>
      <c r="I14" s="239">
        <v>-1</v>
      </c>
    </row>
    <row r="15" spans="2:9" ht="14.25" thickBot="1">
      <c r="B15" s="223" t="s">
        <v>459</v>
      </c>
      <c r="C15" s="173">
        <v>500</v>
      </c>
      <c r="D15" s="169">
        <v>-1</v>
      </c>
      <c r="E15" s="340">
        <v>1.5</v>
      </c>
      <c r="F15" s="349">
        <f>SUM($E$12:E15)</f>
        <v>66.5</v>
      </c>
      <c r="G15" s="342">
        <v>15</v>
      </c>
      <c r="H15" s="346">
        <f>10*SUM($G$12:G15)</f>
        <v>650</v>
      </c>
      <c r="I15" s="240">
        <v>-1</v>
      </c>
    </row>
    <row r="16" spans="2:9" hidden="1">
      <c r="B16" s="210" t="s">
        <v>460</v>
      </c>
      <c r="C16" s="183" t="s">
        <v>469</v>
      </c>
      <c r="D16" s="951" t="s">
        <v>547</v>
      </c>
      <c r="E16" s="224">
        <v>0</v>
      </c>
      <c r="F16" s="350">
        <f>SUM($E$12:E16)</f>
        <v>66.5</v>
      </c>
      <c r="G16" s="218">
        <v>0</v>
      </c>
      <c r="H16" s="346">
        <f>10*SUM($G$12:G16)</f>
        <v>650</v>
      </c>
      <c r="I16" s="218">
        <v>103</v>
      </c>
    </row>
    <row r="17" spans="2:9" hidden="1">
      <c r="B17" s="211" t="s">
        <v>461</v>
      </c>
      <c r="C17" s="184" t="s">
        <v>470</v>
      </c>
      <c r="D17" s="952"/>
      <c r="E17" s="225">
        <v>0</v>
      </c>
      <c r="F17" s="350">
        <f>SUM($E$12:E17)</f>
        <v>66.5</v>
      </c>
      <c r="G17" s="168">
        <v>0</v>
      </c>
      <c r="H17" s="346">
        <f>10*SUM($G$12:G17)</f>
        <v>650</v>
      </c>
      <c r="I17" s="238">
        <v>203</v>
      </c>
    </row>
    <row r="18" spans="2:9" hidden="1">
      <c r="B18" s="211" t="s">
        <v>462</v>
      </c>
      <c r="C18" s="184" t="s">
        <v>471</v>
      </c>
      <c r="D18" s="952"/>
      <c r="E18" s="225">
        <v>0</v>
      </c>
      <c r="F18" s="350">
        <f>SUM($E$12:E18)</f>
        <v>66.5</v>
      </c>
      <c r="G18" s="168">
        <v>0</v>
      </c>
      <c r="H18" s="346">
        <f>10*SUM($G$12:G18)</f>
        <v>650</v>
      </c>
      <c r="I18" s="238">
        <v>303</v>
      </c>
    </row>
    <row r="19" spans="2:9" hidden="1">
      <c r="B19" s="212" t="s">
        <v>463</v>
      </c>
      <c r="C19" s="184" t="s">
        <v>486</v>
      </c>
      <c r="D19" s="952"/>
      <c r="E19" s="9">
        <v>0</v>
      </c>
      <c r="F19" s="350">
        <f>SUM($E$12:E19)</f>
        <v>66.5</v>
      </c>
      <c r="G19" s="168">
        <v>0</v>
      </c>
      <c r="H19" s="346">
        <f>10*SUM($G$12:G19)</f>
        <v>650</v>
      </c>
      <c r="I19" s="238">
        <v>113</v>
      </c>
    </row>
    <row r="20" spans="2:9" hidden="1">
      <c r="B20" s="213" t="s">
        <v>464</v>
      </c>
      <c r="C20" s="184" t="s">
        <v>472</v>
      </c>
      <c r="D20" s="952"/>
      <c r="E20" s="9">
        <v>0</v>
      </c>
      <c r="F20" s="350">
        <f>SUM($E$12:E20)</f>
        <v>66.5</v>
      </c>
      <c r="G20" s="168">
        <v>0</v>
      </c>
      <c r="H20" s="346">
        <f>10*SUM($G$12:G20)</f>
        <v>650</v>
      </c>
      <c r="I20" s="238">
        <v>213</v>
      </c>
    </row>
    <row r="21" spans="2:9" ht="14.25" hidden="1" thickBot="1">
      <c r="B21" s="182" t="s">
        <v>465</v>
      </c>
      <c r="C21" s="243" t="s">
        <v>555</v>
      </c>
      <c r="D21" s="952"/>
      <c r="E21" s="9">
        <v>0</v>
      </c>
      <c r="F21" s="350">
        <f>SUM($E$12:E21)</f>
        <v>66.5</v>
      </c>
      <c r="G21" s="168">
        <v>0</v>
      </c>
      <c r="H21" s="346">
        <f>10*SUM($G$12:G21)</f>
        <v>650</v>
      </c>
      <c r="I21" s="238">
        <v>313</v>
      </c>
    </row>
    <row r="22" spans="2:9" hidden="1">
      <c r="B22" s="214" t="s">
        <v>466</v>
      </c>
      <c r="C22" s="184" t="s">
        <v>473</v>
      </c>
      <c r="D22" s="952"/>
      <c r="E22" s="9">
        <v>0</v>
      </c>
      <c r="F22" s="350">
        <f>SUM($E$12:E22)</f>
        <v>66.5</v>
      </c>
      <c r="G22" s="168">
        <v>0</v>
      </c>
      <c r="H22" s="346">
        <f>10*SUM($G$12:G22)</f>
        <v>650</v>
      </c>
      <c r="I22" s="238">
        <v>102</v>
      </c>
    </row>
    <row r="23" spans="2:9" hidden="1">
      <c r="B23" s="180" t="s">
        <v>467</v>
      </c>
      <c r="C23" s="184" t="s">
        <v>474</v>
      </c>
      <c r="D23" s="952"/>
      <c r="E23" s="9">
        <v>0</v>
      </c>
      <c r="F23" s="350">
        <f>SUM($E$12:E23)</f>
        <v>66.5</v>
      </c>
      <c r="G23" s="168">
        <v>0</v>
      </c>
      <c r="H23" s="346">
        <f>10*SUM($G$12:G23)</f>
        <v>650</v>
      </c>
      <c r="I23" s="238">
        <v>202</v>
      </c>
    </row>
    <row r="24" spans="2:9" ht="14.25" hidden="1" thickBot="1">
      <c r="B24" s="181" t="s">
        <v>468</v>
      </c>
      <c r="C24" s="219" t="s">
        <v>475</v>
      </c>
      <c r="D24" s="953"/>
      <c r="E24" s="169">
        <v>0</v>
      </c>
      <c r="F24" s="350">
        <f>SUM($E$12:E24)</f>
        <v>66.5</v>
      </c>
      <c r="G24" s="170">
        <v>0</v>
      </c>
      <c r="H24" s="346">
        <f>10*SUM($G$12:G24)</f>
        <v>650</v>
      </c>
      <c r="I24" s="240">
        <v>302</v>
      </c>
    </row>
    <row r="25" spans="2:9" hidden="1">
      <c r="B25" s="210" t="s">
        <v>460</v>
      </c>
      <c r="C25" s="183" t="s">
        <v>485</v>
      </c>
      <c r="D25" s="954" t="s">
        <v>548</v>
      </c>
      <c r="E25" s="224">
        <v>0</v>
      </c>
      <c r="F25" s="350">
        <f>SUM($E$12:E25)</f>
        <v>66.5</v>
      </c>
      <c r="G25" s="218">
        <v>0</v>
      </c>
      <c r="H25" s="346">
        <f>10*SUM($G$12:G25)</f>
        <v>650</v>
      </c>
      <c r="I25" s="218">
        <v>130</v>
      </c>
    </row>
    <row r="26" spans="2:9" hidden="1">
      <c r="B26" s="211" t="s">
        <v>461</v>
      </c>
      <c r="C26" s="184" t="s">
        <v>476</v>
      </c>
      <c r="D26" s="955"/>
      <c r="E26" s="225">
        <v>0</v>
      </c>
      <c r="F26" s="350">
        <f>SUM($E$12:E26)</f>
        <v>66.5</v>
      </c>
      <c r="G26" s="168">
        <v>0</v>
      </c>
      <c r="H26" s="346">
        <f>10*SUM($G$12:G26)</f>
        <v>650</v>
      </c>
      <c r="I26" s="238">
        <v>230</v>
      </c>
    </row>
    <row r="27" spans="2:9" hidden="1">
      <c r="B27" s="211" t="s">
        <v>462</v>
      </c>
      <c r="C27" s="184" t="s">
        <v>477</v>
      </c>
      <c r="D27" s="955"/>
      <c r="E27" s="225">
        <v>0</v>
      </c>
      <c r="F27" s="350">
        <f>SUM($E$12:E27)</f>
        <v>66.5</v>
      </c>
      <c r="G27" s="198">
        <v>0</v>
      </c>
      <c r="H27" s="346">
        <f>10*SUM($G$12:G27)</f>
        <v>650</v>
      </c>
      <c r="I27" s="245">
        <v>330</v>
      </c>
    </row>
    <row r="28" spans="2:9" hidden="1">
      <c r="B28" s="212" t="s">
        <v>463</v>
      </c>
      <c r="C28" s="184" t="s">
        <v>481</v>
      </c>
      <c r="D28" s="955"/>
      <c r="E28" s="9">
        <v>0</v>
      </c>
      <c r="F28" s="350">
        <f>SUM($E$12:E28)</f>
        <v>66.5</v>
      </c>
      <c r="G28" s="168">
        <v>0</v>
      </c>
      <c r="H28" s="346">
        <f>10*SUM($G$12:G28)</f>
        <v>650</v>
      </c>
      <c r="I28" s="238">
        <v>131</v>
      </c>
    </row>
    <row r="29" spans="2:9" hidden="1">
      <c r="B29" s="213" t="s">
        <v>464</v>
      </c>
      <c r="C29" s="184" t="s">
        <v>482</v>
      </c>
      <c r="D29" s="955"/>
      <c r="E29" s="9">
        <v>0</v>
      </c>
      <c r="F29" s="350">
        <f>SUM($E$12:E29)</f>
        <v>66.5</v>
      </c>
      <c r="G29" s="168">
        <v>0</v>
      </c>
      <c r="H29" s="346">
        <f>10*SUM($G$12:G29)</f>
        <v>650</v>
      </c>
      <c r="I29" s="238">
        <v>231</v>
      </c>
    </row>
    <row r="30" spans="2:9" ht="14.25" hidden="1" thickBot="1">
      <c r="B30" s="182" t="s">
        <v>465</v>
      </c>
      <c r="C30" s="184" t="s">
        <v>483</v>
      </c>
      <c r="D30" s="955"/>
      <c r="E30" s="9">
        <v>0</v>
      </c>
      <c r="F30" s="350">
        <f>SUM($E$12:E30)</f>
        <v>66.5</v>
      </c>
      <c r="G30" s="168">
        <v>0</v>
      </c>
      <c r="H30" s="346">
        <f>10*SUM($G$12:G30)</f>
        <v>650</v>
      </c>
      <c r="I30" s="238">
        <v>331</v>
      </c>
    </row>
    <row r="31" spans="2:9" hidden="1">
      <c r="B31" s="214" t="s">
        <v>466</v>
      </c>
      <c r="C31" s="184" t="s">
        <v>478</v>
      </c>
      <c r="D31" s="955"/>
      <c r="E31" s="9">
        <v>0</v>
      </c>
      <c r="F31" s="350">
        <f>SUM($E$12:E31)</f>
        <v>66.5</v>
      </c>
      <c r="G31" s="168">
        <v>0</v>
      </c>
      <c r="H31" s="346">
        <f>10*SUM($G$12:G31)</f>
        <v>650</v>
      </c>
      <c r="I31" s="238">
        <v>136</v>
      </c>
    </row>
    <row r="32" spans="2:9" hidden="1">
      <c r="B32" s="180" t="s">
        <v>467</v>
      </c>
      <c r="C32" s="184" t="s">
        <v>479</v>
      </c>
      <c r="D32" s="955"/>
      <c r="E32" s="9">
        <v>0</v>
      </c>
      <c r="F32" s="350">
        <f>SUM($E$12:E32)</f>
        <v>66.5</v>
      </c>
      <c r="G32" s="168">
        <v>0</v>
      </c>
      <c r="H32" s="346">
        <f>10*SUM($G$12:G32)</f>
        <v>650</v>
      </c>
      <c r="I32" s="238">
        <v>236</v>
      </c>
    </row>
    <row r="33" spans="2:13" ht="14.25" hidden="1" thickBot="1">
      <c r="B33" s="181" t="s">
        <v>468</v>
      </c>
      <c r="C33" s="219" t="s">
        <v>480</v>
      </c>
      <c r="D33" s="956"/>
      <c r="E33" s="169">
        <v>0</v>
      </c>
      <c r="F33" s="350">
        <f>SUM($E$12:E33)</f>
        <v>66.5</v>
      </c>
      <c r="G33" s="170">
        <v>0</v>
      </c>
      <c r="H33" s="346">
        <f>10*SUM($G$12:G33)</f>
        <v>650</v>
      </c>
      <c r="I33" s="240">
        <v>336</v>
      </c>
    </row>
    <row r="34" spans="2:13" hidden="1">
      <c r="B34" s="220" t="s">
        <v>466</v>
      </c>
      <c r="C34" s="183" t="s">
        <v>484</v>
      </c>
      <c r="D34" s="951" t="s">
        <v>549</v>
      </c>
      <c r="E34" s="215">
        <v>0</v>
      </c>
      <c r="F34" s="350">
        <f>SUM($E$12:E34)</f>
        <v>66.5</v>
      </c>
      <c r="G34" s="218">
        <v>0</v>
      </c>
      <c r="H34" s="346">
        <f>10*SUM($G$12:G34)</f>
        <v>650</v>
      </c>
      <c r="I34" s="218">
        <v>147</v>
      </c>
    </row>
    <row r="35" spans="2:13" hidden="1">
      <c r="B35" s="180" t="s">
        <v>467</v>
      </c>
      <c r="C35" s="184" t="s">
        <v>490</v>
      </c>
      <c r="D35" s="952"/>
      <c r="E35" s="9">
        <v>0</v>
      </c>
      <c r="F35" s="350">
        <f>SUM($E$12:E35)</f>
        <v>66.5</v>
      </c>
      <c r="G35" s="168">
        <v>0</v>
      </c>
      <c r="H35" s="346">
        <f>10*SUM($G$12:G35)</f>
        <v>650</v>
      </c>
      <c r="I35" s="238">
        <v>247</v>
      </c>
    </row>
    <row r="36" spans="2:13" ht="14.25" hidden="1" thickBot="1">
      <c r="B36" s="181" t="s">
        <v>468</v>
      </c>
      <c r="C36" s="219" t="s">
        <v>491</v>
      </c>
      <c r="D36" s="953"/>
      <c r="E36" s="169">
        <v>0</v>
      </c>
      <c r="F36" s="350">
        <f>SUM($E$12:E36)</f>
        <v>66.5</v>
      </c>
      <c r="G36" s="170">
        <v>0</v>
      </c>
      <c r="H36" s="346">
        <f>10*SUM($G$12:G36)</f>
        <v>650</v>
      </c>
      <c r="I36" s="240">
        <v>347</v>
      </c>
    </row>
    <row r="37" spans="2:13" hidden="1">
      <c r="B37" s="220" t="s">
        <v>466</v>
      </c>
      <c r="C37" s="183" t="s">
        <v>487</v>
      </c>
      <c r="D37" s="951" t="s">
        <v>550</v>
      </c>
      <c r="E37" s="215">
        <v>0</v>
      </c>
      <c r="F37" s="350">
        <f>SUM($E$12:E37)</f>
        <v>66.5</v>
      </c>
      <c r="G37" s="218">
        <v>0</v>
      </c>
      <c r="H37" s="346">
        <f>10*SUM($G$12:G37)</f>
        <v>650</v>
      </c>
      <c r="I37" s="218">
        <v>150</v>
      </c>
    </row>
    <row r="38" spans="2:13" hidden="1">
      <c r="B38" s="180" t="s">
        <v>467</v>
      </c>
      <c r="C38" s="184" t="s">
        <v>488</v>
      </c>
      <c r="D38" s="952"/>
      <c r="E38" s="9">
        <v>0</v>
      </c>
      <c r="F38" s="350">
        <f>SUM($E$12:E38)</f>
        <v>66.5</v>
      </c>
      <c r="G38" s="168">
        <v>0</v>
      </c>
      <c r="H38" s="346">
        <f>10*SUM($G$12:G38)</f>
        <v>650</v>
      </c>
      <c r="I38" s="238">
        <v>250</v>
      </c>
    </row>
    <row r="39" spans="2:13" ht="14.25" hidden="1" thickBot="1">
      <c r="B39" s="181" t="s">
        <v>468</v>
      </c>
      <c r="C39" s="219" t="s">
        <v>489</v>
      </c>
      <c r="D39" s="953"/>
      <c r="E39" s="169">
        <v>0</v>
      </c>
      <c r="F39" s="350">
        <f>SUM($E$12:E39)</f>
        <v>66.5</v>
      </c>
      <c r="G39" s="170">
        <v>0</v>
      </c>
      <c r="H39" s="346">
        <f>10*SUM($G$12:G39)</f>
        <v>650</v>
      </c>
      <c r="I39" s="240">
        <v>350</v>
      </c>
    </row>
    <row r="40" spans="2:13">
      <c r="B40" s="221" t="s">
        <v>517</v>
      </c>
      <c r="C40" s="174">
        <v>1</v>
      </c>
      <c r="D40" s="175">
        <v>-1</v>
      </c>
      <c r="E40" s="337">
        <v>7</v>
      </c>
      <c r="F40" s="349">
        <f>SUM($E$12:E40)</f>
        <v>73.5</v>
      </c>
      <c r="G40" s="176">
        <v>0</v>
      </c>
      <c r="H40" s="352"/>
      <c r="I40" s="241">
        <v>6005</v>
      </c>
    </row>
    <row r="41" spans="2:13">
      <c r="B41" s="202" t="s">
        <v>518</v>
      </c>
      <c r="C41" s="171">
        <v>1</v>
      </c>
      <c r="D41" s="9">
        <v>-1</v>
      </c>
      <c r="E41" s="338">
        <v>3.5</v>
      </c>
      <c r="F41" s="349">
        <f>SUM($E$12:E41)</f>
        <v>77</v>
      </c>
      <c r="G41" s="168">
        <v>0</v>
      </c>
      <c r="H41" s="352"/>
      <c r="I41" s="238">
        <v>6006</v>
      </c>
    </row>
    <row r="42" spans="2:13">
      <c r="B42" s="202" t="s">
        <v>519</v>
      </c>
      <c r="C42" s="171">
        <v>1</v>
      </c>
      <c r="D42" s="9">
        <v>-1</v>
      </c>
      <c r="E42" s="338">
        <v>3.5</v>
      </c>
      <c r="F42" s="349">
        <f>SUM($E$12:E42)</f>
        <v>80.5</v>
      </c>
      <c r="G42" s="168">
        <v>0</v>
      </c>
      <c r="H42" s="352"/>
      <c r="I42" s="238">
        <v>6007</v>
      </c>
    </row>
    <row r="43" spans="2:13">
      <c r="B43" s="202" t="s">
        <v>520</v>
      </c>
      <c r="C43" s="171">
        <v>1</v>
      </c>
      <c r="D43" s="9">
        <v>-1</v>
      </c>
      <c r="E43" s="338">
        <v>7</v>
      </c>
      <c r="F43" s="349">
        <f>SUM($E$12:E43)</f>
        <v>87.5</v>
      </c>
      <c r="G43" s="168">
        <v>0</v>
      </c>
      <c r="H43" s="352"/>
      <c r="I43" s="238">
        <v>6008</v>
      </c>
    </row>
    <row r="44" spans="2:13" ht="14.25" thickBot="1">
      <c r="B44" s="228" t="s">
        <v>521</v>
      </c>
      <c r="C44" s="173">
        <v>1</v>
      </c>
      <c r="D44" s="169">
        <v>-1</v>
      </c>
      <c r="E44" s="340">
        <v>6</v>
      </c>
      <c r="F44" s="349">
        <f>SUM($E$12:E44)</f>
        <v>93.5</v>
      </c>
      <c r="G44" s="170">
        <v>0</v>
      </c>
      <c r="H44" s="352"/>
      <c r="I44" s="240">
        <v>6009</v>
      </c>
    </row>
    <row r="45" spans="2:13">
      <c r="B45" s="353" t="s">
        <v>551</v>
      </c>
      <c r="C45" s="222" t="s">
        <v>245</v>
      </c>
      <c r="D45" s="224">
        <v>-1</v>
      </c>
      <c r="E45" s="235">
        <v>0.4</v>
      </c>
      <c r="F45" s="351"/>
      <c r="G45" s="343">
        <v>1</v>
      </c>
      <c r="H45" s="346">
        <f>10*SUM($G$12:G45)</f>
        <v>660</v>
      </c>
      <c r="I45" s="218">
        <v>401</v>
      </c>
      <c r="L45" s="774"/>
    </row>
    <row r="46" spans="2:13">
      <c r="B46" s="354"/>
      <c r="C46" s="167" t="s">
        <v>246</v>
      </c>
      <c r="D46" s="225">
        <v>-1</v>
      </c>
      <c r="E46" s="234">
        <v>0.4</v>
      </c>
      <c r="F46" s="351"/>
      <c r="G46" s="344">
        <v>1</v>
      </c>
      <c r="H46" s="346">
        <f>10*SUM($G$12:G46)</f>
        <v>670</v>
      </c>
      <c r="I46" s="238">
        <v>403</v>
      </c>
      <c r="L46" s="774"/>
      <c r="M46" s="248"/>
    </row>
    <row r="47" spans="2:13" ht="14.25" thickBot="1">
      <c r="B47" s="355"/>
      <c r="C47" s="207" t="s">
        <v>248</v>
      </c>
      <c r="D47" s="216">
        <v>-1</v>
      </c>
      <c r="E47" s="233">
        <v>0.4</v>
      </c>
      <c r="F47" s="351"/>
      <c r="G47" s="345">
        <v>1</v>
      </c>
      <c r="H47" s="346">
        <f>10*SUM($G$12:G47)</f>
        <v>680</v>
      </c>
      <c r="I47" s="245">
        <v>412</v>
      </c>
      <c r="L47" s="774"/>
      <c r="M47" s="248"/>
    </row>
    <row r="48" spans="2:13">
      <c r="B48" s="230" t="s">
        <v>552</v>
      </c>
      <c r="C48" s="222" t="s">
        <v>2321</v>
      </c>
      <c r="D48" s="224">
        <v>-1</v>
      </c>
      <c r="E48" s="227">
        <v>0.1</v>
      </c>
      <c r="F48" s="351"/>
      <c r="G48" s="343">
        <v>0.7</v>
      </c>
      <c r="H48" s="346">
        <f>10*SUM($G$12:G48)</f>
        <v>687</v>
      </c>
      <c r="I48" s="218">
        <v>443</v>
      </c>
      <c r="L48" s="774"/>
      <c r="M48" s="248"/>
    </row>
    <row r="49" spans="2:14">
      <c r="B49" s="231"/>
      <c r="C49" s="167" t="s">
        <v>247</v>
      </c>
      <c r="D49" s="225">
        <v>-1</v>
      </c>
      <c r="E49" s="171">
        <v>0.1</v>
      </c>
      <c r="F49" s="351"/>
      <c r="G49" s="344">
        <v>0.7</v>
      </c>
      <c r="H49" s="346">
        <f>10*SUM($G$12:G49)</f>
        <v>694</v>
      </c>
      <c r="I49" s="238">
        <v>428</v>
      </c>
      <c r="L49" s="774"/>
      <c r="M49" s="251"/>
    </row>
    <row r="50" spans="2:14" ht="14.25" thickBot="1">
      <c r="B50" s="232"/>
      <c r="C50" s="538" t="s">
        <v>2291</v>
      </c>
      <c r="D50" s="226">
        <v>-1</v>
      </c>
      <c r="E50" s="173">
        <v>0.1</v>
      </c>
      <c r="F50" s="351"/>
      <c r="G50" s="342">
        <v>0.7</v>
      </c>
      <c r="H50" s="346">
        <f>10*SUM($G$12:G50)</f>
        <v>701.00000000000011</v>
      </c>
      <c r="I50" s="240">
        <v>425</v>
      </c>
      <c r="L50" s="774"/>
      <c r="M50" s="248"/>
    </row>
    <row r="51" spans="2:14">
      <c r="B51" s="229" t="s">
        <v>553</v>
      </c>
      <c r="C51" s="549" t="s">
        <v>2322</v>
      </c>
      <c r="D51" s="217">
        <v>-1</v>
      </c>
      <c r="E51" s="174">
        <v>0.08</v>
      </c>
      <c r="F51" s="351"/>
      <c r="G51" s="346">
        <v>0.3</v>
      </c>
      <c r="H51" s="346">
        <f>10*SUM($G$12:G51)</f>
        <v>704</v>
      </c>
      <c r="I51" s="241">
        <v>423</v>
      </c>
      <c r="L51" s="774"/>
    </row>
    <row r="52" spans="2:14">
      <c r="B52" s="213"/>
      <c r="C52" s="167" t="s">
        <v>249</v>
      </c>
      <c r="D52" s="225">
        <v>-1</v>
      </c>
      <c r="E52" s="171">
        <v>0.08</v>
      </c>
      <c r="F52" s="351"/>
      <c r="G52" s="344">
        <v>0.3</v>
      </c>
      <c r="H52" s="346">
        <f>10*SUM($G$12:G52)</f>
        <v>707</v>
      </c>
      <c r="I52" s="238">
        <v>424</v>
      </c>
      <c r="L52" s="774"/>
    </row>
    <row r="53" spans="2:14" ht="14.25" thickBot="1">
      <c r="B53" s="182"/>
      <c r="C53" s="538" t="s">
        <v>2323</v>
      </c>
      <c r="D53" s="226">
        <v>-1</v>
      </c>
      <c r="E53" s="173">
        <v>0.08</v>
      </c>
      <c r="F53" s="351"/>
      <c r="G53" s="342">
        <v>0.3</v>
      </c>
      <c r="H53" s="346">
        <f>10*SUM($G$12:G53)</f>
        <v>710</v>
      </c>
      <c r="I53" s="240">
        <v>450</v>
      </c>
      <c r="L53" s="774"/>
    </row>
    <row r="54" spans="2:14" ht="14.25" thickBot="1">
      <c r="D54" s="199" t="s">
        <v>496</v>
      </c>
      <c r="E54" s="200">
        <f>SUM(E12:E53)</f>
        <v>95.24</v>
      </c>
      <c r="F54" s="349"/>
      <c r="G54" s="201">
        <f>SUM(G12:G53)</f>
        <v>71</v>
      </c>
      <c r="H54" s="356"/>
      <c r="L54" s="774"/>
    </row>
    <row r="55" spans="2:14">
      <c r="L55" s="774"/>
    </row>
    <row r="56" spans="2:14">
      <c r="L56" s="774"/>
    </row>
    <row r="57" spans="2:14">
      <c r="L57" s="774"/>
    </row>
    <row r="58" spans="2:14">
      <c r="L58" s="774"/>
    </row>
    <row r="59" spans="2:14">
      <c r="L59" s="774"/>
    </row>
    <row r="60" spans="2:14">
      <c r="F60" s="8"/>
      <c r="L60" s="774"/>
    </row>
    <row r="61" spans="2:14">
      <c r="B61" s="826" t="s">
        <v>2515</v>
      </c>
      <c r="C61" s="827"/>
      <c r="D61" s="827" t="s">
        <v>2516</v>
      </c>
      <c r="E61" s="827"/>
      <c r="F61" s="827"/>
      <c r="G61" s="827"/>
      <c r="H61" s="827"/>
      <c r="I61" s="827"/>
      <c r="J61" s="827"/>
      <c r="K61" s="827"/>
      <c r="L61" s="827"/>
      <c r="N61" s="774" t="s">
        <v>2522</v>
      </c>
    </row>
    <row r="62" spans="2:14">
      <c r="B62" s="771"/>
      <c r="C62" s="771">
        <v>50</v>
      </c>
      <c r="D62" s="771">
        <v>40</v>
      </c>
      <c r="E62" s="771"/>
      <c r="F62" s="771"/>
      <c r="G62" s="771"/>
      <c r="H62" s="771"/>
      <c r="I62" s="771"/>
      <c r="J62" s="771"/>
      <c r="K62" s="771"/>
      <c r="L62" s="771"/>
      <c r="N62" s="774" t="s">
        <v>2523</v>
      </c>
    </row>
    <row r="63" spans="2:14">
      <c r="B63" s="771"/>
      <c r="C63" s="771">
        <v>100</v>
      </c>
      <c r="D63" s="771">
        <v>20</v>
      </c>
      <c r="E63" s="771"/>
      <c r="F63" s="771"/>
      <c r="G63" s="771"/>
      <c r="H63" s="771"/>
      <c r="I63" s="771"/>
      <c r="J63" s="771"/>
      <c r="K63" s="771"/>
      <c r="L63" s="771"/>
    </row>
    <row r="64" spans="2:14">
      <c r="B64" s="771"/>
      <c r="C64" s="771">
        <v>200</v>
      </c>
      <c r="D64" s="771">
        <v>5</v>
      </c>
      <c r="E64" s="771"/>
      <c r="F64" s="771"/>
      <c r="G64" s="771"/>
      <c r="H64" s="771"/>
      <c r="I64" s="771"/>
      <c r="J64" s="771"/>
      <c r="K64" s="771"/>
      <c r="L64" s="771"/>
    </row>
    <row r="65" spans="2:12">
      <c r="B65" s="771"/>
      <c r="C65" s="771">
        <v>500</v>
      </c>
      <c r="D65" s="771">
        <v>1</v>
      </c>
      <c r="E65" s="771"/>
      <c r="F65" s="771"/>
      <c r="G65" s="771"/>
      <c r="H65" s="771"/>
      <c r="I65" s="771"/>
      <c r="J65" s="771"/>
      <c r="K65" s="771"/>
      <c r="L65" s="771"/>
    </row>
    <row r="66" spans="2:12">
      <c r="B66" s="771"/>
      <c r="C66" s="830" t="s">
        <v>2497</v>
      </c>
      <c r="D66" s="771">
        <v>7</v>
      </c>
      <c r="E66" s="771"/>
      <c r="F66" s="771"/>
      <c r="G66" s="771"/>
      <c r="H66" s="771"/>
      <c r="I66" s="771"/>
      <c r="J66" s="771"/>
      <c r="K66" s="771"/>
      <c r="L66" s="771"/>
    </row>
    <row r="67" spans="2:12">
      <c r="B67" s="771"/>
      <c r="C67" s="830" t="s">
        <v>2498</v>
      </c>
      <c r="D67" s="771">
        <v>7</v>
      </c>
      <c r="E67" s="771"/>
      <c r="F67" s="771"/>
      <c r="G67" s="771"/>
      <c r="H67" s="771"/>
      <c r="I67" s="771"/>
      <c r="J67" s="771"/>
      <c r="K67" s="771"/>
      <c r="L67" s="771"/>
    </row>
    <row r="68" spans="2:12">
      <c r="B68" s="771"/>
      <c r="C68" s="830" t="s">
        <v>2499</v>
      </c>
      <c r="D68" s="771">
        <v>7</v>
      </c>
      <c r="E68" s="771"/>
      <c r="F68" s="771"/>
      <c r="G68" s="771"/>
      <c r="H68" s="771"/>
      <c r="I68" s="771"/>
      <c r="J68" s="771"/>
      <c r="K68" s="771"/>
      <c r="L68" s="771"/>
    </row>
    <row r="69" spans="2:12">
      <c r="B69" s="771"/>
      <c r="C69" s="830" t="s">
        <v>2500</v>
      </c>
      <c r="D69" s="771">
        <v>7</v>
      </c>
      <c r="E69" s="771"/>
      <c r="F69" s="771"/>
      <c r="G69" s="771"/>
      <c r="H69" s="771"/>
      <c r="I69" s="771"/>
      <c r="J69" s="771"/>
      <c r="K69" s="771"/>
      <c r="L69" s="771"/>
    </row>
    <row r="70" spans="2:12">
      <c r="B70" s="771"/>
      <c r="C70" s="830" t="s">
        <v>2501</v>
      </c>
      <c r="D70" s="771">
        <v>6</v>
      </c>
      <c r="E70" s="771"/>
      <c r="F70" s="771"/>
      <c r="G70" s="771"/>
      <c r="H70" s="771"/>
      <c r="I70" s="771"/>
      <c r="J70" s="771"/>
      <c r="K70" s="771"/>
      <c r="L70" s="771"/>
    </row>
    <row r="71" spans="2:12">
      <c r="B71" s="771"/>
      <c r="C71" s="771"/>
      <c r="D71" s="771">
        <f>SUM(D62:D70)</f>
        <v>100</v>
      </c>
      <c r="E71" s="771"/>
      <c r="F71" s="771"/>
      <c r="G71" s="771"/>
      <c r="H71" s="771"/>
      <c r="I71" s="771"/>
      <c r="J71" s="771"/>
      <c r="K71" s="771"/>
      <c r="L71" s="771"/>
    </row>
    <row r="72" spans="2:12">
      <c r="B72" s="771"/>
      <c r="C72" s="771"/>
      <c r="D72" s="771"/>
      <c r="E72" s="771"/>
      <c r="F72" s="771"/>
      <c r="G72" s="771"/>
      <c r="H72" s="771"/>
      <c r="I72" s="771"/>
      <c r="J72" s="771"/>
      <c r="K72" s="771"/>
      <c r="L72" s="771"/>
    </row>
    <row r="73" spans="2:12">
      <c r="B73" s="827"/>
      <c r="C73" s="827"/>
      <c r="D73" s="827" t="s">
        <v>2518</v>
      </c>
      <c r="E73" s="827"/>
      <c r="F73" s="827"/>
      <c r="G73" s="827" t="s">
        <v>2519</v>
      </c>
      <c r="H73" s="827"/>
      <c r="I73" s="827" t="s">
        <v>2520</v>
      </c>
      <c r="J73" s="827"/>
      <c r="K73" s="827" t="s">
        <v>2521</v>
      </c>
      <c r="L73" s="827"/>
    </row>
    <row r="74" spans="2:12">
      <c r="B74" s="771"/>
      <c r="C74" s="771">
        <v>400</v>
      </c>
      <c r="D74" s="771">
        <v>50</v>
      </c>
      <c r="E74" s="771"/>
      <c r="F74" s="771"/>
      <c r="G74" s="771">
        <v>0</v>
      </c>
      <c r="H74" s="771">
        <v>95</v>
      </c>
      <c r="I74" s="771">
        <f>2000+500*G74</f>
        <v>2000</v>
      </c>
      <c r="J74" s="771"/>
      <c r="K74" s="771" t="s">
        <v>2504</v>
      </c>
      <c r="L74" s="771">
        <v>80</v>
      </c>
    </row>
    <row r="75" spans="2:12">
      <c r="B75" s="771"/>
      <c r="C75" s="771">
        <v>1000</v>
      </c>
      <c r="D75" s="771">
        <v>15</v>
      </c>
      <c r="E75" s="771"/>
      <c r="F75" s="771"/>
      <c r="G75" s="771">
        <v>1</v>
      </c>
      <c r="H75" s="771">
        <v>1</v>
      </c>
      <c r="I75" s="771">
        <f t="shared" ref="I75:I82" si="0">2000+500*G75</f>
        <v>2500</v>
      </c>
      <c r="J75" s="771"/>
      <c r="K75" s="771" t="s">
        <v>2505</v>
      </c>
      <c r="L75" s="771">
        <v>15</v>
      </c>
    </row>
    <row r="76" spans="2:12">
      <c r="B76" s="771"/>
      <c r="C76" s="830" t="s">
        <v>2497</v>
      </c>
      <c r="D76" s="771">
        <f>72-65</f>
        <v>7</v>
      </c>
      <c r="E76" s="771"/>
      <c r="F76" s="771"/>
      <c r="G76" s="771">
        <v>2</v>
      </c>
      <c r="H76" s="771">
        <v>1</v>
      </c>
      <c r="I76" s="771">
        <f t="shared" si="0"/>
        <v>3000</v>
      </c>
      <c r="J76" s="771"/>
      <c r="K76" s="771" t="s">
        <v>2506</v>
      </c>
      <c r="L76" s="771">
        <v>5</v>
      </c>
    </row>
    <row r="77" spans="2:12">
      <c r="B77" s="771"/>
      <c r="C77" s="830" t="s">
        <v>2498</v>
      </c>
      <c r="D77" s="771">
        <f>78-72</f>
        <v>6</v>
      </c>
      <c r="E77" s="771"/>
      <c r="F77" s="771"/>
      <c r="G77" s="771">
        <v>3</v>
      </c>
      <c r="H77" s="771">
        <v>0.7</v>
      </c>
      <c r="I77" s="771">
        <f t="shared" si="0"/>
        <v>3500</v>
      </c>
      <c r="J77" s="771"/>
      <c r="K77" s="771" t="s">
        <v>2502</v>
      </c>
      <c r="L77" s="771">
        <f>SUM(L74:L76)</f>
        <v>100</v>
      </c>
    </row>
    <row r="78" spans="2:12">
      <c r="B78" s="771"/>
      <c r="C78" s="830" t="s">
        <v>2499</v>
      </c>
      <c r="D78" s="771">
        <f>84-78</f>
        <v>6</v>
      </c>
      <c r="E78" s="771"/>
      <c r="F78" s="771"/>
      <c r="G78" s="771">
        <v>4</v>
      </c>
      <c r="H78" s="771">
        <v>0.7</v>
      </c>
      <c r="I78" s="771">
        <f t="shared" si="0"/>
        <v>4000</v>
      </c>
      <c r="J78" s="771"/>
      <c r="K78" s="771"/>
      <c r="L78" s="771"/>
    </row>
    <row r="79" spans="2:12">
      <c r="B79" s="771"/>
      <c r="C79" s="830" t="s">
        <v>2500</v>
      </c>
      <c r="D79" s="771">
        <f>89-84</f>
        <v>5</v>
      </c>
      <c r="E79" s="771"/>
      <c r="F79" s="771"/>
      <c r="G79" s="771">
        <v>5</v>
      </c>
      <c r="H79" s="771">
        <v>0.7</v>
      </c>
      <c r="I79" s="771">
        <f t="shared" si="0"/>
        <v>4500</v>
      </c>
      <c r="J79" s="771"/>
      <c r="K79" s="771"/>
      <c r="L79" s="771"/>
    </row>
    <row r="80" spans="2:12">
      <c r="B80" s="771"/>
      <c r="C80" s="830" t="s">
        <v>2501</v>
      </c>
      <c r="D80" s="771">
        <f>94-89</f>
        <v>5</v>
      </c>
      <c r="E80" s="771"/>
      <c r="F80" s="771"/>
      <c r="G80" s="771">
        <v>6</v>
      </c>
      <c r="H80" s="771">
        <v>0.3</v>
      </c>
      <c r="I80" s="771">
        <f t="shared" si="0"/>
        <v>5000</v>
      </c>
      <c r="J80" s="771"/>
      <c r="K80" s="771"/>
      <c r="L80" s="771"/>
    </row>
    <row r="81" spans="2:12">
      <c r="B81" s="771"/>
      <c r="C81" s="830" t="s">
        <v>2503</v>
      </c>
      <c r="D81" s="771">
        <v>6</v>
      </c>
      <c r="E81" s="771"/>
      <c r="F81" s="771"/>
      <c r="G81" s="771">
        <v>7</v>
      </c>
      <c r="H81" s="771">
        <v>0.3</v>
      </c>
      <c r="I81" s="771">
        <f t="shared" si="0"/>
        <v>5500</v>
      </c>
      <c r="J81" s="771"/>
      <c r="K81" s="771"/>
      <c r="L81" s="771"/>
    </row>
    <row r="82" spans="2:12">
      <c r="B82" s="771"/>
      <c r="C82" s="830"/>
      <c r="D82" s="771"/>
      <c r="E82" s="771"/>
      <c r="F82" s="771"/>
      <c r="G82" s="771">
        <v>8</v>
      </c>
      <c r="H82" s="771">
        <v>0.3</v>
      </c>
      <c r="I82" s="771">
        <f t="shared" si="0"/>
        <v>6000</v>
      </c>
      <c r="J82" s="771"/>
      <c r="K82" s="771"/>
      <c r="L82" s="771"/>
    </row>
    <row r="83" spans="2:12">
      <c r="B83" s="771"/>
      <c r="C83" s="830" t="s">
        <v>2502</v>
      </c>
      <c r="D83" s="771">
        <f>SUM(D74:D82)</f>
        <v>100</v>
      </c>
      <c r="E83" s="771"/>
      <c r="F83" s="771"/>
      <c r="G83" s="830" t="s">
        <v>2502</v>
      </c>
      <c r="H83" s="771">
        <f>SUM(H74:H82)</f>
        <v>100</v>
      </c>
      <c r="I83" s="771"/>
      <c r="J83" s="771"/>
      <c r="K83" s="771"/>
      <c r="L83" s="771"/>
    </row>
    <row r="84" spans="2:12">
      <c r="F84" s="8"/>
    </row>
    <row r="85" spans="2:12">
      <c r="C85" s="774"/>
      <c r="F85" s="8"/>
    </row>
    <row r="86" spans="2:12">
      <c r="B86" s="828" t="s">
        <v>2517</v>
      </c>
      <c r="C86" s="828"/>
      <c r="D86" s="828" t="s">
        <v>2518</v>
      </c>
      <c r="E86" s="828"/>
      <c r="F86" s="828"/>
      <c r="G86" s="828" t="s">
        <v>2519</v>
      </c>
      <c r="H86" s="828"/>
      <c r="I86" s="828" t="s">
        <v>2520</v>
      </c>
      <c r="J86" s="828"/>
      <c r="K86" s="828" t="s">
        <v>2521</v>
      </c>
      <c r="L86" s="828"/>
    </row>
    <row r="87" spans="2:12">
      <c r="B87" s="770"/>
      <c r="C87" s="770">
        <v>2000</v>
      </c>
      <c r="D87" s="770">
        <f>(500-150)/10</f>
        <v>35</v>
      </c>
      <c r="E87" s="770"/>
      <c r="F87" s="770"/>
      <c r="G87" s="770">
        <v>0</v>
      </c>
      <c r="H87" s="770">
        <v>81</v>
      </c>
      <c r="I87" s="770">
        <f>2000 + 500*G87</f>
        <v>2000</v>
      </c>
      <c r="J87" s="770"/>
      <c r="K87" s="770" t="s">
        <v>2512</v>
      </c>
      <c r="L87" s="770">
        <v>60</v>
      </c>
    </row>
    <row r="88" spans="2:12">
      <c r="B88" s="770"/>
      <c r="C88" s="770">
        <f xml:space="preserve"> 200*10*2 + 1000</f>
        <v>5000</v>
      </c>
      <c r="D88" s="770">
        <f>(650-150)/10-D87</f>
        <v>15</v>
      </c>
      <c r="E88" s="770"/>
      <c r="F88" s="770"/>
      <c r="G88" s="770">
        <v>1</v>
      </c>
      <c r="H88" s="770">
        <f>83-81</f>
        <v>2</v>
      </c>
      <c r="I88" s="770">
        <f t="shared" ref="I88:I95" si="1">2000 + 500*G88</f>
        <v>2500</v>
      </c>
      <c r="J88" s="770"/>
      <c r="K88" s="770" t="s">
        <v>2513</v>
      </c>
      <c r="L88" s="770">
        <v>35</v>
      </c>
    </row>
    <row r="89" spans="2:12">
      <c r="B89" s="770"/>
      <c r="C89" s="829" t="s">
        <v>2507</v>
      </c>
      <c r="D89" s="770">
        <f>(720-150)/10-D88-D87</f>
        <v>7</v>
      </c>
      <c r="E89" s="770"/>
      <c r="F89" s="770"/>
      <c r="G89" s="770">
        <v>2</v>
      </c>
      <c r="H89" s="770">
        <v>2</v>
      </c>
      <c r="I89" s="770">
        <f t="shared" si="1"/>
        <v>3000</v>
      </c>
      <c r="J89" s="770"/>
      <c r="K89" s="770" t="s">
        <v>2514</v>
      </c>
      <c r="L89" s="770">
        <v>5</v>
      </c>
    </row>
    <row r="90" spans="2:12">
      <c r="B90" s="770"/>
      <c r="C90" s="829" t="s">
        <v>2508</v>
      </c>
      <c r="D90" s="770">
        <f>(780-150)/10-D89-D88-D87</f>
        <v>6</v>
      </c>
      <c r="E90" s="770"/>
      <c r="F90" s="770"/>
      <c r="G90" s="770">
        <v>3</v>
      </c>
      <c r="H90" s="770">
        <v>2</v>
      </c>
      <c r="I90" s="770">
        <f t="shared" si="1"/>
        <v>3500</v>
      </c>
      <c r="J90" s="770"/>
      <c r="K90" s="770" t="s">
        <v>2502</v>
      </c>
      <c r="L90" s="770">
        <f>SUM(L87:L89)</f>
        <v>100</v>
      </c>
    </row>
    <row r="91" spans="2:12">
      <c r="B91" s="770"/>
      <c r="C91" s="829" t="s">
        <v>2509</v>
      </c>
      <c r="D91" s="770">
        <f>(840-150)/10-D90-D89-D88-D87</f>
        <v>6</v>
      </c>
      <c r="E91" s="770"/>
      <c r="F91" s="770"/>
      <c r="G91" s="770">
        <v>4</v>
      </c>
      <c r="H91" s="770">
        <v>2</v>
      </c>
      <c r="I91" s="770">
        <f t="shared" si="1"/>
        <v>4000</v>
      </c>
      <c r="J91" s="770"/>
      <c r="K91" s="770"/>
      <c r="L91" s="770"/>
    </row>
    <row r="92" spans="2:12">
      <c r="B92" s="770"/>
      <c r="C92" s="829" t="s">
        <v>2510</v>
      </c>
      <c r="D92" s="770">
        <f>(890-150)/10-D91-D90-D89-D88-D87</f>
        <v>5</v>
      </c>
      <c r="E92" s="770"/>
      <c r="F92" s="770"/>
      <c r="G92" s="770">
        <v>5</v>
      </c>
      <c r="H92" s="770">
        <v>2</v>
      </c>
      <c r="I92" s="770">
        <f t="shared" si="1"/>
        <v>4500</v>
      </c>
      <c r="J92" s="770"/>
      <c r="K92" s="770"/>
      <c r="L92" s="770"/>
    </row>
    <row r="93" spans="2:12">
      <c r="B93" s="770"/>
      <c r="C93" s="829" t="s">
        <v>2511</v>
      </c>
      <c r="D93" s="770">
        <f>(940-150)/10-D92-D91-D90-D89-D88-D87</f>
        <v>5</v>
      </c>
      <c r="E93" s="770"/>
      <c r="F93" s="770"/>
      <c r="G93" s="770">
        <v>6</v>
      </c>
      <c r="H93" s="770">
        <v>2</v>
      </c>
      <c r="I93" s="770">
        <f t="shared" si="1"/>
        <v>5000</v>
      </c>
      <c r="J93" s="770"/>
      <c r="K93" s="770"/>
      <c r="L93" s="770"/>
    </row>
    <row r="94" spans="2:12">
      <c r="B94" s="770"/>
      <c r="C94" s="829" t="s">
        <v>2503</v>
      </c>
      <c r="D94" s="770">
        <f>100-SUM(D87:D93)</f>
        <v>21</v>
      </c>
      <c r="E94" s="770"/>
      <c r="F94" s="770"/>
      <c r="G94" s="770">
        <v>7</v>
      </c>
      <c r="H94" s="770">
        <v>2</v>
      </c>
      <c r="I94" s="770">
        <f t="shared" si="1"/>
        <v>5500</v>
      </c>
      <c r="J94" s="770"/>
      <c r="K94" s="770"/>
      <c r="L94" s="770"/>
    </row>
    <row r="95" spans="2:12">
      <c r="B95" s="770"/>
      <c r="C95" s="829" t="s">
        <v>2502</v>
      </c>
      <c r="D95" s="770">
        <f>SUM(D87:D94)</f>
        <v>100</v>
      </c>
      <c r="E95" s="770"/>
      <c r="F95" s="770"/>
      <c r="G95" s="770">
        <v>100</v>
      </c>
      <c r="H95" s="770">
        <v>5</v>
      </c>
      <c r="I95" s="770">
        <f t="shared" si="1"/>
        <v>52000</v>
      </c>
      <c r="J95" s="770"/>
      <c r="K95" s="770"/>
      <c r="L95" s="770"/>
    </row>
    <row r="96" spans="2:12">
      <c r="B96" s="770"/>
      <c r="C96" s="770"/>
      <c r="D96" s="770"/>
      <c r="E96" s="770"/>
      <c r="F96" s="770"/>
      <c r="G96" s="829" t="s">
        <v>2502</v>
      </c>
      <c r="H96" s="770">
        <f>SUM(H87:H95)</f>
        <v>100</v>
      </c>
      <c r="I96" s="770"/>
      <c r="J96" s="770"/>
      <c r="K96" s="770"/>
      <c r="L96" s="770"/>
    </row>
  </sheetData>
  <mergeCells count="5">
    <mergeCell ref="D16:D24"/>
    <mergeCell ref="D25:D33"/>
    <mergeCell ref="D34:D36"/>
    <mergeCell ref="D37:D39"/>
    <mergeCell ref="B9:B10"/>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AY126"/>
  <sheetViews>
    <sheetView topLeftCell="A37" workbookViewId="0">
      <selection activeCell="C39" sqref="C39"/>
    </sheetView>
  </sheetViews>
  <sheetFormatPr defaultRowHeight="11.25"/>
  <cols>
    <col min="1" max="1" width="2.75" style="69" customWidth="1"/>
    <col min="2" max="7" width="3.25" style="69" customWidth="1"/>
    <col min="8" max="8" width="3.25" style="82" customWidth="1"/>
    <col min="9" max="25" width="3.25" style="69" customWidth="1"/>
    <col min="26" max="26" width="3.25" style="82" customWidth="1"/>
    <col min="27" max="39" width="3.25" style="69" customWidth="1"/>
    <col min="40" max="40" width="3.25" style="82" customWidth="1"/>
    <col min="41" max="54" width="3.25" style="69" customWidth="1"/>
    <col min="55" max="16384" width="9" style="69"/>
  </cols>
  <sheetData>
    <row r="2" spans="3:42" ht="16.5">
      <c r="C2" s="69" t="s">
        <v>208</v>
      </c>
      <c r="K2" s="119" t="s">
        <v>286</v>
      </c>
      <c r="AC2" s="69" t="s">
        <v>213</v>
      </c>
      <c r="AP2" s="69" t="s">
        <v>214</v>
      </c>
    </row>
    <row r="3" spans="3:42">
      <c r="C3" s="69" t="s">
        <v>321</v>
      </c>
      <c r="K3" s="70"/>
      <c r="L3" s="71"/>
      <c r="M3" s="71"/>
      <c r="N3" s="71"/>
      <c r="O3" s="71"/>
      <c r="P3" s="71"/>
      <c r="Q3" s="71"/>
      <c r="R3" s="71"/>
      <c r="S3" s="72"/>
      <c r="AC3" s="69" t="s">
        <v>212</v>
      </c>
      <c r="AP3" s="69" t="s">
        <v>215</v>
      </c>
    </row>
    <row r="4" spans="3:42">
      <c r="C4" s="69" t="s">
        <v>322</v>
      </c>
      <c r="K4" s="73" t="s">
        <v>199</v>
      </c>
      <c r="L4" s="74"/>
      <c r="M4" s="74"/>
      <c r="N4" s="74"/>
      <c r="O4" s="74"/>
      <c r="P4" s="74"/>
      <c r="Q4" s="74"/>
      <c r="R4" s="74"/>
      <c r="S4" s="75"/>
      <c r="AP4" s="69" t="s">
        <v>229</v>
      </c>
    </row>
    <row r="5" spans="3:42">
      <c r="K5" s="73"/>
      <c r="L5" s="74"/>
      <c r="M5" s="74"/>
      <c r="N5" s="74"/>
      <c r="O5" s="74"/>
      <c r="P5" s="74"/>
      <c r="Q5" s="74"/>
      <c r="R5" s="74"/>
      <c r="S5" s="75"/>
      <c r="AP5" s="69" t="s">
        <v>449</v>
      </c>
    </row>
    <row r="6" spans="3:42">
      <c r="K6" s="73"/>
      <c r="L6" s="74"/>
      <c r="M6" s="74"/>
      <c r="N6" s="74"/>
      <c r="O6" s="74"/>
      <c r="P6" s="74"/>
      <c r="Q6" s="74"/>
      <c r="R6" s="74"/>
      <c r="S6" s="75"/>
    </row>
    <row r="7" spans="3:42">
      <c r="K7" s="73"/>
      <c r="L7" s="74"/>
      <c r="M7" s="74"/>
      <c r="N7" s="74"/>
      <c r="O7" s="74"/>
      <c r="P7" s="74"/>
      <c r="Q7" s="74"/>
      <c r="R7" s="74"/>
      <c r="S7" s="75"/>
    </row>
    <row r="8" spans="3:42">
      <c r="K8" s="73"/>
      <c r="L8" s="74"/>
      <c r="M8" s="74"/>
      <c r="N8" s="74"/>
      <c r="O8" s="74"/>
      <c r="P8" s="74"/>
      <c r="Q8" s="74"/>
      <c r="R8" s="74"/>
      <c r="S8" s="75"/>
    </row>
    <row r="9" spans="3:42">
      <c r="K9" s="73"/>
      <c r="L9" s="74"/>
      <c r="M9" s="74"/>
      <c r="N9" s="74"/>
      <c r="O9" s="74"/>
      <c r="P9" s="74"/>
      <c r="Q9" s="74"/>
      <c r="R9" s="74"/>
      <c r="S9" s="75"/>
    </row>
    <row r="10" spans="3:42">
      <c r="K10" s="73"/>
      <c r="L10" s="74"/>
      <c r="M10" s="74"/>
      <c r="N10" s="74"/>
      <c r="O10" s="74"/>
      <c r="P10" s="74"/>
      <c r="Q10" s="74"/>
      <c r="R10" s="74"/>
      <c r="S10" s="75"/>
    </row>
    <row r="11" spans="3:42">
      <c r="K11" s="78"/>
      <c r="L11" s="76"/>
      <c r="M11" s="76"/>
      <c r="N11" s="76" t="s">
        <v>202</v>
      </c>
      <c r="O11" s="76"/>
      <c r="P11" s="76"/>
      <c r="Q11" s="76"/>
      <c r="R11" s="76"/>
      <c r="S11" s="77"/>
    </row>
    <row r="12" spans="3:42">
      <c r="N12" s="69" t="s">
        <v>203</v>
      </c>
    </row>
    <row r="13" spans="3:42">
      <c r="N13" s="69" t="s">
        <v>206</v>
      </c>
    </row>
    <row r="15" spans="3:42" s="82" customFormat="1"/>
    <row r="17" spans="3:42" ht="16.5">
      <c r="C17" s="69" t="s">
        <v>208</v>
      </c>
      <c r="K17" s="119" t="s">
        <v>284</v>
      </c>
      <c r="AC17" s="69" t="s">
        <v>210</v>
      </c>
      <c r="AP17" s="69" t="s">
        <v>214</v>
      </c>
    </row>
    <row r="18" spans="3:42">
      <c r="C18" s="69" t="s">
        <v>279</v>
      </c>
      <c r="K18" s="70"/>
      <c r="L18" s="71"/>
      <c r="M18" s="71"/>
      <c r="N18" s="71"/>
      <c r="O18" s="71"/>
      <c r="P18" s="71"/>
      <c r="Q18" s="71"/>
      <c r="R18" s="71"/>
      <c r="S18" s="72"/>
      <c r="AC18" s="69" t="s">
        <v>346</v>
      </c>
      <c r="AP18" s="69" t="s">
        <v>215</v>
      </c>
    </row>
    <row r="19" spans="3:42">
      <c r="C19" s="69" t="s">
        <v>323</v>
      </c>
      <c r="K19" s="73" t="s">
        <v>199</v>
      </c>
      <c r="L19" s="74"/>
      <c r="M19" s="74"/>
      <c r="N19" s="74"/>
      <c r="O19" s="74"/>
      <c r="P19" s="74"/>
      <c r="Q19" s="74"/>
      <c r="R19" s="74"/>
      <c r="S19" s="75"/>
      <c r="AP19" s="69" t="s">
        <v>229</v>
      </c>
    </row>
    <row r="20" spans="3:42">
      <c r="K20" s="73"/>
      <c r="L20" s="74"/>
      <c r="M20" s="74"/>
      <c r="N20" s="74"/>
      <c r="O20" s="74"/>
      <c r="P20" s="74"/>
      <c r="Q20" s="74"/>
      <c r="R20" s="74"/>
      <c r="S20" s="75"/>
      <c r="AB20" s="70"/>
      <c r="AC20" s="71"/>
      <c r="AD20" s="71"/>
      <c r="AE20" s="71"/>
      <c r="AF20" s="71"/>
      <c r="AG20" s="71"/>
      <c r="AH20" s="71"/>
      <c r="AI20" s="71"/>
      <c r="AJ20" s="71"/>
      <c r="AK20" s="71"/>
      <c r="AL20" s="72"/>
      <c r="AP20" s="69" t="s">
        <v>449</v>
      </c>
    </row>
    <row r="21" spans="3:42">
      <c r="K21" s="73"/>
      <c r="L21" s="74"/>
      <c r="M21" s="74"/>
      <c r="N21" s="74"/>
      <c r="O21" s="74"/>
      <c r="P21" s="74"/>
      <c r="Q21" s="74"/>
      <c r="R21" s="74"/>
      <c r="S21" s="75"/>
      <c r="AB21" s="73"/>
      <c r="AC21" s="74"/>
      <c r="AD21" s="70"/>
      <c r="AE21" s="71"/>
      <c r="AF21" s="71"/>
      <c r="AG21" s="71"/>
      <c r="AH21" s="71"/>
      <c r="AI21" s="71"/>
      <c r="AJ21" s="72"/>
      <c r="AK21" s="74"/>
      <c r="AL21" s="75"/>
      <c r="AP21" s="69" t="s">
        <v>450</v>
      </c>
    </row>
    <row r="22" spans="3:42">
      <c r="K22" s="73"/>
      <c r="L22" s="74"/>
      <c r="M22" s="74"/>
      <c r="N22" s="74"/>
      <c r="O22" s="74"/>
      <c r="P22" s="74"/>
      <c r="Q22" s="74"/>
      <c r="R22" s="74"/>
      <c r="S22" s="75"/>
      <c r="AB22" s="73"/>
      <c r="AC22" s="74"/>
      <c r="AD22" s="73"/>
      <c r="AE22" s="74"/>
      <c r="AF22" s="74"/>
      <c r="AG22" s="74"/>
      <c r="AH22" s="74"/>
      <c r="AI22" s="74"/>
      <c r="AJ22" s="75"/>
      <c r="AK22" s="74"/>
      <c r="AL22" s="75"/>
    </row>
    <row r="23" spans="3:42">
      <c r="K23" s="73"/>
      <c r="L23" s="74"/>
      <c r="M23" s="74"/>
      <c r="N23" s="74"/>
      <c r="O23" s="74"/>
      <c r="P23" s="74"/>
      <c r="Q23" s="74"/>
      <c r="R23" s="74"/>
      <c r="S23" s="75"/>
      <c r="AB23" s="73"/>
      <c r="AC23" s="74"/>
      <c r="AD23" s="73"/>
      <c r="AE23" s="123" t="s">
        <v>347</v>
      </c>
      <c r="AF23" s="74"/>
      <c r="AG23" s="123" t="s">
        <v>348</v>
      </c>
      <c r="AH23" s="74"/>
      <c r="AI23" s="123" t="s">
        <v>349</v>
      </c>
      <c r="AJ23" s="75"/>
      <c r="AK23" s="74"/>
      <c r="AL23" s="75"/>
    </row>
    <row r="24" spans="3:42">
      <c r="K24" s="73"/>
      <c r="L24" s="74"/>
      <c r="M24" s="74"/>
      <c r="N24" s="74"/>
      <c r="O24" s="74"/>
      <c r="P24" s="74"/>
      <c r="Q24" s="74"/>
      <c r="R24" s="74"/>
      <c r="S24" s="75"/>
      <c r="AB24" s="73"/>
      <c r="AC24" s="74"/>
      <c r="AD24" s="73"/>
      <c r="AE24" s="123"/>
      <c r="AF24" s="74"/>
      <c r="AG24" s="123"/>
      <c r="AH24" s="74"/>
      <c r="AI24" s="123"/>
      <c r="AJ24" s="75"/>
      <c r="AK24" s="74"/>
      <c r="AL24" s="75"/>
    </row>
    <row r="25" spans="3:42">
      <c r="K25" s="73"/>
      <c r="L25" s="74"/>
      <c r="M25" s="74"/>
      <c r="N25" s="74"/>
      <c r="O25" s="74"/>
      <c r="P25" s="74"/>
      <c r="Q25" s="74"/>
      <c r="R25" s="74"/>
      <c r="S25" s="75"/>
      <c r="AB25" s="73"/>
      <c r="AC25" s="74"/>
      <c r="AD25" s="73"/>
      <c r="AE25" s="123"/>
      <c r="AF25" s="74"/>
      <c r="AG25" s="123"/>
      <c r="AH25" s="74"/>
      <c r="AI25" s="123"/>
      <c r="AJ25" s="75"/>
      <c r="AK25" s="74"/>
      <c r="AL25" s="75"/>
    </row>
    <row r="26" spans="3:42">
      <c r="K26" s="78"/>
      <c r="L26" s="76"/>
      <c r="M26" s="76"/>
      <c r="N26" s="76" t="s">
        <v>202</v>
      </c>
      <c r="O26" s="76"/>
      <c r="P26" s="76"/>
      <c r="Q26" s="76"/>
      <c r="R26" s="76"/>
      <c r="S26" s="77"/>
      <c r="AB26" s="73"/>
      <c r="AC26" s="74"/>
      <c r="AD26" s="73"/>
      <c r="AE26" s="123"/>
      <c r="AF26" s="74"/>
      <c r="AG26" s="123"/>
      <c r="AH26" s="74"/>
      <c r="AI26" s="123"/>
      <c r="AJ26" s="75"/>
      <c r="AK26" s="74"/>
      <c r="AL26" s="75"/>
    </row>
    <row r="27" spans="3:42">
      <c r="N27" s="69" t="s">
        <v>203</v>
      </c>
      <c r="AB27" s="73"/>
      <c r="AC27" s="74"/>
      <c r="AD27" s="73"/>
      <c r="AE27" s="74"/>
      <c r="AF27" s="74"/>
      <c r="AG27" s="74"/>
      <c r="AH27" s="74"/>
      <c r="AI27" s="74"/>
      <c r="AJ27" s="75"/>
      <c r="AK27" s="74"/>
      <c r="AL27" s="75"/>
    </row>
    <row r="28" spans="3:42">
      <c r="N28" s="69" t="s">
        <v>206</v>
      </c>
      <c r="AB28" s="73"/>
      <c r="AC28" s="74"/>
      <c r="AD28" s="78"/>
      <c r="AE28" s="76"/>
      <c r="AF28" s="76"/>
      <c r="AG28" s="76"/>
      <c r="AH28" s="76"/>
      <c r="AI28" s="76"/>
      <c r="AJ28" s="77"/>
      <c r="AK28" s="74"/>
      <c r="AL28" s="75"/>
    </row>
    <row r="29" spans="3:42">
      <c r="N29" s="69" t="s">
        <v>211</v>
      </c>
      <c r="AB29" s="78"/>
      <c r="AC29" s="76"/>
      <c r="AD29" s="76"/>
      <c r="AE29" s="76"/>
      <c r="AF29" s="76"/>
      <c r="AG29" s="76"/>
      <c r="AH29" s="76"/>
      <c r="AI29" s="76"/>
      <c r="AJ29" s="76"/>
      <c r="AK29" s="76"/>
      <c r="AL29" s="77"/>
    </row>
    <row r="31" spans="3:42" s="82" customFormat="1"/>
    <row r="33" spans="3:42">
      <c r="AC33" s="69" t="s">
        <v>210</v>
      </c>
      <c r="AP33" s="69" t="s">
        <v>214</v>
      </c>
    </row>
    <row r="34" spans="3:42" ht="16.5">
      <c r="C34" s="69" t="s">
        <v>208</v>
      </c>
      <c r="K34" s="119" t="s">
        <v>285</v>
      </c>
      <c r="AC34" s="69" t="s">
        <v>346</v>
      </c>
    </row>
    <row r="35" spans="3:42">
      <c r="C35" s="69" t="s">
        <v>279</v>
      </c>
      <c r="K35" s="70"/>
      <c r="L35" s="71"/>
      <c r="M35" s="71"/>
      <c r="N35" s="71"/>
      <c r="O35" s="71"/>
      <c r="P35" s="71"/>
      <c r="Q35" s="71"/>
      <c r="R35" s="71"/>
      <c r="S35" s="72"/>
      <c r="AP35" s="69" t="s">
        <v>215</v>
      </c>
    </row>
    <row r="36" spans="3:42">
      <c r="C36" s="69" t="s">
        <v>324</v>
      </c>
      <c r="K36" s="73" t="s">
        <v>199</v>
      </c>
      <c r="L36" s="74"/>
      <c r="M36" s="74"/>
      <c r="N36" s="74"/>
      <c r="O36" s="74"/>
      <c r="P36" s="74"/>
      <c r="Q36" s="70" t="s">
        <v>200</v>
      </c>
      <c r="R36" s="71"/>
      <c r="S36" s="72"/>
      <c r="T36" s="69" t="s">
        <v>281</v>
      </c>
      <c r="AB36" s="70"/>
      <c r="AC36" s="71"/>
      <c r="AD36" s="71"/>
      <c r="AE36" s="71"/>
      <c r="AF36" s="71"/>
      <c r="AG36" s="71"/>
      <c r="AH36" s="71"/>
      <c r="AI36" s="71"/>
      <c r="AJ36" s="71"/>
      <c r="AK36" s="71"/>
      <c r="AL36" s="72"/>
      <c r="AP36" s="69" t="s">
        <v>229</v>
      </c>
    </row>
    <row r="37" spans="3:42">
      <c r="K37" s="73"/>
      <c r="L37" s="74"/>
      <c r="M37" s="70" t="s">
        <v>201</v>
      </c>
      <c r="N37" s="71"/>
      <c r="O37" s="71"/>
      <c r="P37" s="72"/>
      <c r="Q37" s="74"/>
      <c r="R37" s="74"/>
      <c r="S37" s="75"/>
      <c r="T37" s="69" t="s">
        <v>282</v>
      </c>
      <c r="AB37" s="73"/>
      <c r="AC37" s="74"/>
      <c r="AD37" s="70"/>
      <c r="AE37" s="71"/>
      <c r="AF37" s="71"/>
      <c r="AG37" s="71"/>
      <c r="AH37" s="71"/>
      <c r="AI37" s="71"/>
      <c r="AJ37" s="72"/>
      <c r="AK37" s="74"/>
      <c r="AL37" s="75"/>
      <c r="AP37" s="69" t="s">
        <v>449</v>
      </c>
    </row>
    <row r="38" spans="3:42">
      <c r="K38" s="73"/>
      <c r="L38" s="74"/>
      <c r="M38" s="73"/>
      <c r="N38" s="74"/>
      <c r="O38" s="74"/>
      <c r="P38" s="75"/>
      <c r="Q38" s="76"/>
      <c r="R38" s="76"/>
      <c r="S38" s="77"/>
      <c r="T38" s="69" t="s">
        <v>207</v>
      </c>
      <c r="AB38" s="73"/>
      <c r="AC38" s="74"/>
      <c r="AD38" s="73"/>
      <c r="AE38" s="74"/>
      <c r="AF38" s="74"/>
      <c r="AG38" s="74"/>
      <c r="AH38" s="74"/>
      <c r="AI38" s="74"/>
      <c r="AJ38" s="75"/>
      <c r="AK38" s="74"/>
      <c r="AL38" s="75"/>
      <c r="AP38" s="69" t="s">
        <v>450</v>
      </c>
    </row>
    <row r="39" spans="3:42">
      <c r="K39" s="73"/>
      <c r="L39" s="74"/>
      <c r="M39" s="73"/>
      <c r="N39" s="74"/>
      <c r="O39" s="74"/>
      <c r="P39" s="75"/>
      <c r="Q39" s="74"/>
      <c r="R39" s="74"/>
      <c r="S39" s="75"/>
      <c r="AB39" s="73"/>
      <c r="AC39" s="74"/>
      <c r="AD39" s="73"/>
      <c r="AE39" s="123" t="s">
        <v>347</v>
      </c>
      <c r="AF39" s="74"/>
      <c r="AG39" s="123" t="s">
        <v>348</v>
      </c>
      <c r="AH39" s="74"/>
      <c r="AI39" s="123" t="s">
        <v>349</v>
      </c>
      <c r="AJ39" s="75"/>
      <c r="AK39" s="74"/>
      <c r="AL39" s="75"/>
    </row>
    <row r="40" spans="3:42">
      <c r="K40" s="73"/>
      <c r="L40" s="74"/>
      <c r="M40" s="78"/>
      <c r="N40" s="76"/>
      <c r="O40" s="76"/>
      <c r="P40" s="77"/>
      <c r="Q40" s="74"/>
      <c r="R40" s="74"/>
      <c r="S40" s="75"/>
      <c r="AB40" s="73"/>
      <c r="AC40" s="74"/>
      <c r="AD40" s="73"/>
      <c r="AE40" s="123"/>
      <c r="AF40" s="74"/>
      <c r="AG40" s="123"/>
      <c r="AH40" s="74"/>
      <c r="AI40" s="123"/>
      <c r="AJ40" s="75"/>
      <c r="AK40" s="74"/>
      <c r="AL40" s="75"/>
    </row>
    <row r="41" spans="3:42">
      <c r="K41" s="73"/>
      <c r="L41" s="74"/>
      <c r="M41" s="74"/>
      <c r="N41" s="74"/>
      <c r="O41" s="74"/>
      <c r="P41" s="74"/>
      <c r="Q41" s="74"/>
      <c r="R41" s="74"/>
      <c r="S41" s="75"/>
      <c r="AB41" s="73"/>
      <c r="AC41" s="74"/>
      <c r="AD41" s="73"/>
      <c r="AE41" s="123"/>
      <c r="AF41" s="74"/>
      <c r="AG41" s="123"/>
      <c r="AH41" s="74"/>
      <c r="AI41" s="123"/>
      <c r="AJ41" s="75"/>
      <c r="AK41" s="74"/>
      <c r="AL41" s="75"/>
    </row>
    <row r="42" spans="3:42">
      <c r="K42" s="73"/>
      <c r="L42" s="74"/>
      <c r="M42" s="74"/>
      <c r="N42" s="74"/>
      <c r="O42" s="74"/>
      <c r="P42" s="74"/>
      <c r="Q42" s="74"/>
      <c r="R42" s="74"/>
      <c r="S42" s="75"/>
      <c r="AB42" s="73"/>
      <c r="AC42" s="74"/>
      <c r="AD42" s="73"/>
      <c r="AE42" s="123"/>
      <c r="AF42" s="74"/>
      <c r="AG42" s="123"/>
      <c r="AH42" s="74"/>
      <c r="AI42" s="123"/>
      <c r="AJ42" s="75"/>
      <c r="AK42" s="74"/>
      <c r="AL42" s="75"/>
    </row>
    <row r="43" spans="3:42">
      <c r="K43" s="78"/>
      <c r="L43" s="76"/>
      <c r="M43" s="76"/>
      <c r="N43" s="76" t="s">
        <v>202</v>
      </c>
      <c r="O43" s="76"/>
      <c r="P43" s="76"/>
      <c r="Q43" s="76"/>
      <c r="R43" s="76"/>
      <c r="S43" s="77"/>
      <c r="AB43" s="73"/>
      <c r="AC43" s="74"/>
      <c r="AD43" s="73"/>
      <c r="AE43" s="74"/>
      <c r="AF43" s="74"/>
      <c r="AG43" s="74"/>
      <c r="AH43" s="74"/>
      <c r="AI43" s="74"/>
      <c r="AJ43" s="75"/>
      <c r="AK43" s="74"/>
      <c r="AL43" s="75"/>
    </row>
    <row r="44" spans="3:42">
      <c r="N44" s="69" t="s">
        <v>203</v>
      </c>
      <c r="AB44" s="73"/>
      <c r="AC44" s="74"/>
      <c r="AD44" s="78"/>
      <c r="AE44" s="76"/>
      <c r="AF44" s="76"/>
      <c r="AG44" s="76"/>
      <c r="AH44" s="76"/>
      <c r="AI44" s="76"/>
      <c r="AJ44" s="77"/>
      <c r="AK44" s="74"/>
      <c r="AL44" s="75"/>
    </row>
    <row r="45" spans="3:42">
      <c r="N45" s="69" t="s">
        <v>204</v>
      </c>
      <c r="AB45" s="78"/>
      <c r="AC45" s="76"/>
      <c r="AD45" s="76"/>
      <c r="AE45" s="76"/>
      <c r="AF45" s="76"/>
      <c r="AG45" s="76"/>
      <c r="AH45" s="76"/>
      <c r="AI45" s="76"/>
      <c r="AJ45" s="76"/>
      <c r="AK45" s="76"/>
      <c r="AL45" s="77"/>
    </row>
    <row r="46" spans="3:42">
      <c r="N46" s="69" t="s">
        <v>205</v>
      </c>
    </row>
    <row r="47" spans="3:42">
      <c r="N47" s="69" t="s">
        <v>289</v>
      </c>
    </row>
    <row r="49" spans="3:42" s="82" customFormat="1"/>
    <row r="51" spans="3:42" ht="16.5">
      <c r="C51" s="69" t="s">
        <v>208</v>
      </c>
      <c r="K51" s="118" t="s">
        <v>287</v>
      </c>
      <c r="AC51" s="69" t="s">
        <v>210</v>
      </c>
      <c r="AP51" s="69" t="s">
        <v>214</v>
      </c>
    </row>
    <row r="52" spans="3:42">
      <c r="C52" s="69" t="s">
        <v>279</v>
      </c>
      <c r="K52" s="70"/>
      <c r="L52" s="71"/>
      <c r="M52" s="71"/>
      <c r="N52" s="71"/>
      <c r="O52" s="71"/>
      <c r="P52" s="71"/>
      <c r="Q52" s="71"/>
      <c r="R52" s="71"/>
      <c r="S52" s="72"/>
      <c r="AC52" s="69" t="s">
        <v>346</v>
      </c>
    </row>
    <row r="53" spans="3:42">
      <c r="C53" s="69" t="s">
        <v>325</v>
      </c>
      <c r="K53" s="73" t="s">
        <v>199</v>
      </c>
      <c r="L53" s="74"/>
      <c r="M53" s="74"/>
      <c r="N53" s="74"/>
      <c r="O53" s="74"/>
      <c r="P53" s="74"/>
      <c r="Q53" s="70" t="s">
        <v>200</v>
      </c>
      <c r="R53" s="71"/>
      <c r="S53" s="72"/>
      <c r="T53" s="69" t="s">
        <v>281</v>
      </c>
      <c r="AP53" s="69" t="s">
        <v>215</v>
      </c>
    </row>
    <row r="54" spans="3:42">
      <c r="K54" s="79" t="s">
        <v>209</v>
      </c>
      <c r="L54" s="74"/>
      <c r="M54" s="74"/>
      <c r="N54" s="74"/>
      <c r="O54" s="74"/>
      <c r="P54" s="75"/>
      <c r="Q54" s="74"/>
      <c r="R54" s="74"/>
      <c r="S54" s="75"/>
      <c r="T54" s="69" t="s">
        <v>282</v>
      </c>
      <c r="AB54" s="70"/>
      <c r="AC54" s="71"/>
      <c r="AD54" s="71"/>
      <c r="AE54" s="71"/>
      <c r="AF54" s="71"/>
      <c r="AG54" s="71"/>
      <c r="AH54" s="71"/>
      <c r="AI54" s="71"/>
      <c r="AJ54" s="71"/>
      <c r="AK54" s="71"/>
      <c r="AL54" s="72"/>
      <c r="AP54" s="69" t="s">
        <v>229</v>
      </c>
    </row>
    <row r="55" spans="3:42">
      <c r="K55" s="80"/>
      <c r="L55" s="74"/>
      <c r="M55" s="74"/>
      <c r="N55" s="74"/>
      <c r="O55" s="74"/>
      <c r="P55" s="75"/>
      <c r="Q55" s="76"/>
      <c r="R55" s="76"/>
      <c r="S55" s="77"/>
      <c r="T55" s="69" t="s">
        <v>207</v>
      </c>
      <c r="AB55" s="73"/>
      <c r="AC55" s="74"/>
      <c r="AD55" s="70"/>
      <c r="AE55" s="71"/>
      <c r="AF55" s="71"/>
      <c r="AG55" s="71"/>
      <c r="AH55" s="71"/>
      <c r="AI55" s="71"/>
      <c r="AJ55" s="72"/>
      <c r="AK55" s="74"/>
      <c r="AL55" s="75"/>
      <c r="AP55" s="69" t="s">
        <v>449</v>
      </c>
    </row>
    <row r="56" spans="3:42">
      <c r="K56" s="80"/>
      <c r="L56" s="74"/>
      <c r="M56" s="74"/>
      <c r="N56" s="74"/>
      <c r="O56" s="74"/>
      <c r="P56" s="74"/>
      <c r="Q56" s="74"/>
      <c r="R56" s="74"/>
      <c r="S56" s="75"/>
      <c r="AB56" s="73"/>
      <c r="AC56" s="74"/>
      <c r="AD56" s="73"/>
      <c r="AE56" s="74"/>
      <c r="AF56" s="74"/>
      <c r="AG56" s="74"/>
      <c r="AH56" s="74"/>
      <c r="AI56" s="74"/>
      <c r="AJ56" s="75"/>
      <c r="AK56" s="74"/>
      <c r="AL56" s="75"/>
      <c r="AP56" s="69" t="s">
        <v>450</v>
      </c>
    </row>
    <row r="57" spans="3:42">
      <c r="K57" s="80"/>
      <c r="L57" s="74"/>
      <c r="M57" s="74"/>
      <c r="N57" s="74"/>
      <c r="O57" s="74"/>
      <c r="P57" s="74"/>
      <c r="Q57" s="74"/>
      <c r="R57" s="74"/>
      <c r="S57" s="75"/>
      <c r="AB57" s="73"/>
      <c r="AC57" s="74"/>
      <c r="AD57" s="73"/>
      <c r="AE57" s="123" t="s">
        <v>347</v>
      </c>
      <c r="AF57" s="74"/>
      <c r="AG57" s="123" t="s">
        <v>348</v>
      </c>
      <c r="AH57" s="74"/>
      <c r="AI57" s="123" t="s">
        <v>349</v>
      </c>
      <c r="AJ57" s="75"/>
      <c r="AK57" s="74"/>
      <c r="AL57" s="75"/>
    </row>
    <row r="58" spans="3:42">
      <c r="K58" s="81"/>
      <c r="L58" s="74"/>
      <c r="M58" s="74"/>
      <c r="N58" s="74"/>
      <c r="O58" s="74"/>
      <c r="P58" s="74"/>
      <c r="Q58" s="74"/>
      <c r="R58" s="74"/>
      <c r="S58" s="75"/>
      <c r="AB58" s="73"/>
      <c r="AC58" s="74"/>
      <c r="AD58" s="73"/>
      <c r="AE58" s="123"/>
      <c r="AF58" s="74"/>
      <c r="AG58" s="123"/>
      <c r="AH58" s="74"/>
      <c r="AI58" s="123"/>
      <c r="AJ58" s="75"/>
      <c r="AK58" s="74"/>
      <c r="AL58" s="75"/>
    </row>
    <row r="59" spans="3:42">
      <c r="K59" s="73"/>
      <c r="L59" s="74"/>
      <c r="M59" s="74"/>
      <c r="N59" s="74"/>
      <c r="O59" s="74"/>
      <c r="P59" s="74"/>
      <c r="Q59" s="74"/>
      <c r="R59" s="74"/>
      <c r="S59" s="75"/>
      <c r="AB59" s="73"/>
      <c r="AC59" s="74"/>
      <c r="AD59" s="73"/>
      <c r="AE59" s="123"/>
      <c r="AF59" s="74"/>
      <c r="AG59" s="123"/>
      <c r="AH59" s="74"/>
      <c r="AI59" s="123"/>
      <c r="AJ59" s="75"/>
      <c r="AK59" s="74"/>
      <c r="AL59" s="75"/>
    </row>
    <row r="60" spans="3:42">
      <c r="K60" s="78"/>
      <c r="L60" s="76"/>
      <c r="M60" s="76"/>
      <c r="N60" s="76" t="s">
        <v>202</v>
      </c>
      <c r="O60" s="76"/>
      <c r="P60" s="76"/>
      <c r="Q60" s="76"/>
      <c r="R60" s="76"/>
      <c r="S60" s="77"/>
      <c r="AB60" s="73"/>
      <c r="AC60" s="74"/>
      <c r="AD60" s="73"/>
      <c r="AE60" s="123"/>
      <c r="AF60" s="74"/>
      <c r="AG60" s="123"/>
      <c r="AH60" s="74"/>
      <c r="AI60" s="123"/>
      <c r="AJ60" s="75"/>
      <c r="AK60" s="74"/>
      <c r="AL60" s="75"/>
    </row>
    <row r="61" spans="3:42">
      <c r="N61" s="69" t="s">
        <v>203</v>
      </c>
      <c r="AB61" s="73"/>
      <c r="AC61" s="74"/>
      <c r="AD61" s="73"/>
      <c r="AE61" s="74"/>
      <c r="AF61" s="74"/>
      <c r="AG61" s="74"/>
      <c r="AH61" s="74"/>
      <c r="AI61" s="74"/>
      <c r="AJ61" s="75"/>
      <c r="AK61" s="74"/>
      <c r="AL61" s="75"/>
    </row>
    <row r="62" spans="3:42">
      <c r="N62" s="69" t="s">
        <v>283</v>
      </c>
      <c r="AB62" s="73"/>
      <c r="AC62" s="74"/>
      <c r="AD62" s="78"/>
      <c r="AE62" s="76"/>
      <c r="AF62" s="76"/>
      <c r="AG62" s="76"/>
      <c r="AH62" s="76"/>
      <c r="AI62" s="76"/>
      <c r="AJ62" s="77"/>
      <c r="AK62" s="74"/>
      <c r="AL62" s="75"/>
    </row>
    <row r="63" spans="3:42">
      <c r="N63" s="69" t="s">
        <v>205</v>
      </c>
      <c r="AB63" s="78"/>
      <c r="AC63" s="76"/>
      <c r="AD63" s="76"/>
      <c r="AE63" s="76"/>
      <c r="AF63" s="76"/>
      <c r="AG63" s="76"/>
      <c r="AH63" s="76"/>
      <c r="AI63" s="76"/>
      <c r="AJ63" s="76"/>
      <c r="AK63" s="76"/>
      <c r="AL63" s="77"/>
    </row>
    <row r="64" spans="3:42">
      <c r="N64" s="69" t="s">
        <v>290</v>
      </c>
    </row>
    <row r="66" spans="3:42" s="82" customFormat="1"/>
    <row r="68" spans="3:42" ht="16.5">
      <c r="C68" s="69" t="s">
        <v>208</v>
      </c>
      <c r="K68" s="120" t="s">
        <v>291</v>
      </c>
      <c r="AP68" s="69" t="s">
        <v>214</v>
      </c>
    </row>
    <row r="69" spans="3:42">
      <c r="C69" s="69" t="s">
        <v>288</v>
      </c>
      <c r="K69" s="70"/>
      <c r="L69" s="71"/>
      <c r="M69" s="71"/>
      <c r="N69" s="71"/>
      <c r="O69" s="71"/>
      <c r="P69" s="71"/>
      <c r="Q69" s="71"/>
      <c r="R69" s="71"/>
      <c r="S69" s="72"/>
    </row>
    <row r="70" spans="3:42">
      <c r="K70" s="73"/>
      <c r="L70" s="74"/>
      <c r="M70" s="74"/>
      <c r="N70" s="74"/>
      <c r="O70" s="74"/>
      <c r="P70" s="74"/>
      <c r="Q70" s="74"/>
      <c r="R70" s="74"/>
      <c r="S70" s="75"/>
      <c r="AB70" s="70"/>
      <c r="AC70" s="71"/>
      <c r="AD70" s="71"/>
      <c r="AE70" s="71"/>
      <c r="AF70" s="71"/>
      <c r="AG70" s="71"/>
      <c r="AH70" s="71"/>
      <c r="AI70" s="71"/>
      <c r="AJ70" s="71"/>
      <c r="AK70" s="71"/>
      <c r="AL70" s="72"/>
      <c r="AP70" s="69" t="s">
        <v>215</v>
      </c>
    </row>
    <row r="71" spans="3:42">
      <c r="K71" s="73"/>
      <c r="L71" s="74"/>
      <c r="M71" s="74"/>
      <c r="N71" s="74"/>
      <c r="O71" s="74"/>
      <c r="P71" s="74"/>
      <c r="Q71" s="74"/>
      <c r="R71" s="74"/>
      <c r="S71" s="75"/>
      <c r="AB71" s="73"/>
      <c r="AC71" s="74"/>
      <c r="AD71" s="70"/>
      <c r="AE71" s="71"/>
      <c r="AF71" s="71"/>
      <c r="AG71" s="71"/>
      <c r="AH71" s="71"/>
      <c r="AI71" s="71"/>
      <c r="AJ71" s="72"/>
      <c r="AK71" s="74"/>
      <c r="AL71" s="75"/>
      <c r="AP71" s="69" t="s">
        <v>229</v>
      </c>
    </row>
    <row r="72" spans="3:42">
      <c r="K72" s="73"/>
      <c r="L72" s="74"/>
      <c r="M72" s="74"/>
      <c r="N72" s="74"/>
      <c r="O72" s="74"/>
      <c r="P72" s="74"/>
      <c r="Q72" s="74"/>
      <c r="R72" s="74"/>
      <c r="S72" s="75"/>
      <c r="AB72" s="73"/>
      <c r="AC72" s="74"/>
      <c r="AD72" s="73"/>
      <c r="AE72" s="74"/>
      <c r="AF72" s="74"/>
      <c r="AG72" s="74"/>
      <c r="AH72" s="74"/>
      <c r="AI72" s="74"/>
      <c r="AJ72" s="75"/>
      <c r="AK72" s="74"/>
      <c r="AL72" s="75"/>
      <c r="AP72" s="69" t="s">
        <v>449</v>
      </c>
    </row>
    <row r="73" spans="3:42">
      <c r="K73" s="73"/>
      <c r="L73" s="74"/>
      <c r="M73" s="74"/>
      <c r="N73" s="74"/>
      <c r="O73" s="74"/>
      <c r="P73" s="74"/>
      <c r="R73" s="74"/>
      <c r="S73" s="75"/>
      <c r="AB73" s="73"/>
      <c r="AC73" s="74"/>
      <c r="AD73" s="73"/>
      <c r="AE73" s="123" t="s">
        <v>350</v>
      </c>
      <c r="AF73" s="123" t="s">
        <v>351</v>
      </c>
      <c r="AG73" s="123"/>
      <c r="AH73" s="123"/>
      <c r="AI73" s="123"/>
      <c r="AJ73" s="75"/>
      <c r="AK73" s="74"/>
      <c r="AL73" s="75"/>
      <c r="AP73" s="69" t="s">
        <v>450</v>
      </c>
    </row>
    <row r="74" spans="3:42">
      <c r="K74" s="73"/>
      <c r="L74" s="74"/>
      <c r="M74" s="122"/>
      <c r="N74" s="74" t="s">
        <v>292</v>
      </c>
      <c r="O74" s="74"/>
      <c r="P74" s="74"/>
      <c r="Q74" s="74"/>
      <c r="R74" s="74"/>
      <c r="S74" s="75"/>
      <c r="AB74" s="73"/>
      <c r="AC74" s="74"/>
      <c r="AD74" s="73"/>
      <c r="AE74" s="123"/>
      <c r="AF74" s="123"/>
      <c r="AG74" s="123"/>
      <c r="AH74" s="123"/>
      <c r="AI74" s="123"/>
      <c r="AJ74" s="75"/>
      <c r="AK74" s="74"/>
      <c r="AL74" s="75"/>
    </row>
    <row r="75" spans="3:42">
      <c r="K75" s="73"/>
      <c r="L75" s="74"/>
      <c r="M75" s="74"/>
      <c r="N75" s="74" t="s">
        <v>293</v>
      </c>
      <c r="O75" s="74"/>
      <c r="P75" s="74"/>
      <c r="Q75" s="74"/>
      <c r="R75" s="74"/>
      <c r="S75" s="75"/>
      <c r="AB75" s="73"/>
      <c r="AC75" s="74"/>
      <c r="AD75" s="73"/>
      <c r="AE75" s="123"/>
      <c r="AF75" s="123"/>
      <c r="AG75" s="123"/>
      <c r="AH75" s="123"/>
      <c r="AI75" s="123"/>
      <c r="AJ75" s="75"/>
      <c r="AK75" s="74"/>
      <c r="AL75" s="75"/>
    </row>
    <row r="76" spans="3:42">
      <c r="K76" s="73"/>
      <c r="L76" s="74"/>
      <c r="M76" s="74"/>
      <c r="N76" s="74" t="s">
        <v>294</v>
      </c>
      <c r="O76" s="74"/>
      <c r="P76" s="74"/>
      <c r="Q76" s="74"/>
      <c r="R76" s="74"/>
      <c r="S76" s="75"/>
      <c r="AB76" s="73"/>
      <c r="AC76" s="74"/>
      <c r="AD76" s="73"/>
      <c r="AE76" s="123"/>
      <c r="AF76" s="123"/>
      <c r="AG76" s="123"/>
      <c r="AH76" s="123"/>
      <c r="AI76" s="123"/>
      <c r="AJ76" s="75"/>
      <c r="AK76" s="74"/>
      <c r="AL76" s="75"/>
    </row>
    <row r="77" spans="3:42">
      <c r="K77" s="78"/>
      <c r="L77" s="76"/>
      <c r="M77" s="76"/>
      <c r="N77" s="76" t="s">
        <v>295</v>
      </c>
      <c r="O77" s="76"/>
      <c r="P77" s="76"/>
      <c r="Q77" s="76"/>
      <c r="R77" s="76"/>
      <c r="S77" s="77"/>
      <c r="AB77" s="73"/>
      <c r="AC77" s="74"/>
      <c r="AD77" s="73"/>
      <c r="AE77" s="74"/>
      <c r="AF77" s="74"/>
      <c r="AG77" s="74"/>
      <c r="AH77" s="74"/>
      <c r="AI77" s="74"/>
      <c r="AJ77" s="75"/>
      <c r="AK77" s="74"/>
      <c r="AL77" s="75"/>
    </row>
    <row r="78" spans="3:42">
      <c r="AB78" s="73"/>
      <c r="AC78" s="74"/>
      <c r="AD78" s="78"/>
      <c r="AE78" s="76"/>
      <c r="AF78" s="76"/>
      <c r="AG78" s="76"/>
      <c r="AH78" s="76"/>
      <c r="AI78" s="76"/>
      <c r="AJ78" s="77"/>
      <c r="AK78" s="74"/>
      <c r="AL78" s="75"/>
    </row>
    <row r="79" spans="3:42">
      <c r="AB79" s="78"/>
      <c r="AC79" s="76"/>
      <c r="AD79" s="76"/>
      <c r="AE79" s="76"/>
      <c r="AF79" s="76"/>
      <c r="AG79" s="76"/>
      <c r="AH79" s="76"/>
      <c r="AI79" s="76"/>
      <c r="AJ79" s="76"/>
      <c r="AK79" s="76"/>
      <c r="AL79" s="77"/>
    </row>
    <row r="83" spans="2:51" s="82" customFormat="1"/>
    <row r="85" spans="2:51" ht="11.25" customHeight="1">
      <c r="C85" s="69" t="s">
        <v>208</v>
      </c>
      <c r="K85" s="121" t="s">
        <v>557</v>
      </c>
      <c r="N85" s="69" t="s">
        <v>339</v>
      </c>
      <c r="R85" s="69" t="s">
        <v>340</v>
      </c>
      <c r="AB85" s="69" t="s">
        <v>210</v>
      </c>
      <c r="AP85" s="69" t="s">
        <v>214</v>
      </c>
    </row>
    <row r="86" spans="2:51">
      <c r="C86" s="69" t="s">
        <v>280</v>
      </c>
      <c r="L86" s="69" t="s">
        <v>334</v>
      </c>
      <c r="N86" s="69" t="s">
        <v>337</v>
      </c>
      <c r="R86" s="69" t="s">
        <v>342</v>
      </c>
    </row>
    <row r="87" spans="2:51">
      <c r="C87" s="196" t="s">
        <v>515</v>
      </c>
      <c r="L87" s="69" t="s">
        <v>335</v>
      </c>
      <c r="N87" s="69" t="s">
        <v>338</v>
      </c>
      <c r="R87" s="69" t="s">
        <v>342</v>
      </c>
      <c r="AP87" s="69" t="s">
        <v>452</v>
      </c>
    </row>
    <row r="88" spans="2:51">
      <c r="C88" s="69" t="s">
        <v>397</v>
      </c>
      <c r="L88" s="69" t="s">
        <v>336</v>
      </c>
      <c r="N88" s="69" t="s">
        <v>341</v>
      </c>
      <c r="R88" s="69" t="s">
        <v>342</v>
      </c>
      <c r="AP88" s="69" t="s">
        <v>453</v>
      </c>
    </row>
    <row r="89" spans="2:51">
      <c r="AP89" s="69" t="s">
        <v>454</v>
      </c>
    </row>
    <row r="90" spans="2:51">
      <c r="B90" s="70"/>
      <c r="C90" s="71"/>
      <c r="D90" s="71"/>
      <c r="E90" s="71"/>
      <c r="F90" s="71"/>
      <c r="G90" s="72"/>
      <c r="L90" s="70"/>
      <c r="M90" s="71"/>
      <c r="N90" s="71"/>
      <c r="O90" s="71"/>
      <c r="P90" s="71"/>
      <c r="Q90" s="71"/>
      <c r="R90" s="71"/>
      <c r="S90" s="71"/>
      <c r="T90" s="72"/>
      <c r="AC90" s="70"/>
      <c r="AD90" s="71"/>
      <c r="AE90" s="71"/>
      <c r="AF90" s="71"/>
      <c r="AG90" s="71"/>
      <c r="AH90" s="71"/>
      <c r="AI90" s="71"/>
      <c r="AJ90" s="71"/>
      <c r="AK90" s="72"/>
      <c r="AP90" s="69" t="s">
        <v>455</v>
      </c>
    </row>
    <row r="91" spans="2:51">
      <c r="B91" s="73"/>
      <c r="D91" s="74"/>
      <c r="E91" s="74" t="s">
        <v>344</v>
      </c>
      <c r="F91" s="74"/>
      <c r="G91" s="75" t="s">
        <v>345</v>
      </c>
      <c r="L91" s="73"/>
      <c r="M91" s="74"/>
      <c r="N91" s="74"/>
      <c r="O91" s="74"/>
      <c r="P91" s="74"/>
      <c r="Q91" s="74"/>
      <c r="R91" s="70" t="s">
        <v>330</v>
      </c>
      <c r="S91" s="71"/>
      <c r="T91" s="72"/>
      <c r="U91" s="69" t="s">
        <v>333</v>
      </c>
      <c r="AC91" s="73"/>
      <c r="AD91" s="74"/>
      <c r="AE91" s="74"/>
      <c r="AF91" s="74"/>
      <c r="AG91" s="74"/>
      <c r="AH91" s="74"/>
      <c r="AI91" s="74"/>
      <c r="AJ91" s="74"/>
      <c r="AK91" s="75"/>
    </row>
    <row r="92" spans="2:51">
      <c r="B92" s="73"/>
      <c r="C92" s="74" t="s">
        <v>435</v>
      </c>
      <c r="D92" s="74"/>
      <c r="E92" s="257"/>
      <c r="F92" s="74"/>
      <c r="G92" s="75" t="s">
        <v>328</v>
      </c>
      <c r="L92" s="73"/>
      <c r="M92" s="74"/>
      <c r="N92" s="74"/>
      <c r="O92" s="74"/>
      <c r="P92" s="74"/>
      <c r="Q92" s="74"/>
      <c r="R92" s="73"/>
      <c r="S92" s="74"/>
      <c r="T92" s="75"/>
      <c r="AC92" s="73"/>
      <c r="AD92" s="74"/>
      <c r="AE92" s="70"/>
      <c r="AF92" s="74" t="s">
        <v>352</v>
      </c>
      <c r="AG92" s="71"/>
      <c r="AH92" s="71"/>
      <c r="AI92" s="72"/>
      <c r="AJ92" s="74"/>
      <c r="AK92" s="75"/>
      <c r="AP92" s="196" t="s">
        <v>558</v>
      </c>
    </row>
    <row r="93" spans="2:51">
      <c r="B93" s="73"/>
      <c r="C93" s="74" t="s">
        <v>326</v>
      </c>
      <c r="D93" s="74"/>
      <c r="E93" s="74"/>
      <c r="F93" s="74"/>
      <c r="G93" s="75" t="s">
        <v>328</v>
      </c>
      <c r="L93" s="73"/>
      <c r="M93" s="74"/>
      <c r="N93" s="74"/>
      <c r="O93" s="74"/>
      <c r="P93" s="74"/>
      <c r="Q93" s="74"/>
      <c r="R93" s="73"/>
      <c r="S93" s="74"/>
      <c r="T93" s="75"/>
      <c r="AC93" s="73"/>
      <c r="AD93" s="74"/>
      <c r="AE93" s="73"/>
      <c r="AF93" s="69" t="s">
        <v>451</v>
      </c>
      <c r="AG93" s="74"/>
      <c r="AH93" s="74"/>
      <c r="AI93" s="75"/>
      <c r="AJ93" s="74"/>
      <c r="AK93" s="75"/>
      <c r="AP93" s="196" t="s">
        <v>563</v>
      </c>
    </row>
    <row r="94" spans="2:51">
      <c r="B94" s="73"/>
      <c r="C94" s="74" t="s">
        <v>327</v>
      </c>
      <c r="D94" s="74"/>
      <c r="E94" s="74"/>
      <c r="F94" s="74"/>
      <c r="G94" s="75" t="s">
        <v>329</v>
      </c>
      <c r="L94" s="73"/>
      <c r="M94" s="74"/>
      <c r="N94" s="74"/>
      <c r="O94" s="74"/>
      <c r="P94" s="74"/>
      <c r="Q94" s="74"/>
      <c r="R94" s="73"/>
      <c r="S94" s="74"/>
      <c r="T94" s="75"/>
      <c r="AC94" s="73"/>
      <c r="AD94" s="74"/>
      <c r="AE94" s="73"/>
      <c r="AF94" s="74" t="s">
        <v>353</v>
      </c>
      <c r="AG94" s="74"/>
      <c r="AH94" s="74"/>
      <c r="AI94" s="75"/>
      <c r="AJ94" s="74"/>
      <c r="AK94" s="75"/>
    </row>
    <row r="95" spans="2:51">
      <c r="B95" s="73"/>
      <c r="C95" s="74" t="s">
        <v>436</v>
      </c>
      <c r="D95" s="74"/>
      <c r="E95" s="74"/>
      <c r="F95" s="74"/>
      <c r="G95" s="75" t="s">
        <v>329</v>
      </c>
      <c r="L95" s="73"/>
      <c r="M95" s="74"/>
      <c r="N95" s="74"/>
      <c r="O95" s="74"/>
      <c r="P95" s="74"/>
      <c r="Q95" s="74"/>
      <c r="R95" s="78"/>
      <c r="S95" s="76"/>
      <c r="T95" s="77"/>
      <c r="AC95" s="73"/>
      <c r="AD95" s="74"/>
      <c r="AE95" s="73"/>
      <c r="AF95" s="74" t="s">
        <v>354</v>
      </c>
      <c r="AG95" s="74"/>
      <c r="AH95" s="74"/>
      <c r="AI95" s="75"/>
      <c r="AJ95" s="74"/>
      <c r="AK95" s="75"/>
      <c r="AQ95" s="70"/>
      <c r="AR95" s="71"/>
      <c r="AS95" s="71"/>
      <c r="AT95" s="71"/>
      <c r="AU95" s="71"/>
      <c r="AV95" s="71"/>
      <c r="AW95" s="71"/>
      <c r="AX95" s="71"/>
      <c r="AY95" s="72"/>
    </row>
    <row r="96" spans="2:51">
      <c r="B96" s="73"/>
      <c r="C96" s="74" t="s">
        <v>413</v>
      </c>
      <c r="D96" s="74"/>
      <c r="E96" s="74"/>
      <c r="F96" s="74"/>
      <c r="G96" s="75"/>
      <c r="L96" s="73"/>
      <c r="M96" s="74"/>
      <c r="N96" s="74"/>
      <c r="O96" s="74"/>
      <c r="P96" s="74"/>
      <c r="Q96" s="74"/>
      <c r="R96" s="74"/>
      <c r="S96" s="74"/>
      <c r="T96" s="75"/>
      <c r="AC96" s="73"/>
      <c r="AD96" s="74"/>
      <c r="AE96" s="78"/>
      <c r="AF96" s="76" t="s">
        <v>355</v>
      </c>
      <c r="AG96" s="76"/>
      <c r="AH96" s="76"/>
      <c r="AI96" s="77"/>
      <c r="AJ96" s="74"/>
      <c r="AK96" s="75"/>
      <c r="AQ96" s="73"/>
      <c r="AR96" s="74"/>
      <c r="AS96" s="74"/>
      <c r="AT96" s="74"/>
      <c r="AU96" s="74"/>
      <c r="AV96" s="74"/>
      <c r="AW96" s="74"/>
      <c r="AX96" s="74"/>
      <c r="AY96" s="75"/>
    </row>
    <row r="97" spans="2:51">
      <c r="B97" s="73"/>
      <c r="C97" s="74" t="s">
        <v>434</v>
      </c>
      <c r="D97" s="74"/>
      <c r="E97" s="74"/>
      <c r="F97" s="74"/>
      <c r="G97" s="75"/>
      <c r="L97" s="73"/>
      <c r="M97" s="74"/>
      <c r="N97" s="74"/>
      <c r="O97" s="74"/>
      <c r="P97" s="74"/>
      <c r="Q97" s="74"/>
      <c r="R97" s="74"/>
      <c r="S97" s="74"/>
      <c r="T97" s="75"/>
      <c r="AC97" s="73"/>
      <c r="AD97" s="74"/>
      <c r="AE97" s="74"/>
      <c r="AF97" s="74"/>
      <c r="AG97" s="74"/>
      <c r="AH97" s="74"/>
      <c r="AI97" s="74"/>
      <c r="AJ97" s="74"/>
      <c r="AK97" s="75"/>
      <c r="AQ97" s="73"/>
      <c r="AR97" s="74"/>
      <c r="AS97" s="70" t="s">
        <v>562</v>
      </c>
      <c r="AT97" s="71"/>
      <c r="AU97" s="71"/>
      <c r="AV97" s="71"/>
      <c r="AW97" s="72"/>
      <c r="AX97" s="74"/>
      <c r="AY97" s="75"/>
    </row>
    <row r="98" spans="2:51">
      <c r="B98" s="78"/>
      <c r="C98" s="76"/>
      <c r="D98" s="76"/>
      <c r="E98" s="76" t="s">
        <v>437</v>
      </c>
      <c r="F98" s="76"/>
      <c r="G98" s="77"/>
      <c r="L98" s="78"/>
      <c r="M98" s="76"/>
      <c r="N98" s="76"/>
      <c r="O98" s="76" t="s">
        <v>331</v>
      </c>
      <c r="P98" s="76"/>
      <c r="Q98" s="76"/>
      <c r="R98" s="76"/>
      <c r="S98" s="76"/>
      <c r="T98" s="77"/>
      <c r="AC98" s="78"/>
      <c r="AD98" s="76"/>
      <c r="AE98" s="76"/>
      <c r="AF98" s="76"/>
      <c r="AG98" s="76"/>
      <c r="AH98" s="76"/>
      <c r="AI98" s="76"/>
      <c r="AJ98" s="76"/>
      <c r="AK98" s="77"/>
      <c r="AQ98" s="73"/>
      <c r="AR98" s="74"/>
      <c r="AS98" s="73"/>
      <c r="AT98" s="196"/>
      <c r="AU98" s="74" t="s">
        <v>561</v>
      </c>
      <c r="AV98" s="74"/>
      <c r="AW98" s="75"/>
      <c r="AX98" s="74"/>
      <c r="AY98" s="75"/>
    </row>
    <row r="99" spans="2:51">
      <c r="D99" s="69" t="s">
        <v>433</v>
      </c>
      <c r="M99" s="69" t="s">
        <v>332</v>
      </c>
      <c r="AQ99" s="73"/>
      <c r="AR99" s="74"/>
      <c r="AS99" s="73"/>
      <c r="AT99" s="74" t="s">
        <v>559</v>
      </c>
      <c r="AU99" s="74"/>
      <c r="AV99" s="74"/>
      <c r="AW99" s="75"/>
      <c r="AX99" s="74"/>
      <c r="AY99" s="75"/>
    </row>
    <row r="100" spans="2:51">
      <c r="C100" s="69" t="s">
        <v>439</v>
      </c>
      <c r="AQ100" s="73"/>
      <c r="AR100" s="74"/>
      <c r="AS100" s="73"/>
      <c r="AT100" s="74"/>
      <c r="AU100" s="74" t="s">
        <v>560</v>
      </c>
      <c r="AV100" s="74"/>
      <c r="AW100" s="75"/>
      <c r="AX100" s="74"/>
      <c r="AY100" s="75"/>
    </row>
    <row r="101" spans="2:51">
      <c r="C101" s="69" t="s">
        <v>440</v>
      </c>
      <c r="AQ101" s="73"/>
      <c r="AR101" s="74"/>
      <c r="AS101" s="78"/>
      <c r="AT101" s="76"/>
      <c r="AU101" s="76"/>
      <c r="AV101" s="76"/>
      <c r="AW101" s="77"/>
      <c r="AX101" s="74"/>
      <c r="AY101" s="75"/>
    </row>
    <row r="102" spans="2:51">
      <c r="C102" s="69" t="s">
        <v>441</v>
      </c>
      <c r="AQ102" s="73"/>
      <c r="AR102" s="74"/>
      <c r="AS102" s="74"/>
      <c r="AT102" s="74"/>
      <c r="AU102" s="74"/>
      <c r="AV102" s="74"/>
      <c r="AW102" s="74"/>
      <c r="AX102" s="74"/>
      <c r="AY102" s="75"/>
    </row>
    <row r="103" spans="2:51">
      <c r="F103" s="69" t="s">
        <v>356</v>
      </c>
      <c r="AQ103" s="78"/>
      <c r="AR103" s="76"/>
      <c r="AS103" s="76"/>
      <c r="AT103" s="76"/>
      <c r="AU103" s="76"/>
      <c r="AV103" s="76"/>
      <c r="AW103" s="76"/>
      <c r="AX103" s="76"/>
      <c r="AY103" s="77"/>
    </row>
    <row r="104" spans="2:51">
      <c r="F104" s="69" t="s">
        <v>357</v>
      </c>
      <c r="O104" s="69" t="s">
        <v>398</v>
      </c>
    </row>
    <row r="105" spans="2:51">
      <c r="F105" s="69" t="s">
        <v>438</v>
      </c>
      <c r="O105" s="69" t="s">
        <v>363</v>
      </c>
      <c r="AP105" s="196" t="s">
        <v>564</v>
      </c>
    </row>
    <row r="106" spans="2:51">
      <c r="P106" s="69" t="s">
        <v>358</v>
      </c>
      <c r="Q106" s="69" t="s">
        <v>359</v>
      </c>
      <c r="R106" s="69" t="s">
        <v>360</v>
      </c>
      <c r="S106" s="69" t="s">
        <v>361</v>
      </c>
      <c r="T106" s="69" t="s">
        <v>362</v>
      </c>
      <c r="AP106" s="196" t="s">
        <v>565</v>
      </c>
    </row>
    <row r="107" spans="2:51">
      <c r="P107" s="69" t="s">
        <v>364</v>
      </c>
      <c r="Q107" s="69" t="s">
        <v>374</v>
      </c>
      <c r="R107" s="69" t="s">
        <v>369</v>
      </c>
      <c r="S107" s="69" t="s">
        <v>366</v>
      </c>
      <c r="T107" s="69" t="s">
        <v>367</v>
      </c>
      <c r="AP107" s="196"/>
    </row>
    <row r="108" spans="2:51">
      <c r="P108" s="69" t="s">
        <v>368</v>
      </c>
      <c r="Q108" s="69" t="s">
        <v>373</v>
      </c>
      <c r="R108" s="69" t="s">
        <v>370</v>
      </c>
      <c r="S108" s="69" t="s">
        <v>366</v>
      </c>
      <c r="T108" s="69" t="s">
        <v>371</v>
      </c>
      <c r="AP108" s="196" t="s">
        <v>566</v>
      </c>
    </row>
    <row r="109" spans="2:51">
      <c r="P109" s="69" t="s">
        <v>372</v>
      </c>
      <c r="Q109" s="69" t="s">
        <v>375</v>
      </c>
      <c r="R109" s="69" t="s">
        <v>376</v>
      </c>
      <c r="S109" s="69" t="s">
        <v>366</v>
      </c>
      <c r="T109" s="69" t="s">
        <v>377</v>
      </c>
      <c r="AP109" s="196" t="s">
        <v>567</v>
      </c>
    </row>
    <row r="110" spans="2:51">
      <c r="P110" s="69" t="s">
        <v>378</v>
      </c>
      <c r="Q110" s="69" t="s">
        <v>365</v>
      </c>
      <c r="R110" s="69" t="s">
        <v>379</v>
      </c>
      <c r="S110" s="69" t="s">
        <v>366</v>
      </c>
      <c r="T110" s="69" t="s">
        <v>379</v>
      </c>
    </row>
    <row r="111" spans="2:51">
      <c r="O111" s="69" t="s">
        <v>380</v>
      </c>
      <c r="AP111" s="196" t="s">
        <v>568</v>
      </c>
    </row>
    <row r="112" spans="2:51">
      <c r="P112" s="69" t="s">
        <v>381</v>
      </c>
      <c r="R112" s="69" t="s">
        <v>328</v>
      </c>
      <c r="AP112" s="196" t="s">
        <v>569</v>
      </c>
    </row>
    <row r="113" spans="15:42">
      <c r="P113" s="69" t="s">
        <v>382</v>
      </c>
      <c r="R113" s="69" t="s">
        <v>328</v>
      </c>
      <c r="AP113" s="196" t="s">
        <v>570</v>
      </c>
    </row>
    <row r="114" spans="15:42">
      <c r="P114" s="69" t="s">
        <v>383</v>
      </c>
      <c r="R114" s="69" t="s">
        <v>329</v>
      </c>
    </row>
    <row r="115" spans="15:42">
      <c r="P115" s="69" t="s">
        <v>384</v>
      </c>
      <c r="R115" s="69" t="s">
        <v>329</v>
      </c>
      <c r="AP115" s="196" t="s">
        <v>571</v>
      </c>
    </row>
    <row r="116" spans="15:42">
      <c r="O116" s="69" t="s">
        <v>396</v>
      </c>
      <c r="AP116" s="196" t="s">
        <v>573</v>
      </c>
    </row>
    <row r="117" spans="15:42">
      <c r="P117" s="69" t="s">
        <v>385</v>
      </c>
      <c r="R117" s="69" t="s">
        <v>387</v>
      </c>
      <c r="AP117" s="196" t="s">
        <v>574</v>
      </c>
    </row>
    <row r="118" spans="15:42">
      <c r="P118" s="69" t="s">
        <v>386</v>
      </c>
      <c r="R118" s="69" t="s">
        <v>388</v>
      </c>
      <c r="AP118" s="196" t="s">
        <v>575</v>
      </c>
    </row>
    <row r="119" spans="15:42">
      <c r="P119" s="69" t="s">
        <v>389</v>
      </c>
      <c r="R119" s="69" t="s">
        <v>390</v>
      </c>
      <c r="AP119" s="196" t="s">
        <v>576</v>
      </c>
    </row>
    <row r="120" spans="15:42">
      <c r="P120" s="69" t="s">
        <v>393</v>
      </c>
      <c r="R120" s="69" t="s">
        <v>366</v>
      </c>
    </row>
    <row r="121" spans="15:42">
      <c r="P121" s="69" t="s">
        <v>394</v>
      </c>
      <c r="R121" s="69" t="s">
        <v>366</v>
      </c>
      <c r="AP121" s="196" t="s">
        <v>572</v>
      </c>
    </row>
    <row r="122" spans="15:42">
      <c r="P122" s="69" t="s">
        <v>395</v>
      </c>
      <c r="R122" s="69" t="s">
        <v>366</v>
      </c>
      <c r="AP122" s="196" t="s">
        <v>577</v>
      </c>
    </row>
    <row r="123" spans="15:42">
      <c r="P123" s="69" t="s">
        <v>392</v>
      </c>
      <c r="R123" s="69" t="s">
        <v>366</v>
      </c>
    </row>
    <row r="124" spans="15:42">
      <c r="P124" s="69" t="s">
        <v>391</v>
      </c>
      <c r="R124" s="69" t="s">
        <v>366</v>
      </c>
    </row>
    <row r="126" spans="15:42" s="82" customFormat="1"/>
  </sheetData>
  <phoneticPr fontId="1" type="noConversion"/>
  <pageMargins left="0.7" right="0.7" top="0.75" bottom="0.75" header="0.3" footer="0.3"/>
  <pageSetup paperSize="9" orientation="portrait" horizontalDpi="4294967293" r:id="rId1"/>
  <drawing r:id="rId2"/>
  <legacyDrawing r:id="rId3"/>
  <oleObjects>
    <oleObject progId="Photoshop.Image.6" shapeId="31747"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26</vt:i4>
      </vt:variant>
    </vt:vector>
  </HeadingPairs>
  <TitlesOfParts>
    <vt:vector size="26" baseType="lpstr">
      <vt:lpstr>스테미너(행동치)</vt:lpstr>
      <vt:lpstr>레벨</vt:lpstr>
      <vt:lpstr>레벨T</vt:lpstr>
      <vt:lpstr>레벨T2</vt:lpstr>
      <vt:lpstr>보상</vt:lpstr>
      <vt:lpstr>국가</vt:lpstr>
      <vt:lpstr>뽑기</vt:lpstr>
      <vt:lpstr>뽑기(old)</vt:lpstr>
      <vt:lpstr>카메라</vt:lpstr>
      <vt:lpstr>머신모드</vt:lpstr>
      <vt:lpstr>암기모드</vt:lpstr>
      <vt:lpstr>(제외)소울모드</vt:lpstr>
      <vt:lpstr>배틀모드</vt:lpstr>
      <vt:lpstr>스프린트모드</vt:lpstr>
      <vt:lpstr>배틀패널티T</vt:lpstr>
      <vt:lpstr>펫</vt:lpstr>
      <vt:lpstr>캐쉬</vt:lpstr>
      <vt:lpstr>iteminfo</vt:lpstr>
      <vt:lpstr>강화</vt:lpstr>
      <vt:lpstr>강화(old)</vt:lpstr>
      <vt:lpstr>Help</vt:lpstr>
      <vt:lpstr>사운드</vt:lpstr>
      <vt:lpstr>수정사항</vt:lpstr>
      <vt:lpstr>퀘스트</vt:lpstr>
      <vt:lpstr>일회성퀘스트</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B-Code</dc:creator>
  <cp:lastModifiedBy>Registered User</cp:lastModifiedBy>
  <cp:lastPrinted>2013-02-05T06:32:28Z</cp:lastPrinted>
  <dcterms:created xsi:type="dcterms:W3CDTF">2012-03-23T02:24:02Z</dcterms:created>
  <dcterms:modified xsi:type="dcterms:W3CDTF">2013-03-21T10:49:51Z</dcterms:modified>
</cp:coreProperties>
</file>