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tch1\Documents\Downloads\tk\"/>
    </mc:Choice>
  </mc:AlternateContent>
  <bookViews>
    <workbookView xWindow="0" yWindow="0" windowWidth="14295" windowHeight="6030" activeTab="1"/>
  </bookViews>
  <sheets>
    <sheet name="Q1" sheetId="1" r:id="rId1"/>
    <sheet name="Q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A25" i="2"/>
  <c r="B17" i="2"/>
  <c r="B16" i="2"/>
  <c r="B14" i="2"/>
  <c r="B12" i="2"/>
  <c r="E9" i="2"/>
  <c r="A6" i="2"/>
  <c r="B8" i="2" s="1"/>
  <c r="B10" i="2" s="1"/>
  <c r="E13" i="1"/>
  <c r="E17" i="1" s="1"/>
  <c r="A26" i="1" s="1"/>
  <c r="M17" i="1"/>
  <c r="K18" i="1" s="1"/>
  <c r="M18" i="1" s="1"/>
  <c r="K19" i="1" s="1"/>
  <c r="M19" i="1" s="1"/>
  <c r="K20" i="1" s="1"/>
  <c r="M20" i="1" s="1"/>
  <c r="K21" i="1" s="1"/>
  <c r="M21" i="1" s="1"/>
  <c r="K22" i="1" s="1"/>
  <c r="M22" i="1" s="1"/>
  <c r="K23" i="1" s="1"/>
  <c r="M23" i="1" s="1"/>
  <c r="K17" i="1"/>
  <c r="M13" i="1"/>
  <c r="K14" i="1" s="1"/>
  <c r="M14" i="1" s="1"/>
  <c r="K15" i="1" s="1"/>
  <c r="M15" i="1" s="1"/>
  <c r="K16" i="1" s="1"/>
  <c r="M16" i="1" s="1"/>
  <c r="M8" i="1"/>
  <c r="K9" i="1" s="1"/>
  <c r="M9" i="1" s="1"/>
  <c r="K10" i="1" s="1"/>
  <c r="M10" i="1" s="1"/>
  <c r="K11" i="1" s="1"/>
  <c r="M11" i="1" s="1"/>
  <c r="K12" i="1" s="1"/>
  <c r="M12" i="1" s="1"/>
  <c r="K13" i="1" s="1"/>
  <c r="K8" i="1"/>
  <c r="M7" i="1"/>
  <c r="K7" i="1"/>
  <c r="M6" i="1"/>
  <c r="K6" i="1"/>
  <c r="M5" i="1"/>
  <c r="K5" i="1"/>
  <c r="B23" i="1"/>
  <c r="E10" i="1"/>
  <c r="B19" i="1"/>
  <c r="B16" i="1"/>
  <c r="B13" i="1"/>
  <c r="B10" i="1"/>
  <c r="C16" i="2" l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A29" i="2" s="1"/>
</calcChain>
</file>

<file path=xl/sharedStrings.xml><?xml version="1.0" encoding="utf-8"?>
<sst xmlns="http://schemas.openxmlformats.org/spreadsheetml/2006/main" count="63" uniqueCount="38">
  <si>
    <t>Age</t>
  </si>
  <si>
    <t xml:space="preserve">Initial corpous </t>
  </si>
  <si>
    <t xml:space="preserve">At age 42 he needs </t>
  </si>
  <si>
    <t>We invest 50% in debt and the remaining 50% in equity</t>
  </si>
  <si>
    <t>For debt</t>
  </si>
  <si>
    <t>For equity</t>
  </si>
  <si>
    <t>Principal</t>
  </si>
  <si>
    <t>rate</t>
  </si>
  <si>
    <t xml:space="preserve">time </t>
  </si>
  <si>
    <t xml:space="preserve">amount </t>
  </si>
  <si>
    <t>age 42</t>
  </si>
  <si>
    <t xml:space="preserve">At age 42 he needs 20 lakhs so remaining amount </t>
  </si>
  <si>
    <t>amount</t>
  </si>
  <si>
    <t>At age 48 he needs 50 lakhs, so remaining amount</t>
  </si>
  <si>
    <t>principal</t>
  </si>
  <si>
    <t>time</t>
  </si>
  <si>
    <t>This amount he puts in equity for the next 10 years</t>
  </si>
  <si>
    <t xml:space="preserve">principal </t>
  </si>
  <si>
    <t>Now he puts this amount in debt for the next 2 years for less volatility</t>
  </si>
  <si>
    <t xml:space="preserve">Amount </t>
  </si>
  <si>
    <t>At the age of 60 his retirement corpus is:</t>
  </si>
  <si>
    <t>SIP</t>
  </si>
  <si>
    <t>Monthly investment</t>
  </si>
  <si>
    <t>Total at the end of the year</t>
  </si>
  <si>
    <t>Interest</t>
  </si>
  <si>
    <t>Amount</t>
  </si>
  <si>
    <t>At age 58, total amount from debt and equity AND sip</t>
  </si>
  <si>
    <t>Initial Corpus</t>
  </si>
  <si>
    <t>For future</t>
  </si>
  <si>
    <t>Rate/month</t>
  </si>
  <si>
    <t>Winning bet</t>
  </si>
  <si>
    <t>Total interest/year</t>
  </si>
  <si>
    <t>when age 42 he needs 2000000</t>
  </si>
  <si>
    <t xml:space="preserve">age </t>
  </si>
  <si>
    <t>After taking out 50 lakhs at age 48</t>
  </si>
  <si>
    <t>This amount is put in equity for the next 12 years</t>
  </si>
  <si>
    <t>At age 60 total amount</t>
  </si>
  <si>
    <t>Age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</si>
</sst>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K8" sqref="K8"/>
    </sheetView>
  </sheetViews>
  <sheetFormatPr defaultRowHeight="15" x14ac:dyDescent="0.25"/>
  <cols>
    <col min="1" max="1" width="18.5703125" bestFit="1" customWidth="1"/>
    <col min="2" max="2" width="14.28515625" bestFit="1" customWidth="1"/>
    <col min="3" max="3" width="18.28515625" bestFit="1" customWidth="1"/>
    <col min="4" max="4" width="64.28515625" bestFit="1" customWidth="1"/>
    <col min="5" max="5" width="15.85546875" bestFit="1" customWidth="1"/>
    <col min="9" max="9" width="19.28515625" bestFit="1" customWidth="1"/>
    <col min="10" max="11" width="25.28515625" bestFit="1" customWidth="1"/>
    <col min="13" max="13" width="15.85546875" bestFit="1" customWidth="1"/>
  </cols>
  <sheetData>
    <row r="1" spans="1:13" x14ac:dyDescent="0.25">
      <c r="A1" t="s">
        <v>0</v>
      </c>
    </row>
    <row r="2" spans="1:13" x14ac:dyDescent="0.25">
      <c r="A2">
        <v>40</v>
      </c>
      <c r="C2" t="s">
        <v>2</v>
      </c>
    </row>
    <row r="3" spans="1:13" x14ac:dyDescent="0.25">
      <c r="A3" t="s">
        <v>1</v>
      </c>
      <c r="C3" s="1">
        <v>2000000</v>
      </c>
      <c r="K3" t="s">
        <v>21</v>
      </c>
    </row>
    <row r="4" spans="1:13" x14ac:dyDescent="0.25">
      <c r="A4" s="1">
        <v>10000000</v>
      </c>
      <c r="C4" t="s">
        <v>3</v>
      </c>
      <c r="I4" t="s">
        <v>0</v>
      </c>
      <c r="J4" t="s">
        <v>22</v>
      </c>
      <c r="K4" t="s">
        <v>23</v>
      </c>
      <c r="L4" t="s">
        <v>24</v>
      </c>
      <c r="M4" t="s">
        <v>25</v>
      </c>
    </row>
    <row r="5" spans="1:13" x14ac:dyDescent="0.25">
      <c r="I5">
        <v>40</v>
      </c>
      <c r="J5" s="1">
        <v>20000</v>
      </c>
      <c r="K5" s="2">
        <f>J5*12</f>
        <v>240000</v>
      </c>
      <c r="L5">
        <v>0.14000000000000001</v>
      </c>
      <c r="M5" s="1">
        <f>K5*(1+L5)</f>
        <v>273600.00000000006</v>
      </c>
    </row>
    <row r="6" spans="1:13" x14ac:dyDescent="0.25">
      <c r="A6" t="s">
        <v>4</v>
      </c>
      <c r="C6" s="1"/>
      <c r="D6" t="s">
        <v>5</v>
      </c>
      <c r="I6">
        <v>41</v>
      </c>
      <c r="J6" s="1">
        <v>20000</v>
      </c>
      <c r="K6" s="2">
        <f>J6*12+M5</f>
        <v>513600.00000000006</v>
      </c>
      <c r="L6">
        <v>0.14000000000000001</v>
      </c>
      <c r="M6" s="2">
        <f>K6*(1+L6)</f>
        <v>585504.00000000012</v>
      </c>
    </row>
    <row r="7" spans="1:13" x14ac:dyDescent="0.25">
      <c r="A7" t="s">
        <v>6</v>
      </c>
      <c r="B7" s="1">
        <v>5000000</v>
      </c>
      <c r="C7" s="2"/>
      <c r="D7" t="s">
        <v>14</v>
      </c>
      <c r="E7" s="1">
        <v>5000000</v>
      </c>
      <c r="I7">
        <v>42</v>
      </c>
      <c r="J7" s="1">
        <v>20000</v>
      </c>
      <c r="K7" s="2">
        <f>J7*12+M6</f>
        <v>825504.00000000012</v>
      </c>
      <c r="L7">
        <v>0.14000000000000001</v>
      </c>
      <c r="M7" s="1">
        <f>K7*(1+L7)</f>
        <v>941074.56000000029</v>
      </c>
    </row>
    <row r="8" spans="1:13" x14ac:dyDescent="0.25">
      <c r="A8" t="s">
        <v>7</v>
      </c>
      <c r="B8">
        <v>0.06</v>
      </c>
      <c r="D8" t="s">
        <v>7</v>
      </c>
      <c r="E8">
        <v>0.14000000000000001</v>
      </c>
      <c r="I8">
        <v>43</v>
      </c>
      <c r="J8" s="1">
        <v>20000</v>
      </c>
      <c r="K8" s="2">
        <f t="shared" ref="K8:K11" si="0">J8*12+M7</f>
        <v>1181074.5600000003</v>
      </c>
      <c r="L8">
        <v>0.14000000000000001</v>
      </c>
      <c r="M8" s="2">
        <f t="shared" ref="M8:M12" si="1">K8*(1+L8)</f>
        <v>1346424.9984000004</v>
      </c>
    </row>
    <row r="9" spans="1:13" x14ac:dyDescent="0.25">
      <c r="A9" t="s">
        <v>8</v>
      </c>
      <c r="B9">
        <v>2</v>
      </c>
      <c r="D9" t="s">
        <v>15</v>
      </c>
      <c r="E9">
        <v>18</v>
      </c>
      <c r="I9">
        <v>44</v>
      </c>
      <c r="J9" s="1">
        <v>20000</v>
      </c>
      <c r="K9" s="2">
        <f t="shared" si="0"/>
        <v>1586424.9984000004</v>
      </c>
      <c r="L9">
        <v>0.14000000000000001</v>
      </c>
      <c r="M9" s="1">
        <f t="shared" si="1"/>
        <v>1808524.4981760005</v>
      </c>
    </row>
    <row r="10" spans="1:13" x14ac:dyDescent="0.25">
      <c r="A10" t="s">
        <v>9</v>
      </c>
      <c r="B10" s="1">
        <f>B7*(1+B8)^B9</f>
        <v>5618000.0000000009</v>
      </c>
      <c r="D10" t="s">
        <v>9</v>
      </c>
      <c r="E10" s="1">
        <f>E7*(1+E8)^E9</f>
        <v>52875845.921264313</v>
      </c>
      <c r="I10">
        <v>45</v>
      </c>
      <c r="J10" s="1">
        <v>20000</v>
      </c>
      <c r="K10" s="2">
        <f t="shared" si="0"/>
        <v>2048524.4981760005</v>
      </c>
      <c r="L10">
        <v>0.14000000000000001</v>
      </c>
      <c r="M10" s="2">
        <f t="shared" si="1"/>
        <v>2335317.9279206409</v>
      </c>
    </row>
    <row r="11" spans="1:13" x14ac:dyDescent="0.25">
      <c r="I11">
        <v>46</v>
      </c>
      <c r="J11" s="1">
        <v>20000</v>
      </c>
      <c r="K11" s="2">
        <f t="shared" si="0"/>
        <v>2575317.9279206409</v>
      </c>
      <c r="L11">
        <v>0.14000000000000001</v>
      </c>
      <c r="M11" s="1">
        <f t="shared" si="1"/>
        <v>2935862.4378295308</v>
      </c>
    </row>
    <row r="12" spans="1:13" x14ac:dyDescent="0.25">
      <c r="A12" t="s">
        <v>11</v>
      </c>
      <c r="D12" t="s">
        <v>26</v>
      </c>
      <c r="I12">
        <v>47</v>
      </c>
      <c r="J12" s="1">
        <v>20000</v>
      </c>
      <c r="K12" s="2">
        <f>J12*12+M11</f>
        <v>3175862.4378295308</v>
      </c>
      <c r="L12">
        <v>0.14000000000000001</v>
      </c>
      <c r="M12" s="2">
        <f t="shared" si="1"/>
        <v>3620483.1791256657</v>
      </c>
    </row>
    <row r="13" spans="1:13" x14ac:dyDescent="0.25">
      <c r="A13" t="s">
        <v>6</v>
      </c>
      <c r="B13" s="2">
        <f>B10-2000000</f>
        <v>3618000.0000000009</v>
      </c>
      <c r="D13" t="s">
        <v>17</v>
      </c>
      <c r="E13" s="2">
        <f>E10+B23+M23</f>
        <v>74971931.180095106</v>
      </c>
      <c r="I13">
        <v>48</v>
      </c>
      <c r="J13" s="1">
        <v>20000</v>
      </c>
      <c r="K13" s="2">
        <f>J13*12+M12</f>
        <v>3860483.1791256657</v>
      </c>
      <c r="L13">
        <v>0.14000000000000001</v>
      </c>
      <c r="M13" s="2">
        <f>K13*(1+L13)</f>
        <v>4400950.8242032593</v>
      </c>
    </row>
    <row r="14" spans="1:13" x14ac:dyDescent="0.25">
      <c r="A14" t="s">
        <v>7</v>
      </c>
      <c r="B14">
        <v>0.06</v>
      </c>
      <c r="D14" t="s">
        <v>18</v>
      </c>
      <c r="I14">
        <v>49</v>
      </c>
      <c r="J14" s="1">
        <v>20000</v>
      </c>
      <c r="K14" s="2">
        <f t="shared" ref="K14:K16" si="2">J14*12+M13</f>
        <v>4640950.8242032593</v>
      </c>
      <c r="L14">
        <v>0.14000000000000001</v>
      </c>
      <c r="M14" s="1">
        <f>K14*(1+L14)</f>
        <v>5290683.939591716</v>
      </c>
    </row>
    <row r="15" spans="1:13" x14ac:dyDescent="0.25">
      <c r="A15" t="s">
        <v>8</v>
      </c>
      <c r="B15">
        <v>6</v>
      </c>
      <c r="D15" t="s">
        <v>7</v>
      </c>
      <c r="E15">
        <v>0.06</v>
      </c>
      <c r="I15">
        <v>50</v>
      </c>
      <c r="J15" s="1">
        <v>20000</v>
      </c>
      <c r="K15" s="2">
        <f t="shared" si="2"/>
        <v>5530683.939591716</v>
      </c>
      <c r="L15">
        <v>0.14000000000000001</v>
      </c>
      <c r="M15" s="2">
        <f t="shared" ref="M15:M16" si="3">K15*(1+L15)</f>
        <v>6304979.6911345571</v>
      </c>
    </row>
    <row r="16" spans="1:13" x14ac:dyDescent="0.25">
      <c r="A16" t="s">
        <v>12</v>
      </c>
      <c r="B16" s="1">
        <f>B13*(1+B14)^B15</f>
        <v>5132202.1481422111</v>
      </c>
      <c r="D16" t="s">
        <v>15</v>
      </c>
      <c r="E16">
        <v>2</v>
      </c>
      <c r="I16">
        <v>51</v>
      </c>
      <c r="J16" s="1">
        <v>20000</v>
      </c>
      <c r="K16" s="2">
        <f t="shared" si="2"/>
        <v>6544979.6911345571</v>
      </c>
      <c r="L16">
        <v>0.14000000000000001</v>
      </c>
      <c r="M16" s="1">
        <f t="shared" si="3"/>
        <v>7461276.8478933964</v>
      </c>
    </row>
    <row r="17" spans="1:13" x14ac:dyDescent="0.25">
      <c r="D17" t="s">
        <v>19</v>
      </c>
      <c r="E17" s="1">
        <f>E13*(1+E15)^E16</f>
        <v>84238461.873954877</v>
      </c>
      <c r="I17">
        <v>52</v>
      </c>
      <c r="J17" s="1">
        <v>20000</v>
      </c>
      <c r="K17" s="2">
        <f>J17*12+M16</f>
        <v>7701276.8478933964</v>
      </c>
      <c r="L17">
        <v>0.14000000000000001</v>
      </c>
      <c r="M17" s="2">
        <f>K17*(1+L17)</f>
        <v>8779455.6065984722</v>
      </c>
    </row>
    <row r="18" spans="1:13" x14ac:dyDescent="0.25">
      <c r="A18" t="s">
        <v>13</v>
      </c>
      <c r="I18">
        <v>53</v>
      </c>
      <c r="J18" s="1">
        <v>20000</v>
      </c>
      <c r="K18" s="2">
        <f>J18*12+M17</f>
        <v>9019455.6065984722</v>
      </c>
      <c r="L18">
        <v>0.14000000000000001</v>
      </c>
      <c r="M18" s="1">
        <f>K18*(1+L18)</f>
        <v>10282179.39152226</v>
      </c>
    </row>
    <row r="19" spans="1:13" x14ac:dyDescent="0.25">
      <c r="A19" t="s">
        <v>14</v>
      </c>
      <c r="B19" s="2">
        <f>B16-5000000</f>
        <v>132202.14814221114</v>
      </c>
      <c r="I19">
        <v>54</v>
      </c>
      <c r="J19" s="1">
        <v>20000</v>
      </c>
      <c r="K19" s="2">
        <f t="shared" ref="K19:K22" si="4">J19*12+M18</f>
        <v>10522179.39152226</v>
      </c>
      <c r="L19">
        <v>0.14000000000000001</v>
      </c>
      <c r="M19" s="2">
        <f t="shared" ref="M19:M23" si="5">K19*(1+L19)</f>
        <v>11995284.506335378</v>
      </c>
    </row>
    <row r="20" spans="1:13" x14ac:dyDescent="0.25">
      <c r="A20" t="s">
        <v>16</v>
      </c>
      <c r="I20">
        <v>55</v>
      </c>
      <c r="J20" s="1">
        <v>20000</v>
      </c>
      <c r="K20" s="2">
        <f t="shared" si="4"/>
        <v>12235284.506335378</v>
      </c>
      <c r="L20">
        <v>0.14000000000000001</v>
      </c>
      <c r="M20" s="1">
        <f t="shared" si="5"/>
        <v>13948224.337222332</v>
      </c>
    </row>
    <row r="21" spans="1:13" x14ac:dyDescent="0.25">
      <c r="A21" t="s">
        <v>15</v>
      </c>
      <c r="B21">
        <v>10</v>
      </c>
      <c r="I21">
        <v>56</v>
      </c>
      <c r="J21" s="1">
        <v>20000</v>
      </c>
      <c r="K21" s="2">
        <f t="shared" si="4"/>
        <v>14188224.337222332</v>
      </c>
      <c r="L21">
        <v>0.14000000000000001</v>
      </c>
      <c r="M21" s="2">
        <f t="shared" si="5"/>
        <v>16174575.744433461</v>
      </c>
    </row>
    <row r="22" spans="1:13" x14ac:dyDescent="0.25">
      <c r="A22" t="s">
        <v>7</v>
      </c>
      <c r="B22">
        <v>0.14000000000000001</v>
      </c>
      <c r="I22">
        <v>57</v>
      </c>
      <c r="J22" s="1">
        <v>20000</v>
      </c>
      <c r="K22" s="2">
        <f t="shared" si="4"/>
        <v>16414575.744433461</v>
      </c>
      <c r="L22">
        <v>0.14000000000000001</v>
      </c>
      <c r="M22" s="1">
        <f t="shared" si="5"/>
        <v>18712616.348654147</v>
      </c>
    </row>
    <row r="23" spans="1:13" x14ac:dyDescent="0.25">
      <c r="A23" t="s">
        <v>12</v>
      </c>
      <c r="B23" s="1">
        <f>B19*(1+B22)^B21</f>
        <v>490102.62136506598</v>
      </c>
      <c r="I23">
        <v>58</v>
      </c>
      <c r="J23" s="1">
        <v>20000</v>
      </c>
      <c r="K23" s="2">
        <f>J23*12+M22</f>
        <v>18952616.348654147</v>
      </c>
      <c r="L23">
        <v>0.14000000000000001</v>
      </c>
      <c r="M23" s="2">
        <f t="shared" si="5"/>
        <v>21605982.63746573</v>
      </c>
    </row>
    <row r="25" spans="1:13" x14ac:dyDescent="0.25">
      <c r="A25" t="s">
        <v>20</v>
      </c>
    </row>
    <row r="26" spans="1:13" x14ac:dyDescent="0.25">
      <c r="A26" s="3">
        <f>E17</f>
        <v>84238461.873954877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4" workbookViewId="0">
      <selection activeCell="E27" sqref="E27"/>
    </sheetView>
  </sheetViews>
  <sheetFormatPr defaultRowHeight="15" x14ac:dyDescent="0.25"/>
  <cols>
    <col min="1" max="1" width="15.85546875" bestFit="1" customWidth="1"/>
    <col min="2" max="2" width="17.85546875" bestFit="1" customWidth="1"/>
    <col min="3" max="3" width="32.85546875" bestFit="1" customWidth="1"/>
    <col min="5" max="5" width="16.85546875" bestFit="1" customWidth="1"/>
  </cols>
  <sheetData>
    <row r="1" spans="1:7" x14ac:dyDescent="0.25">
      <c r="A1" t="s">
        <v>27</v>
      </c>
      <c r="B1" t="s">
        <v>0</v>
      </c>
    </row>
    <row r="2" spans="1:7" x14ac:dyDescent="0.25">
      <c r="A2" s="1">
        <v>10000000</v>
      </c>
      <c r="B2">
        <v>40</v>
      </c>
    </row>
    <row r="4" spans="1:7" x14ac:dyDescent="0.25">
      <c r="A4" t="s">
        <v>28</v>
      </c>
      <c r="E4" t="s">
        <v>5</v>
      </c>
    </row>
    <row r="5" spans="1:7" x14ac:dyDescent="0.25">
      <c r="A5" t="s">
        <v>29</v>
      </c>
      <c r="B5" t="s">
        <v>14</v>
      </c>
      <c r="E5" t="s">
        <v>14</v>
      </c>
      <c r="F5" t="s">
        <v>7</v>
      </c>
      <c r="G5" t="s">
        <v>15</v>
      </c>
    </row>
    <row r="6" spans="1:7" x14ac:dyDescent="0.25">
      <c r="A6">
        <f>2/100</f>
        <v>0.02</v>
      </c>
      <c r="B6" s="1">
        <v>2000000</v>
      </c>
      <c r="E6" s="1">
        <v>5000000</v>
      </c>
      <c r="F6">
        <v>0.14000000000000001</v>
      </c>
      <c r="G6">
        <v>8</v>
      </c>
    </row>
    <row r="7" spans="1:7" x14ac:dyDescent="0.25">
      <c r="A7" t="s">
        <v>30</v>
      </c>
      <c r="B7" t="s">
        <v>31</v>
      </c>
    </row>
    <row r="8" spans="1:7" x14ac:dyDescent="0.25">
      <c r="A8">
        <v>9</v>
      </c>
      <c r="B8">
        <f>A8*A6</f>
        <v>0.18</v>
      </c>
      <c r="E8" t="s">
        <v>12</v>
      </c>
    </row>
    <row r="9" spans="1:7" x14ac:dyDescent="0.25">
      <c r="A9" t="s">
        <v>37</v>
      </c>
      <c r="E9" s="1">
        <f>E6*(1+F6)^G6</f>
        <v>14262932.110336142</v>
      </c>
    </row>
    <row r="10" spans="1:7" x14ac:dyDescent="0.25">
      <c r="A10" t="s">
        <v>12</v>
      </c>
      <c r="B10" s="1">
        <f>B6*(1+B8)^2</f>
        <v>2784799.9999999995</v>
      </c>
    </row>
    <row r="11" spans="1:7" x14ac:dyDescent="0.25">
      <c r="A11" t="s">
        <v>10</v>
      </c>
      <c r="B11" s="1"/>
    </row>
    <row r="12" spans="1:7" x14ac:dyDescent="0.25">
      <c r="A12" t="s">
        <v>9</v>
      </c>
      <c r="B12" s="1">
        <f>B10*(1+B8)</f>
        <v>3286063.9999999991</v>
      </c>
    </row>
    <row r="13" spans="1:7" x14ac:dyDescent="0.25">
      <c r="A13" t="s">
        <v>32</v>
      </c>
    </row>
    <row r="14" spans="1:7" x14ac:dyDescent="0.25">
      <c r="A14" t="s">
        <v>25</v>
      </c>
      <c r="B14" s="2">
        <f>B12-2000000</f>
        <v>1286063.9999999991</v>
      </c>
    </row>
    <row r="15" spans="1:7" x14ac:dyDescent="0.25">
      <c r="A15" t="s">
        <v>33</v>
      </c>
      <c r="B15" t="s">
        <v>14</v>
      </c>
      <c r="C15" t="s">
        <v>12</v>
      </c>
    </row>
    <row r="16" spans="1:7" x14ac:dyDescent="0.25">
      <c r="A16">
        <v>42</v>
      </c>
      <c r="B16" s="2">
        <f>B14</f>
        <v>1286063.9999999991</v>
      </c>
      <c r="C16" s="2">
        <f>B16*(1+B8)</f>
        <v>1517555.5199999989</v>
      </c>
    </row>
    <row r="17" spans="1:5" x14ac:dyDescent="0.25">
      <c r="A17">
        <v>43</v>
      </c>
      <c r="B17" s="2">
        <f>C16</f>
        <v>1517555.5199999989</v>
      </c>
      <c r="C17" s="1">
        <f>B17*(1+B8)</f>
        <v>1790715.5135999986</v>
      </c>
    </row>
    <row r="18" spans="1:5" x14ac:dyDescent="0.25">
      <c r="A18">
        <v>44</v>
      </c>
      <c r="B18" s="2">
        <f>C17</f>
        <v>1790715.5135999986</v>
      </c>
      <c r="C18" s="1">
        <f>B18*(1+B8)</f>
        <v>2113044.3060479984</v>
      </c>
    </row>
    <row r="19" spans="1:5" x14ac:dyDescent="0.25">
      <c r="A19">
        <v>45</v>
      </c>
      <c r="B19" s="2">
        <f t="shared" ref="B19:B22" si="0">C18</f>
        <v>2113044.3060479984</v>
      </c>
      <c r="C19" s="1">
        <f>B19*(1+B8)</f>
        <v>2493392.281136638</v>
      </c>
    </row>
    <row r="20" spans="1:5" x14ac:dyDescent="0.25">
      <c r="A20">
        <v>46</v>
      </c>
      <c r="B20" s="2">
        <f t="shared" si="0"/>
        <v>2493392.281136638</v>
      </c>
      <c r="C20" s="1">
        <f>B20*(1+B8)</f>
        <v>2942202.8917412325</v>
      </c>
    </row>
    <row r="21" spans="1:5" x14ac:dyDescent="0.25">
      <c r="A21">
        <v>47</v>
      </c>
      <c r="B21" s="2">
        <f t="shared" si="0"/>
        <v>2942202.8917412325</v>
      </c>
      <c r="C21" s="1">
        <f>B21*(1+B8)</f>
        <v>3471799.4122546543</v>
      </c>
    </row>
    <row r="22" spans="1:5" x14ac:dyDescent="0.25">
      <c r="A22">
        <v>48</v>
      </c>
      <c r="B22" s="2">
        <f t="shared" si="0"/>
        <v>3471799.4122546543</v>
      </c>
      <c r="C22" s="1">
        <f>B22*(1+B8)</f>
        <v>4096723.3064604918</v>
      </c>
    </row>
    <row r="24" spans="1:5" x14ac:dyDescent="0.25">
      <c r="A24" t="s">
        <v>34</v>
      </c>
    </row>
    <row r="25" spans="1:5" x14ac:dyDescent="0.25">
      <c r="A25" s="2">
        <f>C22+E9-5000000</f>
        <v>13359655.416796632</v>
      </c>
      <c r="E25" t="s">
        <v>36</v>
      </c>
    </row>
    <row r="26" spans="1:5" x14ac:dyDescent="0.25">
      <c r="E26" s="3">
        <f>A29</f>
        <v>64365548.223832242</v>
      </c>
    </row>
    <row r="27" spans="1:5" x14ac:dyDescent="0.25">
      <c r="A27" t="s">
        <v>35</v>
      </c>
    </row>
    <row r="28" spans="1:5" x14ac:dyDescent="0.25">
      <c r="A28" t="s">
        <v>12</v>
      </c>
    </row>
    <row r="29" spans="1:5" x14ac:dyDescent="0.25">
      <c r="A29" s="1">
        <f>A25*(1.14)^12</f>
        <v>64365548.223832242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Batch1</dc:creator>
  <cp:lastModifiedBy>Batch1</cp:lastModifiedBy>
  <dcterms:created xsi:type="dcterms:W3CDTF">2025-02-08T12:42:43Z</dcterms:created>
  <dcterms:modified xsi:type="dcterms:W3CDTF">2025-02-08T14:07:06Z</dcterms:modified>
</cp:coreProperties>
</file>