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minstrel\kinetika\project_demetra\results\20250206\"/>
    </mc:Choice>
  </mc:AlternateContent>
  <xr:revisionPtr revIDLastSave="0" documentId="8_{56E014E4-1F96-4C49-B726-41CF043EEFC6}" xr6:coauthVersionLast="47" xr6:coauthVersionMax="47" xr10:uidLastSave="{00000000-0000-0000-0000-000000000000}"/>
  <bookViews>
    <workbookView xWindow="38280" yWindow="-120" windowWidth="38640" windowHeight="21120" activeTab="1" xr2:uid="{DA2565EB-2DBB-4544-ABEE-7884703BBC10}"/>
  </bookViews>
  <sheets>
    <sheet name="Sheet1" sheetId="1" r:id="rId1"/>
    <sheet name="2025020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4" i="2"/>
  <c r="D5" i="2"/>
  <c r="C14" i="2" l="1"/>
  <c r="E5" i="2"/>
  <c r="F5" i="2"/>
  <c r="E4" i="2"/>
  <c r="F4" i="2" s="1"/>
  <c r="W45" i="1"/>
  <c r="Z54" i="1"/>
  <c r="AA54" i="1"/>
  <c r="AB54" i="1"/>
  <c r="AC54" i="1"/>
  <c r="AD54" i="1"/>
  <c r="AE54" i="1"/>
  <c r="Z55" i="1"/>
  <c r="AA55" i="1" s="1"/>
  <c r="AD55" i="1" s="1"/>
  <c r="AB55" i="1"/>
  <c r="AC55" i="1"/>
  <c r="AE55" i="1"/>
  <c r="Z56" i="1"/>
  <c r="AA56" i="1"/>
  <c r="AB56" i="1"/>
  <c r="AC56" i="1"/>
  <c r="AD56" i="1"/>
  <c r="AE56" i="1"/>
  <c r="Z57" i="1"/>
  <c r="AB57" i="1" s="1"/>
  <c r="AE57" i="1" s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" i="1"/>
  <c r="AB5" i="1"/>
  <c r="AE5" i="1" s="1"/>
  <c r="Z6" i="1"/>
  <c r="AB6" i="1" s="1"/>
  <c r="AE6" i="1" s="1"/>
  <c r="D5" i="1"/>
  <c r="D4" i="1"/>
  <c r="F4" i="1" s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5" i="1"/>
  <c r="W29" i="1"/>
  <c r="W28" i="1"/>
  <c r="U26" i="1"/>
  <c r="V28" i="1" s="1"/>
  <c r="X28" i="1" s="1"/>
  <c r="E5" i="1"/>
  <c r="E4" i="1"/>
  <c r="C14" i="1"/>
  <c r="F6" i="2" l="1"/>
  <c r="C8" i="2" s="1"/>
  <c r="C15" i="2" s="1"/>
  <c r="Z58" i="1"/>
  <c r="AA57" i="1"/>
  <c r="AD57" i="1" s="1"/>
  <c r="F5" i="1"/>
  <c r="V29" i="1"/>
  <c r="X29" i="1" s="1"/>
  <c r="Z7" i="1"/>
  <c r="F6" i="1"/>
  <c r="C17" i="2" l="1"/>
  <c r="E8" i="2"/>
  <c r="C20" i="2"/>
  <c r="C21" i="2" s="1"/>
  <c r="AB58" i="1"/>
  <c r="AE58" i="1" s="1"/>
  <c r="AA58" i="1"/>
  <c r="AD58" i="1" s="1"/>
  <c r="Z59" i="1"/>
  <c r="Z8" i="1"/>
  <c r="AB7" i="1"/>
  <c r="AE7" i="1" s="1"/>
  <c r="C8" i="1"/>
  <c r="C15" i="1" l="1"/>
  <c r="C17" i="1" s="1"/>
  <c r="E8" i="1"/>
  <c r="AA59" i="1"/>
  <c r="AD59" i="1" s="1"/>
  <c r="Z60" i="1"/>
  <c r="AB59" i="1"/>
  <c r="AE59" i="1" s="1"/>
  <c r="Z9" i="1"/>
  <c r="AB8" i="1"/>
  <c r="AE8" i="1" s="1"/>
  <c r="C20" i="1"/>
  <c r="C21" i="1" s="1"/>
  <c r="Z61" i="1" l="1"/>
  <c r="AA60" i="1"/>
  <c r="AD60" i="1" s="1"/>
  <c r="AB60" i="1"/>
  <c r="AE60" i="1" s="1"/>
  <c r="Z10" i="1"/>
  <c r="AB9" i="1"/>
  <c r="AE9" i="1" s="1"/>
  <c r="AB61" i="1" l="1"/>
  <c r="AE61" i="1" s="1"/>
  <c r="AA61" i="1"/>
  <c r="AD61" i="1" s="1"/>
  <c r="Z62" i="1"/>
  <c r="Z11" i="1"/>
  <c r="AB10" i="1"/>
  <c r="AE10" i="1" s="1"/>
  <c r="AB62" i="1" l="1"/>
  <c r="AE62" i="1" s="1"/>
  <c r="AA62" i="1"/>
  <c r="AD62" i="1" s="1"/>
  <c r="Z63" i="1"/>
  <c r="Z12" i="1"/>
  <c r="AB11" i="1"/>
  <c r="AE11" i="1" s="1"/>
  <c r="Z64" i="1" l="1"/>
  <c r="AA63" i="1"/>
  <c r="AD63" i="1" s="1"/>
  <c r="AB63" i="1"/>
  <c r="AE63" i="1" s="1"/>
  <c r="Z13" i="1"/>
  <c r="AB12" i="1"/>
  <c r="AE12" i="1" s="1"/>
  <c r="AA64" i="1" l="1"/>
  <c r="AD64" i="1" s="1"/>
  <c r="AB64" i="1"/>
  <c r="AE64" i="1" s="1"/>
  <c r="Z65" i="1"/>
  <c r="Z14" i="1"/>
  <c r="AB13" i="1"/>
  <c r="AE13" i="1" s="1"/>
  <c r="Z66" i="1" l="1"/>
  <c r="AB65" i="1"/>
  <c r="AE65" i="1" s="1"/>
  <c r="AA65" i="1"/>
  <c r="AD65" i="1" s="1"/>
  <c r="Z15" i="1"/>
  <c r="AB14" i="1"/>
  <c r="AE14" i="1" s="1"/>
  <c r="AA66" i="1" l="1"/>
  <c r="AD66" i="1" s="1"/>
  <c r="AB66" i="1"/>
  <c r="AE66" i="1" s="1"/>
  <c r="Z67" i="1"/>
  <c r="Z16" i="1"/>
  <c r="AB15" i="1"/>
  <c r="AE15" i="1" s="1"/>
  <c r="AB67" i="1" l="1"/>
  <c r="AE67" i="1" s="1"/>
  <c r="Z68" i="1"/>
  <c r="AA67" i="1"/>
  <c r="AD67" i="1" s="1"/>
  <c r="Z17" i="1"/>
  <c r="AB16" i="1"/>
  <c r="AE16" i="1" s="1"/>
  <c r="Z69" i="1" l="1"/>
  <c r="AB68" i="1"/>
  <c r="AE68" i="1" s="1"/>
  <c r="AA68" i="1"/>
  <c r="AD68" i="1" s="1"/>
  <c r="Z18" i="1"/>
  <c r="AB17" i="1"/>
  <c r="AE17" i="1" s="1"/>
  <c r="Z70" i="1" l="1"/>
  <c r="AB69" i="1"/>
  <c r="AE69" i="1" s="1"/>
  <c r="AA69" i="1"/>
  <c r="AD69" i="1" s="1"/>
  <c r="Z19" i="1"/>
  <c r="AB18" i="1"/>
  <c r="AE18" i="1" s="1"/>
  <c r="Z71" i="1" l="1"/>
  <c r="AB70" i="1"/>
  <c r="AE70" i="1" s="1"/>
  <c r="AA70" i="1"/>
  <c r="AD70" i="1" s="1"/>
  <c r="Z20" i="1"/>
  <c r="AB19" i="1"/>
  <c r="AE19" i="1" s="1"/>
  <c r="Z72" i="1" l="1"/>
  <c r="AA71" i="1"/>
  <c r="AD71" i="1" s="1"/>
  <c r="AB71" i="1"/>
  <c r="AE71" i="1" s="1"/>
  <c r="Z21" i="1"/>
  <c r="AB20" i="1"/>
  <c r="AE20" i="1" s="1"/>
  <c r="AB72" i="1" l="1"/>
  <c r="AE72" i="1" s="1"/>
  <c r="AA72" i="1"/>
  <c r="AD72" i="1" s="1"/>
  <c r="Z73" i="1"/>
  <c r="Z22" i="1"/>
  <c r="AB21" i="1"/>
  <c r="AE21" i="1" s="1"/>
  <c r="AA73" i="1" l="1"/>
  <c r="AD73" i="1" s="1"/>
  <c r="AB73" i="1"/>
  <c r="AE73" i="1" s="1"/>
  <c r="Z23" i="1"/>
  <c r="AB22" i="1"/>
  <c r="AE22" i="1" s="1"/>
  <c r="Z24" i="1" l="1"/>
  <c r="AB23" i="1"/>
  <c r="AE23" i="1" s="1"/>
  <c r="Z25" i="1" l="1"/>
  <c r="AB24" i="1"/>
  <c r="AE24" i="1" s="1"/>
  <c r="Z26" i="1" l="1"/>
  <c r="AB25" i="1"/>
  <c r="AE25" i="1" s="1"/>
  <c r="Z27" i="1" l="1"/>
  <c r="AB26" i="1"/>
  <c r="AE26" i="1" s="1"/>
  <c r="Z28" i="1" l="1"/>
  <c r="AB27" i="1"/>
  <c r="AE27" i="1" s="1"/>
  <c r="Z29" i="1" l="1"/>
  <c r="AB28" i="1"/>
  <c r="AE28" i="1" s="1"/>
  <c r="Z30" i="1" l="1"/>
  <c r="AB29" i="1"/>
  <c r="AE29" i="1" s="1"/>
  <c r="Z31" i="1" l="1"/>
  <c r="AB30" i="1"/>
  <c r="AE30" i="1" s="1"/>
  <c r="Z32" i="1" l="1"/>
  <c r="AB31" i="1"/>
  <c r="AE31" i="1" s="1"/>
  <c r="Z33" i="1" l="1"/>
  <c r="AB32" i="1"/>
  <c r="AE32" i="1" s="1"/>
  <c r="Z34" i="1" l="1"/>
  <c r="AB33" i="1"/>
  <c r="AE33" i="1" s="1"/>
  <c r="Z35" i="1" l="1"/>
  <c r="AB34" i="1"/>
  <c r="AE34" i="1" s="1"/>
  <c r="Z36" i="1" l="1"/>
  <c r="AB35" i="1"/>
  <c r="AE35" i="1" s="1"/>
  <c r="Z37" i="1" l="1"/>
  <c r="AB36" i="1"/>
  <c r="AE36" i="1" s="1"/>
  <c r="Z38" i="1" l="1"/>
  <c r="AB37" i="1"/>
  <c r="AE37" i="1" s="1"/>
  <c r="Z39" i="1" l="1"/>
  <c r="AB38" i="1"/>
  <c r="AE38" i="1" s="1"/>
  <c r="Z40" i="1" l="1"/>
  <c r="AB39" i="1"/>
  <c r="AE39" i="1" s="1"/>
  <c r="Z41" i="1" l="1"/>
  <c r="AB40" i="1"/>
  <c r="AE40" i="1" s="1"/>
  <c r="Z42" i="1" l="1"/>
  <c r="AB41" i="1"/>
  <c r="AE41" i="1" s="1"/>
  <c r="Z43" i="1" l="1"/>
  <c r="AB42" i="1"/>
  <c r="AE42" i="1" s="1"/>
  <c r="Z44" i="1" l="1"/>
  <c r="AB43" i="1"/>
  <c r="AE43" i="1" s="1"/>
  <c r="Z45" i="1" l="1"/>
  <c r="AB44" i="1"/>
  <c r="AE44" i="1" s="1"/>
  <c r="Z46" i="1" l="1"/>
  <c r="AB45" i="1"/>
  <c r="AE45" i="1" s="1"/>
  <c r="Z47" i="1" l="1"/>
  <c r="AB46" i="1"/>
  <c r="AE46" i="1" s="1"/>
  <c r="Z48" i="1" l="1"/>
  <c r="AB47" i="1"/>
  <c r="AE47" i="1" s="1"/>
  <c r="Z49" i="1" l="1"/>
  <c r="AB48" i="1"/>
  <c r="AE48" i="1" s="1"/>
  <c r="Z50" i="1" l="1"/>
  <c r="AB49" i="1"/>
  <c r="AE49" i="1" s="1"/>
  <c r="Z51" i="1" l="1"/>
  <c r="AB50" i="1"/>
  <c r="AE50" i="1" s="1"/>
  <c r="Z52" i="1" l="1"/>
  <c r="AB51" i="1"/>
  <c r="AE51" i="1" s="1"/>
  <c r="Z53" i="1" l="1"/>
  <c r="AB53" i="1" s="1"/>
  <c r="AE53" i="1" s="1"/>
  <c r="AB52" i="1"/>
  <c r="AE52" i="1" s="1"/>
</calcChain>
</file>

<file path=xl/sharedStrings.xml><?xml version="1.0" encoding="utf-8"?>
<sst xmlns="http://schemas.openxmlformats.org/spreadsheetml/2006/main" count="70" uniqueCount="41">
  <si>
    <t>Nitrit</t>
  </si>
  <si>
    <t>Nitrat</t>
  </si>
  <si>
    <t>ppm</t>
  </si>
  <si>
    <t>Time</t>
  </si>
  <si>
    <t>min</t>
  </si>
  <si>
    <t>Power</t>
  </si>
  <si>
    <t>kW</t>
  </si>
  <si>
    <t>Volume</t>
  </si>
  <si>
    <t>l</t>
  </si>
  <si>
    <t>N</t>
  </si>
  <si>
    <t>kWh/kg</t>
  </si>
  <si>
    <t>USD/kWh</t>
  </si>
  <si>
    <t>Price</t>
  </si>
  <si>
    <t>g</t>
  </si>
  <si>
    <r>
      <t>NO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vertAlign val="superscript"/>
        <sz val="11"/>
        <color theme="1"/>
        <rFont val="Aptos Narrow"/>
        <family val="2"/>
        <scheme val="minor"/>
      </rPr>
      <t>-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</si>
  <si>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vertAlign val="superscript"/>
        <sz val="11"/>
        <color theme="1"/>
        <rFont val="Aptos Narrow"/>
        <family val="2"/>
        <scheme val="minor"/>
      </rPr>
      <t>-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</si>
  <si>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/N</t>
    </r>
  </si>
  <si>
    <t>mg/L</t>
  </si>
  <si>
    <t>Total</t>
  </si>
  <si>
    <t>kg/day</t>
  </si>
  <si>
    <t>kg/year</t>
  </si>
  <si>
    <t>Prototype Energy Efficiency</t>
  </si>
  <si>
    <t>Prototype Production Capacity</t>
  </si>
  <si>
    <t>Type</t>
  </si>
  <si>
    <t>DBD</t>
  </si>
  <si>
    <t>Energy consuption</t>
  </si>
  <si>
    <t>kWh/cycle</t>
  </si>
  <si>
    <t>NO2-</t>
  </si>
  <si>
    <t>NO3-</t>
  </si>
  <si>
    <t>pH</t>
  </si>
  <si>
    <t>M</t>
  </si>
  <si>
    <t>Basic pH</t>
  </si>
  <si>
    <t>H+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</si>
  <si>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H+</t>
    </r>
  </si>
  <si>
    <t>Current</t>
  </si>
  <si>
    <t>A</t>
  </si>
  <si>
    <t>Voltage</t>
  </si>
  <si>
    <t>V</t>
  </si>
  <si>
    <t>Discharge</t>
  </si>
  <si>
    <t>Pump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</si>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</sst>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"/>
    <numFmt numFmtId="167" formatCode="#,##0.0"/>
    <numFmt numFmtId="168" formatCode="0.0E+00"/>
    <numFmt numFmtId="169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2</xdr:row>
      <xdr:rowOff>95249</xdr:rowOff>
    </xdr:from>
    <xdr:to>
      <xdr:col>17</xdr:col>
      <xdr:colOff>215551</xdr:colOff>
      <xdr:row>32</xdr:row>
      <xdr:rowOff>198500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9041A-0344-9C7C-7259-49392FD4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33399"/>
          <a:ext cx="5435251" cy="7247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1</xdr:row>
      <xdr:rowOff>66675</xdr:rowOff>
    </xdr:from>
    <xdr:to>
      <xdr:col>17</xdr:col>
      <xdr:colOff>105594</xdr:colOff>
      <xdr:row>34</xdr:row>
      <xdr:rowOff>1085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A09D9-72B4-66B9-EE0C-5547C2826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257175"/>
          <a:ext cx="5868219" cy="7773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5F13-8639-4362-82FB-8AD46499BB07}">
  <dimension ref="B2:AE76"/>
  <sheetViews>
    <sheetView showGridLines="0" zoomScaleNormal="100" workbookViewId="0">
      <selection activeCell="U16" sqref="U16"/>
    </sheetView>
  </sheetViews>
  <sheetFormatPr defaultRowHeight="15" x14ac:dyDescent="0.25"/>
  <cols>
    <col min="1" max="1" width="9.140625" style="1"/>
    <col min="2" max="2" width="20.5703125" style="1" customWidth="1"/>
    <col min="3" max="3" width="9.140625" style="1"/>
    <col min="4" max="4" width="9" style="1" customWidth="1"/>
    <col min="5" max="26" width="9.140625" style="1"/>
    <col min="27" max="27" width="12" style="1" bestFit="1" customWidth="1"/>
    <col min="28" max="28" width="9.140625" style="9"/>
    <col min="29" max="29" width="9.140625" style="1"/>
    <col min="30" max="30" width="9.140625" style="9"/>
    <col min="31" max="16384" width="9.140625" style="1"/>
  </cols>
  <sheetData>
    <row r="2" spans="2:31" ht="17.25" customHeight="1" x14ac:dyDescent="0.25">
      <c r="D2" s="1" t="s">
        <v>2</v>
      </c>
      <c r="E2" s="1" t="s">
        <v>16</v>
      </c>
      <c r="F2" s="1" t="s">
        <v>17</v>
      </c>
      <c r="Z2" s="1" t="s">
        <v>31</v>
      </c>
      <c r="AB2" s="10">
        <v>6.8</v>
      </c>
    </row>
    <row r="3" spans="2:31" ht="18.75" customHeight="1" x14ac:dyDescent="0.25">
      <c r="D3" s="1">
        <v>500</v>
      </c>
    </row>
    <row r="4" spans="2:31" ht="18.75" customHeight="1" x14ac:dyDescent="0.25">
      <c r="B4" s="1" t="s">
        <v>0</v>
      </c>
      <c r="C4" s="1" t="s">
        <v>14</v>
      </c>
      <c r="D4" s="1">
        <f>D3*1/5</f>
        <v>100</v>
      </c>
      <c r="E4" s="3">
        <f>14/(14+16*2)</f>
        <v>0.30434782608695654</v>
      </c>
      <c r="F4" s="4">
        <f>E4*D4</f>
        <v>30.434782608695656</v>
      </c>
      <c r="S4" s="1" t="s">
        <v>23</v>
      </c>
      <c r="T4" s="1" t="s">
        <v>24</v>
      </c>
      <c r="Z4" s="1" t="s">
        <v>29</v>
      </c>
      <c r="AA4" s="1" t="s">
        <v>32</v>
      </c>
      <c r="AB4" s="9" t="s">
        <v>33</v>
      </c>
      <c r="AC4" s="1" t="s">
        <v>30</v>
      </c>
    </row>
    <row r="5" spans="2:31" ht="18.75" customHeight="1" x14ac:dyDescent="0.25">
      <c r="B5" s="1" t="s">
        <v>1</v>
      </c>
      <c r="C5" s="1" t="s">
        <v>15</v>
      </c>
      <c r="D5" s="1">
        <f>D3*(4/5)</f>
        <v>400</v>
      </c>
      <c r="E5" s="3">
        <f>14/(14+16*3)</f>
        <v>0.22580645161290322</v>
      </c>
      <c r="F5" s="4">
        <f>D5*E5</f>
        <v>90.322580645161281</v>
      </c>
      <c r="Z5" s="3">
        <v>6.8</v>
      </c>
      <c r="AA5" s="11">
        <f>(10^-Z5)</f>
        <v>1.5848931924611122E-7</v>
      </c>
      <c r="AB5" s="7">
        <f>(10^-Z5-10^-$AB$2)</f>
        <v>0</v>
      </c>
      <c r="AC5" s="1">
        <f>62*(4/5)+46/5</f>
        <v>58.8</v>
      </c>
      <c r="AD5" s="9">
        <f>AA5*AC5*10^3</f>
        <v>9.31917197167134E-3</v>
      </c>
      <c r="AE5" s="9">
        <f t="shared" ref="AE5:AE36" si="0">AB5*AC5*10^3</f>
        <v>0</v>
      </c>
    </row>
    <row r="6" spans="2:31" ht="18.75" customHeight="1" x14ac:dyDescent="0.25">
      <c r="B6" s="1" t="s">
        <v>18</v>
      </c>
      <c r="F6" s="4">
        <f>F5+F4</f>
        <v>120.75736325385694</v>
      </c>
      <c r="Z6" s="3">
        <f>Z5-0.1</f>
        <v>6.7</v>
      </c>
      <c r="AA6" s="11">
        <f t="shared" ref="AA6:AA69" si="1">(10^-Z6)</f>
        <v>1.9952623149688761E-7</v>
      </c>
      <c r="AB6" s="7">
        <f t="shared" ref="AB6:AB69" si="2">(10^-Z6-10^-$AB$2)</f>
        <v>4.1036912250776383E-8</v>
      </c>
      <c r="AC6" s="1">
        <f t="shared" ref="AC6:AC69" si="3">62*(4/5)+46/5</f>
        <v>58.8</v>
      </c>
      <c r="AD6" s="9">
        <f t="shared" ref="AD6:AD53" si="4">AA6*AC6*10^3</f>
        <v>1.1732142412016991E-2</v>
      </c>
      <c r="AE6" s="9">
        <f t="shared" si="0"/>
        <v>2.4129704403456514E-3</v>
      </c>
    </row>
    <row r="7" spans="2:31" ht="18.75" customHeight="1" x14ac:dyDescent="0.25">
      <c r="B7" s="1" t="s">
        <v>7</v>
      </c>
      <c r="C7" s="1">
        <v>5</v>
      </c>
      <c r="D7" s="1" t="s">
        <v>8</v>
      </c>
      <c r="Z7" s="3">
        <f t="shared" ref="Z7:Z53" si="5">Z6-0.1</f>
        <v>6.6000000000000005</v>
      </c>
      <c r="AA7" s="11">
        <f t="shared" si="1"/>
        <v>2.5118864315095733E-7</v>
      </c>
      <c r="AB7" s="7">
        <f t="shared" si="2"/>
        <v>9.2699323904846105E-8</v>
      </c>
      <c r="AC7" s="1">
        <f t="shared" si="3"/>
        <v>58.8</v>
      </c>
      <c r="AD7" s="9">
        <f t="shared" si="4"/>
        <v>1.4769892217276289E-2</v>
      </c>
      <c r="AE7" s="9">
        <f t="shared" si="0"/>
        <v>5.4507202456049505E-3</v>
      </c>
    </row>
    <row r="8" spans="2:31" ht="18.75" customHeight="1" x14ac:dyDescent="0.25">
      <c r="B8" s="1" t="s">
        <v>9</v>
      </c>
      <c r="C8" s="6">
        <f>(C7*F6)/1000</f>
        <v>0.60378681626928477</v>
      </c>
      <c r="D8" s="1" t="s">
        <v>13</v>
      </c>
      <c r="E8" s="1">
        <f>C8*6*1000</f>
        <v>3622.7208976157085</v>
      </c>
      <c r="Z8" s="3">
        <f t="shared" si="5"/>
        <v>6.5000000000000009</v>
      </c>
      <c r="AA8" s="11">
        <f t="shared" si="1"/>
        <v>3.1622776601683681E-7</v>
      </c>
      <c r="AB8" s="7">
        <f t="shared" si="2"/>
        <v>1.5773844677072558E-7</v>
      </c>
      <c r="AC8" s="1">
        <f t="shared" si="3"/>
        <v>58.8</v>
      </c>
      <c r="AD8" s="9">
        <f t="shared" si="4"/>
        <v>1.8594192641790002E-2</v>
      </c>
      <c r="AE8" s="9">
        <f t="shared" si="0"/>
        <v>9.2750206701186638E-3</v>
      </c>
    </row>
    <row r="9" spans="2:31" ht="18.75" customHeight="1" x14ac:dyDescent="0.25">
      <c r="Z9" s="3">
        <f t="shared" si="5"/>
        <v>6.4000000000000012</v>
      </c>
      <c r="AA9" s="11">
        <f t="shared" si="1"/>
        <v>3.9810717055349544E-7</v>
      </c>
      <c r="AB9" s="7">
        <f t="shared" si="2"/>
        <v>2.3961785130738419E-7</v>
      </c>
      <c r="AC9" s="1">
        <f t="shared" si="3"/>
        <v>58.8</v>
      </c>
      <c r="AD9" s="9">
        <f t="shared" si="4"/>
        <v>2.3408701628545529E-2</v>
      </c>
      <c r="AE9" s="9">
        <f t="shared" si="0"/>
        <v>1.408952965687419E-2</v>
      </c>
    </row>
    <row r="10" spans="2:31" ht="18.75" customHeight="1" x14ac:dyDescent="0.25">
      <c r="B10" s="1" t="s">
        <v>3</v>
      </c>
      <c r="C10" s="1">
        <v>10</v>
      </c>
      <c r="D10" s="1" t="s">
        <v>4</v>
      </c>
      <c r="Z10" s="3">
        <f t="shared" si="5"/>
        <v>6.3000000000000016</v>
      </c>
      <c r="AA10" s="11">
        <f t="shared" si="1"/>
        <v>5.0118723362726953E-7</v>
      </c>
      <c r="AB10" s="7">
        <f t="shared" si="2"/>
        <v>3.4269791438115834E-7</v>
      </c>
      <c r="AC10" s="1">
        <f t="shared" si="3"/>
        <v>58.8</v>
      </c>
      <c r="AD10" s="9">
        <f t="shared" si="4"/>
        <v>2.9469809337283447E-2</v>
      </c>
      <c r="AE10" s="9">
        <f t="shared" si="0"/>
        <v>2.0150637365612109E-2</v>
      </c>
    </row>
    <row r="11" spans="2:31" ht="18.75" customHeight="1" x14ac:dyDescent="0.25">
      <c r="B11" s="1" t="s">
        <v>5</v>
      </c>
      <c r="C11" s="1">
        <v>0.3</v>
      </c>
      <c r="D11" s="1" t="s">
        <v>6</v>
      </c>
      <c r="Z11" s="3">
        <f t="shared" si="5"/>
        <v>6.200000000000002</v>
      </c>
      <c r="AA11" s="11">
        <f t="shared" si="1"/>
        <v>6.3095734448018915E-7</v>
      </c>
      <c r="AB11" s="7">
        <f t="shared" si="2"/>
        <v>4.7246802523407796E-7</v>
      </c>
      <c r="AC11" s="1">
        <f t="shared" si="3"/>
        <v>58.8</v>
      </c>
      <c r="AD11" s="9">
        <f t="shared" si="4"/>
        <v>3.7100291855435119E-2</v>
      </c>
      <c r="AE11" s="9">
        <f t="shared" si="0"/>
        <v>2.7781119883763781E-2</v>
      </c>
    </row>
    <row r="12" spans="2:31" ht="18.75" customHeight="1" x14ac:dyDescent="0.25">
      <c r="Z12" s="3">
        <f t="shared" si="5"/>
        <v>6.1000000000000023</v>
      </c>
      <c r="AA12" s="11">
        <f t="shared" si="1"/>
        <v>7.9432823472427563E-7</v>
      </c>
      <c r="AB12" s="7">
        <f t="shared" si="2"/>
        <v>6.3583891547816443E-7</v>
      </c>
      <c r="AC12" s="1">
        <f t="shared" si="3"/>
        <v>58.8</v>
      </c>
      <c r="AD12" s="9">
        <f t="shared" si="4"/>
        <v>4.6706500201787404E-2</v>
      </c>
      <c r="AE12" s="9">
        <f t="shared" si="0"/>
        <v>3.7387328230116069E-2</v>
      </c>
    </row>
    <row r="13" spans="2:31" ht="18.75" customHeight="1" x14ac:dyDescent="0.25">
      <c r="B13" s="5" t="s">
        <v>21</v>
      </c>
      <c r="Z13" s="3">
        <f t="shared" si="5"/>
        <v>6.0000000000000027</v>
      </c>
      <c r="AA13" s="11">
        <f t="shared" si="1"/>
        <v>9.9999999999999339E-7</v>
      </c>
      <c r="AB13" s="7">
        <f t="shared" si="2"/>
        <v>8.4151068075388219E-7</v>
      </c>
      <c r="AC13" s="1">
        <f t="shared" si="3"/>
        <v>58.8</v>
      </c>
      <c r="AD13" s="9">
        <f t="shared" si="4"/>
        <v>5.879999999999961E-2</v>
      </c>
      <c r="AE13" s="9">
        <f t="shared" si="0"/>
        <v>4.9480828028328268E-2</v>
      </c>
    </row>
    <row r="14" spans="2:31" ht="18.75" customHeight="1" x14ac:dyDescent="0.25">
      <c r="B14" s="1" t="s">
        <v>25</v>
      </c>
      <c r="C14" s="2">
        <f>(C10/60)*C11</f>
        <v>4.9999999999999996E-2</v>
      </c>
      <c r="D14" s="1" t="s">
        <v>26</v>
      </c>
      <c r="Z14" s="3">
        <f t="shared" si="5"/>
        <v>5.900000000000003</v>
      </c>
      <c r="AA14" s="11">
        <f t="shared" si="1"/>
        <v>1.2589254117941576E-6</v>
      </c>
      <c r="AB14" s="7">
        <f t="shared" si="2"/>
        <v>1.1004360925480463E-6</v>
      </c>
      <c r="AC14" s="1">
        <f t="shared" si="3"/>
        <v>58.8</v>
      </c>
      <c r="AD14" s="9">
        <f t="shared" si="4"/>
        <v>7.4024814213496465E-2</v>
      </c>
      <c r="AE14" s="9">
        <f t="shared" si="0"/>
        <v>6.4705642241825123E-2</v>
      </c>
    </row>
    <row r="15" spans="2:31" ht="18.75" customHeight="1" x14ac:dyDescent="0.25">
      <c r="B15" s="1" t="s">
        <v>10</v>
      </c>
      <c r="C15" s="6">
        <f>C14/(C8/1000)</f>
        <v>82.810685249709636</v>
      </c>
      <c r="D15" s="1" t="s">
        <v>10</v>
      </c>
      <c r="Z15" s="3">
        <f t="shared" si="5"/>
        <v>5.8000000000000034</v>
      </c>
      <c r="AA15" s="11">
        <f t="shared" si="1"/>
        <v>1.5848931924610999E-6</v>
      </c>
      <c r="AB15" s="7">
        <f t="shared" si="2"/>
        <v>1.4264038732149886E-6</v>
      </c>
      <c r="AC15" s="1">
        <f t="shared" si="3"/>
        <v>58.8</v>
      </c>
      <c r="AD15" s="9">
        <f t="shared" si="4"/>
        <v>9.3191719716712668E-2</v>
      </c>
      <c r="AE15" s="9">
        <f t="shared" si="0"/>
        <v>8.3872547745041326E-2</v>
      </c>
    </row>
    <row r="16" spans="2:31" ht="18.75" customHeight="1" x14ac:dyDescent="0.25">
      <c r="B16" s="1" t="s">
        <v>11</v>
      </c>
      <c r="C16" s="1">
        <v>0.05</v>
      </c>
      <c r="Z16" s="3">
        <f t="shared" si="5"/>
        <v>5.7000000000000037</v>
      </c>
      <c r="AA16" s="11">
        <f t="shared" si="1"/>
        <v>1.9952623149688609E-6</v>
      </c>
      <c r="AB16" s="7">
        <f t="shared" si="2"/>
        <v>1.8367729957227496E-6</v>
      </c>
      <c r="AC16" s="1">
        <f t="shared" si="3"/>
        <v>58.8</v>
      </c>
      <c r="AD16" s="9">
        <f t="shared" si="4"/>
        <v>0.11732142412016902</v>
      </c>
      <c r="AE16" s="9">
        <f t="shared" si="0"/>
        <v>0.10800225214849767</v>
      </c>
    </row>
    <row r="17" spans="2:31" ht="18.75" customHeight="1" x14ac:dyDescent="0.25">
      <c r="B17" s="1" t="s">
        <v>12</v>
      </c>
      <c r="C17" s="3">
        <f>C15*C16</f>
        <v>4.140534262485482</v>
      </c>
      <c r="E17" s="5"/>
      <c r="Z17" s="3">
        <f t="shared" si="5"/>
        <v>5.6000000000000041</v>
      </c>
      <c r="AA17" s="11">
        <f t="shared" si="1"/>
        <v>2.5118864315095539E-6</v>
      </c>
      <c r="AB17" s="7">
        <f t="shared" si="2"/>
        <v>2.3533971122634428E-6</v>
      </c>
      <c r="AC17" s="1">
        <f t="shared" si="3"/>
        <v>58.8</v>
      </c>
      <c r="AD17" s="9">
        <f t="shared" si="4"/>
        <v>0.14769892217276176</v>
      </c>
      <c r="AE17" s="9">
        <f t="shared" si="0"/>
        <v>0.13837975020109042</v>
      </c>
    </row>
    <row r="18" spans="2:31" ht="18.75" customHeight="1" x14ac:dyDescent="0.25">
      <c r="Z18" s="3">
        <f t="shared" si="5"/>
        <v>5.5000000000000044</v>
      </c>
      <c r="AA18" s="11">
        <f t="shared" si="1"/>
        <v>3.1622776601683436E-6</v>
      </c>
      <c r="AB18" s="7">
        <f t="shared" si="2"/>
        <v>3.0037883409222325E-6</v>
      </c>
      <c r="AC18" s="1">
        <f t="shared" si="3"/>
        <v>58.8</v>
      </c>
      <c r="AD18" s="9">
        <f t="shared" si="4"/>
        <v>0.18594192641789861</v>
      </c>
      <c r="AE18" s="9">
        <f t="shared" si="0"/>
        <v>0.17662275444622727</v>
      </c>
    </row>
    <row r="19" spans="2:31" ht="18.75" customHeight="1" x14ac:dyDescent="0.25">
      <c r="B19" s="5" t="s">
        <v>22</v>
      </c>
      <c r="C19" s="5"/>
      <c r="D19" s="5"/>
      <c r="Z19" s="3">
        <f t="shared" si="5"/>
        <v>5.4000000000000048</v>
      </c>
      <c r="AA19" s="11">
        <f t="shared" si="1"/>
        <v>3.9810717055349234E-6</v>
      </c>
      <c r="AB19" s="7">
        <f t="shared" si="2"/>
        <v>3.8225823862888119E-6</v>
      </c>
      <c r="AC19" s="1">
        <f t="shared" si="3"/>
        <v>58.8</v>
      </c>
      <c r="AD19" s="9">
        <f t="shared" si="4"/>
        <v>0.2340870162854535</v>
      </c>
      <c r="AE19" s="9">
        <f t="shared" si="0"/>
        <v>0.22476784431378213</v>
      </c>
    </row>
    <row r="20" spans="2:31" ht="18.75" customHeight="1" x14ac:dyDescent="0.25">
      <c r="B20" s="1" t="s">
        <v>9</v>
      </c>
      <c r="C20" s="3">
        <f>(1440/C10)*C8/1000</f>
        <v>8.6945301542777007E-2</v>
      </c>
      <c r="D20" s="1" t="s">
        <v>19</v>
      </c>
      <c r="Z20" s="3">
        <f t="shared" si="5"/>
        <v>5.3000000000000052</v>
      </c>
      <c r="AA20" s="11">
        <f t="shared" si="1"/>
        <v>5.0118723362726555E-6</v>
      </c>
      <c r="AB20" s="7">
        <f t="shared" si="2"/>
        <v>4.853383017026544E-6</v>
      </c>
      <c r="AC20" s="1">
        <f t="shared" si="3"/>
        <v>58.8</v>
      </c>
      <c r="AD20" s="9">
        <f t="shared" si="4"/>
        <v>0.29469809337283209</v>
      </c>
      <c r="AE20" s="9">
        <f t="shared" si="0"/>
        <v>0.28537892140116072</v>
      </c>
    </row>
    <row r="21" spans="2:31" ht="18.75" customHeight="1" x14ac:dyDescent="0.25">
      <c r="C21" s="4">
        <f>C20*365</f>
        <v>31.735035063113607</v>
      </c>
      <c r="D21" s="1" t="s">
        <v>20</v>
      </c>
      <c r="Z21" s="3">
        <f t="shared" si="5"/>
        <v>5.2000000000000055</v>
      </c>
      <c r="AA21" s="11">
        <f t="shared" si="1"/>
        <v>6.3095734448018424E-6</v>
      </c>
      <c r="AB21" s="7">
        <f t="shared" si="2"/>
        <v>6.1510841255557309E-6</v>
      </c>
      <c r="AC21" s="1">
        <f t="shared" si="3"/>
        <v>58.8</v>
      </c>
      <c r="AD21" s="9">
        <f t="shared" si="4"/>
        <v>0.3710029185543483</v>
      </c>
      <c r="AE21" s="9">
        <f t="shared" si="0"/>
        <v>0.36168374658267693</v>
      </c>
    </row>
    <row r="22" spans="2:31" ht="18.75" customHeight="1" x14ac:dyDescent="0.25">
      <c r="Z22" s="3">
        <f t="shared" si="5"/>
        <v>5.1000000000000059</v>
      </c>
      <c r="AA22" s="11">
        <f t="shared" si="1"/>
        <v>7.9432823472426947E-6</v>
      </c>
      <c r="AB22" s="7">
        <f t="shared" si="2"/>
        <v>7.7847930279965832E-6</v>
      </c>
      <c r="AC22" s="1">
        <f t="shared" si="3"/>
        <v>58.8</v>
      </c>
      <c r="AD22" s="9">
        <f t="shared" si="4"/>
        <v>0.46706500201787043</v>
      </c>
      <c r="AE22" s="9">
        <f t="shared" si="0"/>
        <v>0.45774583004619906</v>
      </c>
    </row>
    <row r="23" spans="2:31" ht="18.75" customHeight="1" x14ac:dyDescent="0.25">
      <c r="Z23" s="3">
        <f t="shared" si="5"/>
        <v>5.0000000000000062</v>
      </c>
      <c r="AA23" s="11">
        <f t="shared" si="1"/>
        <v>9.9999999999998382E-6</v>
      </c>
      <c r="AB23" s="7">
        <f t="shared" si="2"/>
        <v>9.8415106807537267E-6</v>
      </c>
      <c r="AC23" s="1">
        <f t="shared" si="3"/>
        <v>58.8</v>
      </c>
      <c r="AD23" s="9">
        <f t="shared" si="4"/>
        <v>0.58799999999999042</v>
      </c>
      <c r="AE23" s="9">
        <f t="shared" si="0"/>
        <v>0.57868082802831911</v>
      </c>
    </row>
    <row r="24" spans="2:31" ht="18.75" customHeight="1" x14ac:dyDescent="0.25">
      <c r="Z24" s="3">
        <f t="shared" si="5"/>
        <v>4.9000000000000066</v>
      </c>
      <c r="AA24" s="11">
        <f t="shared" si="1"/>
        <v>1.2589254117941478E-5</v>
      </c>
      <c r="AB24" s="7">
        <f t="shared" si="2"/>
        <v>1.2430764798695367E-5</v>
      </c>
      <c r="AC24" s="1">
        <f t="shared" si="3"/>
        <v>58.8</v>
      </c>
      <c r="AD24" s="9">
        <f t="shared" si="4"/>
        <v>0.74024814213495882</v>
      </c>
      <c r="AE24" s="9">
        <f t="shared" si="0"/>
        <v>0.73092897016328751</v>
      </c>
    </row>
    <row r="25" spans="2:31" ht="18.75" customHeight="1" x14ac:dyDescent="0.25">
      <c r="Z25" s="3">
        <f t="shared" si="5"/>
        <v>4.8000000000000069</v>
      </c>
      <c r="AA25" s="11">
        <f t="shared" si="1"/>
        <v>1.5848931924610877E-5</v>
      </c>
      <c r="AB25" s="7">
        <f t="shared" si="2"/>
        <v>1.5690442605364767E-5</v>
      </c>
      <c r="AC25" s="1">
        <f t="shared" si="3"/>
        <v>58.8</v>
      </c>
      <c r="AD25" s="9">
        <f t="shared" si="4"/>
        <v>0.93191719716711952</v>
      </c>
      <c r="AE25" s="9">
        <f t="shared" si="0"/>
        <v>0.9225980251954482</v>
      </c>
    </row>
    <row r="26" spans="2:31" ht="18.75" customHeight="1" x14ac:dyDescent="0.25">
      <c r="U26" s="8">
        <f>10^-2.8</f>
        <v>1.5848931924611134E-3</v>
      </c>
      <c r="Z26" s="3">
        <f t="shared" si="5"/>
        <v>4.7000000000000073</v>
      </c>
      <c r="AA26" s="11">
        <f t="shared" si="1"/>
        <v>1.9952623149688451E-5</v>
      </c>
      <c r="AB26" s="7">
        <f t="shared" si="2"/>
        <v>1.9794133830442341E-5</v>
      </c>
      <c r="AC26" s="1">
        <f t="shared" si="3"/>
        <v>58.8</v>
      </c>
      <c r="AD26" s="9">
        <f t="shared" si="4"/>
        <v>1.1732142412016808</v>
      </c>
      <c r="AE26" s="9">
        <f t="shared" si="0"/>
        <v>1.1638950692300096</v>
      </c>
    </row>
    <row r="27" spans="2:31" ht="18.75" customHeight="1" x14ac:dyDescent="0.25">
      <c r="Z27" s="3">
        <f t="shared" si="5"/>
        <v>4.6000000000000076</v>
      </c>
      <c r="AA27" s="11">
        <f t="shared" si="1"/>
        <v>2.5118864315095344E-5</v>
      </c>
      <c r="AB27" s="7">
        <f t="shared" si="2"/>
        <v>2.4960374995849234E-5</v>
      </c>
      <c r="AC27" s="1">
        <f t="shared" si="3"/>
        <v>58.8</v>
      </c>
      <c r="AD27" s="9">
        <f t="shared" si="4"/>
        <v>1.4769892217276062</v>
      </c>
      <c r="AE27" s="9">
        <f t="shared" si="0"/>
        <v>1.467670049755935</v>
      </c>
    </row>
    <row r="28" spans="2:31" ht="18.75" customHeight="1" x14ac:dyDescent="0.25">
      <c r="U28" s="1" t="s">
        <v>27</v>
      </c>
      <c r="V28" s="1">
        <f>U26/5</f>
        <v>3.1697863849222268E-4</v>
      </c>
      <c r="W28" s="1">
        <f>14+16*2</f>
        <v>46</v>
      </c>
      <c r="X28" s="1">
        <f>V28*W28*1000</f>
        <v>14.581017370642243</v>
      </c>
      <c r="Z28" s="3">
        <f t="shared" si="5"/>
        <v>4.500000000000008</v>
      </c>
      <c r="AA28" s="11">
        <f t="shared" si="1"/>
        <v>3.1622776601683185E-5</v>
      </c>
      <c r="AB28" s="7">
        <f t="shared" si="2"/>
        <v>3.1464287282437072E-5</v>
      </c>
      <c r="AC28" s="1">
        <f t="shared" si="3"/>
        <v>58.8</v>
      </c>
      <c r="AD28" s="9">
        <f t="shared" si="4"/>
        <v>1.8594192641789713</v>
      </c>
      <c r="AE28" s="9">
        <f t="shared" si="0"/>
        <v>1.8501000922072997</v>
      </c>
    </row>
    <row r="29" spans="2:31" ht="18.75" customHeight="1" x14ac:dyDescent="0.25">
      <c r="U29" s="1" t="s">
        <v>28</v>
      </c>
      <c r="V29" s="1">
        <f>U26*4/5</f>
        <v>1.2679145539688907E-3</v>
      </c>
      <c r="W29" s="1">
        <f>14+16*3</f>
        <v>62</v>
      </c>
      <c r="X29" s="1">
        <f>V29*W29*1000</f>
        <v>78.610702346071221</v>
      </c>
      <c r="Z29" s="3">
        <f t="shared" si="5"/>
        <v>4.4000000000000083</v>
      </c>
      <c r="AA29" s="11">
        <f t="shared" si="1"/>
        <v>3.9810717055348922E-5</v>
      </c>
      <c r="AB29" s="7">
        <f t="shared" si="2"/>
        <v>3.9652227736102809E-5</v>
      </c>
      <c r="AC29" s="1">
        <f t="shared" si="3"/>
        <v>58.8</v>
      </c>
      <c r="AD29" s="9">
        <f t="shared" si="4"/>
        <v>2.3408701628545163</v>
      </c>
      <c r="AE29" s="9">
        <f t="shared" si="0"/>
        <v>2.3315509908828451</v>
      </c>
    </row>
    <row r="30" spans="2:31" ht="18.75" customHeight="1" x14ac:dyDescent="0.25">
      <c r="Z30" s="3">
        <f t="shared" si="5"/>
        <v>4.3000000000000087</v>
      </c>
      <c r="AA30" s="11">
        <f t="shared" si="1"/>
        <v>5.0118723362726167E-5</v>
      </c>
      <c r="AB30" s="7">
        <f t="shared" si="2"/>
        <v>4.9960234043480054E-5</v>
      </c>
      <c r="AC30" s="1">
        <f t="shared" si="3"/>
        <v>58.8</v>
      </c>
      <c r="AD30" s="9">
        <f t="shared" si="4"/>
        <v>2.9469809337282982</v>
      </c>
      <c r="AE30" s="9">
        <f t="shared" si="0"/>
        <v>2.9376617617566274</v>
      </c>
    </row>
    <row r="31" spans="2:31" ht="18.75" customHeight="1" x14ac:dyDescent="0.25">
      <c r="Z31" s="3">
        <f t="shared" si="5"/>
        <v>4.2000000000000091</v>
      </c>
      <c r="AA31" s="11">
        <f t="shared" si="1"/>
        <v>6.3095734448017938E-5</v>
      </c>
      <c r="AB31" s="7">
        <f t="shared" si="2"/>
        <v>6.2937245128771825E-5</v>
      </c>
      <c r="AC31" s="1">
        <f t="shared" si="3"/>
        <v>58.8</v>
      </c>
      <c r="AD31" s="9">
        <f t="shared" si="4"/>
        <v>3.7100291855434544</v>
      </c>
      <c r="AE31" s="9">
        <f t="shared" si="0"/>
        <v>3.7007100135717832</v>
      </c>
    </row>
    <row r="32" spans="2:31" ht="18.75" customHeight="1" x14ac:dyDescent="0.25">
      <c r="Z32" s="3">
        <f t="shared" si="5"/>
        <v>4.1000000000000094</v>
      </c>
      <c r="AA32" s="11">
        <f t="shared" si="1"/>
        <v>7.9432823472426323E-5</v>
      </c>
      <c r="AB32" s="7">
        <f t="shared" si="2"/>
        <v>7.927433415318021E-5</v>
      </c>
      <c r="AC32" s="1">
        <f t="shared" si="3"/>
        <v>58.8</v>
      </c>
      <c r="AD32" s="9">
        <f t="shared" si="4"/>
        <v>4.6706500201786678</v>
      </c>
      <c r="AE32" s="9">
        <f t="shared" si="0"/>
        <v>4.6613308482069957</v>
      </c>
    </row>
    <row r="33" spans="23:31" ht="18.75" customHeight="1" x14ac:dyDescent="0.25">
      <c r="Z33" s="3">
        <f t="shared" si="5"/>
        <v>4.0000000000000098</v>
      </c>
      <c r="AA33" s="11">
        <f t="shared" si="1"/>
        <v>9.9999999999997592E-5</v>
      </c>
      <c r="AB33" s="7">
        <f t="shared" si="2"/>
        <v>9.9841510680751479E-5</v>
      </c>
      <c r="AC33" s="1">
        <f t="shared" si="3"/>
        <v>58.8</v>
      </c>
      <c r="AD33" s="9">
        <f t="shared" si="4"/>
        <v>5.8799999999998587</v>
      </c>
      <c r="AE33" s="9">
        <f t="shared" si="0"/>
        <v>5.8706808280281866</v>
      </c>
    </row>
    <row r="34" spans="23:31" ht="18.75" customHeight="1" x14ac:dyDescent="0.25">
      <c r="Z34" s="3">
        <f t="shared" si="5"/>
        <v>3.9000000000000097</v>
      </c>
      <c r="AA34" s="11">
        <f t="shared" si="1"/>
        <v>1.2589254117941382E-4</v>
      </c>
      <c r="AB34" s="7">
        <f t="shared" si="2"/>
        <v>1.257340518601677E-4</v>
      </c>
      <c r="AC34" s="1">
        <f t="shared" si="3"/>
        <v>58.8</v>
      </c>
      <c r="AD34" s="9">
        <f t="shared" si="4"/>
        <v>7.402481421349532</v>
      </c>
      <c r="AE34" s="9">
        <f t="shared" si="0"/>
        <v>7.3931622493778608</v>
      </c>
    </row>
    <row r="35" spans="23:31" ht="18.75" customHeight="1" x14ac:dyDescent="0.25">
      <c r="Z35" s="3">
        <f t="shared" si="5"/>
        <v>3.8000000000000096</v>
      </c>
      <c r="AA35" s="11">
        <f t="shared" si="1"/>
        <v>1.5848931924610781E-4</v>
      </c>
      <c r="AB35" s="7">
        <f t="shared" si="2"/>
        <v>1.583308299268617E-4</v>
      </c>
      <c r="AC35" s="1">
        <f t="shared" si="3"/>
        <v>58.8</v>
      </c>
      <c r="AD35" s="9">
        <f t="shared" si="4"/>
        <v>9.319171971671139</v>
      </c>
      <c r="AE35" s="9">
        <f t="shared" si="0"/>
        <v>9.3098527996994669</v>
      </c>
    </row>
    <row r="36" spans="23:31" ht="18.75" customHeight="1" x14ac:dyDescent="0.25">
      <c r="Z36" s="3">
        <f t="shared" si="5"/>
        <v>3.7000000000000095</v>
      </c>
      <c r="AA36" s="11">
        <f t="shared" si="1"/>
        <v>1.9952623149688332E-4</v>
      </c>
      <c r="AB36" s="7">
        <f t="shared" si="2"/>
        <v>1.9936774217763721E-4</v>
      </c>
      <c r="AC36" s="1">
        <f t="shared" si="3"/>
        <v>58.8</v>
      </c>
      <c r="AD36" s="9">
        <f t="shared" si="4"/>
        <v>11.732142412016739</v>
      </c>
      <c r="AE36" s="9">
        <f t="shared" si="0"/>
        <v>11.722823240045068</v>
      </c>
    </row>
    <row r="37" spans="23:31" ht="18.75" customHeight="1" x14ac:dyDescent="0.25">
      <c r="Z37" s="3">
        <f t="shared" si="5"/>
        <v>3.6000000000000094</v>
      </c>
      <c r="AA37" s="11">
        <f t="shared" si="1"/>
        <v>2.5118864315095237E-4</v>
      </c>
      <c r="AB37" s="7">
        <f t="shared" si="2"/>
        <v>2.5103015383170628E-4</v>
      </c>
      <c r="AC37" s="1">
        <f t="shared" si="3"/>
        <v>58.8</v>
      </c>
      <c r="AD37" s="9">
        <f t="shared" si="4"/>
        <v>14.769892217275999</v>
      </c>
      <c r="AE37" s="9">
        <f t="shared" ref="AE37:AE53" si="6">AB37*AC37*10^3</f>
        <v>14.760573045304328</v>
      </c>
    </row>
    <row r="38" spans="23:31" ht="18.75" customHeight="1" x14ac:dyDescent="0.25">
      <c r="Z38" s="3">
        <f t="shared" si="5"/>
        <v>3.5000000000000093</v>
      </c>
      <c r="AA38" s="11">
        <f t="shared" si="1"/>
        <v>3.1622776601683111E-4</v>
      </c>
      <c r="AB38" s="7">
        <f t="shared" si="2"/>
        <v>3.1606927669758502E-4</v>
      </c>
      <c r="AC38" s="1">
        <f t="shared" si="3"/>
        <v>58.8</v>
      </c>
      <c r="AD38" s="9">
        <f t="shared" si="4"/>
        <v>18.594192641789668</v>
      </c>
      <c r="AE38" s="9">
        <f t="shared" si="6"/>
        <v>18.584873469818</v>
      </c>
    </row>
    <row r="39" spans="23:31" ht="18.75" customHeight="1" x14ac:dyDescent="0.25">
      <c r="Z39" s="3">
        <f t="shared" si="5"/>
        <v>3.4000000000000092</v>
      </c>
      <c r="AA39" s="11">
        <f t="shared" si="1"/>
        <v>3.9810717055348857E-4</v>
      </c>
      <c r="AB39" s="7">
        <f t="shared" si="2"/>
        <v>3.9794868123424248E-4</v>
      </c>
      <c r="AC39" s="1">
        <f t="shared" si="3"/>
        <v>58.8</v>
      </c>
      <c r="AD39" s="9">
        <f t="shared" si="4"/>
        <v>23.408701628545128</v>
      </c>
      <c r="AE39" s="9">
        <f t="shared" si="6"/>
        <v>23.399382456573456</v>
      </c>
    </row>
    <row r="40" spans="23:31" ht="18.75" customHeight="1" x14ac:dyDescent="0.25">
      <c r="Z40" s="3">
        <f t="shared" si="5"/>
        <v>3.3000000000000091</v>
      </c>
      <c r="AA40" s="11">
        <f t="shared" si="1"/>
        <v>5.0118723362726136E-4</v>
      </c>
      <c r="AB40" s="7">
        <f t="shared" si="2"/>
        <v>5.0102874430801522E-4</v>
      </c>
      <c r="AC40" s="1">
        <f t="shared" si="3"/>
        <v>58.8</v>
      </c>
      <c r="AD40" s="9">
        <f t="shared" si="4"/>
        <v>29.469809337282964</v>
      </c>
      <c r="AE40" s="9">
        <f t="shared" si="6"/>
        <v>29.460490165311295</v>
      </c>
    </row>
    <row r="41" spans="23:31" ht="18.75" customHeight="1" x14ac:dyDescent="0.25">
      <c r="Z41" s="3">
        <f t="shared" si="5"/>
        <v>3.2000000000000091</v>
      </c>
      <c r="AA41" s="11">
        <f t="shared" si="1"/>
        <v>6.3095734448017943E-4</v>
      </c>
      <c r="AB41" s="7">
        <f t="shared" si="2"/>
        <v>6.3079885516093329E-4</v>
      </c>
      <c r="AC41" s="1">
        <f t="shared" si="3"/>
        <v>58.8</v>
      </c>
      <c r="AD41" s="9">
        <f t="shared" si="4"/>
        <v>37.100291855434548</v>
      </c>
      <c r="AE41" s="9">
        <f t="shared" si="6"/>
        <v>37.09097268346288</v>
      </c>
    </row>
    <row r="42" spans="23:31" ht="18.75" customHeight="1" x14ac:dyDescent="0.25">
      <c r="Z42" s="3">
        <f t="shared" si="5"/>
        <v>3.100000000000009</v>
      </c>
      <c r="AA42" s="11">
        <f t="shared" si="1"/>
        <v>7.9432823472426483E-4</v>
      </c>
      <c r="AB42" s="7">
        <f t="shared" si="2"/>
        <v>7.9416974540501869E-4</v>
      </c>
      <c r="AC42" s="1">
        <f t="shared" si="3"/>
        <v>58.8</v>
      </c>
      <c r="AD42" s="9">
        <f t="shared" si="4"/>
        <v>46.706500201786774</v>
      </c>
      <c r="AE42" s="9">
        <f t="shared" si="6"/>
        <v>46.697181029815098</v>
      </c>
    </row>
    <row r="43" spans="23:31" ht="18.75" customHeight="1" x14ac:dyDescent="0.25">
      <c r="Z43" s="3">
        <f t="shared" si="5"/>
        <v>3.0000000000000089</v>
      </c>
      <c r="AA43" s="11">
        <f t="shared" si="1"/>
        <v>9.9999999999997899E-4</v>
      </c>
      <c r="AB43" s="7">
        <f t="shared" si="2"/>
        <v>9.9984151068073296E-4</v>
      </c>
      <c r="AC43" s="1">
        <f t="shared" si="3"/>
        <v>58.8</v>
      </c>
      <c r="AD43" s="9">
        <f t="shared" si="4"/>
        <v>58.799999999998761</v>
      </c>
      <c r="AE43" s="9">
        <f t="shared" si="6"/>
        <v>58.790680828027099</v>
      </c>
    </row>
    <row r="44" spans="23:31" ht="18.75" customHeight="1" x14ac:dyDescent="0.25">
      <c r="Z44" s="3">
        <f t="shared" si="5"/>
        <v>2.9000000000000088</v>
      </c>
      <c r="AA44" s="11">
        <f t="shared" si="1"/>
        <v>1.2589254117941406E-3</v>
      </c>
      <c r="AB44" s="7">
        <f t="shared" si="2"/>
        <v>1.2587669224748946E-3</v>
      </c>
      <c r="AC44" s="1">
        <f t="shared" si="3"/>
        <v>58.8</v>
      </c>
      <c r="AD44" s="9">
        <f t="shared" si="4"/>
        <v>74.024814213495461</v>
      </c>
      <c r="AE44" s="9">
        <f t="shared" si="6"/>
        <v>74.015495041523792</v>
      </c>
    </row>
    <row r="45" spans="23:31" ht="18.75" customHeight="1" x14ac:dyDescent="0.25">
      <c r="W45" s="12">
        <f>AA45</f>
        <v>1.5848931924610813E-3</v>
      </c>
      <c r="Z45" s="3">
        <f t="shared" si="5"/>
        <v>2.8000000000000087</v>
      </c>
      <c r="AA45" s="11">
        <f t="shared" si="1"/>
        <v>1.5848931924610813E-3</v>
      </c>
      <c r="AB45" s="7">
        <f t="shared" si="2"/>
        <v>1.5847347031418353E-3</v>
      </c>
      <c r="AC45" s="1">
        <f t="shared" si="3"/>
        <v>58.8</v>
      </c>
      <c r="AD45" s="9">
        <f t="shared" si="4"/>
        <v>93.191719716711589</v>
      </c>
      <c r="AE45" s="9">
        <f t="shared" si="6"/>
        <v>93.18240054473992</v>
      </c>
    </row>
    <row r="46" spans="23:31" ht="18.75" customHeight="1" x14ac:dyDescent="0.25">
      <c r="Z46" s="3">
        <f t="shared" si="5"/>
        <v>2.7000000000000086</v>
      </c>
      <c r="AA46" s="11">
        <f t="shared" si="1"/>
        <v>1.995262314968839E-3</v>
      </c>
      <c r="AB46" s="7">
        <f t="shared" si="2"/>
        <v>1.9951038256495928E-3</v>
      </c>
      <c r="AC46" s="1">
        <f t="shared" si="3"/>
        <v>58.8</v>
      </c>
      <c r="AD46" s="9">
        <f t="shared" si="4"/>
        <v>117.32142412016773</v>
      </c>
      <c r="AE46" s="9">
        <f t="shared" si="6"/>
        <v>117.31210494819605</v>
      </c>
    </row>
    <row r="47" spans="23:31" ht="18.75" customHeight="1" x14ac:dyDescent="0.25">
      <c r="Z47" s="3">
        <f t="shared" si="5"/>
        <v>2.6000000000000085</v>
      </c>
      <c r="AA47" s="11">
        <f t="shared" si="1"/>
        <v>2.5118864315095287E-3</v>
      </c>
      <c r="AB47" s="7">
        <f t="shared" si="2"/>
        <v>2.5117279421902824E-3</v>
      </c>
      <c r="AC47" s="1">
        <f t="shared" si="3"/>
        <v>58.8</v>
      </c>
      <c r="AD47" s="9">
        <f t="shared" si="4"/>
        <v>147.69892217276029</v>
      </c>
      <c r="AE47" s="9">
        <f t="shared" si="6"/>
        <v>147.68960300078859</v>
      </c>
    </row>
    <row r="48" spans="23:31" ht="18.75" customHeight="1" x14ac:dyDescent="0.25">
      <c r="Z48" s="3">
        <f t="shared" si="5"/>
        <v>2.5000000000000084</v>
      </c>
      <c r="AA48" s="11">
        <f t="shared" si="1"/>
        <v>3.1622776601683169E-3</v>
      </c>
      <c r="AB48" s="7">
        <f t="shared" si="2"/>
        <v>3.1621191708490707E-3</v>
      </c>
      <c r="AC48" s="1">
        <f t="shared" si="3"/>
        <v>58.8</v>
      </c>
      <c r="AD48" s="9">
        <f t="shared" si="4"/>
        <v>185.94192641789704</v>
      </c>
      <c r="AE48" s="9">
        <f t="shared" si="6"/>
        <v>185.93260724592534</v>
      </c>
    </row>
    <row r="49" spans="26:31" ht="18.75" customHeight="1" x14ac:dyDescent="0.25">
      <c r="Z49" s="3">
        <f t="shared" si="5"/>
        <v>2.4000000000000083</v>
      </c>
      <c r="AA49" s="11">
        <f t="shared" si="1"/>
        <v>3.9810717055348936E-3</v>
      </c>
      <c r="AB49" s="7">
        <f t="shared" si="2"/>
        <v>3.9809132162156478E-3</v>
      </c>
      <c r="AC49" s="1">
        <f t="shared" si="3"/>
        <v>58.8</v>
      </c>
      <c r="AD49" s="9">
        <f t="shared" si="4"/>
        <v>234.08701628545174</v>
      </c>
      <c r="AE49" s="9">
        <f t="shared" si="6"/>
        <v>234.0776971134801</v>
      </c>
    </row>
    <row r="50" spans="26:31" ht="18.75" customHeight="1" x14ac:dyDescent="0.25">
      <c r="Z50" s="3">
        <f t="shared" si="5"/>
        <v>2.3000000000000083</v>
      </c>
      <c r="AA50" s="11">
        <f t="shared" si="1"/>
        <v>5.011872336272624E-3</v>
      </c>
      <c r="AB50" s="7">
        <f t="shared" si="2"/>
        <v>5.0117138469533782E-3</v>
      </c>
      <c r="AC50" s="1">
        <f t="shared" si="3"/>
        <v>58.8</v>
      </c>
      <c r="AD50" s="9">
        <f t="shared" si="4"/>
        <v>294.69809337283027</v>
      </c>
      <c r="AE50" s="9">
        <f t="shared" si="6"/>
        <v>294.68877420085863</v>
      </c>
    </row>
    <row r="51" spans="26:31" ht="18.75" customHeight="1" x14ac:dyDescent="0.25">
      <c r="Z51" s="3">
        <f t="shared" si="5"/>
        <v>2.2000000000000082</v>
      </c>
      <c r="AA51" s="11">
        <f t="shared" si="1"/>
        <v>6.3095734448018132E-3</v>
      </c>
      <c r="AB51" s="7">
        <f t="shared" si="2"/>
        <v>6.3094149554825674E-3</v>
      </c>
      <c r="AC51" s="1">
        <f t="shared" si="3"/>
        <v>58.8</v>
      </c>
      <c r="AD51" s="9">
        <f t="shared" si="4"/>
        <v>371.00291855434659</v>
      </c>
      <c r="AE51" s="9">
        <f t="shared" si="6"/>
        <v>370.9935993823749</v>
      </c>
    </row>
    <row r="52" spans="26:31" ht="18.75" customHeight="1" x14ac:dyDescent="0.25">
      <c r="Z52" s="3">
        <f t="shared" si="5"/>
        <v>2.1000000000000081</v>
      </c>
      <c r="AA52" s="11">
        <f t="shared" si="1"/>
        <v>7.9432823472426646E-3</v>
      </c>
      <c r="AB52" s="7">
        <f t="shared" si="2"/>
        <v>7.9431238579234179E-3</v>
      </c>
      <c r="AC52" s="1">
        <f t="shared" si="3"/>
        <v>58.8</v>
      </c>
      <c r="AD52" s="9">
        <f t="shared" si="4"/>
        <v>467.06500201786866</v>
      </c>
      <c r="AE52" s="9">
        <f t="shared" si="6"/>
        <v>467.05568284589691</v>
      </c>
    </row>
    <row r="53" spans="26:31" ht="18.75" customHeight="1" x14ac:dyDescent="0.25">
      <c r="Z53" s="3">
        <f t="shared" si="5"/>
        <v>2.000000000000008</v>
      </c>
      <c r="AA53" s="11">
        <f t="shared" si="1"/>
        <v>9.9999999999998094E-3</v>
      </c>
      <c r="AB53" s="7">
        <f t="shared" si="2"/>
        <v>9.9998415106805627E-3</v>
      </c>
      <c r="AC53" s="1">
        <f t="shared" si="3"/>
        <v>58.8</v>
      </c>
      <c r="AD53" s="9">
        <f t="shared" si="4"/>
        <v>587.99999999998875</v>
      </c>
      <c r="AE53" s="9">
        <f t="shared" si="6"/>
        <v>587.99068082801705</v>
      </c>
    </row>
    <row r="54" spans="26:31" ht="18.75" customHeight="1" x14ac:dyDescent="0.25">
      <c r="Z54" s="3">
        <f t="shared" ref="Z54:Z73" si="7">Z53-0.1</f>
        <v>1.9000000000000079</v>
      </c>
      <c r="AA54" s="11">
        <f t="shared" si="1"/>
        <v>1.2589254117941442E-2</v>
      </c>
      <c r="AB54" s="7">
        <f t="shared" si="2"/>
        <v>1.2589095628622196E-2</v>
      </c>
      <c r="AC54" s="1">
        <f t="shared" si="3"/>
        <v>58.8</v>
      </c>
      <c r="AD54" s="9">
        <f t="shared" ref="AD54:AD73" si="8">AA54*AC54*10^3</f>
        <v>740.24814213495677</v>
      </c>
      <c r="AE54" s="9">
        <f t="shared" ref="AE54:AE73" si="9">AB54*AC54*10^3</f>
        <v>740.23882296298507</v>
      </c>
    </row>
    <row r="55" spans="26:31" ht="18.75" customHeight="1" x14ac:dyDescent="0.25">
      <c r="Z55" s="3">
        <f t="shared" si="7"/>
        <v>1.8000000000000078</v>
      </c>
      <c r="AA55" s="11">
        <f t="shared" si="1"/>
        <v>1.5848931924610846E-2</v>
      </c>
      <c r="AB55" s="7">
        <f t="shared" si="2"/>
        <v>1.5848773435291601E-2</v>
      </c>
      <c r="AC55" s="1">
        <f t="shared" si="3"/>
        <v>58.8</v>
      </c>
      <c r="AD55" s="9">
        <f t="shared" si="8"/>
        <v>931.91719716711771</v>
      </c>
      <c r="AE55" s="9">
        <f t="shared" si="9"/>
        <v>931.90787799514612</v>
      </c>
    </row>
    <row r="56" spans="26:31" ht="18.75" customHeight="1" x14ac:dyDescent="0.25">
      <c r="Z56" s="3">
        <f t="shared" si="7"/>
        <v>1.7000000000000077</v>
      </c>
      <c r="AA56" s="11">
        <f t="shared" si="1"/>
        <v>1.9952623149688438E-2</v>
      </c>
      <c r="AB56" s="7">
        <f t="shared" si="2"/>
        <v>1.9952464660369193E-2</v>
      </c>
      <c r="AC56" s="1">
        <f t="shared" si="3"/>
        <v>58.8</v>
      </c>
      <c r="AD56" s="9">
        <f t="shared" si="8"/>
        <v>1173.2142412016801</v>
      </c>
      <c r="AE56" s="9">
        <f t="shared" si="9"/>
        <v>1173.2049220297085</v>
      </c>
    </row>
    <row r="57" spans="26:31" ht="18.75" customHeight="1" x14ac:dyDescent="0.25">
      <c r="Z57" s="3">
        <f t="shared" si="7"/>
        <v>1.6000000000000076</v>
      </c>
      <c r="AA57" s="11">
        <f t="shared" si="1"/>
        <v>2.5118864315095347E-2</v>
      </c>
      <c r="AB57" s="7">
        <f t="shared" si="2"/>
        <v>2.5118705825776102E-2</v>
      </c>
      <c r="AC57" s="1">
        <f t="shared" si="3"/>
        <v>58.8</v>
      </c>
      <c r="AD57" s="9">
        <f t="shared" si="8"/>
        <v>1476.9892217276065</v>
      </c>
      <c r="AE57" s="9">
        <f t="shared" si="9"/>
        <v>1476.9799025556347</v>
      </c>
    </row>
    <row r="58" spans="26:31" ht="18.75" customHeight="1" x14ac:dyDescent="0.25">
      <c r="Z58" s="3">
        <f t="shared" si="7"/>
        <v>1.5000000000000075</v>
      </c>
      <c r="AA58" s="11">
        <f t="shared" si="1"/>
        <v>3.1622776601683236E-2</v>
      </c>
      <c r="AB58" s="7">
        <f t="shared" si="2"/>
        <v>3.1622618112363991E-2</v>
      </c>
      <c r="AC58" s="1">
        <f t="shared" si="3"/>
        <v>58.8</v>
      </c>
      <c r="AD58" s="9">
        <f t="shared" si="8"/>
        <v>1859.4192641789741</v>
      </c>
      <c r="AE58" s="9">
        <f t="shared" si="9"/>
        <v>1859.4099450070025</v>
      </c>
    </row>
    <row r="59" spans="26:31" ht="18.75" customHeight="1" x14ac:dyDescent="0.25">
      <c r="Z59" s="3">
        <f t="shared" si="7"/>
        <v>1.4000000000000075</v>
      </c>
      <c r="AA59" s="11">
        <f t="shared" si="1"/>
        <v>3.9810717055349033E-2</v>
      </c>
      <c r="AB59" s="7">
        <f t="shared" si="2"/>
        <v>3.9810558566029788E-2</v>
      </c>
      <c r="AC59" s="1">
        <f t="shared" si="3"/>
        <v>58.8</v>
      </c>
      <c r="AD59" s="9">
        <f t="shared" si="8"/>
        <v>2340.8701628545232</v>
      </c>
      <c r="AE59" s="9">
        <f t="shared" si="9"/>
        <v>2340.8608436825516</v>
      </c>
    </row>
    <row r="60" spans="26:31" ht="18.75" customHeight="1" x14ac:dyDescent="0.25">
      <c r="Z60" s="3">
        <f t="shared" si="7"/>
        <v>1.3000000000000074</v>
      </c>
      <c r="AA60" s="11">
        <f t="shared" si="1"/>
        <v>5.011872336272636E-2</v>
      </c>
      <c r="AB60" s="7">
        <f t="shared" si="2"/>
        <v>5.0118564873407115E-2</v>
      </c>
      <c r="AC60" s="1">
        <f t="shared" si="3"/>
        <v>58.8</v>
      </c>
      <c r="AD60" s="9">
        <f t="shared" si="8"/>
        <v>2946.9809337283095</v>
      </c>
      <c r="AE60" s="9">
        <f t="shared" si="9"/>
        <v>2946.9716145563384</v>
      </c>
    </row>
    <row r="61" spans="26:31" ht="18.75" customHeight="1" x14ac:dyDescent="0.25">
      <c r="Z61" s="3">
        <f t="shared" si="7"/>
        <v>1.2000000000000073</v>
      </c>
      <c r="AA61" s="11">
        <f t="shared" si="1"/>
        <v>6.3095734448018262E-2</v>
      </c>
      <c r="AB61" s="7">
        <f t="shared" si="2"/>
        <v>6.309557595869901E-2</v>
      </c>
      <c r="AC61" s="1">
        <f t="shared" si="3"/>
        <v>58.8</v>
      </c>
      <c r="AD61" s="9">
        <f t="shared" si="8"/>
        <v>3710.0291855434734</v>
      </c>
      <c r="AE61" s="9">
        <f t="shared" si="9"/>
        <v>3710.0198663715014</v>
      </c>
    </row>
    <row r="62" spans="26:31" ht="18.75" customHeight="1" x14ac:dyDescent="0.25">
      <c r="Z62" s="3">
        <f t="shared" si="7"/>
        <v>1.1000000000000072</v>
      </c>
      <c r="AA62" s="11">
        <f t="shared" si="1"/>
        <v>7.9432823472426806E-2</v>
      </c>
      <c r="AB62" s="7">
        <f t="shared" si="2"/>
        <v>7.9432664983107554E-2</v>
      </c>
      <c r="AC62" s="1">
        <f t="shared" si="3"/>
        <v>58.8</v>
      </c>
      <c r="AD62" s="9">
        <f t="shared" si="8"/>
        <v>4670.6500201786966</v>
      </c>
      <c r="AE62" s="9">
        <f t="shared" si="9"/>
        <v>4670.6407010067242</v>
      </c>
    </row>
    <row r="63" spans="26:31" ht="18.75" customHeight="1" x14ac:dyDescent="0.25">
      <c r="Z63" s="3">
        <f t="shared" si="7"/>
        <v>1.0000000000000071</v>
      </c>
      <c r="AA63" s="11">
        <f t="shared" si="1"/>
        <v>9.9999999999998326E-2</v>
      </c>
      <c r="AB63" s="7">
        <f t="shared" si="2"/>
        <v>9.9999841510679074E-2</v>
      </c>
      <c r="AC63" s="1">
        <f t="shared" si="3"/>
        <v>58.8</v>
      </c>
      <c r="AD63" s="9">
        <f t="shared" si="8"/>
        <v>5879.9999999999009</v>
      </c>
      <c r="AE63" s="9">
        <f t="shared" si="9"/>
        <v>5879.9906808279293</v>
      </c>
    </row>
    <row r="64" spans="26:31" ht="18.75" customHeight="1" x14ac:dyDescent="0.25">
      <c r="Z64" s="3">
        <f t="shared" si="7"/>
        <v>0.90000000000000713</v>
      </c>
      <c r="AA64" s="11">
        <f t="shared" si="1"/>
        <v>0.12589254117941462</v>
      </c>
      <c r="AB64" s="7">
        <f t="shared" si="2"/>
        <v>0.12589238269009537</v>
      </c>
      <c r="AC64" s="1">
        <f t="shared" si="3"/>
        <v>58.8</v>
      </c>
      <c r="AD64" s="9">
        <f t="shared" si="8"/>
        <v>7402.4814213495793</v>
      </c>
      <c r="AE64" s="9">
        <f t="shared" si="9"/>
        <v>7402.4721021776068</v>
      </c>
    </row>
    <row r="65" spans="26:31" ht="18.75" customHeight="1" x14ac:dyDescent="0.25">
      <c r="Z65" s="3">
        <f t="shared" si="7"/>
        <v>0.80000000000000715</v>
      </c>
      <c r="AA65" s="11">
        <f t="shared" si="1"/>
        <v>0.15848931924610871</v>
      </c>
      <c r="AB65" s="7">
        <f t="shared" si="2"/>
        <v>0.15848916075678945</v>
      </c>
      <c r="AC65" s="1">
        <f t="shared" si="3"/>
        <v>58.8</v>
      </c>
      <c r="AD65" s="9">
        <f t="shared" si="8"/>
        <v>9319.1719716711923</v>
      </c>
      <c r="AE65" s="9">
        <f t="shared" si="9"/>
        <v>9319.1626524992189</v>
      </c>
    </row>
    <row r="66" spans="26:31" ht="18.75" customHeight="1" x14ac:dyDescent="0.25">
      <c r="Z66" s="3">
        <f t="shared" si="7"/>
        <v>0.70000000000000717</v>
      </c>
      <c r="AA66" s="11">
        <f t="shared" si="1"/>
        <v>0.19952623149688464</v>
      </c>
      <c r="AB66" s="7">
        <f t="shared" si="2"/>
        <v>0.19952607300756539</v>
      </c>
      <c r="AC66" s="1">
        <f t="shared" si="3"/>
        <v>58.8</v>
      </c>
      <c r="AD66" s="9">
        <f t="shared" si="8"/>
        <v>11732.142412016818</v>
      </c>
      <c r="AE66" s="9">
        <f t="shared" si="9"/>
        <v>11732.133092844844</v>
      </c>
    </row>
    <row r="67" spans="26:31" ht="18.75" customHeight="1" x14ac:dyDescent="0.25">
      <c r="Z67" s="3">
        <f t="shared" si="7"/>
        <v>0.60000000000000719</v>
      </c>
      <c r="AA67" s="11">
        <f t="shared" si="1"/>
        <v>0.25118864315095385</v>
      </c>
      <c r="AB67" s="7">
        <f t="shared" si="2"/>
        <v>0.25118848466163463</v>
      </c>
      <c r="AC67" s="1">
        <f t="shared" si="3"/>
        <v>58.8</v>
      </c>
      <c r="AD67" s="9">
        <f t="shared" si="8"/>
        <v>14769.892217276085</v>
      </c>
      <c r="AE67" s="9">
        <f t="shared" si="9"/>
        <v>14769.882898104115</v>
      </c>
    </row>
    <row r="68" spans="26:31" ht="18.75" customHeight="1" x14ac:dyDescent="0.25">
      <c r="Z68" s="3">
        <f t="shared" si="7"/>
        <v>0.50000000000000722</v>
      </c>
      <c r="AA68" s="11">
        <f t="shared" si="1"/>
        <v>0.31622776601683261</v>
      </c>
      <c r="AB68" s="7">
        <f t="shared" si="2"/>
        <v>0.31622760752751339</v>
      </c>
      <c r="AC68" s="1">
        <f t="shared" si="3"/>
        <v>58.8</v>
      </c>
      <c r="AD68" s="9">
        <f t="shared" si="8"/>
        <v>18594.192641789756</v>
      </c>
      <c r="AE68" s="9">
        <f t="shared" si="9"/>
        <v>18594.183322617788</v>
      </c>
    </row>
    <row r="69" spans="26:31" ht="18.75" customHeight="1" x14ac:dyDescent="0.25">
      <c r="Z69" s="3">
        <f t="shared" si="7"/>
        <v>0.40000000000000724</v>
      </c>
      <c r="AA69" s="11">
        <f t="shared" si="1"/>
        <v>0.39810717055349054</v>
      </c>
      <c r="AB69" s="7">
        <f t="shared" si="2"/>
        <v>0.39810701206417132</v>
      </c>
      <c r="AC69" s="1">
        <f t="shared" si="3"/>
        <v>58.8</v>
      </c>
      <c r="AD69" s="9">
        <f t="shared" si="8"/>
        <v>23408.701628545241</v>
      </c>
      <c r="AE69" s="9">
        <f t="shared" si="9"/>
        <v>23408.692309373273</v>
      </c>
    </row>
    <row r="70" spans="26:31" ht="18.75" customHeight="1" x14ac:dyDescent="0.25">
      <c r="Z70" s="3">
        <f t="shared" si="7"/>
        <v>0.30000000000000726</v>
      </c>
      <c r="AA70" s="11">
        <f t="shared" ref="AA70:AA73" si="10">(10^-Z70)</f>
        <v>0.50118723362726392</v>
      </c>
      <c r="AB70" s="7">
        <f t="shared" ref="AB70:AB73" si="11">(10^-Z70-10^-$AB$2)</f>
        <v>0.50118707513794469</v>
      </c>
      <c r="AC70" s="1">
        <f t="shared" ref="AC70:AC73" si="12">62*(4/5)+46/5</f>
        <v>58.8</v>
      </c>
      <c r="AD70" s="9">
        <f t="shared" si="8"/>
        <v>29469.809337283117</v>
      </c>
      <c r="AE70" s="9">
        <f t="shared" si="9"/>
        <v>29469.800018111149</v>
      </c>
    </row>
    <row r="71" spans="26:31" ht="18.75" customHeight="1" x14ac:dyDescent="0.25">
      <c r="Z71" s="3">
        <f t="shared" si="7"/>
        <v>0.20000000000000726</v>
      </c>
      <c r="AA71" s="11">
        <f t="shared" si="10"/>
        <v>0.6309573444801827</v>
      </c>
      <c r="AB71" s="7">
        <f t="shared" si="11"/>
        <v>0.63095718599086348</v>
      </c>
      <c r="AC71" s="1">
        <f t="shared" si="12"/>
        <v>58.8</v>
      </c>
      <c r="AD71" s="9">
        <f t="shared" si="8"/>
        <v>37100.291855434742</v>
      </c>
      <c r="AE71" s="9">
        <f t="shared" si="9"/>
        <v>37100.28253626277</v>
      </c>
    </row>
    <row r="72" spans="26:31" ht="18.75" customHeight="1" x14ac:dyDescent="0.25">
      <c r="Z72" s="3">
        <f t="shared" si="7"/>
        <v>0.10000000000000725</v>
      </c>
      <c r="AA72" s="11">
        <f t="shared" si="10"/>
        <v>0.79432823472426817</v>
      </c>
      <c r="AB72" s="7">
        <f t="shared" si="11"/>
        <v>0.79432807623494894</v>
      </c>
      <c r="AC72" s="1">
        <f t="shared" si="12"/>
        <v>58.8</v>
      </c>
      <c r="AD72" s="9">
        <f t="shared" si="8"/>
        <v>46706.500201786963</v>
      </c>
      <c r="AE72" s="9">
        <f t="shared" si="9"/>
        <v>46706.490882614991</v>
      </c>
    </row>
    <row r="73" spans="26:31" ht="18.75" customHeight="1" x14ac:dyDescent="0.25">
      <c r="Z73" s="3">
        <f t="shared" si="7"/>
        <v>7.2442052356791464E-15</v>
      </c>
      <c r="AA73" s="11">
        <f t="shared" si="10"/>
        <v>0.99999999999998335</v>
      </c>
      <c r="AB73" s="7">
        <f t="shared" si="11"/>
        <v>0.99999984151066412</v>
      </c>
      <c r="AC73" s="1">
        <f t="shared" si="12"/>
        <v>58.8</v>
      </c>
      <c r="AD73" s="9">
        <f t="shared" si="8"/>
        <v>58799.999999999018</v>
      </c>
      <c r="AE73" s="9">
        <f t="shared" si="9"/>
        <v>58799.990680827053</v>
      </c>
    </row>
    <row r="74" spans="26:31" ht="18.75" customHeight="1" x14ac:dyDescent="0.25">
      <c r="Z74" s="3"/>
      <c r="AA74" s="11"/>
      <c r="AB74" s="7"/>
      <c r="AE74" s="9"/>
    </row>
    <row r="75" spans="26:31" ht="18.75" customHeight="1" x14ac:dyDescent="0.25">
      <c r="Z75" s="3"/>
      <c r="AA75" s="11"/>
      <c r="AB75" s="7"/>
      <c r="AE75" s="9"/>
    </row>
    <row r="76" spans="26:31" ht="18.75" customHeight="1" x14ac:dyDescent="0.25">
      <c r="Z76" s="3"/>
      <c r="AA76" s="11"/>
      <c r="AB76" s="7"/>
      <c r="AE7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1D65-754D-4BD0-ABD9-E1331F290E2A}">
  <dimension ref="B2:AE76"/>
  <sheetViews>
    <sheetView showGridLines="0" tabSelected="1" zoomScaleNormal="100" workbookViewId="0">
      <selection activeCell="V29" sqref="V29"/>
    </sheetView>
  </sheetViews>
  <sheetFormatPr defaultRowHeight="15" x14ac:dyDescent="0.25"/>
  <cols>
    <col min="1" max="1" width="9.140625" style="1"/>
    <col min="2" max="2" width="20.5703125" style="1" customWidth="1"/>
    <col min="3" max="3" width="9.140625" style="1"/>
    <col min="4" max="4" width="9" style="1" customWidth="1"/>
    <col min="5" max="11" width="9.140625" style="1"/>
    <col min="12" max="12" width="11.85546875" style="1" customWidth="1"/>
    <col min="13" max="26" width="9.140625" style="1"/>
    <col min="27" max="27" width="12" style="1" bestFit="1" customWidth="1"/>
    <col min="28" max="28" width="9.140625" style="9"/>
    <col min="29" max="29" width="9.140625" style="1"/>
    <col min="30" max="30" width="9.140625" style="9"/>
    <col min="31" max="16384" width="9.140625" style="1"/>
  </cols>
  <sheetData>
    <row r="2" spans="2:31" ht="17.25" customHeight="1" x14ac:dyDescent="0.25">
      <c r="D2" s="1" t="s">
        <v>2</v>
      </c>
      <c r="E2" s="1" t="s">
        <v>16</v>
      </c>
      <c r="F2" s="1" t="s">
        <v>17</v>
      </c>
      <c r="AB2" s="10"/>
    </row>
    <row r="3" spans="2:31" ht="18.75" customHeight="1" x14ac:dyDescent="0.25">
      <c r="D3" s="1">
        <v>110</v>
      </c>
    </row>
    <row r="4" spans="2:31" ht="18.75" customHeight="1" x14ac:dyDescent="0.25">
      <c r="B4" s="1" t="s">
        <v>0</v>
      </c>
      <c r="C4" s="1" t="s">
        <v>14</v>
      </c>
      <c r="D4" s="1">
        <f>D3/5</f>
        <v>22</v>
      </c>
      <c r="E4" s="3">
        <f>14/(14+16*2)</f>
        <v>0.30434782608695654</v>
      </c>
      <c r="F4" s="4">
        <f>E4*D4</f>
        <v>6.6956521739130439</v>
      </c>
    </row>
    <row r="5" spans="2:31" ht="18.75" customHeight="1" x14ac:dyDescent="0.25">
      <c r="B5" s="1" t="s">
        <v>1</v>
      </c>
      <c r="C5" s="1" t="s">
        <v>15</v>
      </c>
      <c r="D5" s="1">
        <f>D3*4/5</f>
        <v>88</v>
      </c>
      <c r="E5" s="3">
        <f>14/(14+16*3)</f>
        <v>0.22580645161290322</v>
      </c>
      <c r="F5" s="4">
        <f>D5*E5</f>
        <v>19.870967741935484</v>
      </c>
      <c r="Z5" s="3"/>
      <c r="AA5" s="11"/>
      <c r="AB5" s="7"/>
      <c r="AE5" s="9"/>
    </row>
    <row r="6" spans="2:31" ht="18.75" customHeight="1" x14ac:dyDescent="0.25">
      <c r="B6" s="1" t="s">
        <v>18</v>
      </c>
      <c r="F6" s="4">
        <f>F5+F4</f>
        <v>26.566619915848527</v>
      </c>
      <c r="Z6" s="3"/>
      <c r="AA6" s="11"/>
      <c r="AB6" s="7"/>
      <c r="AE6" s="9"/>
    </row>
    <row r="7" spans="2:31" ht="18.75" customHeight="1" x14ac:dyDescent="0.25">
      <c r="B7" s="1" t="s">
        <v>7</v>
      </c>
      <c r="C7" s="1">
        <v>6</v>
      </c>
      <c r="D7" s="1" t="s">
        <v>8</v>
      </c>
      <c r="Z7" s="3"/>
      <c r="AA7" s="11"/>
      <c r="AB7" s="7"/>
      <c r="AE7" s="9"/>
    </row>
    <row r="8" spans="2:31" ht="18.75" customHeight="1" x14ac:dyDescent="0.25">
      <c r="B8" s="1" t="s">
        <v>9</v>
      </c>
      <c r="C8" s="6">
        <f>(C7*F6)/1000</f>
        <v>0.15939971949509119</v>
      </c>
      <c r="D8" s="1" t="s">
        <v>13</v>
      </c>
      <c r="E8" s="1">
        <f>C8*6*1000</f>
        <v>956.39831697054706</v>
      </c>
      <c r="Z8" s="3"/>
      <c r="AA8" s="11"/>
      <c r="AB8" s="7"/>
      <c r="AE8" s="9"/>
    </row>
    <row r="9" spans="2:31" ht="18.75" customHeight="1" x14ac:dyDescent="0.25">
      <c r="Z9" s="3"/>
      <c r="AA9" s="11"/>
      <c r="AB9" s="7"/>
      <c r="AE9" s="9"/>
    </row>
    <row r="10" spans="2:31" ht="18.75" customHeight="1" x14ac:dyDescent="0.25">
      <c r="B10" s="1" t="s">
        <v>3</v>
      </c>
      <c r="C10" s="1">
        <v>3</v>
      </c>
      <c r="D10" s="1" t="s">
        <v>4</v>
      </c>
      <c r="Z10" s="3"/>
      <c r="AA10" s="11"/>
      <c r="AB10" s="7"/>
      <c r="AE10" s="9"/>
    </row>
    <row r="11" spans="2:31" ht="18.75" customHeight="1" x14ac:dyDescent="0.25">
      <c r="B11" s="1" t="s">
        <v>5</v>
      </c>
      <c r="C11" s="1">
        <f>(C31*C32+100)/1000</f>
        <v>0.13119999999999998</v>
      </c>
      <c r="D11" s="1" t="s">
        <v>6</v>
      </c>
      <c r="Z11" s="3"/>
      <c r="AA11" s="11"/>
      <c r="AB11" s="7"/>
      <c r="AE11" s="9"/>
    </row>
    <row r="12" spans="2:31" ht="18.75" customHeight="1" x14ac:dyDescent="0.25">
      <c r="Z12" s="3"/>
      <c r="AA12" s="11"/>
      <c r="AB12" s="7"/>
      <c r="AE12" s="9"/>
    </row>
    <row r="13" spans="2:31" ht="18.75" customHeight="1" x14ac:dyDescent="0.25">
      <c r="B13" s="5" t="s">
        <v>21</v>
      </c>
      <c r="Z13" s="3"/>
      <c r="AA13" s="11"/>
      <c r="AB13" s="7"/>
      <c r="AE13" s="9"/>
    </row>
    <row r="14" spans="2:31" ht="18.75" customHeight="1" x14ac:dyDescent="0.25">
      <c r="B14" s="1" t="s">
        <v>25</v>
      </c>
      <c r="C14" s="2">
        <f>(C10/60)*C11</f>
        <v>6.5599999999999999E-3</v>
      </c>
      <c r="D14" s="1" t="s">
        <v>26</v>
      </c>
      <c r="Z14" s="3"/>
      <c r="AA14" s="11"/>
      <c r="AB14" s="7"/>
      <c r="AE14" s="9"/>
    </row>
    <row r="15" spans="2:31" ht="18.75" customHeight="1" x14ac:dyDescent="0.25">
      <c r="B15" s="1" t="s">
        <v>10</v>
      </c>
      <c r="C15" s="6">
        <f>C14/(C8/1000)</f>
        <v>41.15440115440115</v>
      </c>
      <c r="D15" s="1" t="s">
        <v>10</v>
      </c>
      <c r="Z15" s="3"/>
      <c r="AA15" s="11"/>
      <c r="AB15" s="7"/>
      <c r="AE15" s="9"/>
    </row>
    <row r="16" spans="2:31" ht="18.75" customHeight="1" x14ac:dyDescent="0.25">
      <c r="B16" s="1" t="s">
        <v>11</v>
      </c>
      <c r="C16" s="1">
        <v>0.05</v>
      </c>
      <c r="Z16" s="3"/>
      <c r="AA16" s="11"/>
      <c r="AB16" s="7"/>
      <c r="AE16" s="9"/>
    </row>
    <row r="17" spans="2:31" ht="18.75" customHeight="1" x14ac:dyDescent="0.25">
      <c r="B17" s="1" t="s">
        <v>12</v>
      </c>
      <c r="C17" s="3">
        <f>C15*C16</f>
        <v>2.0577200577200574</v>
      </c>
      <c r="E17" s="5"/>
      <c r="Z17" s="3"/>
      <c r="AA17" s="11"/>
      <c r="AB17" s="7"/>
      <c r="AE17" s="9"/>
    </row>
    <row r="18" spans="2:31" ht="18.75" customHeight="1" x14ac:dyDescent="0.25">
      <c r="Z18" s="3"/>
      <c r="AA18" s="11"/>
      <c r="AB18" s="7"/>
      <c r="AE18" s="9"/>
    </row>
    <row r="19" spans="2:31" ht="18.75" customHeight="1" x14ac:dyDescent="0.25">
      <c r="B19" s="5" t="s">
        <v>22</v>
      </c>
      <c r="C19" s="5"/>
      <c r="D19" s="5"/>
      <c r="Z19" s="3"/>
      <c r="AA19" s="11"/>
      <c r="AB19" s="7"/>
      <c r="AE19" s="9"/>
    </row>
    <row r="20" spans="2:31" ht="18.75" customHeight="1" x14ac:dyDescent="0.25">
      <c r="B20" s="1" t="s">
        <v>9</v>
      </c>
      <c r="C20" s="3">
        <f>(1440/C10)*C8/1000</f>
        <v>7.6511865357643774E-2</v>
      </c>
      <c r="D20" s="1" t="s">
        <v>19</v>
      </c>
      <c r="Z20" s="3"/>
      <c r="AA20" s="11"/>
      <c r="AB20" s="7"/>
      <c r="AE20" s="9"/>
    </row>
    <row r="21" spans="2:31" ht="18.75" customHeight="1" x14ac:dyDescent="0.25">
      <c r="C21" s="4">
        <f>C20*365</f>
        <v>27.926830855539979</v>
      </c>
      <c r="D21" s="1" t="s">
        <v>20</v>
      </c>
      <c r="Z21" s="3"/>
      <c r="AA21" s="11"/>
      <c r="AB21" s="7"/>
      <c r="AE21" s="9"/>
    </row>
    <row r="22" spans="2:31" ht="18.75" customHeight="1" x14ac:dyDescent="0.25">
      <c r="Z22" s="3"/>
      <c r="AA22" s="11"/>
      <c r="AB22" s="7"/>
      <c r="AE22" s="9"/>
    </row>
    <row r="23" spans="2:31" ht="18.75" customHeight="1" x14ac:dyDescent="0.25">
      <c r="Z23" s="3"/>
      <c r="AA23" s="11"/>
      <c r="AB23" s="7"/>
      <c r="AE23" s="9"/>
    </row>
    <row r="24" spans="2:31" ht="18.75" customHeight="1" x14ac:dyDescent="0.25">
      <c r="Z24" s="3"/>
      <c r="AA24" s="11"/>
      <c r="AB24" s="7"/>
      <c r="AE24" s="9"/>
    </row>
    <row r="25" spans="2:31" ht="18.75" customHeight="1" x14ac:dyDescent="0.25">
      <c r="Z25" s="3"/>
      <c r="AA25" s="11"/>
      <c r="AB25" s="7"/>
      <c r="AE25" s="9"/>
    </row>
    <row r="26" spans="2:31" ht="18.75" customHeight="1" x14ac:dyDescent="0.25">
      <c r="U26" s="8"/>
      <c r="Z26" s="3"/>
      <c r="AA26" s="11"/>
      <c r="AB26" s="7"/>
      <c r="AE26" s="9"/>
    </row>
    <row r="27" spans="2:31" ht="18.75" customHeight="1" x14ac:dyDescent="0.25">
      <c r="Z27" s="3"/>
      <c r="AA27" s="11"/>
      <c r="AB27" s="7"/>
      <c r="AE27" s="9"/>
    </row>
    <row r="28" spans="2:31" ht="18.75" customHeight="1" x14ac:dyDescent="0.25">
      <c r="Z28" s="3"/>
      <c r="AA28" s="11"/>
      <c r="AB28" s="7"/>
      <c r="AE28" s="9"/>
    </row>
    <row r="29" spans="2:31" ht="18.75" customHeight="1" x14ac:dyDescent="0.25">
      <c r="Z29" s="3"/>
      <c r="AA29" s="11"/>
      <c r="AB29" s="7"/>
      <c r="AE29" s="9"/>
    </row>
    <row r="30" spans="2:31" ht="18.75" customHeight="1" x14ac:dyDescent="0.25">
      <c r="B30" s="1" t="s">
        <v>38</v>
      </c>
      <c r="Z30" s="3"/>
      <c r="AA30" s="11"/>
      <c r="AB30" s="7"/>
      <c r="AE30" s="9"/>
    </row>
    <row r="31" spans="2:31" ht="18.75" customHeight="1" x14ac:dyDescent="0.25">
      <c r="B31" s="1" t="s">
        <v>34</v>
      </c>
      <c r="C31" s="1">
        <v>12</v>
      </c>
      <c r="D31" s="1" t="s">
        <v>35</v>
      </c>
      <c r="Z31" s="3"/>
      <c r="AA31" s="11"/>
      <c r="AB31" s="7"/>
      <c r="AE31" s="9"/>
    </row>
    <row r="32" spans="2:31" ht="18.75" customHeight="1" x14ac:dyDescent="0.25">
      <c r="B32" s="1" t="s">
        <v>36</v>
      </c>
      <c r="C32" s="1">
        <v>2.6</v>
      </c>
      <c r="D32" s="1" t="s">
        <v>37</v>
      </c>
      <c r="Z32" s="3"/>
      <c r="AA32" s="11"/>
      <c r="AB32" s="7"/>
      <c r="AE32" s="9"/>
    </row>
    <row r="33" spans="2:31" ht="18.75" customHeight="1" x14ac:dyDescent="0.25">
      <c r="Z33" s="3"/>
      <c r="AA33" s="11"/>
      <c r="AB33" s="7"/>
      <c r="AE33" s="9"/>
    </row>
    <row r="34" spans="2:31" ht="18.75" customHeight="1" x14ac:dyDescent="0.25">
      <c r="B34" s="1" t="s">
        <v>39</v>
      </c>
      <c r="Z34" s="3"/>
      <c r="AA34" s="11"/>
      <c r="AB34" s="7"/>
      <c r="AE34" s="9"/>
    </row>
    <row r="35" spans="2:31" ht="18.75" customHeight="1" x14ac:dyDescent="0.25">
      <c r="C35" s="1">
        <v>100</v>
      </c>
      <c r="D35" s="1" t="s">
        <v>40</v>
      </c>
      <c r="Z35" s="3"/>
      <c r="AA35" s="11"/>
      <c r="AB35" s="7"/>
      <c r="AE35" s="9"/>
    </row>
    <row r="36" spans="2:31" ht="18.75" customHeight="1" x14ac:dyDescent="0.25">
      <c r="Z36" s="3"/>
      <c r="AA36" s="11"/>
      <c r="AB36" s="7"/>
      <c r="AE36" s="9"/>
    </row>
    <row r="37" spans="2:31" ht="18.75" customHeight="1" x14ac:dyDescent="0.25">
      <c r="Z37" s="3"/>
      <c r="AA37" s="11"/>
      <c r="AB37" s="7"/>
      <c r="AE37" s="9"/>
    </row>
    <row r="38" spans="2:31" ht="18.75" customHeight="1" x14ac:dyDescent="0.25">
      <c r="Z38" s="3"/>
      <c r="AA38" s="11"/>
      <c r="AB38" s="7"/>
      <c r="AE38" s="9"/>
    </row>
    <row r="39" spans="2:31" ht="18.75" customHeight="1" x14ac:dyDescent="0.25">
      <c r="Z39" s="3"/>
      <c r="AA39" s="11"/>
      <c r="AB39" s="7"/>
      <c r="AE39" s="9"/>
    </row>
    <row r="40" spans="2:31" ht="18.75" customHeight="1" x14ac:dyDescent="0.25">
      <c r="Z40" s="3"/>
      <c r="AA40" s="11"/>
      <c r="AB40" s="7"/>
      <c r="AE40" s="9"/>
    </row>
    <row r="41" spans="2:31" ht="18.75" customHeight="1" x14ac:dyDescent="0.25">
      <c r="Z41" s="3"/>
      <c r="AA41" s="11"/>
      <c r="AB41" s="7"/>
      <c r="AE41" s="9"/>
    </row>
    <row r="42" spans="2:31" ht="18.75" customHeight="1" x14ac:dyDescent="0.25">
      <c r="Z42" s="3"/>
      <c r="AA42" s="11"/>
      <c r="AB42" s="7"/>
      <c r="AE42" s="9"/>
    </row>
    <row r="43" spans="2:31" ht="18.75" customHeight="1" x14ac:dyDescent="0.25">
      <c r="Z43" s="3"/>
      <c r="AA43" s="11"/>
      <c r="AB43" s="7"/>
      <c r="AE43" s="9"/>
    </row>
    <row r="44" spans="2:31" ht="18.75" customHeight="1" x14ac:dyDescent="0.25">
      <c r="Z44" s="3"/>
      <c r="AA44" s="11"/>
      <c r="AB44" s="7"/>
      <c r="AE44" s="9"/>
    </row>
    <row r="45" spans="2:31" ht="18.75" customHeight="1" x14ac:dyDescent="0.25">
      <c r="W45" s="12"/>
      <c r="Z45" s="3"/>
      <c r="AA45" s="11"/>
      <c r="AB45" s="7"/>
      <c r="AE45" s="9"/>
    </row>
    <row r="46" spans="2:31" ht="18.75" customHeight="1" x14ac:dyDescent="0.25">
      <c r="Z46" s="3"/>
      <c r="AA46" s="11"/>
      <c r="AB46" s="7"/>
      <c r="AE46" s="9"/>
    </row>
    <row r="47" spans="2:31" ht="18.75" customHeight="1" x14ac:dyDescent="0.25">
      <c r="Z47" s="3"/>
      <c r="AA47" s="11"/>
      <c r="AB47" s="7"/>
      <c r="AE47" s="9"/>
    </row>
    <row r="48" spans="2:31" ht="18.75" customHeight="1" x14ac:dyDescent="0.25">
      <c r="Z48" s="3"/>
      <c r="AA48" s="11"/>
      <c r="AB48" s="7"/>
      <c r="AE48" s="9"/>
    </row>
    <row r="49" spans="26:31" ht="18.75" customHeight="1" x14ac:dyDescent="0.25">
      <c r="Z49" s="3"/>
      <c r="AA49" s="11"/>
      <c r="AB49" s="7"/>
      <c r="AE49" s="9"/>
    </row>
    <row r="50" spans="26:31" ht="18.75" customHeight="1" x14ac:dyDescent="0.25">
      <c r="Z50" s="3"/>
      <c r="AA50" s="11"/>
      <c r="AB50" s="7"/>
      <c r="AE50" s="9"/>
    </row>
    <row r="51" spans="26:31" ht="18.75" customHeight="1" x14ac:dyDescent="0.25">
      <c r="Z51" s="3"/>
      <c r="AA51" s="11"/>
      <c r="AB51" s="7"/>
      <c r="AE51" s="9"/>
    </row>
    <row r="52" spans="26:31" ht="18.75" customHeight="1" x14ac:dyDescent="0.25">
      <c r="Z52" s="3"/>
      <c r="AA52" s="11"/>
      <c r="AB52" s="7"/>
      <c r="AE52" s="9"/>
    </row>
    <row r="53" spans="26:31" ht="18.75" customHeight="1" x14ac:dyDescent="0.25">
      <c r="Z53" s="3"/>
      <c r="AA53" s="11"/>
      <c r="AB53" s="7"/>
      <c r="AE53" s="9"/>
    </row>
    <row r="54" spans="26:31" ht="18.75" customHeight="1" x14ac:dyDescent="0.25">
      <c r="Z54" s="3"/>
      <c r="AA54" s="11"/>
      <c r="AB54" s="7"/>
      <c r="AE54" s="9"/>
    </row>
    <row r="55" spans="26:31" ht="18.75" customHeight="1" x14ac:dyDescent="0.25">
      <c r="Z55" s="3"/>
      <c r="AA55" s="11"/>
      <c r="AB55" s="7"/>
      <c r="AE55" s="9"/>
    </row>
    <row r="56" spans="26:31" ht="18.75" customHeight="1" x14ac:dyDescent="0.25">
      <c r="Z56" s="3"/>
      <c r="AA56" s="11"/>
      <c r="AB56" s="7"/>
      <c r="AE56" s="9"/>
    </row>
    <row r="57" spans="26:31" ht="18.75" customHeight="1" x14ac:dyDescent="0.25">
      <c r="Z57" s="3"/>
      <c r="AA57" s="11"/>
      <c r="AB57" s="7"/>
      <c r="AE57" s="9"/>
    </row>
    <row r="58" spans="26:31" ht="18.75" customHeight="1" x14ac:dyDescent="0.25">
      <c r="Z58" s="3"/>
      <c r="AA58" s="11"/>
      <c r="AB58" s="7"/>
      <c r="AE58" s="9"/>
    </row>
    <row r="59" spans="26:31" ht="18.75" customHeight="1" x14ac:dyDescent="0.25">
      <c r="Z59" s="3"/>
      <c r="AA59" s="11"/>
      <c r="AB59" s="7"/>
      <c r="AE59" s="9"/>
    </row>
    <row r="60" spans="26:31" ht="18.75" customHeight="1" x14ac:dyDescent="0.25">
      <c r="Z60" s="3"/>
      <c r="AA60" s="11"/>
      <c r="AB60" s="7"/>
      <c r="AE60" s="9"/>
    </row>
    <row r="61" spans="26:31" ht="18.75" customHeight="1" x14ac:dyDescent="0.25">
      <c r="Z61" s="3"/>
      <c r="AA61" s="11"/>
      <c r="AB61" s="7"/>
      <c r="AE61" s="9"/>
    </row>
    <row r="62" spans="26:31" ht="18.75" customHeight="1" x14ac:dyDescent="0.25">
      <c r="Z62" s="3"/>
      <c r="AA62" s="11"/>
      <c r="AB62" s="7"/>
      <c r="AE62" s="9"/>
    </row>
    <row r="63" spans="26:31" ht="18.75" customHeight="1" x14ac:dyDescent="0.25">
      <c r="Z63" s="3"/>
      <c r="AA63" s="11"/>
      <c r="AB63" s="7"/>
      <c r="AE63" s="9"/>
    </row>
    <row r="64" spans="26:31" ht="18.75" customHeight="1" x14ac:dyDescent="0.25">
      <c r="Z64" s="3"/>
      <c r="AA64" s="11"/>
      <c r="AB64" s="7"/>
      <c r="AE64" s="9"/>
    </row>
    <row r="65" spans="26:31" ht="18.75" customHeight="1" x14ac:dyDescent="0.25">
      <c r="Z65" s="3"/>
      <c r="AA65" s="11"/>
      <c r="AB65" s="7"/>
      <c r="AE65" s="9"/>
    </row>
    <row r="66" spans="26:31" ht="18.75" customHeight="1" x14ac:dyDescent="0.25">
      <c r="Z66" s="3"/>
      <c r="AA66" s="11"/>
      <c r="AB66" s="7"/>
      <c r="AE66" s="9"/>
    </row>
    <row r="67" spans="26:31" ht="18.75" customHeight="1" x14ac:dyDescent="0.25">
      <c r="Z67" s="3"/>
      <c r="AA67" s="11"/>
      <c r="AB67" s="7"/>
      <c r="AE67" s="9"/>
    </row>
    <row r="68" spans="26:31" ht="18.75" customHeight="1" x14ac:dyDescent="0.25">
      <c r="Z68" s="3"/>
      <c r="AA68" s="11"/>
      <c r="AB68" s="7"/>
      <c r="AE68" s="9"/>
    </row>
    <row r="69" spans="26:31" ht="18.75" customHeight="1" x14ac:dyDescent="0.25">
      <c r="Z69" s="3"/>
      <c r="AA69" s="11"/>
      <c r="AB69" s="7"/>
      <c r="AE69" s="9"/>
    </row>
    <row r="70" spans="26:31" ht="18.75" customHeight="1" x14ac:dyDescent="0.25">
      <c r="Z70" s="3"/>
      <c r="AA70" s="11"/>
      <c r="AB70" s="7"/>
      <c r="AE70" s="9"/>
    </row>
    <row r="71" spans="26:31" ht="18.75" customHeight="1" x14ac:dyDescent="0.25">
      <c r="Z71" s="3"/>
      <c r="AA71" s="11"/>
      <c r="AB71" s="7"/>
      <c r="AE71" s="9"/>
    </row>
    <row r="72" spans="26:31" ht="18.75" customHeight="1" x14ac:dyDescent="0.25">
      <c r="Z72" s="3"/>
      <c r="AA72" s="11"/>
      <c r="AB72" s="7"/>
      <c r="AE72" s="9"/>
    </row>
    <row r="73" spans="26:31" ht="18.75" customHeight="1" x14ac:dyDescent="0.25">
      <c r="Z73" s="3"/>
      <c r="AA73" s="11"/>
      <c r="AB73" s="7"/>
      <c r="AE73" s="9"/>
    </row>
    <row r="74" spans="26:31" ht="18.75" customHeight="1" x14ac:dyDescent="0.25">
      <c r="Z74" s="3"/>
      <c r="AA74" s="11"/>
      <c r="AB74" s="7"/>
      <c r="AE74" s="9"/>
    </row>
    <row r="75" spans="26:31" ht="18.75" customHeight="1" x14ac:dyDescent="0.25">
      <c r="Z75" s="3"/>
      <c r="AA75" s="11"/>
      <c r="AB75" s="7"/>
      <c r="AE75" s="9"/>
    </row>
    <row r="76" spans="26:31" ht="18.75" customHeight="1" x14ac:dyDescent="0.25">
      <c r="Z76" s="3"/>
      <c r="AA76" s="11"/>
      <c r="AB76" s="7"/>
      <c r="AE7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20250206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Sofronov</dc:creator>
  <cp:lastModifiedBy>Alexey Sofronov</cp:lastModifiedBy>
  <dcterms:created xsi:type="dcterms:W3CDTF">2025-01-12T19:26:28Z</dcterms:created>
  <dcterms:modified xsi:type="dcterms:W3CDTF">2025-02-06T20:51:54Z</dcterms:modified>
</cp:coreProperties>
</file>