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530" windowHeight="6910" firstSheet="1" activeTab="1"/>
  </bookViews>
  <sheets>
    <sheet name="1結構重量" sheetId="12" r:id="rId1"/>
    <sheet name="2溫室結構重量估算系統" sheetId="13" r:id="rId2"/>
    <sheet name="溫室結構載重分析" sheetId="10" r:id="rId3"/>
    <sheet name="工作表2" sheetId="11" r:id="rId4"/>
    <sheet name="強固型溫室比較" sheetId="1" r:id="rId5"/>
    <sheet name="外型" sheetId="3" r:id="rId6"/>
    <sheet name="溫室" sheetId="9" r:id="rId7"/>
    <sheet name="管材" sheetId="2" r:id="rId8"/>
    <sheet name="範例" sheetId="6" r:id="rId9"/>
  </sheets>
  <definedNames>
    <definedName name="_xlnm._FilterDatabase" localSheetId="6" hidden="1">溫室!$B$2:$H$250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3" l="1"/>
  <c r="D68" i="13"/>
  <c r="D67" i="13"/>
  <c r="D66" i="13"/>
  <c r="D65" i="13"/>
  <c r="D64" i="13"/>
  <c r="D63" i="13"/>
  <c r="D60" i="13"/>
  <c r="D59" i="13"/>
  <c r="D56" i="13"/>
  <c r="D57" i="13"/>
  <c r="D54" i="13"/>
  <c r="D43" i="13"/>
  <c r="D51" i="13"/>
  <c r="D50" i="13"/>
  <c r="D48" i="13"/>
  <c r="D46" i="13"/>
  <c r="H31" i="13"/>
  <c r="H30" i="13"/>
  <c r="D33" i="13"/>
  <c r="J18" i="13"/>
  <c r="F26" i="13" s="1"/>
  <c r="J16" i="13"/>
  <c r="E26" i="13" s="1"/>
  <c r="I26" i="13" s="1"/>
  <c r="J20" i="13"/>
  <c r="G26" i="13" s="1"/>
  <c r="J22" i="13"/>
  <c r="H26" i="13" s="1"/>
  <c r="D16" i="13"/>
  <c r="D34" i="13" l="1"/>
  <c r="D35" i="13" s="1"/>
  <c r="H7" i="12"/>
  <c r="J7" i="12" s="1"/>
  <c r="H5" i="12"/>
  <c r="J5" i="12" s="1"/>
  <c r="H8" i="12"/>
  <c r="J8" i="12" s="1"/>
  <c r="H6" i="12"/>
  <c r="J6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4" i="12"/>
  <c r="J4" i="12" s="1"/>
  <c r="D36" i="13" l="1"/>
  <c r="D40" i="13" s="1"/>
  <c r="K154" i="9"/>
  <c r="N154" i="9" s="1"/>
  <c r="K153" i="9"/>
  <c r="N153" i="9" s="1"/>
  <c r="K152" i="9"/>
  <c r="N152" i="9" s="1"/>
  <c r="K151" i="9"/>
  <c r="K150" i="9"/>
  <c r="N150" i="9" s="1"/>
  <c r="K149" i="9"/>
  <c r="N149" i="9" s="1"/>
  <c r="K148" i="9"/>
  <c r="K147" i="9"/>
  <c r="K146" i="9"/>
  <c r="K145" i="9"/>
  <c r="N145" i="9" s="1"/>
  <c r="K144" i="9"/>
  <c r="K143" i="9"/>
  <c r="K142" i="9"/>
  <c r="K141" i="9"/>
  <c r="N141" i="9" s="1"/>
  <c r="K140" i="9"/>
  <c r="N140" i="9" s="1"/>
  <c r="K139" i="9"/>
  <c r="N123" i="9"/>
  <c r="N124" i="9"/>
  <c r="N125" i="9"/>
  <c r="N127" i="9"/>
  <c r="N128" i="9"/>
  <c r="N132" i="9"/>
  <c r="N134" i="9"/>
  <c r="N135" i="9"/>
  <c r="N139" i="9"/>
  <c r="N142" i="9"/>
  <c r="N143" i="9"/>
  <c r="N144" i="9"/>
  <c r="N146" i="9"/>
  <c r="N147" i="9"/>
  <c r="N148" i="9"/>
  <c r="N151" i="9"/>
  <c r="K123" i="9"/>
  <c r="K124" i="9"/>
  <c r="K125" i="9"/>
  <c r="K126" i="9"/>
  <c r="N126" i="9" s="1"/>
  <c r="K127" i="9"/>
  <c r="K128" i="9"/>
  <c r="K129" i="9"/>
  <c r="N129" i="9" s="1"/>
  <c r="K130" i="9"/>
  <c r="N130" i="9" s="1"/>
  <c r="K131" i="9"/>
  <c r="N131" i="9" s="1"/>
  <c r="K132" i="9"/>
  <c r="K133" i="9"/>
  <c r="N133" i="9" s="1"/>
  <c r="K134" i="9"/>
  <c r="K135" i="9"/>
  <c r="K136" i="9"/>
  <c r="N136" i="9" s="1"/>
  <c r="K137" i="9"/>
  <c r="N137" i="9" s="1"/>
  <c r="K138" i="9"/>
  <c r="N138" i="9" s="1"/>
  <c r="K239" i="9"/>
  <c r="K238" i="9"/>
  <c r="N238" i="9" s="1"/>
  <c r="K237" i="9"/>
  <c r="K236" i="9"/>
  <c r="N236" i="9" s="1"/>
  <c r="K235" i="9"/>
  <c r="N235" i="9" s="1"/>
  <c r="K234" i="9"/>
  <c r="N234" i="9" s="1"/>
  <c r="K233" i="9"/>
  <c r="K232" i="9"/>
  <c r="K250" i="9"/>
  <c r="N250" i="9" s="1"/>
  <c r="K225" i="9"/>
  <c r="K248" i="9"/>
  <c r="K247" i="9"/>
  <c r="N247" i="9" s="1"/>
  <c r="K246" i="9"/>
  <c r="N246" i="9" s="1"/>
  <c r="K245" i="9"/>
  <c r="N245" i="9" s="1"/>
  <c r="K244" i="9"/>
  <c r="N244" i="9" s="1"/>
  <c r="K243" i="9"/>
  <c r="N243" i="9" s="1"/>
  <c r="K242" i="9"/>
  <c r="K241" i="9"/>
  <c r="K240" i="9"/>
  <c r="N240" i="9" s="1"/>
  <c r="J203" i="9"/>
  <c r="K203" i="9" s="1"/>
  <c r="N203" i="9" s="1"/>
  <c r="J227" i="9"/>
  <c r="K227" i="9" s="1"/>
  <c r="N227" i="9" s="1"/>
  <c r="K231" i="9"/>
  <c r="K230" i="9"/>
  <c r="K229" i="9"/>
  <c r="K228" i="9"/>
  <c r="K204" i="9"/>
  <c r="N204" i="9" s="1"/>
  <c r="K205" i="9"/>
  <c r="N205" i="9" s="1"/>
  <c r="K206" i="9"/>
  <c r="N206" i="9" s="1"/>
  <c r="K207" i="9"/>
  <c r="N207" i="9" s="1"/>
  <c r="K208" i="9"/>
  <c r="N208" i="9" s="1"/>
  <c r="K209" i="9"/>
  <c r="K210" i="9"/>
  <c r="N210" i="9" s="1"/>
  <c r="K211" i="9"/>
  <c r="N211" i="9" s="1"/>
  <c r="K212" i="9"/>
  <c r="N212" i="9" s="1"/>
  <c r="K213" i="9"/>
  <c r="N213" i="9" s="1"/>
  <c r="K214" i="9"/>
  <c r="K215" i="9"/>
  <c r="K216" i="9"/>
  <c r="N216" i="9" s="1"/>
  <c r="K217" i="9"/>
  <c r="N217" i="9" s="1"/>
  <c r="K218" i="9"/>
  <c r="N218" i="9" s="1"/>
  <c r="K219" i="9"/>
  <c r="N219" i="9" s="1"/>
  <c r="K220" i="9"/>
  <c r="K221" i="9"/>
  <c r="K222" i="9"/>
  <c r="N222" i="9" s="1"/>
  <c r="K223" i="9"/>
  <c r="N223" i="9" s="1"/>
  <c r="K224" i="9"/>
  <c r="N224" i="9" s="1"/>
  <c r="K226" i="9"/>
  <c r="N228" i="9"/>
  <c r="N229" i="9"/>
  <c r="N239" i="9"/>
  <c r="N248" i="9"/>
  <c r="K249" i="9"/>
  <c r="N209" i="9"/>
  <c r="N214" i="9"/>
  <c r="N215" i="9"/>
  <c r="N220" i="9"/>
  <c r="N221" i="9"/>
  <c r="N225" i="9"/>
  <c r="N226" i="9"/>
  <c r="N230" i="9"/>
  <c r="N231" i="9"/>
  <c r="N232" i="9"/>
  <c r="N233" i="9"/>
  <c r="N237" i="9"/>
  <c r="N241" i="9"/>
  <c r="N242" i="9"/>
  <c r="N249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155" i="9"/>
  <c r="J200" i="9"/>
  <c r="J199" i="9"/>
  <c r="J194" i="9"/>
  <c r="J179" i="9"/>
  <c r="J155" i="9"/>
  <c r="J175" i="9"/>
  <c r="J170" i="9"/>
  <c r="J176" i="9"/>
  <c r="D42" i="13" l="1"/>
  <c r="O139" i="9"/>
  <c r="O123" i="9"/>
  <c r="O227" i="9"/>
  <c r="O203" i="9"/>
  <c r="O179" i="9"/>
  <c r="O155" i="9"/>
</calcChain>
</file>

<file path=xl/sharedStrings.xml><?xml version="1.0" encoding="utf-8"?>
<sst xmlns="http://schemas.openxmlformats.org/spreadsheetml/2006/main" count="1691" uniqueCount="528">
  <si>
    <t>名稱</t>
    <phoneticPr fontId="1" type="noConversion"/>
  </si>
  <si>
    <t>Venlo力玻璃型</t>
    <phoneticPr fontId="1" type="noConversion"/>
  </si>
  <si>
    <t>山型力霸塑膠型</t>
    <phoneticPr fontId="1" type="noConversion"/>
  </si>
  <si>
    <t>山型塑膠型</t>
    <phoneticPr fontId="1" type="noConversion"/>
  </si>
  <si>
    <t>單斜背塑膠型</t>
    <phoneticPr fontId="1" type="noConversion"/>
  </si>
  <si>
    <t>圓頂力霸塑膠型</t>
    <phoneticPr fontId="1" type="noConversion"/>
  </si>
  <si>
    <t>圓頂塑膠型</t>
    <phoneticPr fontId="1" type="noConversion"/>
  </si>
  <si>
    <t>代號</t>
    <phoneticPr fontId="1" type="noConversion"/>
  </si>
  <si>
    <t>WTG</t>
    <phoneticPr fontId="1" type="noConversion"/>
  </si>
  <si>
    <t>VTP</t>
    <phoneticPr fontId="1" type="noConversion"/>
  </si>
  <si>
    <t>VBP</t>
    <phoneticPr fontId="1" type="noConversion"/>
  </si>
  <si>
    <t>SP</t>
    <phoneticPr fontId="1" type="noConversion"/>
  </si>
  <si>
    <t>UTP</t>
    <phoneticPr fontId="1" type="noConversion"/>
  </si>
  <si>
    <t>UBP</t>
    <phoneticPr fontId="1" type="noConversion"/>
  </si>
  <si>
    <t>外型</t>
    <phoneticPr fontId="1" type="noConversion"/>
  </si>
  <si>
    <t>柱</t>
    <phoneticPr fontId="1" type="noConversion"/>
  </si>
  <si>
    <t>性能</t>
    <phoneticPr fontId="1" type="noConversion"/>
  </si>
  <si>
    <t>重量</t>
    <phoneticPr fontId="1" type="noConversion"/>
  </si>
  <si>
    <t>連接點</t>
    <phoneticPr fontId="1" type="noConversion"/>
  </si>
  <si>
    <t>評估</t>
    <phoneticPr fontId="1" type="noConversion"/>
  </si>
  <si>
    <t>遮蔽率</t>
    <phoneticPr fontId="1" type="noConversion"/>
  </si>
  <si>
    <t>積熱</t>
    <phoneticPr fontId="1" type="noConversion"/>
  </si>
  <si>
    <t>保溫</t>
    <phoneticPr fontId="1" type="noConversion"/>
  </si>
  <si>
    <t>W</t>
    <phoneticPr fontId="1" type="noConversion"/>
  </si>
  <si>
    <t>V</t>
    <phoneticPr fontId="1" type="noConversion"/>
  </si>
  <si>
    <t>SB1</t>
  </si>
  <si>
    <t>SB1</t>
    <phoneticPr fontId="1" type="noConversion"/>
  </si>
  <si>
    <t>SB2</t>
  </si>
  <si>
    <t>SB2</t>
    <phoneticPr fontId="1" type="noConversion"/>
  </si>
  <si>
    <t>SB3</t>
  </si>
  <si>
    <t>SB4</t>
  </si>
  <si>
    <t>梁</t>
    <phoneticPr fontId="1" type="noConversion"/>
  </si>
  <si>
    <t>其他</t>
    <phoneticPr fontId="1" type="noConversion"/>
  </si>
  <si>
    <r>
      <t xml:space="preserve">水槽(W1) : U120x100x2.0t
風拉桿(J1) : </t>
    </r>
    <r>
      <rPr>
        <sz val="11"/>
        <color theme="1"/>
        <rFont val="新細明體"/>
        <family val="1"/>
        <charset val="136"/>
      </rPr>
      <t>Ø10mm</t>
    </r>
    <r>
      <rPr>
        <sz val="11"/>
        <color theme="1"/>
        <rFont val="新細明體"/>
        <family val="2"/>
        <scheme val="minor"/>
      </rPr>
      <t xml:space="preserve">
風拉桿(J2) : Ø13mm </t>
    </r>
    <phoneticPr fontId="1" type="noConversion"/>
  </si>
  <si>
    <t>G9</t>
  </si>
  <si>
    <t>G9</t>
    <phoneticPr fontId="1" type="noConversion"/>
  </si>
  <si>
    <t>主立柱(SC1) : □60x60x3.2t(G9, G11)
                       □75x75x3.2t(G13)
副立柱(SC2) : □60x60x2.3t(G9, G11)
                       □75x75x3.2t(G13)
上層柱(SC3) : □50x50x1.6t(G9)
                       □50x50x2.3t(G11)
                       □50x50x3.2t(G13)</t>
    <phoneticPr fontId="1" type="noConversion"/>
  </si>
  <si>
    <t>方管</t>
    <phoneticPr fontId="1" type="noConversion"/>
  </si>
  <si>
    <t>種類</t>
    <phoneticPr fontId="1" type="noConversion"/>
  </si>
  <si>
    <t>尺寸</t>
    <phoneticPr fontId="1" type="noConversion"/>
  </si>
  <si>
    <t>B1</t>
    <phoneticPr fontId="1" type="noConversion"/>
  </si>
  <si>
    <t>B7</t>
  </si>
  <si>
    <t>C型鋼</t>
    <phoneticPr fontId="1" type="noConversion"/>
  </si>
  <si>
    <t>C1</t>
    <phoneticPr fontId="1" type="noConversion"/>
  </si>
  <si>
    <t>C100x50x20x2.3t</t>
    <phoneticPr fontId="1" type="noConversion"/>
  </si>
  <si>
    <t>C100x50x20x3.2t</t>
    <phoneticPr fontId="1" type="noConversion"/>
  </si>
  <si>
    <t>C75x45x15x2.3t</t>
    <phoneticPr fontId="1" type="noConversion"/>
  </si>
  <si>
    <t>L型鋼</t>
    <phoneticPr fontId="1" type="noConversion"/>
  </si>
  <si>
    <t>L1</t>
    <phoneticPr fontId="1" type="noConversion"/>
  </si>
  <si>
    <t>L60x3.2</t>
    <phoneticPr fontId="1" type="noConversion"/>
  </si>
  <si>
    <t>U型鋼</t>
    <phoneticPr fontId="1" type="noConversion"/>
  </si>
  <si>
    <t>U1</t>
    <phoneticPr fontId="1" type="noConversion"/>
  </si>
  <si>
    <t>U2</t>
  </si>
  <si>
    <t>U2</t>
    <phoneticPr fontId="1" type="noConversion"/>
  </si>
  <si>
    <t>U100x70x2.3t</t>
    <phoneticPr fontId="1" type="noConversion"/>
  </si>
  <si>
    <t>U120x100x2.0t</t>
    <phoneticPr fontId="1" type="noConversion"/>
  </si>
  <si>
    <t>U</t>
    <phoneticPr fontId="1" type="noConversion"/>
  </si>
  <si>
    <t>S</t>
    <phoneticPr fontId="1" type="noConversion"/>
  </si>
  <si>
    <t>T</t>
    <phoneticPr fontId="1" type="noConversion"/>
  </si>
  <si>
    <t>力霸梁</t>
    <phoneticPr fontId="1" type="noConversion"/>
  </si>
  <si>
    <t>B</t>
    <phoneticPr fontId="1" type="noConversion"/>
  </si>
  <si>
    <t>梁柱斜撐</t>
    <phoneticPr fontId="1" type="noConversion"/>
  </si>
  <si>
    <t>G</t>
    <phoneticPr fontId="1" type="noConversion"/>
  </si>
  <si>
    <t>玻璃</t>
    <phoneticPr fontId="1" type="noConversion"/>
  </si>
  <si>
    <t>C</t>
    <phoneticPr fontId="1" type="noConversion"/>
  </si>
  <si>
    <t>硬質塑膠</t>
    <phoneticPr fontId="1" type="noConversion"/>
  </si>
  <si>
    <t>塑膠布</t>
    <phoneticPr fontId="1" type="noConversion"/>
  </si>
  <si>
    <t>P</t>
    <phoneticPr fontId="1" type="noConversion"/>
  </si>
  <si>
    <t>G11</t>
    <phoneticPr fontId="1" type="noConversion"/>
  </si>
  <si>
    <t>G13</t>
    <phoneticPr fontId="1" type="noConversion"/>
  </si>
  <si>
    <t>風速</t>
    <phoneticPr fontId="1" type="noConversion"/>
  </si>
  <si>
    <t>溫室</t>
  </si>
  <si>
    <t>溫室</t>
    <phoneticPr fontId="1" type="noConversion"/>
  </si>
  <si>
    <t>Venlo型</t>
    <phoneticPr fontId="1" type="noConversion"/>
  </si>
  <si>
    <t>大跨距山型</t>
    <phoneticPr fontId="1" type="noConversion"/>
  </si>
  <si>
    <t>圓屋頂</t>
    <phoneticPr fontId="1" type="noConversion"/>
  </si>
  <si>
    <t>單斜頂屋頂</t>
    <phoneticPr fontId="1" type="noConversion"/>
  </si>
  <si>
    <t>副立柱</t>
    <phoneticPr fontId="1" type="noConversion"/>
  </si>
  <si>
    <t>上層柱</t>
    <phoneticPr fontId="1" type="noConversion"/>
  </si>
  <si>
    <t>主立柱</t>
    <phoneticPr fontId="1" type="noConversion"/>
  </si>
  <si>
    <t>SC1</t>
  </si>
  <si>
    <t>SC1</t>
    <phoneticPr fontId="1" type="noConversion"/>
  </si>
  <si>
    <t>SC2</t>
  </si>
  <si>
    <t>SC2</t>
    <phoneticPr fontId="1" type="noConversion"/>
  </si>
  <si>
    <t>SC3</t>
  </si>
  <si>
    <t>SC3</t>
    <phoneticPr fontId="1" type="noConversion"/>
  </si>
  <si>
    <t>外拉網梁</t>
    <phoneticPr fontId="1" type="noConversion"/>
  </si>
  <si>
    <t>外網橫梁</t>
    <phoneticPr fontId="1" type="noConversion"/>
  </si>
  <si>
    <t>外網桁架</t>
    <phoneticPr fontId="1" type="noConversion"/>
  </si>
  <si>
    <t>屋頂梁</t>
    <phoneticPr fontId="1" type="noConversion"/>
  </si>
  <si>
    <t>屋頂桁架</t>
    <phoneticPr fontId="1" type="noConversion"/>
  </si>
  <si>
    <t>短主梁</t>
    <phoneticPr fontId="1" type="noConversion"/>
  </si>
  <si>
    <t>風扇側梁</t>
    <phoneticPr fontId="1" type="noConversion"/>
  </si>
  <si>
    <t>水槽梁</t>
    <phoneticPr fontId="1" type="noConversion"/>
  </si>
  <si>
    <t>下側梁</t>
    <phoneticPr fontId="1" type="noConversion"/>
  </si>
  <si>
    <t>側梁</t>
    <phoneticPr fontId="1" type="noConversion"/>
  </si>
  <si>
    <t>主橫梁</t>
    <phoneticPr fontId="1" type="noConversion"/>
  </si>
  <si>
    <t>SB5</t>
  </si>
  <si>
    <t>SB6</t>
  </si>
  <si>
    <t>SB7</t>
  </si>
  <si>
    <t>SB8</t>
  </si>
  <si>
    <t>SB9</t>
  </si>
  <si>
    <t>SB10</t>
  </si>
  <si>
    <t>SB11</t>
  </si>
  <si>
    <t>SB12</t>
  </si>
  <si>
    <t>W1</t>
  </si>
  <si>
    <t>W1</t>
    <phoneticPr fontId="1" type="noConversion"/>
  </si>
  <si>
    <t>J1</t>
  </si>
  <si>
    <t>J1</t>
    <phoneticPr fontId="1" type="noConversion"/>
  </si>
  <si>
    <t>J2</t>
  </si>
  <si>
    <t>J2</t>
    <phoneticPr fontId="1" type="noConversion"/>
  </si>
  <si>
    <t>水槽</t>
    <phoneticPr fontId="1" type="noConversion"/>
  </si>
  <si>
    <t>風拉桿</t>
    <phoneticPr fontId="1" type="noConversion"/>
  </si>
  <si>
    <t>B6</t>
    <phoneticPr fontId="1" type="noConversion"/>
  </si>
  <si>
    <t>B5</t>
    <phoneticPr fontId="1" type="noConversion"/>
  </si>
  <si>
    <t>B4</t>
    <phoneticPr fontId="1" type="noConversion"/>
  </si>
  <si>
    <t>C2</t>
    <phoneticPr fontId="1" type="noConversion"/>
  </si>
  <si>
    <t>B2</t>
    <phoneticPr fontId="1" type="noConversion"/>
  </si>
  <si>
    <t>B10</t>
    <phoneticPr fontId="1" type="noConversion"/>
  </si>
  <si>
    <t>M1</t>
    <phoneticPr fontId="1" type="noConversion"/>
  </si>
  <si>
    <t>M2</t>
    <phoneticPr fontId="1" type="noConversion"/>
  </si>
  <si>
    <t>圓鋼</t>
    <phoneticPr fontId="1" type="noConversion"/>
  </si>
  <si>
    <t>Ø10mm</t>
    <phoneticPr fontId="1" type="noConversion"/>
  </si>
  <si>
    <t>Ø13mm</t>
    <phoneticPr fontId="1" type="noConversion"/>
  </si>
  <si>
    <t>輸入</t>
    <phoneticPr fontId="1" type="noConversion"/>
  </si>
  <si>
    <t>輸出</t>
    <phoneticPr fontId="1" type="noConversion"/>
  </si>
  <si>
    <t>分類</t>
    <phoneticPr fontId="1" type="noConversion"/>
  </si>
  <si>
    <t>構造梁</t>
    <phoneticPr fontId="1" type="noConversion"/>
  </si>
  <si>
    <t>披覆材質</t>
    <phoneticPr fontId="1" type="noConversion"/>
  </si>
  <si>
    <t>640/960</t>
    <phoneticPr fontId="1" type="noConversion"/>
  </si>
  <si>
    <t>單元跨度(cm)</t>
    <phoneticPr fontId="1" type="noConversion"/>
  </si>
  <si>
    <t>溫室圖形</t>
    <phoneticPr fontId="1" type="noConversion"/>
  </si>
  <si>
    <t>管材代號</t>
    <phoneticPr fontId="1" type="noConversion"/>
  </si>
  <si>
    <t>B8/L1</t>
    <phoneticPr fontId="1" type="noConversion"/>
  </si>
  <si>
    <t>結構代號</t>
  </si>
  <si>
    <t>B3</t>
    <phoneticPr fontId="1" type="noConversion"/>
  </si>
  <si>
    <t>C3</t>
    <phoneticPr fontId="1" type="noConversion"/>
  </si>
  <si>
    <t>外拉網梁(SB1) : □60x60x2.0t
外網橫梁(SB2) : C100x50x20x2.3t(G9, G11)
                          C100x50x20x3.2t(G13)
外網桁架(SB3) : C100x50x20x2.3t(G9, G11)
                          C100x50x20x3.2t(G13)
屋頂梁(SB4) : □50x50x2.3t(G9, G11)
                      □60x60x3.2t(G13)
屋頂梁(SB5) : C75x45x15x2.3t(G9)
                       C100x50x20x2.3t(G11)
                       C100x50x20x3.2t(G13)
屋頂桁架(SB6) : □60x60x2.0t
短主梁(SB7) : 上下弦桿 □60x30x2.3t H=500(G9)
                       上下弦桿 □60x30x3.2t H=500(G11, G13)
                       W/LATTICE M16 E.F兩側(OR L60x3.2)(G9, G11)
                       W/L50x4 LATTICE E.F兩側(OR □60x30x3.2t)(G13)
風扇側梁(SB8) : C75x45x15x2.3t
水槽梁(SB9) : U100x70x2.3t
下側梁(SB10) : C75x45x15x2.3t(G9, G11)
                         C100x50x20x3.2t(G13)
側梁(SB11) : □80x50x3.0t
主橫梁(SB12) : 上下弦桿 □60x30x2.3t H=500(G9)
                        上下弦桿 □60x30x3.2t H=500(G11, G13)
                        W/LATTICE M16 E.F兩側(OR L60x3.2)(G9, G11)
                        W/L50x4 LATTICE E.F兩側(OR □60x30x3.2t)(G13)</t>
    <phoneticPr fontId="1" type="noConversion"/>
  </si>
  <si>
    <t>主立柱(SC1) : □60x60x3.0t(G9)
                       □75x75x3.2t(G11)
            (SC1') : □60x30x2.3t(G9)
                        □60x30x3.2t(G11)
側立柱(SC2) : □60x60x3.0t(G9)
                       □75x75x3.2t(G11)</t>
    <phoneticPr fontId="1" type="noConversion"/>
  </si>
  <si>
    <t>屋脊梁(SB1) : Ø2"x3.2t(G9)
                      Ø2-3/4"x3.2t(G11)
屋頂梁(SB2) : Ø2-1/2"x3.2t(G9)
                      Ø2-3/4"x3.2t(G11)
屋頂補強橫桿(SB3) : Ø2-1/2"x3.2t(G9)
                                  Ø2-3/4"x3.2t(G11)
側梁(SB4) : C150x50x20x2.3t
橫梁(SB5) : 上下弦桿 □60x30x3.2t H=500
                   W/LATTICE M12 E.F兩側(OR L50x3.2)(G9)
                    W/LATTICE M16 E.F兩側(OR L60x3.2)(G11)
屋頂架(SB6) : Ø2-1/2"x3.2t(G9)
                       Ø2-3/4"x3.2t(G11)
迎風面補強橫桿(SB7) : Ø2"x2.3t</t>
    <phoneticPr fontId="1" type="noConversion"/>
  </si>
  <si>
    <t>水槽側管(W1) : Ø2-1/2"x3.2t 
U型水槽(W2) : 250x250x2.3t
風拉桿(T1) : Ø12mm(G9)
                     Ø16mm(G11)</t>
    <phoneticPr fontId="1" type="noConversion"/>
  </si>
  <si>
    <t>VTP</t>
    <phoneticPr fontId="1" type="noConversion"/>
  </si>
  <si>
    <t>G9</t>
    <phoneticPr fontId="1" type="noConversion"/>
  </si>
  <si>
    <t>G11</t>
    <phoneticPr fontId="1" type="noConversion"/>
  </si>
  <si>
    <t>SC1'</t>
    <phoneticPr fontId="1" type="noConversion"/>
  </si>
  <si>
    <t>SC2</t>
    <phoneticPr fontId="1" type="noConversion"/>
  </si>
  <si>
    <t>主立柱</t>
    <phoneticPr fontId="1" type="noConversion"/>
  </si>
  <si>
    <t>側立柱</t>
    <phoneticPr fontId="1" type="noConversion"/>
  </si>
  <si>
    <t>W1</t>
    <phoneticPr fontId="1" type="noConversion"/>
  </si>
  <si>
    <t>W2</t>
    <phoneticPr fontId="1" type="noConversion"/>
  </si>
  <si>
    <t>T1</t>
    <phoneticPr fontId="1" type="noConversion"/>
  </si>
  <si>
    <t>屋脊梁</t>
    <phoneticPr fontId="1" type="noConversion"/>
  </si>
  <si>
    <t>屋頂梁</t>
    <phoneticPr fontId="1" type="noConversion"/>
  </si>
  <si>
    <t>屋頂補強橫桿</t>
    <phoneticPr fontId="1" type="noConversion"/>
  </si>
  <si>
    <t>側梁</t>
    <phoneticPr fontId="1" type="noConversion"/>
  </si>
  <si>
    <t>橫梁</t>
    <phoneticPr fontId="1" type="noConversion"/>
  </si>
  <si>
    <t>屋頂架</t>
    <phoneticPr fontId="1" type="noConversion"/>
  </si>
  <si>
    <t>迎風面補強橫桿</t>
    <phoneticPr fontId="1" type="noConversion"/>
  </si>
  <si>
    <t>水槽側管</t>
    <phoneticPr fontId="1" type="noConversion"/>
  </si>
  <si>
    <t>U型水槽</t>
    <phoneticPr fontId="1" type="noConversion"/>
  </si>
  <si>
    <t>風拉桿</t>
    <phoneticPr fontId="1" type="noConversion"/>
  </si>
  <si>
    <t>M1</t>
    <phoneticPr fontId="1" type="noConversion"/>
  </si>
  <si>
    <t>Ø2"x3.2t</t>
    <phoneticPr fontId="1" type="noConversion"/>
  </si>
  <si>
    <t>冷軋圓鋼管</t>
    <phoneticPr fontId="1" type="noConversion"/>
  </si>
  <si>
    <t>P1</t>
    <phoneticPr fontId="1" type="noConversion"/>
  </si>
  <si>
    <t>Ø2-3/4"x3.2t</t>
    <phoneticPr fontId="1" type="noConversion"/>
  </si>
  <si>
    <t>P2</t>
    <phoneticPr fontId="1" type="noConversion"/>
  </si>
  <si>
    <t>Ø2-1/2"x3.2t</t>
    <phoneticPr fontId="1" type="noConversion"/>
  </si>
  <si>
    <t>P3</t>
    <phoneticPr fontId="1" type="noConversion"/>
  </si>
  <si>
    <t>C4</t>
    <phoneticPr fontId="1" type="noConversion"/>
  </si>
  <si>
    <t>C150x50x20x2.3t</t>
    <phoneticPr fontId="1" type="noConversion"/>
  </si>
  <si>
    <t>L2</t>
    <phoneticPr fontId="1" type="noConversion"/>
  </si>
  <si>
    <t>L50x3.2</t>
    <phoneticPr fontId="1" type="noConversion"/>
  </si>
  <si>
    <t>Ø2"x2.3t</t>
    <phoneticPr fontId="1" type="noConversion"/>
  </si>
  <si>
    <t>P4</t>
    <phoneticPr fontId="1" type="noConversion"/>
  </si>
  <si>
    <t>U3</t>
    <phoneticPr fontId="1" type="noConversion"/>
  </si>
  <si>
    <t>U250x250x2.3t</t>
    <phoneticPr fontId="1" type="noConversion"/>
  </si>
  <si>
    <t>Ø12mm</t>
    <phoneticPr fontId="1" type="noConversion"/>
  </si>
  <si>
    <t>Ø16mm</t>
    <phoneticPr fontId="1" type="noConversion"/>
  </si>
  <si>
    <t>M3</t>
    <phoneticPr fontId="1" type="noConversion"/>
  </si>
  <si>
    <t>M4</t>
    <phoneticPr fontId="1" type="noConversion"/>
  </si>
  <si>
    <t>M4</t>
    <phoneticPr fontId="1" type="noConversion"/>
  </si>
  <si>
    <t>主立柱(SC1) : □100x100x3.0t(G9)
                       □100x100x3.2t(G11)
副立柱(SC2) : □60x60x2.3t(G9)
                       □75x75x3.2t(G11)
拉網上層柱(SC3) : □75x75x2.0t
上層柱(SC4) : □50x50x1.6t</t>
    <phoneticPr fontId="1" type="noConversion"/>
  </si>
  <si>
    <t>圖片</t>
    <phoneticPr fontId="1" type="noConversion"/>
  </si>
  <si>
    <t>水槽(W1) : U120x100x2.0t
屋頂拉桿(T1) : Ø12mm</t>
    <phoneticPr fontId="1" type="noConversion"/>
  </si>
  <si>
    <t>屋頂上弦梁(B1) : □50x50x3.2t
屋頂桁架(B2) : C100x50x20x2.3t@1.4M(G9)
                         C100x50x20x2.3t@1M(G11)
屋頂桁架(B3) : □60x60x2.0t
內網桁架(B4) : □100x50x3.0t
補強角鐵(B5) : L60x60x5.0t
內網斜撐管(B6) : Ø2"x2.0t
外拉網梁(SB1) : □75x75x2.0t
外網桁架(SB2) : C100x50x20x2.3t(G9)
                          C100x50x20x3.2t(G11)
拉網主梁(SB3) : C100x50x20x2.3t(G9)
                          C100x50x20x3.2t(G11)
矮牆梁(SB4) : C200x60x1.6t
風扇梁(SB5) : C75x45x15x2.3t
水牆梁(SB6) : C75x45x15x2.3t
下側梁(SB7) : C75x45x15x2.3t
側梁(SB8) : □100x50x3.0t(G9)
                   □50x50x3.2t(G11)</t>
    <phoneticPr fontId="1" type="noConversion"/>
  </si>
  <si>
    <t>VBP</t>
    <phoneticPr fontId="1" type="noConversion"/>
  </si>
  <si>
    <t>SC1</t>
    <phoneticPr fontId="1" type="noConversion"/>
  </si>
  <si>
    <t>SC3</t>
    <phoneticPr fontId="1" type="noConversion"/>
  </si>
  <si>
    <t>SC4</t>
    <phoneticPr fontId="1" type="noConversion"/>
  </si>
  <si>
    <t>副立柱</t>
    <phoneticPr fontId="1" type="noConversion"/>
  </si>
  <si>
    <t>拉網上層柱</t>
    <phoneticPr fontId="1" type="noConversion"/>
  </si>
  <si>
    <t>上層柱</t>
    <phoneticPr fontId="1" type="noConversion"/>
  </si>
  <si>
    <t>屋頂上弦梁</t>
    <phoneticPr fontId="1" type="noConversion"/>
  </si>
  <si>
    <t>屋頂桁架</t>
    <phoneticPr fontId="1" type="noConversion"/>
  </si>
  <si>
    <t>內網桁架</t>
    <phoneticPr fontId="1" type="noConversion"/>
  </si>
  <si>
    <t>補強角鐵</t>
    <phoneticPr fontId="1" type="noConversion"/>
  </si>
  <si>
    <t>內網斜撐管</t>
    <phoneticPr fontId="1" type="noConversion"/>
  </si>
  <si>
    <t>外拉網梁</t>
    <phoneticPr fontId="1" type="noConversion"/>
  </si>
  <si>
    <t>外網桁架</t>
    <phoneticPr fontId="1" type="noConversion"/>
  </si>
  <si>
    <t>拉網主梁</t>
    <phoneticPr fontId="1" type="noConversion"/>
  </si>
  <si>
    <t>矮牆梁</t>
    <phoneticPr fontId="1" type="noConversion"/>
  </si>
  <si>
    <t>風扇梁</t>
    <phoneticPr fontId="1" type="noConversion"/>
  </si>
  <si>
    <t>水牆梁</t>
    <phoneticPr fontId="1" type="noConversion"/>
  </si>
  <si>
    <t>下側梁</t>
    <phoneticPr fontId="1" type="noConversion"/>
  </si>
  <si>
    <t>水槽</t>
    <phoneticPr fontId="1" type="noConversion"/>
  </si>
  <si>
    <t>屋頂拉桿</t>
    <phoneticPr fontId="1" type="noConversion"/>
  </si>
  <si>
    <t>B1</t>
    <phoneticPr fontId="1" type="noConversion"/>
  </si>
  <si>
    <t>B2</t>
    <phoneticPr fontId="1" type="noConversion"/>
  </si>
  <si>
    <t>B3</t>
  </si>
  <si>
    <t>B4</t>
  </si>
  <si>
    <t>B5</t>
  </si>
  <si>
    <t>B6</t>
  </si>
  <si>
    <t>B14</t>
    <phoneticPr fontId="1" type="noConversion"/>
  </si>
  <si>
    <t>L3</t>
    <phoneticPr fontId="1" type="noConversion"/>
  </si>
  <si>
    <t>L60x60x5.0t</t>
    <phoneticPr fontId="1" type="noConversion"/>
  </si>
  <si>
    <t>P5</t>
    <phoneticPr fontId="1" type="noConversion"/>
  </si>
  <si>
    <t>Ø2"x2.0t</t>
    <phoneticPr fontId="1" type="noConversion"/>
  </si>
  <si>
    <t>C5</t>
    <phoneticPr fontId="1" type="noConversion"/>
  </si>
  <si>
    <t>C200x60x1.6t</t>
    <phoneticPr fontId="1" type="noConversion"/>
  </si>
  <si>
    <t>C2</t>
    <phoneticPr fontId="1" type="noConversion"/>
  </si>
  <si>
    <t>L3</t>
    <phoneticPr fontId="1" type="noConversion"/>
  </si>
  <si>
    <t>C1</t>
    <phoneticPr fontId="1" type="noConversion"/>
  </si>
  <si>
    <t>U2</t>
    <phoneticPr fontId="1" type="noConversion"/>
  </si>
  <si>
    <t>C3</t>
    <phoneticPr fontId="1" type="noConversion"/>
  </si>
  <si>
    <t>主立柱(SC1) : Ø3"x2.3t(G9)
                        Ø3"x3.2t(G11)
副立柱(SC2) : Ø2-1/2"x3.2t(G9)
                        Ø2-3/4"x3.2t(G11)
側柱(SC3) : Ø2"x2.3t(G9)
                    Ø2"x3.2t(G11)
立柱斜撐(SC4) : Ø2"x2.0t</t>
    <phoneticPr fontId="1" type="noConversion"/>
  </si>
  <si>
    <t>屋脊梁(SB1) : Ø2"x2.0t
屋頂架(SB2) : Ø1"x1.8t
屋頂補強橫梁(SB3) : Ø1"x1.8t
側梁(SB4) : Ø2"x1.8t(G9)
                    Ø2"x2.3t(G11)
屋面架(SB5) : Ø2-1/4"x3.2t
迎風面補強橫桿(SB6) : Ø2"x3.2t</t>
    <phoneticPr fontId="1" type="noConversion"/>
  </si>
  <si>
    <t xml:space="preserve">屋頂架(W1) : Ø2"x3.2t(G9) 
                       Ø2-1/2"x3.2t(G11) 
屋頂架補強梁(W2) : Ø2"x3.2t
屋頂風拉桿(W3) : M12
U型水槽(W4) : U250x250x2.3t
屋頂架斜桿(W5) : Ø2"x1.8t
屋頂架下桿(W6) : Ø2"x3.2t(G9) 
                               Ø2-1/2"x3.2t(G11) </t>
    <phoneticPr fontId="1" type="noConversion"/>
  </si>
  <si>
    <t>主立柱(SC1) : □60x60x3.2t
            (SC1') : □60x60x3.2t
副立柱(SC2) : □60x60x3.2t
拉網上層柱(SC3) : □60x60x2.3t(G9)
                                □60x60x3.2t(G11)
上層柱(SC4) : □50x50x1.6t</t>
    <phoneticPr fontId="1" type="noConversion"/>
  </si>
  <si>
    <t>圓管梁</t>
    <phoneticPr fontId="1" type="noConversion"/>
  </si>
  <si>
    <t>側拉桿(T1) : Ø10mm
水槽(W1) : U120x100x3.2t</t>
    <phoneticPr fontId="1" type="noConversion"/>
  </si>
  <si>
    <t>屋面弦管(B1) : Ø1-1/4"x3.2t(G9)
                          Ø2"x2.3t(G11)
屋頂桁管(B2) : Ø1-1/4"x3.2t(G9)
                          Ø2"x2.3t(G11)      
上網橫管(B3) : Ø1-3/4"x2.3t(G9)
                          Ø1-1/2"x2.3t(G11)
上網桁管(B4) : Ø1"x2.3t
上網斜撐管(B5) : Ø1"x2.3t
弦管支撐管(B6) : Ø1"x2.3t
內網支撐管(B7) : Ø1"x2.3t
內網桁管(B8) : Ø1"x2.3t</t>
    <phoneticPr fontId="1" type="noConversion"/>
  </si>
  <si>
    <t xml:space="preserve">外拉網梁(SB1) : □75x75x2.0t(G9)
                            □75x75x2.3t(G11)
外網桁架(SB2) : C75x45x15x2.3t(G9)
                            □75x75x2.3t(G11)
短主梁(SB3) : 上下弦桿 □60x30x3.2t H=500
                        W/LATTICE M12 E.F兩側(OR L50x3.2)(G9)
                        W/□60x30x3.2t LATTICE(G11) 
矮牆梁(SB4) : C200x60x2.3t
風扇梁(SB5) : C75x45x15x2.3t
水牆梁(SB6) : C75x45x15x2.3t
內網桁管(SB7) : C75x45x15x2.3t
側梁(SB8) : □50x50x3.2t
主梁(SB9) : 上下弦桿 □60x30x3.2t H=500
                    W/LATTICE M12 E.F兩側(OR L50x3.2)(G9)
                    W/□60x30x3.2t LATTICE(G11) 
</t>
    <phoneticPr fontId="1" type="noConversion"/>
  </si>
  <si>
    <t>主立柱(SC1) : □60x60x3.2t
            (SC1') : Ø2"x2.3t
副立柱(SC2) : □60x60x2.3t
拉網上層柱(SC3) : □75x75x2.0t(G9)
                                □75x75x3.2t(G11)
上層柱(SC4) : □50x50x1.6t</t>
    <phoneticPr fontId="1" type="noConversion"/>
  </si>
  <si>
    <t>屋面弧管(B1) : Ø1-1/4"x3.2t(G9)
                          Ø1-1/2"x3.2t(G11)
屋頂桁管(B2) : Ø1-1/4"x3.2     
上網橫管(B3) : Ø2"x2.3t
上網桁管(B4) : Ø2"x2.3t
上網斜撐管(B5) : Ø2"x2.3t
弧管支撐管(B6) : Ø2"x2.3t
內網支撐管(B7) : Ø2"x2.3t
內網桁管(B8) : □60x60x2.3t</t>
    <phoneticPr fontId="1" type="noConversion"/>
  </si>
  <si>
    <t>外拉網梁(SB1) : □75x75x2.0t
外網桁架(SB2) : C100x50x20x2.3t
桁架梁(SB3) : □60x30x2.3t
矮牆梁(SB4) : C200x60x2.3t
風扇梁(SB5) : C75x45x15x2.3t
水牆梁(SB6) : C75x45x15x2.3t
內網桁管(SB7) : C75x45x15x2.3t
側梁(SB8) : □80x40x3.2t</t>
    <phoneticPr fontId="1" type="noConversion"/>
  </si>
  <si>
    <t>水槽(W1) : U120x100x2.0t
側拉桿(T1) : Ø10mm
屋面拉桿(T2) : Ø3/4"x2.3t</t>
    <phoneticPr fontId="1" type="noConversion"/>
  </si>
  <si>
    <t>SP</t>
    <phoneticPr fontId="1" type="noConversion"/>
  </si>
  <si>
    <t>G9</t>
    <phoneticPr fontId="1" type="noConversion"/>
  </si>
  <si>
    <t>Ø3"x2.3t</t>
    <phoneticPr fontId="1" type="noConversion"/>
  </si>
  <si>
    <t>Ø3"x3.2t</t>
    <phoneticPr fontId="1" type="noConversion"/>
  </si>
  <si>
    <t>P6</t>
  </si>
  <si>
    <t>P6</t>
    <phoneticPr fontId="1" type="noConversion"/>
  </si>
  <si>
    <t>P7</t>
  </si>
  <si>
    <t>P7</t>
    <phoneticPr fontId="1" type="noConversion"/>
  </si>
  <si>
    <t>Ø1"x1.8t</t>
    <phoneticPr fontId="1" type="noConversion"/>
  </si>
  <si>
    <t>Ø2"x1.8t</t>
    <phoneticPr fontId="1" type="noConversion"/>
  </si>
  <si>
    <t>Ø2-1/4"x3.2t</t>
    <phoneticPr fontId="1" type="noConversion"/>
  </si>
  <si>
    <t>P8</t>
  </si>
  <si>
    <t>P8</t>
    <phoneticPr fontId="1" type="noConversion"/>
  </si>
  <si>
    <t>P9</t>
  </si>
  <si>
    <t>P9</t>
    <phoneticPr fontId="1" type="noConversion"/>
  </si>
  <si>
    <t>P10</t>
  </si>
  <si>
    <t>P10</t>
    <phoneticPr fontId="1" type="noConversion"/>
  </si>
  <si>
    <t>W2</t>
  </si>
  <si>
    <t>W3</t>
  </si>
  <si>
    <t>W4</t>
  </si>
  <si>
    <t>W5</t>
  </si>
  <si>
    <t>W6</t>
  </si>
  <si>
    <t>主立柱</t>
  </si>
  <si>
    <t>主立柱</t>
    <phoneticPr fontId="1" type="noConversion"/>
  </si>
  <si>
    <t>副立柱</t>
  </si>
  <si>
    <t>副立柱</t>
    <phoneticPr fontId="1" type="noConversion"/>
  </si>
  <si>
    <t>側柱</t>
    <phoneticPr fontId="1" type="noConversion"/>
  </si>
  <si>
    <t>立柱斜撐</t>
    <phoneticPr fontId="1" type="noConversion"/>
  </si>
  <si>
    <t>屋脊梁</t>
    <phoneticPr fontId="1" type="noConversion"/>
  </si>
  <si>
    <t>屋頂架</t>
    <phoneticPr fontId="1" type="noConversion"/>
  </si>
  <si>
    <t>屋頂補強橫梁</t>
    <phoneticPr fontId="1" type="noConversion"/>
  </si>
  <si>
    <t>側梁</t>
    <phoneticPr fontId="1" type="noConversion"/>
  </si>
  <si>
    <t>屋面架</t>
    <phoneticPr fontId="1" type="noConversion"/>
  </si>
  <si>
    <t>迎風面補強橫桿</t>
    <phoneticPr fontId="1" type="noConversion"/>
  </si>
  <si>
    <t>屋頂架補強梁</t>
    <phoneticPr fontId="1" type="noConversion"/>
  </si>
  <si>
    <t>屋頂風拉桿</t>
    <phoneticPr fontId="1" type="noConversion"/>
  </si>
  <si>
    <t>U型水槽</t>
    <phoneticPr fontId="1" type="noConversion"/>
  </si>
  <si>
    <t>屋頂架斜桿</t>
    <phoneticPr fontId="1" type="noConversion"/>
  </si>
  <si>
    <t>屋頂架下桿</t>
    <phoneticPr fontId="1" type="noConversion"/>
  </si>
  <si>
    <t>P3</t>
  </si>
  <si>
    <t>P1</t>
  </si>
  <si>
    <t>P5</t>
  </si>
  <si>
    <t>P2</t>
  </si>
  <si>
    <t>G11</t>
    <phoneticPr fontId="1" type="noConversion"/>
  </si>
  <si>
    <t>P4</t>
  </si>
  <si>
    <t>960/1040/1140</t>
    <phoneticPr fontId="1" type="noConversion"/>
  </si>
  <si>
    <t>B1</t>
  </si>
  <si>
    <t>B1</t>
    <phoneticPr fontId="1" type="noConversion"/>
  </si>
  <si>
    <t>B2</t>
  </si>
  <si>
    <t>B2</t>
    <phoneticPr fontId="1" type="noConversion"/>
  </si>
  <si>
    <t>B8</t>
  </si>
  <si>
    <t>T1</t>
    <phoneticPr fontId="1" type="noConversion"/>
  </si>
  <si>
    <t>W1</t>
    <phoneticPr fontId="1" type="noConversion"/>
  </si>
  <si>
    <t>拉網上層柱</t>
  </si>
  <si>
    <t>上層柱</t>
  </si>
  <si>
    <t>屋面弦管</t>
    <phoneticPr fontId="1" type="noConversion"/>
  </si>
  <si>
    <t>屋頂桁管</t>
    <phoneticPr fontId="1" type="noConversion"/>
  </si>
  <si>
    <t>上網橫管</t>
    <phoneticPr fontId="1" type="noConversion"/>
  </si>
  <si>
    <t>上網桁管</t>
    <phoneticPr fontId="1" type="noConversion"/>
  </si>
  <si>
    <t>上網斜撐管</t>
    <phoneticPr fontId="1" type="noConversion"/>
  </si>
  <si>
    <t>弦管支撐管</t>
    <phoneticPr fontId="1" type="noConversion"/>
  </si>
  <si>
    <t>內網支撐管</t>
    <phoneticPr fontId="1" type="noConversion"/>
  </si>
  <si>
    <t>內網桁管</t>
    <phoneticPr fontId="1" type="noConversion"/>
  </si>
  <si>
    <t>外拉網梁</t>
    <phoneticPr fontId="1" type="noConversion"/>
  </si>
  <si>
    <t>外網桁架</t>
    <phoneticPr fontId="1" type="noConversion"/>
  </si>
  <si>
    <t>短主梁</t>
    <phoneticPr fontId="1" type="noConversion"/>
  </si>
  <si>
    <t>矮牆梁</t>
    <phoneticPr fontId="1" type="noConversion"/>
  </si>
  <si>
    <t>風扇梁</t>
    <phoneticPr fontId="1" type="noConversion"/>
  </si>
  <si>
    <t>水牆梁</t>
    <phoneticPr fontId="1" type="noConversion"/>
  </si>
  <si>
    <t>主梁</t>
    <phoneticPr fontId="1" type="noConversion"/>
  </si>
  <si>
    <t>側拉桿</t>
    <phoneticPr fontId="1" type="noConversion"/>
  </si>
  <si>
    <t>水槽</t>
    <phoneticPr fontId="1" type="noConversion"/>
  </si>
  <si>
    <t>其他</t>
    <phoneticPr fontId="1" type="noConversion"/>
  </si>
  <si>
    <t>Ø1-1/4"x3.2t</t>
    <phoneticPr fontId="1" type="noConversion"/>
  </si>
  <si>
    <t>Ø1-3/4"x2.3t</t>
    <phoneticPr fontId="1" type="noConversion"/>
  </si>
  <si>
    <t>Ø1-1/2"x2.3t</t>
    <phoneticPr fontId="1" type="noConversion"/>
  </si>
  <si>
    <t>Ø1"x2.3t</t>
    <phoneticPr fontId="1" type="noConversion"/>
  </si>
  <si>
    <t>□75x75x2.3t</t>
  </si>
  <si>
    <t>C200x60x2.3t</t>
    <phoneticPr fontId="1" type="noConversion"/>
  </si>
  <si>
    <t>U120x100x3.2t</t>
    <phoneticPr fontId="1" type="noConversion"/>
  </si>
  <si>
    <t>U4</t>
    <phoneticPr fontId="1" type="noConversion"/>
  </si>
  <si>
    <t>C6</t>
    <phoneticPr fontId="1" type="noConversion"/>
  </si>
  <si>
    <t>P11</t>
  </si>
  <si>
    <t>P12</t>
  </si>
  <si>
    <t>P13</t>
  </si>
  <si>
    <t>P14</t>
  </si>
  <si>
    <t>B15</t>
  </si>
  <si>
    <t>B14</t>
  </si>
  <si>
    <t>B16</t>
  </si>
  <si>
    <t>520/620/680</t>
    <phoneticPr fontId="1" type="noConversion"/>
  </si>
  <si>
    <t>屋面弧管</t>
    <phoneticPr fontId="1" type="noConversion"/>
  </si>
  <si>
    <t>弧管支撐管</t>
    <phoneticPr fontId="1" type="noConversion"/>
  </si>
  <si>
    <t>桁架梁</t>
    <phoneticPr fontId="1" type="noConversion"/>
  </si>
  <si>
    <t>T2</t>
    <phoneticPr fontId="1" type="noConversion"/>
  </si>
  <si>
    <t>屋面拉桿</t>
    <phoneticPr fontId="1" type="noConversion"/>
  </si>
  <si>
    <t>Ø3/4"x2.3t</t>
    <phoneticPr fontId="1" type="noConversion"/>
  </si>
  <si>
    <t>P15</t>
  </si>
  <si>
    <t>P15</t>
    <phoneticPr fontId="1" type="noConversion"/>
  </si>
  <si>
    <t>P16</t>
  </si>
  <si>
    <t>P16</t>
    <phoneticPr fontId="1" type="noConversion"/>
  </si>
  <si>
    <t>Ø1-1/2"x3.2t</t>
    <phoneticPr fontId="1" type="noConversion"/>
  </si>
  <si>
    <t>B9</t>
  </si>
  <si>
    <t>B10</t>
  </si>
  <si>
    <t>B11</t>
  </si>
  <si>
    <t>B12</t>
  </si>
  <si>
    <t>B13</t>
  </si>
  <si>
    <t>B17</t>
  </si>
  <si>
    <t>B5/B5</t>
  </si>
  <si>
    <t>□50x50x2.3t</t>
  </si>
  <si>
    <t>□50x50x3.2t</t>
  </si>
  <si>
    <t>□60x60x2.0t</t>
  </si>
  <si>
    <t>□60x60x3.0t</t>
  </si>
  <si>
    <t>□80x50x3.0t</t>
  </si>
  <si>
    <t>□100x50x3.0t</t>
  </si>
  <si>
    <t>□100x100x3.0t</t>
  </si>
  <si>
    <t>□100x100x3.2t</t>
  </si>
  <si>
    <t>B4/L2</t>
    <phoneticPr fontId="1" type="noConversion"/>
  </si>
  <si>
    <t>B5/L2</t>
    <phoneticPr fontId="1" type="noConversion"/>
  </si>
  <si>
    <t>B5/L1</t>
    <phoneticPr fontId="1" type="noConversion"/>
  </si>
  <si>
    <t>WTG-G9-960(3x3單元)
WTG-G9-640(2x3單元)
WTG-G11-960(3x3單元)
WTG-G11-640(2x3單元)
WTG-G13-960(3x3單元)
WTG-G13-640(2x3單元)</t>
    <phoneticPr fontId="1" type="noConversion"/>
  </si>
  <si>
    <t>VBP-G9(2x3單元) : 3233.6kg
VBP-G11(2x3單元) : 3407.6kg</t>
    <phoneticPr fontId="1" type="noConversion"/>
  </si>
  <si>
    <t>VBP-G9(2x3單元)
VBP-G11(2x3單元)</t>
    <phoneticPr fontId="1" type="noConversion"/>
  </si>
  <si>
    <t>WTG-G9-960(3x3單元) : 3094.44kg
WTG-G9-640(2x3單元) : 2317.36kg
WTG-G11-960(3x3單元) : 3212.67kg
WTG-G11-640(2x3單元) : 2409.73kg
WTG-G13-960(3x3單元) : 4046.59kg
WTG-G13-640(2x3單元) : 3049.35kg</t>
    <phoneticPr fontId="1" type="noConversion"/>
  </si>
  <si>
    <t xml:space="preserve">VTP-G9(3x11單元)
VTP-G11(3x11單元)
</t>
    <phoneticPr fontId="1" type="noConversion"/>
  </si>
  <si>
    <t xml:space="preserve">VTP-G9(3x11單元) : 22649.2kg
VTP-G11(3x11單元) : 18495.8kg
</t>
    <phoneticPr fontId="1" type="noConversion"/>
  </si>
  <si>
    <t>UBP-G9(2x3單元)
UBP-G11(2x3單元)</t>
    <phoneticPr fontId="1" type="noConversion"/>
  </si>
  <si>
    <t>UTP-G9(2x3單元)
UTP-G11(2x3單元)</t>
    <phoneticPr fontId="1" type="noConversion"/>
  </si>
  <si>
    <t>SP-G9(3x7單元)
SP-G11(3x7單元)</t>
    <phoneticPr fontId="1" type="noConversion"/>
  </si>
  <si>
    <t>□60x60x3.2t</t>
    <phoneticPr fontId="1" type="noConversion"/>
  </si>
  <si>
    <t>□60x60x2.3t</t>
    <phoneticPr fontId="1" type="noConversion"/>
  </si>
  <si>
    <t>□50x50x1.6t</t>
    <phoneticPr fontId="1" type="noConversion"/>
  </si>
  <si>
    <t>□75x75x2.0t</t>
    <phoneticPr fontId="1" type="noConversion"/>
  </si>
  <si>
    <t>□60x30x3.2t</t>
    <phoneticPr fontId="1" type="noConversion"/>
  </si>
  <si>
    <t>Ø10mm</t>
  </si>
  <si>
    <t>Ø1"x2.3t</t>
  </si>
  <si>
    <t>Ø1-1/4"x3.2t</t>
  </si>
  <si>
    <t>2□50x50x3.2t</t>
    <phoneticPr fontId="1" type="noConversion"/>
  </si>
  <si>
    <t>2□60x60x3.2t</t>
    <phoneticPr fontId="1" type="noConversion"/>
  </si>
  <si>
    <t>□75x75x2.3t</t>
    <phoneticPr fontId="1" type="noConversion"/>
  </si>
  <si>
    <t>mm</t>
    <phoneticPr fontId="1" type="noConversion"/>
  </si>
  <si>
    <t>數量</t>
    <phoneticPr fontId="1" type="noConversion"/>
  </si>
  <si>
    <t>kg/m</t>
    <phoneticPr fontId="1" type="noConversion"/>
  </si>
  <si>
    <t>m</t>
    <phoneticPr fontId="1" type="noConversion"/>
  </si>
  <si>
    <t>□80x40x3.2t</t>
    <phoneticPr fontId="1" type="noConversion"/>
  </si>
  <si>
    <t>□75x75x3.2t</t>
    <phoneticPr fontId="1" type="noConversion"/>
  </si>
  <si>
    <t>□60x30x2.3t</t>
    <phoneticPr fontId="1" type="noConversion"/>
  </si>
  <si>
    <t>UTP-G9(2x3單元) : 3844.6kg
UTP-G11(2x3單元) : 3972.2kg</t>
    <phoneticPr fontId="1" type="noConversion"/>
  </si>
  <si>
    <t>UBP-G9(2x3單元) : 3020.9kg
UBP-G11(2x3單元) : 3076.6kg</t>
    <phoneticPr fontId="1" type="noConversion"/>
  </si>
  <si>
    <t>SP-G9(3x7單元) : 11908kg
SP-G11(3x7單元) : 12838.52kg</t>
    <phoneticPr fontId="1" type="noConversion"/>
  </si>
  <si>
    <t>WTG-G9-960(3x3單元) : 3094.44kg
WTG-G9-640(2x3單元) : 2317.36kg
WTG-G11-960(3x3單元) : 3212.67kg
WTG-G11-640(2x3單元) : 2409.73kg
WTG-G13-960(3x3單元) : 4046.59kg
WTG-G13-640(2x3單元) : 3049.35kg</t>
    <phoneticPr fontId="1" type="noConversion"/>
  </si>
  <si>
    <t>WTG-G9-960(3x3單元)
WTG-G9-640(2x3單元)
WTG-G11-960(3x3單元)
WTG-G11-640(2x3單元)
WTG-G13-960(3x3單元)
WTG-G13-640(2x3單元)</t>
    <phoneticPr fontId="1" type="noConversion"/>
  </si>
  <si>
    <r>
      <t>WTG-G9-640(2x3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 xml:space="preserve">) </t>
    </r>
    <phoneticPr fontId="1" type="noConversion"/>
  </si>
  <si>
    <r>
      <t>WTG-G11-640(2x3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 xml:space="preserve">) </t>
    </r>
    <phoneticPr fontId="1" type="noConversion"/>
  </si>
  <si>
    <r>
      <t>WTG-G13-640(2x3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</si>
  <si>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r>
      <t>VTP-G9(3x11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</si>
  <si>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r>
      <t>VTP-G11(3x11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</si>
  <si>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r>
      <t>VBP-G9(2x3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</si>
  <si>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r>
      <t>VBP-G11(2x3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</si>
  <si>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r>
      <t>SP-G9(3x7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</si>
  <si>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r>
      <t>SP-G11(3x7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 xml:space="preserve">) </t>
    </r>
    <phoneticPr fontId="1" type="noConversion"/>
  </si>
  <si>
    <r>
      <t>UTP-G9(2x3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 xml:space="preserve">) </t>
    </r>
    <phoneticPr fontId="1" type="noConversion"/>
  </si>
  <si>
    <r>
      <t>UTP-G11(2x3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 xml:space="preserve">) </t>
    </r>
    <phoneticPr fontId="1" type="noConversion"/>
  </si>
  <si>
    <r>
      <t>UBP-G9(2x3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</si>
  <si>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r>
      <t>UBP-G11(2x3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</si>
  <si>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t>型號</t>
    <phoneticPr fontId="1" type="noConversion"/>
  </si>
  <si>
    <r>
      <t>WTG-G9-960(2x3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 xml:space="preserve">) </t>
    </r>
    <phoneticPr fontId="1" type="noConversion"/>
  </si>
  <si>
    <r>
      <t>WTG-G11-960(2x3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</si>
  <si>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r>
      <t>WTG-G13-960(2x3</t>
    </r>
    <r>
      <rPr>
        <sz val="12"/>
        <color theme="1"/>
        <rFont val="新細明體"/>
        <family val="1"/>
        <charset val="136"/>
      </rPr>
      <t>單元</t>
    </r>
    <r>
      <rPr>
        <sz val="12"/>
        <color theme="1"/>
        <rFont val="Calibri"/>
        <family val="2"/>
      </rPr>
      <t>)</t>
    </r>
    <phoneticPr fontId="1" type="noConversion"/>
  </si>
  <si>
    <t>WTG</t>
    <phoneticPr fontId="1" type="noConversion"/>
  </si>
  <si>
    <t>VBP</t>
    <phoneticPr fontId="1" type="noConversion"/>
  </si>
  <si>
    <t>SP</t>
    <phoneticPr fontId="1" type="noConversion"/>
  </si>
  <si>
    <t>UTP</t>
    <phoneticPr fontId="1" type="noConversion"/>
  </si>
  <si>
    <t>UBP</t>
    <phoneticPr fontId="1" type="noConversion"/>
  </si>
  <si>
    <t>UBP</t>
    <phoneticPr fontId="1" type="noConversion"/>
  </si>
  <si>
    <t>風(級)</t>
    <phoneticPr fontId="1" type="noConversion"/>
  </si>
  <si>
    <t>ˊ</t>
    <phoneticPr fontId="1" type="noConversion"/>
  </si>
  <si>
    <t xml:space="preserve"> </t>
    <phoneticPr fontId="1" type="noConversion"/>
  </si>
  <si>
    <r>
      <t>kg/m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phoneticPr fontId="1" type="noConversion"/>
  </si>
  <si>
    <t>項</t>
    <phoneticPr fontId="1" type="noConversion"/>
  </si>
  <si>
    <t>型式</t>
    <phoneticPr fontId="1" type="noConversion"/>
  </si>
  <si>
    <t>跨距(m)</t>
    <phoneticPr fontId="1" type="noConversion"/>
  </si>
  <si>
    <t>寬(m)</t>
    <phoneticPr fontId="1" type="noConversion"/>
  </si>
  <si>
    <t>長(m)</t>
    <phoneticPr fontId="1" type="noConversion"/>
  </si>
  <si>
    <t>高(m)</t>
    <phoneticPr fontId="1" type="noConversion"/>
  </si>
  <si>
    <r>
      <t>面積(m</t>
    </r>
    <r>
      <rPr>
        <vertAlign val="superscript"/>
        <sz val="11"/>
        <color theme="1"/>
        <rFont val="新細明體"/>
        <family val="1"/>
        <charset val="136"/>
        <scheme val="minor"/>
      </rPr>
      <t>2</t>
    </r>
    <r>
      <rPr>
        <sz val="11"/>
        <color theme="1"/>
        <rFont val="新細明體"/>
        <family val="2"/>
        <scheme val="minor"/>
      </rPr>
      <t>)</t>
    </r>
    <phoneticPr fontId="1" type="noConversion"/>
  </si>
  <si>
    <t>結構重(kg)</t>
    <phoneticPr fontId="1" type="noConversion"/>
  </si>
  <si>
    <t>UP</t>
    <phoneticPr fontId="1" type="noConversion"/>
  </si>
  <si>
    <t>UBP</t>
    <phoneticPr fontId="1" type="noConversion"/>
  </si>
  <si>
    <t>VBP</t>
    <phoneticPr fontId="1" type="noConversion"/>
  </si>
  <si>
    <t>UTP</t>
    <phoneticPr fontId="1" type="noConversion"/>
  </si>
  <si>
    <t>VTP</t>
    <phoneticPr fontId="1" type="noConversion"/>
  </si>
  <si>
    <t>WTG</t>
    <phoneticPr fontId="1" type="noConversion"/>
  </si>
  <si>
    <t>SP</t>
    <phoneticPr fontId="1" type="noConversion"/>
  </si>
  <si>
    <t>SP</t>
    <phoneticPr fontId="1" type="noConversion"/>
  </si>
  <si>
    <t>VTP</t>
    <phoneticPr fontId="1" type="noConversion"/>
  </si>
  <si>
    <t>WTG</t>
    <phoneticPr fontId="1" type="noConversion"/>
  </si>
  <si>
    <t>UTP</t>
    <phoneticPr fontId="1" type="noConversion"/>
  </si>
  <si>
    <t>型式</t>
    <phoneticPr fontId="1" type="noConversion"/>
  </si>
  <si>
    <t>山型力霸</t>
    <phoneticPr fontId="1" type="noConversion"/>
  </si>
  <si>
    <t>圓型力霸</t>
    <phoneticPr fontId="1" type="noConversion"/>
  </si>
  <si>
    <t>山型塑膠膜</t>
    <phoneticPr fontId="1" type="noConversion"/>
  </si>
  <si>
    <t>圓形塑膠膜</t>
    <phoneticPr fontId="1" type="noConversion"/>
  </si>
  <si>
    <t>玻璃溫室</t>
    <phoneticPr fontId="1" type="noConversion"/>
  </si>
  <si>
    <t>名稱</t>
    <phoneticPr fontId="1" type="noConversion"/>
  </si>
  <si>
    <t>斜頂溫室</t>
    <phoneticPr fontId="1" type="noConversion"/>
  </si>
  <si>
    <t>平方公尺重</t>
    <phoneticPr fontId="1" type="noConversion"/>
  </si>
  <si>
    <t>Vd</t>
    <phoneticPr fontId="1" type="noConversion"/>
  </si>
  <si>
    <t>風速加級</t>
    <phoneticPr fontId="1" type="noConversion"/>
  </si>
  <si>
    <t>設計跨距</t>
    <phoneticPr fontId="1" type="noConversion"/>
  </si>
  <si>
    <t>Wd</t>
    <phoneticPr fontId="1" type="noConversion"/>
  </si>
  <si>
    <t>Vs</t>
    <phoneticPr fontId="1" type="noConversion"/>
  </si>
  <si>
    <t>Hs</t>
    <phoneticPr fontId="1" type="noConversion"/>
  </si>
  <si>
    <t>Va</t>
    <phoneticPr fontId="1" type="noConversion"/>
  </si>
  <si>
    <t>Hd</t>
    <phoneticPr fontId="1" type="noConversion"/>
  </si>
  <si>
    <t>設計肩高</t>
    <phoneticPr fontId="1" type="noConversion"/>
  </si>
  <si>
    <t>風速指數</t>
    <phoneticPr fontId="1" type="noConversion"/>
  </si>
  <si>
    <t>跨距指數</t>
    <phoneticPr fontId="1" type="noConversion"/>
  </si>
  <si>
    <t>肩高指數</t>
    <phoneticPr fontId="1" type="noConversion"/>
  </si>
  <si>
    <t>Vr</t>
    <phoneticPr fontId="1" type="noConversion"/>
  </si>
  <si>
    <t xml:space="preserve"> </t>
    <phoneticPr fontId="1" type="noConversion"/>
  </si>
  <si>
    <t>Vt</t>
    <phoneticPr fontId="1" type="noConversion"/>
  </si>
  <si>
    <t>目標風速</t>
    <phoneticPr fontId="1" type="noConversion"/>
  </si>
  <si>
    <t>系統建議風速</t>
    <phoneticPr fontId="1" type="noConversion"/>
  </si>
  <si>
    <t>Vi</t>
    <phoneticPr fontId="1" type="noConversion"/>
  </si>
  <si>
    <t>Wi</t>
    <phoneticPr fontId="1" type="noConversion"/>
  </si>
  <si>
    <t>Hi</t>
    <phoneticPr fontId="1" type="noConversion"/>
  </si>
  <si>
    <t>肩高指數</t>
    <phoneticPr fontId="1" type="noConversion"/>
  </si>
  <si>
    <t>C</t>
    <phoneticPr fontId="1" type="noConversion"/>
  </si>
  <si>
    <t xml:space="preserve"> 連棟性</t>
    <phoneticPr fontId="1" type="noConversion"/>
  </si>
  <si>
    <t>Cd</t>
    <phoneticPr fontId="1" type="noConversion"/>
  </si>
  <si>
    <t>設計連棟</t>
    <phoneticPr fontId="1" type="noConversion"/>
  </si>
  <si>
    <t xml:space="preserve"> Ci</t>
    <phoneticPr fontId="1" type="noConversion"/>
  </si>
  <si>
    <t>連棟指數</t>
    <phoneticPr fontId="1" type="noConversion"/>
  </si>
  <si>
    <t>標準跨距(M)</t>
    <phoneticPr fontId="1" type="noConversion"/>
  </si>
  <si>
    <t>標準肩高(M)</t>
    <phoneticPr fontId="1" type="noConversion"/>
  </si>
  <si>
    <t>標準風速(M/S)</t>
    <phoneticPr fontId="1" type="noConversion"/>
  </si>
  <si>
    <t>規範風速</t>
    <phoneticPr fontId="1" type="noConversion"/>
  </si>
  <si>
    <t>結構重量</t>
    <phoneticPr fontId="1" type="noConversion"/>
  </si>
  <si>
    <t>溫室結構重量估算系統</t>
    <phoneticPr fontId="1" type="noConversion"/>
  </si>
  <si>
    <t>預估單重</t>
    <phoneticPr fontId="1" type="noConversion"/>
  </si>
  <si>
    <t>(KG/M2)</t>
    <phoneticPr fontId="1" type="noConversion"/>
  </si>
  <si>
    <t>L</t>
    <phoneticPr fontId="1" type="noConversion"/>
  </si>
  <si>
    <t>D</t>
    <phoneticPr fontId="1" type="noConversion"/>
  </si>
  <si>
    <t>方位(長邊)</t>
    <phoneticPr fontId="1" type="noConversion"/>
  </si>
  <si>
    <t>農地南北長度</t>
    <phoneticPr fontId="1" type="noConversion"/>
  </si>
  <si>
    <t>農地東西長度</t>
    <phoneticPr fontId="1" type="noConversion"/>
  </si>
  <si>
    <t>Af</t>
    <phoneticPr fontId="1" type="noConversion"/>
  </si>
  <si>
    <t>Ag</t>
    <phoneticPr fontId="1" type="noConversion"/>
  </si>
  <si>
    <t>拱跨距</t>
    <phoneticPr fontId="1" type="noConversion"/>
  </si>
  <si>
    <t>寬跨距</t>
    <phoneticPr fontId="1" type="noConversion"/>
  </si>
  <si>
    <t>跨數</t>
    <phoneticPr fontId="1" type="noConversion"/>
  </si>
  <si>
    <t>拱數</t>
    <phoneticPr fontId="1" type="noConversion"/>
  </si>
  <si>
    <t>南北</t>
    <phoneticPr fontId="1" type="noConversion"/>
  </si>
  <si>
    <t>各型溫室結構重量分析</t>
    <phoneticPr fontId="1" type="noConversion"/>
  </si>
  <si>
    <t>R</t>
    <phoneticPr fontId="1" type="noConversion"/>
  </si>
  <si>
    <t>土地使用率</t>
    <phoneticPr fontId="1" type="noConversion"/>
  </si>
  <si>
    <t>Wg</t>
    <phoneticPr fontId="1" type="noConversion"/>
  </si>
  <si>
    <t>斜頂</t>
    <phoneticPr fontId="1" type="noConversion"/>
  </si>
  <si>
    <t>溫室結構總重(kg)</t>
    <phoneticPr fontId="1" type="noConversion"/>
  </si>
  <si>
    <t>人工單價(元/kg)</t>
    <phoneticPr fontId="1" type="noConversion"/>
  </si>
  <si>
    <t>結構材料單價(kg)</t>
    <phoneticPr fontId="1" type="noConversion"/>
  </si>
  <si>
    <t>結構材料總價(kg)</t>
    <phoneticPr fontId="1" type="noConversion"/>
  </si>
  <si>
    <t>溫室人工費</t>
    <phoneticPr fontId="1" type="noConversion"/>
  </si>
  <si>
    <t>披覆材料單價( 元/m2)</t>
    <phoneticPr fontId="1" type="noConversion"/>
  </si>
  <si>
    <t>kg/m2</t>
    <phoneticPr fontId="1" type="noConversion"/>
  </si>
  <si>
    <t>批覆人工費(元/m2)</t>
    <phoneticPr fontId="1" type="noConversion"/>
  </si>
  <si>
    <t>披覆材料面積(m2)</t>
    <phoneticPr fontId="1" type="noConversion"/>
  </si>
  <si>
    <t>披覆材料價(元)</t>
    <phoneticPr fontId="1" type="noConversion"/>
  </si>
  <si>
    <t>披覆材料人工費(元)</t>
    <phoneticPr fontId="1" type="noConversion"/>
  </si>
  <si>
    <t>披覆工程總價</t>
    <phoneticPr fontId="1" type="noConversion"/>
  </si>
  <si>
    <t>結構工程總價</t>
    <phoneticPr fontId="1" type="noConversion"/>
  </si>
  <si>
    <t>整地費用</t>
    <phoneticPr fontId="1" type="noConversion"/>
  </si>
  <si>
    <t>A結構材料成本</t>
    <phoneticPr fontId="1" type="noConversion"/>
  </si>
  <si>
    <t>B披覆材料成本</t>
    <phoneticPr fontId="1" type="noConversion"/>
  </si>
  <si>
    <t>整地單價</t>
    <phoneticPr fontId="1" type="noConversion"/>
  </si>
  <si>
    <t>基礎數量</t>
    <phoneticPr fontId="1" type="noConversion"/>
  </si>
  <si>
    <t>基礎單價</t>
    <phoneticPr fontId="1" type="noConversion"/>
  </si>
  <si>
    <t>農地面積(m2)</t>
    <phoneticPr fontId="1" type="noConversion"/>
  </si>
  <si>
    <t>溫室面積(m2)</t>
    <phoneticPr fontId="1" type="noConversion"/>
  </si>
  <si>
    <t>整地面積(m2)</t>
    <phoneticPr fontId="1" type="noConversion"/>
  </si>
  <si>
    <t>基礎費用</t>
    <phoneticPr fontId="1" type="noConversion"/>
  </si>
  <si>
    <t>C土建工程</t>
    <phoneticPr fontId="1" type="noConversion"/>
  </si>
  <si>
    <t>土建工程費用</t>
    <phoneticPr fontId="1" type="noConversion"/>
  </si>
  <si>
    <t>溫室建造成本分析</t>
    <phoneticPr fontId="1" type="noConversion"/>
  </si>
  <si>
    <t>A結構工程</t>
    <phoneticPr fontId="1" type="noConversion"/>
  </si>
  <si>
    <t>B披覆工程</t>
    <phoneticPr fontId="1" type="noConversion"/>
  </si>
  <si>
    <t>D設計管理</t>
    <phoneticPr fontId="1" type="noConversion"/>
  </si>
  <si>
    <t>合計</t>
    <phoneticPr fontId="1" type="noConversion"/>
  </si>
  <si>
    <t>平方米單價</t>
    <phoneticPr fontId="1" type="noConversion"/>
  </si>
  <si>
    <t>坪單價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</si>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</sst>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vertAlign val="superscript"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7030A0"/>
      <name val="標楷體"/>
      <family val="4"/>
      <charset val="136"/>
    </font>
    <font>
      <b/>
      <sz val="11"/>
      <color rgb="FF7030A0"/>
      <name val="標楷體"/>
      <family val="4"/>
      <charset val="136"/>
    </font>
    <font>
      <b/>
      <sz val="11"/>
      <color theme="1"/>
      <name val="新細明體"/>
      <family val="2"/>
      <scheme val="minor"/>
    </font>
    <font>
      <b/>
      <sz val="12"/>
      <color rgb="FF7030A0"/>
      <name val="細明體"/>
      <family val="3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0" xfId="0" applyBorder="1"/>
    <xf numFmtId="0" fontId="0" fillId="0" borderId="18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2" borderId="28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0" fillId="0" borderId="29" xfId="0" applyBorder="1"/>
    <xf numFmtId="0" fontId="0" fillId="0" borderId="24" xfId="0" applyBorder="1"/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2" borderId="8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/>
    <xf numFmtId="0" fontId="0" fillId="3" borderId="11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1" fontId="0" fillId="0" borderId="5" xfId="0" applyNumberForma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5" xfId="0" applyFont="1" applyBorder="1"/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5" xfId="0" applyNumberFormat="1" applyBorder="1"/>
    <xf numFmtId="0" fontId="0" fillId="0" borderId="0" xfId="0" applyFill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2" Type="http://schemas.openxmlformats.org/officeDocument/2006/relationships/image" Target="../media/image2.jpeg"/><Relationship Id="rId1" Type="http://schemas.openxmlformats.org/officeDocument/2006/relationships/image" Target="../media/image9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76201</xdr:colOff>
      <xdr:row>8</xdr:row>
      <xdr:rowOff>24640</xdr:rowOff>
    </xdr:from>
    <xdr:to>
      <xdr:col>5</xdr:col>
      <xdr:colOff>1</xdr:colOff>
      <xdr:row>8</xdr:row>
      <xdr:rowOff>2511793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CAD446CC-C6DF-493D-93B5-85D81ACA7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3451" y="18471390"/>
          <a:ext cx="2825750" cy="2487153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4</xdr:row>
      <xdr:rowOff>123825</xdr:rowOff>
    </xdr:from>
    <xdr:to>
      <xdr:col>5</xdr:col>
      <xdr:colOff>2398</xdr:colOff>
      <xdr:row>4</xdr:row>
      <xdr:rowOff>2438400</xdr:rowOff>
    </xdr:to>
    <xdr:pic>
      <xdr:nvPicPr>
        <xdr:cNvPr id="3" name="圖片 2">
          <a:extLst>
            <a:ext uri="{FF2B5EF4-FFF2-40B4-BE49-F238E27FC236}">
              <a16:creationId xmlns="" xmlns:a16="http://schemas.microsoft.com/office/drawing/2014/main" id="{B0AC47F0-A2FF-40DD-94E5-130D829E2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0" y="5572125"/>
          <a:ext cx="2805736" cy="231457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152401</xdr:colOff>
      <xdr:row>5</xdr:row>
      <xdr:rowOff>57149</xdr:rowOff>
    </xdr:from>
    <xdr:to>
      <xdr:col>5</xdr:col>
      <xdr:colOff>3013</xdr:colOff>
      <xdr:row>5</xdr:row>
      <xdr:rowOff>2505075</xdr:rowOff>
    </xdr:to>
    <xdr:pic>
      <xdr:nvPicPr>
        <xdr:cNvPr id="4" name="圖片 3">
          <a:extLst>
            <a:ext uri="{FF2B5EF4-FFF2-40B4-BE49-F238E27FC236}">
              <a16:creationId xmlns="" xmlns:a16="http://schemas.microsoft.com/office/drawing/2014/main" id="{2CF4ACD2-AA8D-46E2-BF94-BDF3621BF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651" y="8191499"/>
          <a:ext cx="2749200" cy="244792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6</xdr:row>
      <xdr:rowOff>209550</xdr:rowOff>
    </xdr:from>
    <xdr:to>
      <xdr:col>5</xdr:col>
      <xdr:colOff>321</xdr:colOff>
      <xdr:row>6</xdr:row>
      <xdr:rowOff>2276475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F52D9C22-7B07-47E3-B7CF-6413D5C39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0" y="12141200"/>
          <a:ext cx="2841759" cy="206692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7</xdr:row>
      <xdr:rowOff>76200</xdr:rowOff>
    </xdr:from>
    <xdr:to>
      <xdr:col>5</xdr:col>
      <xdr:colOff>187</xdr:colOff>
      <xdr:row>7</xdr:row>
      <xdr:rowOff>2441688</xdr:rowOff>
    </xdr:to>
    <xdr:pic>
      <xdr:nvPicPr>
        <xdr:cNvPr id="6" name="圖片 5">
          <a:extLst>
            <a:ext uri="{FF2B5EF4-FFF2-40B4-BE49-F238E27FC236}">
              <a16:creationId xmlns="" xmlns:a16="http://schemas.microsoft.com/office/drawing/2014/main" id="{E95EECBD-9393-4899-8EDE-F402A0B13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975" y="15074900"/>
          <a:ext cx="2813050" cy="2365488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1</xdr:row>
      <xdr:rowOff>9525</xdr:rowOff>
    </xdr:from>
    <xdr:to>
      <xdr:col>22</xdr:col>
      <xdr:colOff>560293</xdr:colOff>
      <xdr:row>4</xdr:row>
      <xdr:rowOff>1241612</xdr:rowOff>
    </xdr:to>
    <xdr:pic>
      <xdr:nvPicPr>
        <xdr:cNvPr id="7" name="圖片 6">
          <a:extLst>
            <a:ext uri="{FF2B5EF4-FFF2-40B4-BE49-F238E27FC236}">
              <a16:creationId xmlns="" xmlns:a16="http://schemas.microsoft.com/office/drawing/2014/main" id="{0059B36D-6437-4C6B-B820-C44B4AC76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1750" y="200025"/>
          <a:ext cx="3854450" cy="648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123824</xdr:colOff>
      <xdr:row>5</xdr:row>
      <xdr:rowOff>1085851</xdr:rowOff>
    </xdr:from>
    <xdr:to>
      <xdr:col>27</xdr:col>
      <xdr:colOff>77046</xdr:colOff>
      <xdr:row>5</xdr:row>
      <xdr:rowOff>3533774</xdr:rowOff>
    </xdr:to>
    <xdr:pic>
      <xdr:nvPicPr>
        <xdr:cNvPr id="8" name="圖片 7">
          <a:extLst>
            <a:ext uri="{FF2B5EF4-FFF2-40B4-BE49-F238E27FC236}">
              <a16:creationId xmlns="" xmlns:a16="http://schemas.microsoft.com/office/drawing/2014/main" id="{4B6BFAE3-2F9F-4A51-9A1B-D82F9B2DB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8424" y="9220201"/>
          <a:ext cx="6100022" cy="2447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231961</xdr:colOff>
      <xdr:row>3</xdr:row>
      <xdr:rowOff>952501</xdr:rowOff>
    </xdr:from>
    <xdr:to>
      <xdr:col>4</xdr:col>
      <xdr:colOff>2827363</xdr:colOff>
      <xdr:row>3</xdr:row>
      <xdr:rowOff>3474999</xdr:rowOff>
    </xdr:to>
    <xdr:pic>
      <xdr:nvPicPr>
        <xdr:cNvPr id="9" name="圖片 8">
          <a:extLst>
            <a:ext uri="{FF2B5EF4-FFF2-40B4-BE49-F238E27FC236}">
              <a16:creationId xmlns="" xmlns:a16="http://schemas.microsoft.com/office/drawing/2014/main" id="{67298F79-A3AD-4803-B07B-F73A860FD4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40" r="44835" b="13119"/>
        <a:stretch/>
      </xdr:blipFill>
      <xdr:spPr>
        <a:xfrm>
          <a:off x="2359211" y="1524001"/>
          <a:ext cx="2595402" cy="2522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76201</xdr:colOff>
      <xdr:row>8</xdr:row>
      <xdr:rowOff>24640</xdr:rowOff>
    </xdr:from>
    <xdr:to>
      <xdr:col>3</xdr:col>
      <xdr:colOff>2971801</xdr:colOff>
      <xdr:row>8</xdr:row>
      <xdr:rowOff>2511793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CAD446CC-C6DF-493D-93B5-85D81ACA7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583" y="18547964"/>
          <a:ext cx="2895600" cy="248715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4</xdr:row>
      <xdr:rowOff>123825</xdr:rowOff>
    </xdr:from>
    <xdr:to>
      <xdr:col>3</xdr:col>
      <xdr:colOff>2977186</xdr:colOff>
      <xdr:row>4</xdr:row>
      <xdr:rowOff>2438400</xdr:rowOff>
    </xdr:to>
    <xdr:pic>
      <xdr:nvPicPr>
        <xdr:cNvPr id="7" name="圖片 6">
          <a:extLst>
            <a:ext uri="{FF2B5EF4-FFF2-40B4-BE49-F238E27FC236}">
              <a16:creationId xmlns="" xmlns:a16="http://schemas.microsoft.com/office/drawing/2014/main" id="{B0AC47F0-A2FF-40DD-94E5-130D829E2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3086100"/>
          <a:ext cx="2881936" cy="231457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5</xdr:row>
      <xdr:rowOff>57149</xdr:rowOff>
    </xdr:from>
    <xdr:to>
      <xdr:col>3</xdr:col>
      <xdr:colOff>2971451</xdr:colOff>
      <xdr:row>5</xdr:row>
      <xdr:rowOff>2505075</xdr:rowOff>
    </xdr:to>
    <xdr:pic>
      <xdr:nvPicPr>
        <xdr:cNvPr id="9" name="圖片 8">
          <a:extLst>
            <a:ext uri="{FF2B5EF4-FFF2-40B4-BE49-F238E27FC236}">
              <a16:creationId xmlns="" xmlns:a16="http://schemas.microsoft.com/office/drawing/2014/main" id="{2CF4ACD2-AA8D-46E2-BF94-BDF3621BF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6" y="5553074"/>
          <a:ext cx="2819050" cy="244792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6</xdr:row>
      <xdr:rowOff>209550</xdr:rowOff>
    </xdr:from>
    <xdr:to>
      <xdr:col>3</xdr:col>
      <xdr:colOff>2987809</xdr:colOff>
      <xdr:row>6</xdr:row>
      <xdr:rowOff>2276475</xdr:rowOff>
    </xdr:to>
    <xdr:pic>
      <xdr:nvPicPr>
        <xdr:cNvPr id="11" name="圖片 10">
          <a:extLst>
            <a:ext uri="{FF2B5EF4-FFF2-40B4-BE49-F238E27FC236}">
              <a16:creationId xmlns="" xmlns:a16="http://schemas.microsoft.com/office/drawing/2014/main" id="{F52D9C22-7B07-47E3-B7CF-6413D5C39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8239125"/>
          <a:ext cx="2930659" cy="2066925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7</xdr:row>
      <xdr:rowOff>76200</xdr:rowOff>
    </xdr:from>
    <xdr:to>
      <xdr:col>3</xdr:col>
      <xdr:colOff>2962275</xdr:colOff>
      <xdr:row>7</xdr:row>
      <xdr:rowOff>2441688</xdr:rowOff>
    </xdr:to>
    <xdr:pic>
      <xdr:nvPicPr>
        <xdr:cNvPr id="13" name="圖片 12">
          <a:extLst>
            <a:ext uri="{FF2B5EF4-FFF2-40B4-BE49-F238E27FC236}">
              <a16:creationId xmlns="" xmlns:a16="http://schemas.microsoft.com/office/drawing/2014/main" id="{E95EECBD-9393-4899-8EDE-F402A0B13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10639425"/>
          <a:ext cx="2876550" cy="236548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1</xdr:row>
      <xdr:rowOff>9525</xdr:rowOff>
    </xdr:from>
    <xdr:to>
      <xdr:col>21</xdr:col>
      <xdr:colOff>571500</xdr:colOff>
      <xdr:row>4</xdr:row>
      <xdr:rowOff>1241612</xdr:rowOff>
    </xdr:to>
    <xdr:pic>
      <xdr:nvPicPr>
        <xdr:cNvPr id="14" name="圖片 13">
          <a:extLst>
            <a:ext uri="{FF2B5EF4-FFF2-40B4-BE49-F238E27FC236}">
              <a16:creationId xmlns="" xmlns:a16="http://schemas.microsoft.com/office/drawing/2014/main" id="{0059B36D-6437-4C6B-B820-C44B4AC76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219075"/>
          <a:ext cx="4171950" cy="652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123824</xdr:colOff>
      <xdr:row>5</xdr:row>
      <xdr:rowOff>1085851</xdr:rowOff>
    </xdr:from>
    <xdr:to>
      <xdr:col>26</xdr:col>
      <xdr:colOff>77046</xdr:colOff>
      <xdr:row>5</xdr:row>
      <xdr:rowOff>3533774</xdr:rowOff>
    </xdr:to>
    <xdr:pic>
      <xdr:nvPicPr>
        <xdr:cNvPr id="16" name="圖片 15">
          <a:extLst>
            <a:ext uri="{FF2B5EF4-FFF2-40B4-BE49-F238E27FC236}">
              <a16:creationId xmlns="" xmlns:a16="http://schemas.microsoft.com/office/drawing/2014/main" id="{4B6BFAE3-2F9F-4A51-9A1B-D82F9B2DB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2574" y="6781801"/>
          <a:ext cx="6658822" cy="2447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231961</xdr:colOff>
      <xdr:row>3</xdr:row>
      <xdr:rowOff>952501</xdr:rowOff>
    </xdr:from>
    <xdr:to>
      <xdr:col>3</xdr:col>
      <xdr:colOff>2827363</xdr:colOff>
      <xdr:row>3</xdr:row>
      <xdr:rowOff>3474999</xdr:rowOff>
    </xdr:to>
    <xdr:pic>
      <xdr:nvPicPr>
        <xdr:cNvPr id="18" name="圖片 17">
          <a:extLst>
            <a:ext uri="{FF2B5EF4-FFF2-40B4-BE49-F238E27FC236}">
              <a16:creationId xmlns="" xmlns:a16="http://schemas.microsoft.com/office/drawing/2014/main" id="{67298F79-A3AD-4803-B07B-F73A860FD4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40" r="44835" b="13119"/>
        <a:stretch/>
      </xdr:blipFill>
      <xdr:spPr>
        <a:xfrm>
          <a:off x="2489386" y="1800226"/>
          <a:ext cx="2595402" cy="2522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1" sqref="B1"/>
    </sheetView>
  </sheetViews>
  <sheetFormatPr defaultRowHeight="14.5" x14ac:dyDescent="0.3"/>
  <cols>
    <col min="1" max="1" width="3.09765625" customWidth="1"/>
    <col min="2" max="2" width="5.8984375" customWidth="1"/>
    <col min="3" max="3" width="7.19921875" customWidth="1"/>
    <col min="4" max="4" width="9.09765625" customWidth="1"/>
    <col min="5" max="5" width="5.5" customWidth="1"/>
    <col min="6" max="6" width="5.8984375" customWidth="1"/>
    <col min="7" max="7" width="6.09765625" customWidth="1"/>
    <col min="8" max="8" width="8.296875" customWidth="1"/>
    <col min="9" max="9" width="10.3984375" customWidth="1"/>
    <col min="10" max="10" width="9.5" style="16" customWidth="1"/>
    <col min="11" max="11" width="11.19921875" customWidth="1"/>
    <col min="13" max="13" width="25.5" customWidth="1"/>
    <col min="17" max="17" width="7.09765625" customWidth="1"/>
  </cols>
  <sheetData>
    <row r="1" spans="1:21" x14ac:dyDescent="0.3">
      <c r="B1" t="s">
        <v>490</v>
      </c>
    </row>
    <row r="3" spans="1:21" ht="17" x14ac:dyDescent="0.3">
      <c r="A3" s="46" t="s">
        <v>415</v>
      </c>
      <c r="B3" s="46" t="s">
        <v>416</v>
      </c>
      <c r="C3" s="46" t="s">
        <v>411</v>
      </c>
      <c r="D3" s="46" t="s">
        <v>417</v>
      </c>
      <c r="E3" s="46" t="s">
        <v>418</v>
      </c>
      <c r="F3" s="46" t="s">
        <v>419</v>
      </c>
      <c r="G3" s="46" t="s">
        <v>420</v>
      </c>
      <c r="H3" s="46" t="s">
        <v>421</v>
      </c>
      <c r="I3" s="46" t="s">
        <v>422</v>
      </c>
      <c r="J3" s="46" t="s">
        <v>414</v>
      </c>
      <c r="K3" t="s">
        <v>413</v>
      </c>
      <c r="M3" s="46" t="s">
        <v>401</v>
      </c>
    </row>
    <row r="4" spans="1:21" ht="17" x14ac:dyDescent="0.3">
      <c r="A4" s="46">
        <v>1</v>
      </c>
      <c r="B4" s="79" t="s">
        <v>405</v>
      </c>
      <c r="C4" s="77">
        <v>9</v>
      </c>
      <c r="D4" s="78">
        <v>9.6</v>
      </c>
      <c r="E4" s="46">
        <v>19.2</v>
      </c>
      <c r="F4" s="46">
        <v>12</v>
      </c>
      <c r="G4" s="46">
        <v>3</v>
      </c>
      <c r="H4" s="46">
        <f>E4*F4</f>
        <v>230.39999999999998</v>
      </c>
      <c r="I4" s="77">
        <v>3094.44</v>
      </c>
      <c r="J4" s="78">
        <f t="shared" ref="J4:J19" si="0">I4/H4</f>
        <v>13.430729166666667</v>
      </c>
      <c r="M4" s="80" t="s">
        <v>402</v>
      </c>
    </row>
    <row r="5" spans="1:21" ht="17" x14ac:dyDescent="0.3">
      <c r="A5" s="46">
        <v>2</v>
      </c>
      <c r="B5" s="79" t="s">
        <v>405</v>
      </c>
      <c r="C5" s="77">
        <v>11</v>
      </c>
      <c r="D5" s="78">
        <v>9.6</v>
      </c>
      <c r="E5" s="46">
        <v>19.2</v>
      </c>
      <c r="F5" s="46">
        <v>12</v>
      </c>
      <c r="G5" s="46">
        <v>3</v>
      </c>
      <c r="H5" s="46">
        <f t="shared" ref="H5:H19" si="1">E5*F5</f>
        <v>230.39999999999998</v>
      </c>
      <c r="I5" s="77">
        <v>3212.67</v>
      </c>
      <c r="J5" s="78">
        <f t="shared" si="0"/>
        <v>13.943880208333335</v>
      </c>
      <c r="M5" s="80" t="s">
        <v>403</v>
      </c>
    </row>
    <row r="6" spans="1:21" ht="17" x14ac:dyDescent="0.3">
      <c r="A6" s="46">
        <v>3</v>
      </c>
      <c r="B6" s="80" t="s">
        <v>405</v>
      </c>
      <c r="C6" s="77">
        <v>13</v>
      </c>
      <c r="D6" s="78">
        <v>9.6</v>
      </c>
      <c r="E6" s="46">
        <v>19.2</v>
      </c>
      <c r="F6" s="46">
        <v>12</v>
      </c>
      <c r="G6" s="46">
        <v>3</v>
      </c>
      <c r="H6" s="46">
        <f>E6*F6</f>
        <v>230.39999999999998</v>
      </c>
      <c r="I6" s="77">
        <v>4046.59</v>
      </c>
      <c r="J6" s="78">
        <f t="shared" si="0"/>
        <v>17.56332465277778</v>
      </c>
      <c r="M6" s="80" t="s">
        <v>404</v>
      </c>
      <c r="U6" t="s">
        <v>412</v>
      </c>
    </row>
    <row r="7" spans="1:21" ht="17" x14ac:dyDescent="0.3">
      <c r="A7" s="46">
        <v>4</v>
      </c>
      <c r="B7" s="79" t="s">
        <v>405</v>
      </c>
      <c r="C7" s="77">
        <v>9</v>
      </c>
      <c r="D7" s="78">
        <v>6.4</v>
      </c>
      <c r="E7" s="46">
        <v>12.8</v>
      </c>
      <c r="F7" s="46">
        <v>12</v>
      </c>
      <c r="G7" s="46">
        <v>3</v>
      </c>
      <c r="H7" s="46">
        <f>E7*F7</f>
        <v>153.60000000000002</v>
      </c>
      <c r="I7" s="77">
        <v>2317.36</v>
      </c>
      <c r="J7" s="78">
        <f t="shared" si="0"/>
        <v>15.086979166666666</v>
      </c>
      <c r="M7" s="80" t="s">
        <v>388</v>
      </c>
    </row>
    <row r="8" spans="1:21" ht="17" x14ac:dyDescent="0.3">
      <c r="A8" s="46">
        <v>5</v>
      </c>
      <c r="B8" s="79" t="s">
        <v>405</v>
      </c>
      <c r="C8" s="77">
        <v>11</v>
      </c>
      <c r="D8" s="78">
        <v>6.4</v>
      </c>
      <c r="E8" s="46">
        <v>12.8</v>
      </c>
      <c r="F8" s="46">
        <v>12</v>
      </c>
      <c r="G8" s="46">
        <v>3</v>
      </c>
      <c r="H8" s="46">
        <f t="shared" si="1"/>
        <v>153.60000000000002</v>
      </c>
      <c r="I8" s="77">
        <v>2409.73</v>
      </c>
      <c r="J8" s="78">
        <f t="shared" si="0"/>
        <v>15.688346354166665</v>
      </c>
      <c r="M8" s="80" t="s">
        <v>389</v>
      </c>
    </row>
    <row r="9" spans="1:21" ht="17" x14ac:dyDescent="0.3">
      <c r="A9" s="46">
        <v>6</v>
      </c>
      <c r="B9" s="79" t="s">
        <v>405</v>
      </c>
      <c r="C9" s="77">
        <v>13</v>
      </c>
      <c r="D9" s="78">
        <v>6.4</v>
      </c>
      <c r="E9" s="46">
        <v>12.8</v>
      </c>
      <c r="F9" s="46">
        <v>12</v>
      </c>
      <c r="G9" s="46">
        <v>3</v>
      </c>
      <c r="H9" s="46">
        <f t="shared" si="1"/>
        <v>153.60000000000002</v>
      </c>
      <c r="I9" s="77">
        <v>3049.35</v>
      </c>
      <c r="J9" s="78">
        <f t="shared" si="0"/>
        <v>19.852539062499996</v>
      </c>
      <c r="M9" s="80" t="s">
        <v>390</v>
      </c>
      <c r="P9" t="s">
        <v>423</v>
      </c>
    </row>
    <row r="10" spans="1:21" ht="17" x14ac:dyDescent="0.3">
      <c r="A10" s="46">
        <v>7</v>
      </c>
      <c r="B10" s="79" t="s">
        <v>141</v>
      </c>
      <c r="C10" s="77">
        <v>11</v>
      </c>
      <c r="D10" s="78">
        <v>8</v>
      </c>
      <c r="E10" s="46">
        <v>24</v>
      </c>
      <c r="F10" s="46">
        <v>44</v>
      </c>
      <c r="G10" s="46">
        <v>3</v>
      </c>
      <c r="H10" s="46">
        <f t="shared" si="1"/>
        <v>1056</v>
      </c>
      <c r="I10" s="77">
        <v>22649.200000000001</v>
      </c>
      <c r="J10" s="78">
        <f t="shared" si="0"/>
        <v>21.448106060606062</v>
      </c>
      <c r="M10" s="80" t="s">
        <v>391</v>
      </c>
      <c r="P10" t="s">
        <v>424</v>
      </c>
    </row>
    <row r="11" spans="1:21" ht="17" x14ac:dyDescent="0.3">
      <c r="A11" s="46">
        <v>8</v>
      </c>
      <c r="B11" s="79" t="s">
        <v>141</v>
      </c>
      <c r="C11" s="77">
        <v>9</v>
      </c>
      <c r="D11" s="78">
        <v>8</v>
      </c>
      <c r="E11" s="46">
        <v>24</v>
      </c>
      <c r="F11" s="46">
        <v>44</v>
      </c>
      <c r="G11" s="46">
        <v>3</v>
      </c>
      <c r="H11" s="46">
        <f t="shared" si="1"/>
        <v>1056</v>
      </c>
      <c r="I11" s="77">
        <v>18495.8</v>
      </c>
      <c r="J11" s="78">
        <f t="shared" si="0"/>
        <v>17.514962121212122</v>
      </c>
      <c r="M11" s="80" t="s">
        <v>392</v>
      </c>
      <c r="P11" t="s">
        <v>425</v>
      </c>
      <c r="Q11">
        <v>15</v>
      </c>
    </row>
    <row r="12" spans="1:21" ht="17" x14ac:dyDescent="0.3">
      <c r="A12" s="46">
        <v>9</v>
      </c>
      <c r="B12" s="79" t="s">
        <v>406</v>
      </c>
      <c r="C12" s="77">
        <v>9</v>
      </c>
      <c r="D12" s="78">
        <v>8.1999999999999993</v>
      </c>
      <c r="E12" s="46">
        <v>16.399999999999999</v>
      </c>
      <c r="F12" s="46">
        <v>12</v>
      </c>
      <c r="G12" s="46">
        <v>3</v>
      </c>
      <c r="H12" s="46">
        <f t="shared" si="1"/>
        <v>196.79999999999998</v>
      </c>
      <c r="I12" s="77">
        <v>3233.6</v>
      </c>
      <c r="J12" s="78">
        <f t="shared" si="0"/>
        <v>16.430894308943092</v>
      </c>
      <c r="M12" s="80" t="s">
        <v>393</v>
      </c>
      <c r="P12" t="s">
        <v>426</v>
      </c>
    </row>
    <row r="13" spans="1:21" ht="17" x14ac:dyDescent="0.3">
      <c r="A13" s="46">
        <v>10</v>
      </c>
      <c r="B13" s="79" t="s">
        <v>406</v>
      </c>
      <c r="C13" s="77">
        <v>11</v>
      </c>
      <c r="D13" s="78">
        <v>8.1999999999999993</v>
      </c>
      <c r="E13" s="46">
        <v>16.399999999999999</v>
      </c>
      <c r="F13" s="46">
        <v>12</v>
      </c>
      <c r="G13" s="46">
        <v>3</v>
      </c>
      <c r="H13" s="46">
        <f t="shared" si="1"/>
        <v>196.79999999999998</v>
      </c>
      <c r="I13" s="77">
        <v>3407.6</v>
      </c>
      <c r="J13" s="78">
        <f t="shared" si="0"/>
        <v>17.315040650406505</v>
      </c>
      <c r="M13" s="80" t="s">
        <v>394</v>
      </c>
      <c r="P13" t="s">
        <v>427</v>
      </c>
    </row>
    <row r="14" spans="1:21" ht="17" x14ac:dyDescent="0.3">
      <c r="A14" s="46">
        <v>11</v>
      </c>
      <c r="B14" s="79" t="s">
        <v>407</v>
      </c>
      <c r="C14" s="77">
        <v>9</v>
      </c>
      <c r="D14" s="78">
        <v>7.5</v>
      </c>
      <c r="E14" s="46">
        <v>22.5</v>
      </c>
      <c r="F14" s="46">
        <v>28</v>
      </c>
      <c r="G14" s="46">
        <v>3</v>
      </c>
      <c r="H14" s="46">
        <f t="shared" si="1"/>
        <v>630</v>
      </c>
      <c r="I14" s="77">
        <v>11908</v>
      </c>
      <c r="J14" s="78">
        <f t="shared" si="0"/>
        <v>18.901587301587302</v>
      </c>
      <c r="M14" s="80" t="s">
        <v>395</v>
      </c>
      <c r="P14" t="s">
        <v>428</v>
      </c>
    </row>
    <row r="15" spans="1:21" ht="17" x14ac:dyDescent="0.3">
      <c r="A15" s="46">
        <v>12</v>
      </c>
      <c r="B15" s="79" t="s">
        <v>11</v>
      </c>
      <c r="C15" s="77">
        <v>11</v>
      </c>
      <c r="D15" s="78">
        <v>7.5</v>
      </c>
      <c r="E15" s="46">
        <v>22.5</v>
      </c>
      <c r="F15" s="46">
        <v>28</v>
      </c>
      <c r="G15" s="46">
        <v>3</v>
      </c>
      <c r="H15" s="46">
        <f t="shared" si="1"/>
        <v>630</v>
      </c>
      <c r="I15" s="77">
        <v>12838.52</v>
      </c>
      <c r="J15" s="78">
        <f t="shared" si="0"/>
        <v>20.378603174603175</v>
      </c>
      <c r="M15" s="80" t="s">
        <v>396</v>
      </c>
      <c r="P15" t="s">
        <v>429</v>
      </c>
      <c r="Q15">
        <v>16</v>
      </c>
    </row>
    <row r="16" spans="1:21" ht="17" x14ac:dyDescent="0.3">
      <c r="A16" s="46">
        <v>13</v>
      </c>
      <c r="B16" s="79" t="s">
        <v>408</v>
      </c>
      <c r="C16" s="77">
        <v>9</v>
      </c>
      <c r="D16" s="78">
        <v>9.6</v>
      </c>
      <c r="E16" s="46">
        <v>19.2</v>
      </c>
      <c r="F16" s="46">
        <v>12</v>
      </c>
      <c r="G16" s="46">
        <v>3</v>
      </c>
      <c r="H16" s="46">
        <f t="shared" si="1"/>
        <v>230.39999999999998</v>
      </c>
      <c r="I16" s="77">
        <v>3844.6</v>
      </c>
      <c r="J16" s="78">
        <f t="shared" si="0"/>
        <v>16.686631944444446</v>
      </c>
      <c r="M16" s="80" t="s">
        <v>397</v>
      </c>
    </row>
    <row r="17" spans="1:13" ht="17" x14ac:dyDescent="0.3">
      <c r="A17" s="46">
        <v>14</v>
      </c>
      <c r="B17" s="79" t="s">
        <v>12</v>
      </c>
      <c r="C17" s="77">
        <v>11</v>
      </c>
      <c r="D17" s="78">
        <v>9.6</v>
      </c>
      <c r="E17" s="46">
        <v>19.2</v>
      </c>
      <c r="F17" s="46">
        <v>12</v>
      </c>
      <c r="G17" s="46">
        <v>3</v>
      </c>
      <c r="H17" s="46">
        <f t="shared" si="1"/>
        <v>230.39999999999998</v>
      </c>
      <c r="I17" s="77">
        <v>3972.2</v>
      </c>
      <c r="J17" s="78">
        <f t="shared" si="0"/>
        <v>17.240451388888889</v>
      </c>
      <c r="M17" s="80" t="s">
        <v>398</v>
      </c>
    </row>
    <row r="18" spans="1:13" ht="17" x14ac:dyDescent="0.3">
      <c r="A18" s="46">
        <v>15</v>
      </c>
      <c r="B18" s="79" t="s">
        <v>409</v>
      </c>
      <c r="C18" s="77">
        <v>9</v>
      </c>
      <c r="D18" s="78">
        <v>6.8</v>
      </c>
      <c r="E18" s="46">
        <v>13.6</v>
      </c>
      <c r="F18" s="46">
        <v>12</v>
      </c>
      <c r="G18" s="46">
        <v>3</v>
      </c>
      <c r="H18" s="46">
        <f t="shared" si="1"/>
        <v>163.19999999999999</v>
      </c>
      <c r="I18" s="77">
        <v>3020.9</v>
      </c>
      <c r="J18" s="78">
        <f t="shared" si="0"/>
        <v>18.510416666666668</v>
      </c>
      <c r="M18" s="80" t="s">
        <v>399</v>
      </c>
    </row>
    <row r="19" spans="1:13" ht="17" x14ac:dyDescent="0.3">
      <c r="A19" s="46">
        <v>16</v>
      </c>
      <c r="B19" s="79" t="s">
        <v>410</v>
      </c>
      <c r="C19" s="77">
        <v>11</v>
      </c>
      <c r="D19" s="78">
        <v>6.8</v>
      </c>
      <c r="E19" s="46">
        <v>13.6</v>
      </c>
      <c r="F19" s="46">
        <v>12</v>
      </c>
      <c r="G19" s="46">
        <v>3</v>
      </c>
      <c r="H19" s="46">
        <f t="shared" si="1"/>
        <v>163.19999999999999</v>
      </c>
      <c r="I19" s="77">
        <v>3076.6</v>
      </c>
      <c r="J19" s="78">
        <f t="shared" si="0"/>
        <v>18.85171568627451</v>
      </c>
      <c r="M19" s="80" t="s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9"/>
  <sheetViews>
    <sheetView tabSelected="1" workbookViewId="0">
      <selection activeCell="I14" sqref="I14"/>
    </sheetView>
  </sheetViews>
  <sheetFormatPr defaultRowHeight="14.5" x14ac:dyDescent="0.3"/>
  <cols>
    <col min="1" max="1" width="3.09765625" customWidth="1"/>
    <col min="2" max="2" width="6.59765625" customWidth="1"/>
    <col min="3" max="3" width="23.296875" customWidth="1"/>
    <col min="4" max="4" width="13" style="16" customWidth="1"/>
    <col min="5" max="5" width="11.3984375" customWidth="1"/>
    <col min="6" max="6" width="11.5" customWidth="1"/>
    <col min="7" max="7" width="11.796875" customWidth="1"/>
    <col min="8" max="8" width="13.5" customWidth="1"/>
    <col min="9" max="9" width="10.59765625" customWidth="1"/>
    <col min="10" max="10" width="9.8984375" bestFit="1" customWidth="1"/>
  </cols>
  <sheetData>
    <row r="2" spans="2:10" x14ac:dyDescent="0.3">
      <c r="C2" t="s">
        <v>475</v>
      </c>
    </row>
    <row r="4" spans="2:10" s="16" customFormat="1" ht="17" x14ac:dyDescent="0.4">
      <c r="B4" s="98" t="s">
        <v>434</v>
      </c>
      <c r="C4" s="98" t="s">
        <v>440</v>
      </c>
      <c r="D4" s="97" t="s">
        <v>501</v>
      </c>
      <c r="E4" s="98" t="s">
        <v>452</v>
      </c>
      <c r="F4" s="98" t="s">
        <v>453</v>
      </c>
      <c r="G4" s="98" t="s">
        <v>454</v>
      </c>
      <c r="H4" s="98" t="s">
        <v>469</v>
      </c>
      <c r="I4" s="98" t="s">
        <v>474</v>
      </c>
      <c r="J4" s="98"/>
    </row>
    <row r="5" spans="2:10" ht="17" x14ac:dyDescent="0.4">
      <c r="B5" s="98" t="s">
        <v>432</v>
      </c>
      <c r="C5" s="98" t="s">
        <v>439</v>
      </c>
      <c r="D5" s="97">
        <v>16</v>
      </c>
      <c r="E5" s="98"/>
      <c r="F5" s="98"/>
      <c r="G5" s="98"/>
      <c r="H5" s="98"/>
      <c r="I5" s="96"/>
      <c r="J5" s="96"/>
    </row>
    <row r="6" spans="2:10" ht="17" x14ac:dyDescent="0.4">
      <c r="B6" s="98" t="s">
        <v>430</v>
      </c>
      <c r="C6" s="98" t="s">
        <v>441</v>
      </c>
      <c r="D6" s="97">
        <v>16</v>
      </c>
      <c r="E6" s="98"/>
      <c r="F6" s="98"/>
      <c r="G6" s="98"/>
      <c r="H6" s="98"/>
      <c r="I6" s="96"/>
      <c r="J6" s="96"/>
    </row>
    <row r="7" spans="2:10" ht="17" x14ac:dyDescent="0.4">
      <c r="B7" s="98" t="s">
        <v>431</v>
      </c>
      <c r="C7" s="98" t="s">
        <v>435</v>
      </c>
      <c r="D7" s="97">
        <v>15</v>
      </c>
      <c r="E7" s="98"/>
      <c r="F7" s="98"/>
      <c r="G7" s="98"/>
      <c r="H7" s="98"/>
      <c r="I7" s="96"/>
      <c r="J7" s="96"/>
    </row>
    <row r="8" spans="2:10" ht="17" x14ac:dyDescent="0.4">
      <c r="B8" s="98" t="s">
        <v>433</v>
      </c>
      <c r="C8" s="98" t="s">
        <v>436</v>
      </c>
      <c r="D8" s="97">
        <v>14</v>
      </c>
      <c r="E8" s="98"/>
      <c r="F8" s="98"/>
      <c r="G8" s="98"/>
      <c r="H8" s="98"/>
      <c r="I8" s="96"/>
      <c r="J8" s="96"/>
    </row>
    <row r="9" spans="2:10" ht="17" x14ac:dyDescent="0.4">
      <c r="B9" s="98" t="s">
        <v>10</v>
      </c>
      <c r="C9" s="98" t="s">
        <v>437</v>
      </c>
      <c r="D9" s="97">
        <v>13</v>
      </c>
      <c r="E9" s="98"/>
      <c r="F9" s="98"/>
      <c r="G9" s="98"/>
      <c r="H9" s="98"/>
      <c r="I9" s="96"/>
      <c r="J9" s="96"/>
    </row>
    <row r="10" spans="2:10" ht="17" x14ac:dyDescent="0.4">
      <c r="B10" s="98" t="s">
        <v>13</v>
      </c>
      <c r="C10" s="98" t="s">
        <v>438</v>
      </c>
      <c r="D10" s="97">
        <v>12</v>
      </c>
      <c r="E10" s="98"/>
      <c r="F10" s="98"/>
      <c r="G10" s="98"/>
      <c r="H10" s="98"/>
      <c r="I10" s="96"/>
      <c r="J10" s="96"/>
    </row>
    <row r="13" spans="2:10" ht="17" x14ac:dyDescent="0.4">
      <c r="B13" s="104" t="s">
        <v>447</v>
      </c>
      <c r="C13" s="104" t="s">
        <v>472</v>
      </c>
      <c r="D13" s="105">
        <v>30</v>
      </c>
      <c r="E13" s="16"/>
      <c r="F13" s="16"/>
      <c r="G13" s="16"/>
    </row>
    <row r="14" spans="2:10" ht="17" x14ac:dyDescent="0.4">
      <c r="B14" s="106" t="s">
        <v>443</v>
      </c>
      <c r="C14" s="106" t="s">
        <v>473</v>
      </c>
      <c r="D14" s="105">
        <v>40</v>
      </c>
      <c r="E14" s="16"/>
      <c r="F14" s="16"/>
      <c r="G14" s="16"/>
    </row>
    <row r="15" spans="2:10" ht="17" x14ac:dyDescent="0.4">
      <c r="B15" s="106" t="s">
        <v>449</v>
      </c>
      <c r="C15" s="106" t="s">
        <v>444</v>
      </c>
      <c r="D15" s="105">
        <v>1.2</v>
      </c>
      <c r="E15" s="16"/>
      <c r="F15" s="16"/>
      <c r="G15" s="16"/>
    </row>
    <row r="16" spans="2:10" ht="17" x14ac:dyDescent="0.4">
      <c r="B16" s="106" t="s">
        <v>455</v>
      </c>
      <c r="C16" s="106" t="s">
        <v>459</v>
      </c>
      <c r="D16" s="105">
        <f>D14*D15</f>
        <v>48</v>
      </c>
      <c r="E16" s="101" t="s">
        <v>457</v>
      </c>
      <c r="F16" s="101" t="s">
        <v>458</v>
      </c>
      <c r="G16" s="112">
        <v>50</v>
      </c>
      <c r="H16" s="46" t="s">
        <v>460</v>
      </c>
      <c r="I16" s="46" t="s">
        <v>452</v>
      </c>
      <c r="J16" s="114">
        <f>(G16-D13)/50</f>
        <v>0.4</v>
      </c>
    </row>
    <row r="17" spans="2:10" ht="17" x14ac:dyDescent="0.4">
      <c r="B17" s="108" t="s">
        <v>456</v>
      </c>
      <c r="C17" s="108"/>
      <c r="D17" s="107"/>
      <c r="E17" s="102"/>
      <c r="F17" s="102"/>
      <c r="G17" s="16"/>
      <c r="H17" s="46"/>
      <c r="I17" s="46"/>
      <c r="J17" s="46"/>
    </row>
    <row r="18" spans="2:10" ht="17" x14ac:dyDescent="0.4">
      <c r="B18" s="111" t="s">
        <v>23</v>
      </c>
      <c r="C18" s="106" t="s">
        <v>470</v>
      </c>
      <c r="D18" s="105">
        <v>8</v>
      </c>
      <c r="E18" s="101" t="s">
        <v>446</v>
      </c>
      <c r="F18" s="101" t="s">
        <v>445</v>
      </c>
      <c r="G18" s="112">
        <v>5</v>
      </c>
      <c r="H18" s="46" t="s">
        <v>461</v>
      </c>
      <c r="I18" s="46" t="s">
        <v>453</v>
      </c>
      <c r="J18" s="46">
        <f>(G18-D18)/30</f>
        <v>-0.1</v>
      </c>
    </row>
    <row r="19" spans="2:10" ht="17" x14ac:dyDescent="0.4">
      <c r="B19" s="108"/>
      <c r="C19" s="107"/>
      <c r="D19" s="107"/>
      <c r="E19" s="103"/>
      <c r="F19" s="103"/>
      <c r="G19" s="16"/>
      <c r="H19" s="46"/>
      <c r="I19" s="46"/>
      <c r="J19" s="46"/>
    </row>
    <row r="20" spans="2:10" ht="17" x14ac:dyDescent="0.4">
      <c r="B20" s="106" t="s">
        <v>448</v>
      </c>
      <c r="C20" s="106" t="s">
        <v>471</v>
      </c>
      <c r="D20" s="105">
        <v>3</v>
      </c>
      <c r="E20" s="101" t="s">
        <v>450</v>
      </c>
      <c r="F20" s="101" t="s">
        <v>451</v>
      </c>
      <c r="G20" s="112">
        <v>4</v>
      </c>
      <c r="H20" s="46" t="s">
        <v>462</v>
      </c>
      <c r="I20" s="46" t="s">
        <v>463</v>
      </c>
      <c r="J20" s="114">
        <f>(G20-D20)/6</f>
        <v>0.16666666666666666</v>
      </c>
    </row>
    <row r="21" spans="2:10" x14ac:dyDescent="0.3">
      <c r="B21" s="109"/>
      <c r="C21" s="109"/>
      <c r="D21" s="110"/>
      <c r="G21" s="16"/>
    </row>
    <row r="22" spans="2:10" ht="17" x14ac:dyDescent="0.4">
      <c r="B22" s="104" t="s">
        <v>464</v>
      </c>
      <c r="C22" s="113" t="s">
        <v>465</v>
      </c>
      <c r="D22" s="113">
        <v>1</v>
      </c>
      <c r="E22" s="101" t="s">
        <v>466</v>
      </c>
      <c r="F22" s="100" t="s">
        <v>467</v>
      </c>
      <c r="G22" s="98">
        <v>2</v>
      </c>
      <c r="H22" s="98" t="s">
        <v>468</v>
      </c>
      <c r="I22" s="96" t="s">
        <v>469</v>
      </c>
      <c r="J22" s="115">
        <f>(D22-G22)/5</f>
        <v>-0.2</v>
      </c>
    </row>
    <row r="25" spans="2:10" ht="17" x14ac:dyDescent="0.4">
      <c r="B25" s="98" t="s">
        <v>434</v>
      </c>
      <c r="C25" s="98" t="s">
        <v>440</v>
      </c>
      <c r="D25" s="97" t="s">
        <v>442</v>
      </c>
      <c r="E25" s="98" t="s">
        <v>452</v>
      </c>
      <c r="F25" s="98" t="s">
        <v>453</v>
      </c>
      <c r="G25" s="98" t="s">
        <v>454</v>
      </c>
      <c r="H25" s="98" t="s">
        <v>469</v>
      </c>
      <c r="I25" s="99" t="s">
        <v>476</v>
      </c>
    </row>
    <row r="26" spans="2:10" x14ac:dyDescent="0.3">
      <c r="B26" s="4" t="s">
        <v>11</v>
      </c>
      <c r="C26" s="4" t="s">
        <v>494</v>
      </c>
      <c r="D26" s="46">
        <v>16</v>
      </c>
      <c r="E26" s="121">
        <f>J16</f>
        <v>0.4</v>
      </c>
      <c r="F26" s="4">
        <f>J18</f>
        <v>-0.1</v>
      </c>
      <c r="G26" s="121">
        <f>J20</f>
        <v>0.16666666666666666</v>
      </c>
      <c r="H26" s="121">
        <f>J22</f>
        <v>-0.2</v>
      </c>
      <c r="I26" s="121">
        <f>D26*(1+SUM(E26:H26))</f>
        <v>20.266666666666666</v>
      </c>
      <c r="J26" t="s">
        <v>527</v>
      </c>
    </row>
    <row r="27" spans="2:10" x14ac:dyDescent="0.3">
      <c r="I27" t="s">
        <v>477</v>
      </c>
    </row>
    <row r="30" spans="2:10" x14ac:dyDescent="0.3">
      <c r="B30" s="46" t="s">
        <v>478</v>
      </c>
      <c r="C30" s="46" t="s">
        <v>481</v>
      </c>
      <c r="D30" s="46">
        <v>100</v>
      </c>
      <c r="E30" s="119" t="s">
        <v>485</v>
      </c>
      <c r="F30" s="46">
        <v>4</v>
      </c>
      <c r="G30" s="117" t="s">
        <v>488</v>
      </c>
      <c r="H30" s="46">
        <f>INT(D30/F30*0.95)</f>
        <v>23</v>
      </c>
    </row>
    <row r="31" spans="2:10" x14ac:dyDescent="0.3">
      <c r="B31" s="46" t="s">
        <v>23</v>
      </c>
      <c r="C31" s="46" t="s">
        <v>482</v>
      </c>
      <c r="D31" s="46">
        <v>60</v>
      </c>
      <c r="E31" s="119" t="s">
        <v>486</v>
      </c>
      <c r="F31" s="46">
        <v>8</v>
      </c>
      <c r="G31" s="117" t="s">
        <v>487</v>
      </c>
      <c r="H31" s="46">
        <f>INT(D31/F31*0.95)</f>
        <v>7</v>
      </c>
    </row>
    <row r="32" spans="2:10" x14ac:dyDescent="0.3">
      <c r="B32" s="46" t="s">
        <v>479</v>
      </c>
      <c r="C32" s="46" t="s">
        <v>480</v>
      </c>
      <c r="D32" s="46" t="s">
        <v>489</v>
      </c>
      <c r="E32" s="120"/>
      <c r="F32" s="116"/>
    </row>
    <row r="33" spans="2:6" x14ac:dyDescent="0.3">
      <c r="B33" s="46" t="s">
        <v>483</v>
      </c>
      <c r="C33" s="46" t="s">
        <v>514</v>
      </c>
      <c r="D33" s="46">
        <f>D30*D31</f>
        <v>6000</v>
      </c>
      <c r="E33" s="119"/>
      <c r="F33" s="46"/>
    </row>
    <row r="34" spans="2:6" x14ac:dyDescent="0.3">
      <c r="B34" s="46" t="s">
        <v>484</v>
      </c>
      <c r="C34" s="46" t="s">
        <v>515</v>
      </c>
      <c r="D34" s="46">
        <f>H30*H31*F30*F31</f>
        <v>5152</v>
      </c>
      <c r="E34" s="119"/>
      <c r="F34" s="46"/>
    </row>
    <row r="35" spans="2:6" x14ac:dyDescent="0.3">
      <c r="B35" s="117" t="s">
        <v>491</v>
      </c>
      <c r="C35" s="117" t="s">
        <v>492</v>
      </c>
      <c r="D35" s="118">
        <f>D34/D33</f>
        <v>0.85866666666666669</v>
      </c>
    </row>
    <row r="36" spans="2:6" x14ac:dyDescent="0.3">
      <c r="B36" s="117" t="s">
        <v>493</v>
      </c>
      <c r="C36" s="117" t="s">
        <v>495</v>
      </c>
      <c r="D36" s="77">
        <f>I26*D34</f>
        <v>104413.86666666667</v>
      </c>
    </row>
    <row r="38" spans="2:6" x14ac:dyDescent="0.3">
      <c r="C38" s="122" t="s">
        <v>509</v>
      </c>
    </row>
    <row r="39" spans="2:6" x14ac:dyDescent="0.3">
      <c r="C39" s="117" t="s">
        <v>497</v>
      </c>
      <c r="D39" s="46">
        <v>40</v>
      </c>
    </row>
    <row r="40" spans="2:6" x14ac:dyDescent="0.3">
      <c r="C40" s="117" t="s">
        <v>498</v>
      </c>
      <c r="D40" s="77">
        <f>D39*D36</f>
        <v>4176554.666666667</v>
      </c>
    </row>
    <row r="41" spans="2:6" x14ac:dyDescent="0.3">
      <c r="C41" s="117" t="s">
        <v>496</v>
      </c>
      <c r="D41" s="46">
        <v>10</v>
      </c>
    </row>
    <row r="42" spans="2:6" x14ac:dyDescent="0.3">
      <c r="C42" s="117" t="s">
        <v>499</v>
      </c>
      <c r="D42" s="77">
        <f>D41*D36</f>
        <v>1044138.6666666667</v>
      </c>
    </row>
    <row r="43" spans="2:6" x14ac:dyDescent="0.3">
      <c r="C43" s="117" t="s">
        <v>507</v>
      </c>
      <c r="D43" s="77">
        <f>D40+D42</f>
        <v>5220693.333333334</v>
      </c>
    </row>
    <row r="44" spans="2:6" x14ac:dyDescent="0.3">
      <c r="C44" s="117"/>
      <c r="D44" s="77"/>
    </row>
    <row r="45" spans="2:6" x14ac:dyDescent="0.3">
      <c r="C45" s="117" t="s">
        <v>510</v>
      </c>
      <c r="D45" s="77"/>
    </row>
    <row r="46" spans="2:6" x14ac:dyDescent="0.3">
      <c r="C46" s="117" t="s">
        <v>503</v>
      </c>
      <c r="D46" s="77">
        <f>D34*1.2+(D30+D31)*2*1.5</f>
        <v>6662.4</v>
      </c>
    </row>
    <row r="47" spans="2:6" x14ac:dyDescent="0.3">
      <c r="C47" s="117" t="s">
        <v>500</v>
      </c>
      <c r="D47" s="46">
        <v>50</v>
      </c>
    </row>
    <row r="48" spans="2:6" x14ac:dyDescent="0.3">
      <c r="C48" s="117" t="s">
        <v>504</v>
      </c>
      <c r="D48" s="46">
        <f>D47*D46</f>
        <v>333120</v>
      </c>
    </row>
    <row r="49" spans="3:4" x14ac:dyDescent="0.3">
      <c r="C49" s="117" t="s">
        <v>502</v>
      </c>
      <c r="D49" s="46">
        <v>10</v>
      </c>
    </row>
    <row r="50" spans="3:4" x14ac:dyDescent="0.3">
      <c r="C50" s="4" t="s">
        <v>505</v>
      </c>
      <c r="D50" s="46">
        <f>D49*D46</f>
        <v>66624</v>
      </c>
    </row>
    <row r="51" spans="3:4" x14ac:dyDescent="0.3">
      <c r="C51" s="117" t="s">
        <v>506</v>
      </c>
      <c r="D51" s="46">
        <f>D50+D48</f>
        <v>399744</v>
      </c>
    </row>
    <row r="53" spans="3:4" x14ac:dyDescent="0.3">
      <c r="C53" s="122" t="s">
        <v>518</v>
      </c>
    </row>
    <row r="54" spans="3:4" x14ac:dyDescent="0.3">
      <c r="C54" s="46" t="s">
        <v>516</v>
      </c>
      <c r="D54" s="46">
        <f>D33</f>
        <v>6000</v>
      </c>
    </row>
    <row r="55" spans="3:4" x14ac:dyDescent="0.3">
      <c r="C55" s="117" t="s">
        <v>511</v>
      </c>
      <c r="D55" s="46">
        <v>100</v>
      </c>
    </row>
    <row r="56" spans="3:4" x14ac:dyDescent="0.3">
      <c r="C56" s="117" t="s">
        <v>508</v>
      </c>
      <c r="D56" s="46">
        <f>D54*D55</f>
        <v>600000</v>
      </c>
    </row>
    <row r="57" spans="3:4" x14ac:dyDescent="0.3">
      <c r="C57" s="117" t="s">
        <v>512</v>
      </c>
      <c r="D57" s="46">
        <f>(H31+1)*(H30+1)*1.2</f>
        <v>230.39999999999998</v>
      </c>
    </row>
    <row r="58" spans="3:4" x14ac:dyDescent="0.3">
      <c r="C58" s="117" t="s">
        <v>513</v>
      </c>
      <c r="D58" s="46">
        <v>2000</v>
      </c>
    </row>
    <row r="59" spans="3:4" x14ac:dyDescent="0.3">
      <c r="C59" s="117" t="s">
        <v>517</v>
      </c>
      <c r="D59" s="46">
        <f>D58*D57</f>
        <v>460799.99999999994</v>
      </c>
    </row>
    <row r="60" spans="3:4" x14ac:dyDescent="0.3">
      <c r="C60" s="117" t="s">
        <v>519</v>
      </c>
      <c r="D60" s="46">
        <f>D56+D59</f>
        <v>1060800</v>
      </c>
    </row>
    <row r="62" spans="3:4" x14ac:dyDescent="0.3">
      <c r="C62" s="117" t="s">
        <v>520</v>
      </c>
      <c r="D62" s="46"/>
    </row>
    <row r="63" spans="3:4" x14ac:dyDescent="0.3">
      <c r="C63" s="117" t="s">
        <v>521</v>
      </c>
      <c r="D63" s="77">
        <f>D43</f>
        <v>5220693.333333334</v>
      </c>
    </row>
    <row r="64" spans="3:4" x14ac:dyDescent="0.3">
      <c r="C64" s="117" t="s">
        <v>522</v>
      </c>
      <c r="D64" s="46">
        <f>D51</f>
        <v>399744</v>
      </c>
    </row>
    <row r="65" spans="3:4" x14ac:dyDescent="0.3">
      <c r="C65" s="117" t="s">
        <v>518</v>
      </c>
      <c r="D65" s="46">
        <f>D60</f>
        <v>1060800</v>
      </c>
    </row>
    <row r="66" spans="3:4" x14ac:dyDescent="0.3">
      <c r="C66" s="117" t="s">
        <v>523</v>
      </c>
      <c r="D66" s="77">
        <f>SUM(D63:D65)*10%</f>
        <v>668123.7333333334</v>
      </c>
    </row>
    <row r="67" spans="3:4" x14ac:dyDescent="0.3">
      <c r="C67" s="117" t="s">
        <v>524</v>
      </c>
      <c r="D67" s="77">
        <f>SUM(D63:D66)</f>
        <v>7349361.0666666673</v>
      </c>
    </row>
    <row r="68" spans="3:4" x14ac:dyDescent="0.3">
      <c r="C68" s="117" t="s">
        <v>525</v>
      </c>
      <c r="D68" s="77">
        <f>D67/D34</f>
        <v>1426.5064182194619</v>
      </c>
    </row>
    <row r="69" spans="3:4" x14ac:dyDescent="0.3">
      <c r="C69" s="117" t="s">
        <v>526</v>
      </c>
      <c r="D69" s="77">
        <f>D68/0.3025</f>
        <v>4715.7236965932625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"/>
  <sheetViews>
    <sheetView zoomScale="85" zoomScaleNormal="85" workbookViewId="0">
      <pane xSplit="1" ySplit="3" topLeftCell="H5" activePane="bottomRight" state="frozen"/>
      <selection pane="topRight" activeCell="B1" sqref="B1"/>
      <selection pane="bottomLeft" activeCell="A3" sqref="A3"/>
      <selection pane="bottomRight" activeCell="H4" sqref="H4"/>
    </sheetView>
  </sheetViews>
  <sheetFormatPr defaultRowHeight="14.5" x14ac:dyDescent="0.3"/>
  <cols>
    <col min="1" max="1" width="4.59765625" customWidth="1"/>
    <col min="3" max="3" width="20.09765625" customWidth="1"/>
    <col min="4" max="4" width="43.09765625" customWidth="1"/>
    <col min="5" max="5" width="45.69921875" customWidth="1"/>
    <col min="6" max="7" width="40.3984375" customWidth="1"/>
    <col min="8" max="8" width="62" customWidth="1"/>
    <col min="9" max="9" width="37.8984375" customWidth="1"/>
    <col min="10" max="10" width="32.59765625" customWidth="1"/>
    <col min="11" max="11" width="43.09765625" customWidth="1"/>
  </cols>
  <sheetData>
    <row r="1" spans="2:16" ht="15" thickBot="1" x14ac:dyDescent="0.35"/>
    <row r="2" spans="2:16" ht="15" thickTop="1" x14ac:dyDescent="0.3">
      <c r="B2" s="85" t="s">
        <v>7</v>
      </c>
      <c r="C2" s="81" t="s">
        <v>0</v>
      </c>
      <c r="D2" s="81" t="s">
        <v>17</v>
      </c>
      <c r="E2" s="87" t="s">
        <v>14</v>
      </c>
      <c r="F2" s="88"/>
      <c r="G2" s="88"/>
      <c r="H2" s="88"/>
      <c r="I2" s="88"/>
      <c r="J2" s="81" t="s">
        <v>16</v>
      </c>
      <c r="K2" s="81" t="s">
        <v>17</v>
      </c>
      <c r="L2" s="81" t="s">
        <v>18</v>
      </c>
      <c r="M2" s="81" t="s">
        <v>19</v>
      </c>
      <c r="N2" s="81" t="s">
        <v>20</v>
      </c>
      <c r="O2" s="81" t="s">
        <v>21</v>
      </c>
      <c r="P2" s="83" t="s">
        <v>22</v>
      </c>
    </row>
    <row r="3" spans="2:16" ht="15" thickBot="1" x14ac:dyDescent="0.35">
      <c r="B3" s="86"/>
      <c r="C3" s="82"/>
      <c r="D3" s="82"/>
      <c r="E3" s="17" t="s">
        <v>183</v>
      </c>
      <c r="F3" s="54" t="s">
        <v>15</v>
      </c>
      <c r="G3" s="54" t="s">
        <v>229</v>
      </c>
      <c r="H3" s="54" t="s">
        <v>31</v>
      </c>
      <c r="I3" s="54" t="s">
        <v>32</v>
      </c>
      <c r="J3" s="89"/>
      <c r="K3" s="82"/>
      <c r="L3" s="82"/>
      <c r="M3" s="82"/>
      <c r="N3" s="82"/>
      <c r="O3" s="82"/>
      <c r="P3" s="84"/>
    </row>
    <row r="4" spans="2:16" ht="384" customHeight="1" thickTop="1" thickBot="1" x14ac:dyDescent="0.35">
      <c r="B4" s="38" t="s">
        <v>8</v>
      </c>
      <c r="C4" s="40" t="s">
        <v>1</v>
      </c>
      <c r="D4" s="74" t="s">
        <v>359</v>
      </c>
      <c r="E4" s="18"/>
      <c r="F4" s="52" t="s">
        <v>36</v>
      </c>
      <c r="G4" s="52"/>
      <c r="H4" s="52" t="s">
        <v>137</v>
      </c>
      <c r="I4" s="53" t="s">
        <v>33</v>
      </c>
      <c r="J4" s="19" t="s">
        <v>356</v>
      </c>
      <c r="K4" s="74" t="s">
        <v>359</v>
      </c>
      <c r="L4" s="12"/>
      <c r="M4" s="12"/>
      <c r="N4" s="12"/>
      <c r="O4" s="12"/>
      <c r="P4" s="13"/>
    </row>
    <row r="5" spans="2:16" ht="211.5" customHeight="1" thickTop="1" x14ac:dyDescent="0.3">
      <c r="B5" s="66" t="s">
        <v>9</v>
      </c>
      <c r="C5" s="67" t="s">
        <v>2</v>
      </c>
      <c r="D5" s="75" t="s">
        <v>361</v>
      </c>
      <c r="E5" s="50"/>
      <c r="F5" s="42" t="s">
        <v>138</v>
      </c>
      <c r="G5" s="42"/>
      <c r="H5" s="43" t="s">
        <v>139</v>
      </c>
      <c r="I5" s="43" t="s">
        <v>140</v>
      </c>
      <c r="J5" s="44" t="s">
        <v>360</v>
      </c>
      <c r="K5" s="75" t="s">
        <v>361</v>
      </c>
      <c r="L5" s="4"/>
      <c r="M5" s="4"/>
      <c r="N5" s="4"/>
      <c r="O5" s="4"/>
      <c r="P5" s="5"/>
    </row>
    <row r="6" spans="2:16" ht="299.25" customHeight="1" x14ac:dyDescent="0.3">
      <c r="B6" s="66" t="s">
        <v>10</v>
      </c>
      <c r="C6" s="67" t="s">
        <v>3</v>
      </c>
      <c r="D6" s="75" t="s">
        <v>357</v>
      </c>
      <c r="E6" s="50"/>
      <c r="F6" s="49" t="s">
        <v>182</v>
      </c>
      <c r="G6" s="49"/>
      <c r="H6" s="55" t="s">
        <v>185</v>
      </c>
      <c r="I6" s="55" t="s">
        <v>184</v>
      </c>
      <c r="J6" s="44" t="s">
        <v>358</v>
      </c>
      <c r="K6" s="75" t="s">
        <v>357</v>
      </c>
      <c r="L6" s="4"/>
      <c r="M6" s="4"/>
      <c r="N6" s="4"/>
      <c r="O6" s="4"/>
      <c r="P6" s="5"/>
    </row>
    <row r="7" spans="2:16" ht="241.5" customHeight="1" x14ac:dyDescent="0.3">
      <c r="B7" s="66" t="s">
        <v>11</v>
      </c>
      <c r="C7" s="67" t="s">
        <v>4</v>
      </c>
      <c r="D7" s="75" t="s">
        <v>385</v>
      </c>
      <c r="E7" s="50"/>
      <c r="F7" s="44" t="s">
        <v>225</v>
      </c>
      <c r="G7" s="44"/>
      <c r="H7" s="44" t="s">
        <v>226</v>
      </c>
      <c r="I7" s="44" t="s">
        <v>227</v>
      </c>
      <c r="J7" s="44" t="s">
        <v>364</v>
      </c>
      <c r="K7" s="75" t="s">
        <v>385</v>
      </c>
      <c r="L7" s="4"/>
      <c r="M7" s="4"/>
      <c r="N7" s="4"/>
      <c r="O7" s="4"/>
      <c r="P7" s="5"/>
    </row>
    <row r="8" spans="2:16" ht="271.5" customHeight="1" x14ac:dyDescent="0.3">
      <c r="B8" s="66" t="s">
        <v>12</v>
      </c>
      <c r="C8" s="67" t="s">
        <v>5</v>
      </c>
      <c r="D8" s="75" t="s">
        <v>383</v>
      </c>
      <c r="E8" s="50"/>
      <c r="F8" s="44" t="s">
        <v>228</v>
      </c>
      <c r="G8" s="44" t="s">
        <v>231</v>
      </c>
      <c r="H8" s="44" t="s">
        <v>232</v>
      </c>
      <c r="I8" s="44" t="s">
        <v>230</v>
      </c>
      <c r="J8" s="44" t="s">
        <v>363</v>
      </c>
      <c r="K8" s="75" t="s">
        <v>383</v>
      </c>
      <c r="L8" s="4"/>
      <c r="M8" s="4"/>
      <c r="N8" s="4"/>
      <c r="O8" s="4"/>
      <c r="P8" s="5"/>
    </row>
    <row r="9" spans="2:16" ht="258" customHeight="1" thickBot="1" x14ac:dyDescent="0.35">
      <c r="B9" s="68" t="s">
        <v>13</v>
      </c>
      <c r="C9" s="69" t="s">
        <v>6</v>
      </c>
      <c r="D9" s="76" t="s">
        <v>384</v>
      </c>
      <c r="E9" s="51"/>
      <c r="F9" s="60" t="s">
        <v>233</v>
      </c>
      <c r="G9" s="60" t="s">
        <v>234</v>
      </c>
      <c r="H9" s="60" t="s">
        <v>235</v>
      </c>
      <c r="I9" s="60" t="s">
        <v>236</v>
      </c>
      <c r="J9" s="60" t="s">
        <v>362</v>
      </c>
      <c r="K9" s="76" t="s">
        <v>384</v>
      </c>
      <c r="L9" s="8"/>
      <c r="M9" s="8"/>
      <c r="N9" s="8"/>
      <c r="O9" s="8"/>
      <c r="P9" s="9"/>
    </row>
    <row r="10" spans="2:16" ht="15" thickTop="1" x14ac:dyDescent="0.3"/>
  </sheetData>
  <mergeCells count="11">
    <mergeCell ref="B2:B3"/>
    <mergeCell ref="C2:C3"/>
    <mergeCell ref="E2:I2"/>
    <mergeCell ref="J2:J3"/>
    <mergeCell ref="K2:K3"/>
    <mergeCell ref="M2:M3"/>
    <mergeCell ref="N2:N3"/>
    <mergeCell ref="O2:O3"/>
    <mergeCell ref="P2:P3"/>
    <mergeCell ref="D2:D3"/>
    <mergeCell ref="L2:L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4" sqref="C4"/>
    </sheetView>
  </sheetViews>
  <sheetFormatPr defaultRowHeight="14.5" x14ac:dyDescent="0.3"/>
  <cols>
    <col min="1" max="1" width="43.09765625" customWidth="1"/>
  </cols>
  <sheetData>
    <row r="1" spans="1:1" ht="15" thickBot="1" x14ac:dyDescent="0.35"/>
    <row r="2" spans="1:1" ht="15" thickTop="1" x14ac:dyDescent="0.3">
      <c r="A2" s="81" t="s">
        <v>17</v>
      </c>
    </row>
    <row r="3" spans="1:1" ht="15" thickBot="1" x14ac:dyDescent="0.35">
      <c r="A3" s="82"/>
    </row>
    <row r="4" spans="1:1" ht="87.5" thickTop="1" x14ac:dyDescent="0.3">
      <c r="A4" s="74" t="s">
        <v>386</v>
      </c>
    </row>
    <row r="5" spans="1:1" ht="43.5" x14ac:dyDescent="0.3">
      <c r="A5" s="75" t="s">
        <v>361</v>
      </c>
    </row>
    <row r="6" spans="1:1" ht="29" x14ac:dyDescent="0.3">
      <c r="A6" s="75" t="s">
        <v>357</v>
      </c>
    </row>
    <row r="7" spans="1:1" ht="29" x14ac:dyDescent="0.3">
      <c r="A7" s="75" t="s">
        <v>385</v>
      </c>
    </row>
    <row r="8" spans="1:1" ht="29" x14ac:dyDescent="0.3">
      <c r="A8" s="75" t="s">
        <v>383</v>
      </c>
    </row>
    <row r="9" spans="1:1" ht="29.5" thickBot="1" x14ac:dyDescent="0.35">
      <c r="A9" s="76" t="s">
        <v>384</v>
      </c>
    </row>
    <row r="10" spans="1:1" ht="15" thickTop="1" x14ac:dyDescent="0.3"/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zoomScale="85" zoomScaleNormal="85" workbookViewId="0">
      <pane xSplit="1" ySplit="3" topLeftCell="G4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4.5" x14ac:dyDescent="0.3"/>
  <cols>
    <col min="1" max="1" width="4.59765625" customWidth="1"/>
    <col min="3" max="3" width="20.09765625" customWidth="1"/>
    <col min="4" max="4" width="45.69921875" customWidth="1"/>
    <col min="5" max="6" width="40.3984375" customWidth="1"/>
    <col min="7" max="7" width="62" customWidth="1"/>
    <col min="8" max="8" width="37.8984375" customWidth="1"/>
    <col min="9" max="9" width="32.59765625" customWidth="1"/>
    <col min="10" max="10" width="43.09765625" customWidth="1"/>
  </cols>
  <sheetData>
    <row r="1" spans="2:15" ht="15" thickBot="1" x14ac:dyDescent="0.35"/>
    <row r="2" spans="2:15" ht="15" thickTop="1" x14ac:dyDescent="0.3">
      <c r="B2" s="85" t="s">
        <v>7</v>
      </c>
      <c r="C2" s="81" t="s">
        <v>0</v>
      </c>
      <c r="D2" s="87" t="s">
        <v>14</v>
      </c>
      <c r="E2" s="88"/>
      <c r="F2" s="88"/>
      <c r="G2" s="88"/>
      <c r="H2" s="88"/>
      <c r="I2" s="81" t="s">
        <v>16</v>
      </c>
      <c r="J2" s="81" t="s">
        <v>17</v>
      </c>
      <c r="K2" s="81" t="s">
        <v>18</v>
      </c>
      <c r="L2" s="81" t="s">
        <v>19</v>
      </c>
      <c r="M2" s="81" t="s">
        <v>20</v>
      </c>
      <c r="N2" s="81" t="s">
        <v>21</v>
      </c>
      <c r="O2" s="83" t="s">
        <v>22</v>
      </c>
    </row>
    <row r="3" spans="2:15" ht="15" thickBot="1" x14ac:dyDescent="0.35">
      <c r="B3" s="86"/>
      <c r="C3" s="82"/>
      <c r="D3" s="17" t="s">
        <v>183</v>
      </c>
      <c r="E3" s="54" t="s">
        <v>15</v>
      </c>
      <c r="F3" s="54" t="s">
        <v>229</v>
      </c>
      <c r="G3" s="54" t="s">
        <v>31</v>
      </c>
      <c r="H3" s="54" t="s">
        <v>32</v>
      </c>
      <c r="I3" s="89"/>
      <c r="J3" s="82"/>
      <c r="K3" s="82"/>
      <c r="L3" s="82"/>
      <c r="M3" s="82"/>
      <c r="N3" s="82"/>
      <c r="O3" s="84"/>
    </row>
    <row r="4" spans="2:15" ht="384" customHeight="1" thickTop="1" thickBot="1" x14ac:dyDescent="0.35">
      <c r="B4" s="10" t="s">
        <v>8</v>
      </c>
      <c r="C4" s="11" t="s">
        <v>1</v>
      </c>
      <c r="D4" s="18"/>
      <c r="E4" s="52" t="s">
        <v>36</v>
      </c>
      <c r="F4" s="52"/>
      <c r="G4" s="52" t="s">
        <v>137</v>
      </c>
      <c r="H4" s="53" t="s">
        <v>33</v>
      </c>
      <c r="I4" s="19" t="s">
        <v>387</v>
      </c>
      <c r="J4" s="74" t="s">
        <v>359</v>
      </c>
      <c r="K4" s="12"/>
      <c r="L4" s="12"/>
      <c r="M4" s="12"/>
      <c r="N4" s="12"/>
      <c r="O4" s="13"/>
    </row>
    <row r="5" spans="2:15" ht="211.5" customHeight="1" thickTop="1" x14ac:dyDescent="0.3">
      <c r="B5" s="2" t="s">
        <v>9</v>
      </c>
      <c r="C5" s="3" t="s">
        <v>2</v>
      </c>
      <c r="D5" s="50"/>
      <c r="E5" s="42" t="s">
        <v>138</v>
      </c>
      <c r="F5" s="42"/>
      <c r="G5" s="43" t="s">
        <v>139</v>
      </c>
      <c r="H5" s="43" t="s">
        <v>140</v>
      </c>
      <c r="I5" s="44" t="s">
        <v>360</v>
      </c>
      <c r="J5" s="75" t="s">
        <v>361</v>
      </c>
      <c r="K5" s="4"/>
      <c r="L5" s="4"/>
      <c r="M5" s="4"/>
      <c r="N5" s="4"/>
      <c r="O5" s="5"/>
    </row>
    <row r="6" spans="2:15" ht="299.25" customHeight="1" x14ac:dyDescent="0.3">
      <c r="B6" s="2" t="s">
        <v>10</v>
      </c>
      <c r="C6" s="3" t="s">
        <v>3</v>
      </c>
      <c r="D6" s="50"/>
      <c r="E6" s="49" t="s">
        <v>182</v>
      </c>
      <c r="F6" s="49"/>
      <c r="G6" s="55" t="s">
        <v>185</v>
      </c>
      <c r="H6" s="55" t="s">
        <v>184</v>
      </c>
      <c r="I6" s="44" t="s">
        <v>358</v>
      </c>
      <c r="J6" s="75" t="s">
        <v>357</v>
      </c>
      <c r="K6" s="4"/>
      <c r="L6" s="4"/>
      <c r="M6" s="4"/>
      <c r="N6" s="4"/>
      <c r="O6" s="5"/>
    </row>
    <row r="7" spans="2:15" ht="241.5" customHeight="1" x14ac:dyDescent="0.3">
      <c r="B7" s="2" t="s">
        <v>11</v>
      </c>
      <c r="C7" s="3" t="s">
        <v>4</v>
      </c>
      <c r="D7" s="50"/>
      <c r="E7" s="44" t="s">
        <v>225</v>
      </c>
      <c r="F7" s="44"/>
      <c r="G7" s="44" t="s">
        <v>226</v>
      </c>
      <c r="H7" s="44" t="s">
        <v>227</v>
      </c>
      <c r="I7" s="44" t="s">
        <v>364</v>
      </c>
      <c r="J7" s="75" t="s">
        <v>385</v>
      </c>
      <c r="K7" s="4"/>
      <c r="L7" s="4"/>
      <c r="M7" s="4"/>
      <c r="N7" s="4"/>
      <c r="O7" s="5"/>
    </row>
    <row r="8" spans="2:15" ht="271.5" customHeight="1" x14ac:dyDescent="0.3">
      <c r="B8" s="2" t="s">
        <v>12</v>
      </c>
      <c r="C8" s="3" t="s">
        <v>5</v>
      </c>
      <c r="D8" s="50"/>
      <c r="E8" s="44" t="s">
        <v>228</v>
      </c>
      <c r="F8" s="44" t="s">
        <v>231</v>
      </c>
      <c r="G8" s="44" t="s">
        <v>232</v>
      </c>
      <c r="H8" s="44" t="s">
        <v>230</v>
      </c>
      <c r="I8" s="44" t="s">
        <v>363</v>
      </c>
      <c r="J8" s="75" t="s">
        <v>383</v>
      </c>
      <c r="K8" s="4"/>
      <c r="L8" s="4"/>
      <c r="M8" s="4"/>
      <c r="N8" s="4"/>
      <c r="O8" s="5"/>
    </row>
    <row r="9" spans="2:15" ht="258" customHeight="1" thickBot="1" x14ac:dyDescent="0.35">
      <c r="B9" s="6" t="s">
        <v>13</v>
      </c>
      <c r="C9" s="7" t="s">
        <v>6</v>
      </c>
      <c r="D9" s="51"/>
      <c r="E9" s="60" t="s">
        <v>233</v>
      </c>
      <c r="F9" s="60" t="s">
        <v>234</v>
      </c>
      <c r="G9" s="60" t="s">
        <v>235</v>
      </c>
      <c r="H9" s="60" t="s">
        <v>236</v>
      </c>
      <c r="I9" s="60" t="s">
        <v>362</v>
      </c>
      <c r="J9" s="76" t="s">
        <v>384</v>
      </c>
      <c r="K9" s="8"/>
      <c r="L9" s="8"/>
      <c r="M9" s="8"/>
      <c r="N9" s="8"/>
      <c r="O9" s="9"/>
    </row>
    <row r="10" spans="2:15" ht="15" thickTop="1" x14ac:dyDescent="0.3"/>
  </sheetData>
  <mergeCells count="10">
    <mergeCell ref="M2:M3"/>
    <mergeCell ref="N2:N3"/>
    <mergeCell ref="O2:O3"/>
    <mergeCell ref="I2:I3"/>
    <mergeCell ref="D2:H2"/>
    <mergeCell ref="C2:C3"/>
    <mergeCell ref="B2:B3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C37" sqref="C37:C38"/>
    </sheetView>
  </sheetViews>
  <sheetFormatPr defaultRowHeight="14.5" x14ac:dyDescent="0.3"/>
  <cols>
    <col min="1" max="1" width="5" customWidth="1"/>
    <col min="2" max="3" width="12.69921875" customWidth="1"/>
    <col min="4" max="4" width="19.8984375" customWidth="1"/>
    <col min="5" max="5" width="13.69921875" customWidth="1"/>
    <col min="6" max="6" width="14.3984375" customWidth="1"/>
    <col min="7" max="7" width="16.69921875" customWidth="1"/>
  </cols>
  <sheetData>
    <row r="1" spans="2:7" ht="15" thickBot="1" x14ac:dyDescent="0.35"/>
    <row r="2" spans="2:7" ht="15.5" thickTop="1" thickBot="1" x14ac:dyDescent="0.35">
      <c r="B2" s="14" t="s">
        <v>7</v>
      </c>
      <c r="C2" s="32" t="s">
        <v>126</v>
      </c>
      <c r="D2" s="29" t="s">
        <v>0</v>
      </c>
      <c r="E2" s="1"/>
      <c r="F2" s="1"/>
      <c r="G2" s="1"/>
    </row>
    <row r="3" spans="2:7" ht="15" thickTop="1" x14ac:dyDescent="0.3">
      <c r="B3" s="10" t="s">
        <v>23</v>
      </c>
      <c r="C3" s="33" t="s">
        <v>72</v>
      </c>
      <c r="D3" s="28" t="s">
        <v>73</v>
      </c>
    </row>
    <row r="4" spans="2:7" x14ac:dyDescent="0.3">
      <c r="B4" s="30" t="s">
        <v>24</v>
      </c>
      <c r="C4" s="36" t="s">
        <v>72</v>
      </c>
      <c r="D4" s="26" t="s">
        <v>74</v>
      </c>
    </row>
    <row r="5" spans="2:7" x14ac:dyDescent="0.3">
      <c r="B5" s="2" t="s">
        <v>56</v>
      </c>
      <c r="C5" s="34" t="s">
        <v>71</v>
      </c>
      <c r="D5" s="20" t="s">
        <v>75</v>
      </c>
    </row>
    <row r="6" spans="2:7" x14ac:dyDescent="0.3">
      <c r="B6" s="2" t="s">
        <v>57</v>
      </c>
      <c r="C6" s="34" t="s">
        <v>72</v>
      </c>
      <c r="D6" s="20" t="s">
        <v>76</v>
      </c>
    </row>
    <row r="7" spans="2:7" x14ac:dyDescent="0.3">
      <c r="B7" s="2" t="s">
        <v>58</v>
      </c>
      <c r="C7" s="34" t="s">
        <v>127</v>
      </c>
      <c r="D7" s="20" t="s">
        <v>59</v>
      </c>
    </row>
    <row r="8" spans="2:7" x14ac:dyDescent="0.3">
      <c r="B8" s="30" t="s">
        <v>60</v>
      </c>
      <c r="C8" s="34" t="s">
        <v>127</v>
      </c>
      <c r="D8" s="26" t="s">
        <v>61</v>
      </c>
    </row>
    <row r="9" spans="2:7" x14ac:dyDescent="0.3">
      <c r="B9" s="2" t="s">
        <v>62</v>
      </c>
      <c r="C9" s="34" t="s">
        <v>128</v>
      </c>
      <c r="D9" s="20" t="s">
        <v>63</v>
      </c>
    </row>
    <row r="10" spans="2:7" x14ac:dyDescent="0.3">
      <c r="B10" s="2" t="s">
        <v>64</v>
      </c>
      <c r="C10" s="34" t="s">
        <v>128</v>
      </c>
      <c r="D10" s="20" t="s">
        <v>65</v>
      </c>
    </row>
    <row r="11" spans="2:7" ht="15" thickBot="1" x14ac:dyDescent="0.35">
      <c r="B11" s="31" t="s">
        <v>67</v>
      </c>
      <c r="C11" s="37" t="s">
        <v>128</v>
      </c>
      <c r="D11" s="27" t="s">
        <v>66</v>
      </c>
    </row>
    <row r="12" spans="2:7" ht="15" thickTop="1" x14ac:dyDescent="0.3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1"/>
  <sheetViews>
    <sheetView zoomScaleNormal="100" workbookViewId="0">
      <pane ySplit="2" topLeftCell="A307" activePane="bottomLeft" state="frozen"/>
      <selection pane="bottomLeft" activeCell="Q311" sqref="Q311"/>
    </sheetView>
  </sheetViews>
  <sheetFormatPr defaultRowHeight="14.5" x14ac:dyDescent="0.3"/>
  <cols>
    <col min="1" max="1" width="3.09765625" customWidth="1"/>
    <col min="2" max="3" width="11.3984375" customWidth="1"/>
    <col min="4" max="4" width="14.296875" customWidth="1"/>
    <col min="5" max="6" width="12.296875" customWidth="1"/>
    <col min="7" max="7" width="17.59765625" bestFit="1" customWidth="1"/>
    <col min="8" max="8" width="12" customWidth="1"/>
    <col min="9" max="9" width="15.09765625" hidden="1" customWidth="1"/>
    <col min="10" max="14" width="0" hidden="1" customWidth="1"/>
    <col min="15" max="15" width="11.3984375" hidden="1" customWidth="1"/>
  </cols>
  <sheetData>
    <row r="1" spans="2:9" ht="15" thickBot="1" x14ac:dyDescent="0.35"/>
    <row r="2" spans="2:9" ht="15.5" thickTop="1" thickBot="1" x14ac:dyDescent="0.35">
      <c r="B2" s="14" t="s">
        <v>7</v>
      </c>
      <c r="C2" s="15" t="s">
        <v>70</v>
      </c>
      <c r="D2" s="15" t="s">
        <v>130</v>
      </c>
      <c r="E2" s="15" t="s">
        <v>134</v>
      </c>
      <c r="F2" s="15" t="s">
        <v>38</v>
      </c>
      <c r="G2" s="45" t="s">
        <v>0</v>
      </c>
      <c r="H2" s="29" t="s">
        <v>132</v>
      </c>
    </row>
    <row r="3" spans="2:9" ht="15" thickTop="1" x14ac:dyDescent="0.3">
      <c r="B3" s="93" t="s">
        <v>8</v>
      </c>
      <c r="C3" s="92" t="s">
        <v>34</v>
      </c>
      <c r="D3" s="92" t="s">
        <v>129</v>
      </c>
      <c r="E3" s="59" t="s">
        <v>80</v>
      </c>
      <c r="F3" s="59" t="s">
        <v>15</v>
      </c>
      <c r="G3" s="59" t="s">
        <v>79</v>
      </c>
      <c r="H3" s="48" t="s">
        <v>338</v>
      </c>
    </row>
    <row r="4" spans="2:9" x14ac:dyDescent="0.3">
      <c r="B4" s="90"/>
      <c r="C4" s="91"/>
      <c r="D4" s="91"/>
      <c r="E4" s="57" t="s">
        <v>82</v>
      </c>
      <c r="F4" s="57" t="s">
        <v>15</v>
      </c>
      <c r="G4" s="57" t="s">
        <v>77</v>
      </c>
      <c r="H4" s="20" t="s">
        <v>41</v>
      </c>
    </row>
    <row r="5" spans="2:9" x14ac:dyDescent="0.3">
      <c r="B5" s="90"/>
      <c r="C5" s="91"/>
      <c r="D5" s="91"/>
      <c r="E5" s="57" t="s">
        <v>84</v>
      </c>
      <c r="F5" s="57" t="s">
        <v>15</v>
      </c>
      <c r="G5" s="57" t="s">
        <v>78</v>
      </c>
      <c r="H5" s="20" t="s">
        <v>40</v>
      </c>
    </row>
    <row r="6" spans="2:9" x14ac:dyDescent="0.3">
      <c r="B6" s="90"/>
      <c r="C6" s="91"/>
      <c r="D6" s="91"/>
      <c r="E6" s="22" t="s">
        <v>25</v>
      </c>
      <c r="F6" s="22" t="s">
        <v>31</v>
      </c>
      <c r="G6" s="22" t="s">
        <v>86</v>
      </c>
      <c r="H6" s="20" t="s">
        <v>212</v>
      </c>
    </row>
    <row r="7" spans="2:9" x14ac:dyDescent="0.3">
      <c r="B7" s="90"/>
      <c r="C7" s="91"/>
      <c r="D7" s="91"/>
      <c r="E7" s="22" t="s">
        <v>27</v>
      </c>
      <c r="F7" s="22" t="s">
        <v>31</v>
      </c>
      <c r="G7" s="22" t="s">
        <v>87</v>
      </c>
      <c r="H7" s="20" t="s">
        <v>116</v>
      </c>
    </row>
    <row r="8" spans="2:9" x14ac:dyDescent="0.3">
      <c r="B8" s="90"/>
      <c r="C8" s="91"/>
      <c r="D8" s="91"/>
      <c r="E8" s="22" t="s">
        <v>29</v>
      </c>
      <c r="F8" s="22" t="s">
        <v>31</v>
      </c>
      <c r="G8" s="22" t="s">
        <v>88</v>
      </c>
      <c r="H8" s="20" t="s">
        <v>116</v>
      </c>
    </row>
    <row r="9" spans="2:9" x14ac:dyDescent="0.3">
      <c r="B9" s="90"/>
      <c r="C9" s="91"/>
      <c r="D9" s="91"/>
      <c r="E9" s="22" t="s">
        <v>30</v>
      </c>
      <c r="F9" s="22" t="s">
        <v>31</v>
      </c>
      <c r="G9" s="22" t="s">
        <v>89</v>
      </c>
      <c r="H9" s="20" t="s">
        <v>117</v>
      </c>
    </row>
    <row r="10" spans="2:9" x14ac:dyDescent="0.3">
      <c r="B10" s="90"/>
      <c r="C10" s="91"/>
      <c r="D10" s="91"/>
      <c r="E10" s="22" t="s">
        <v>97</v>
      </c>
      <c r="F10" s="22" t="s">
        <v>31</v>
      </c>
      <c r="G10" s="22" t="s">
        <v>89</v>
      </c>
      <c r="H10" s="20" t="s">
        <v>43</v>
      </c>
    </row>
    <row r="11" spans="2:9" x14ac:dyDescent="0.3">
      <c r="B11" s="90"/>
      <c r="C11" s="91"/>
      <c r="D11" s="91"/>
      <c r="E11" s="22" t="s">
        <v>98</v>
      </c>
      <c r="F11" s="22" t="s">
        <v>31</v>
      </c>
      <c r="G11" s="22" t="s">
        <v>90</v>
      </c>
      <c r="H11" s="20" t="s">
        <v>212</v>
      </c>
    </row>
    <row r="12" spans="2:9" x14ac:dyDescent="0.3">
      <c r="B12" s="90"/>
      <c r="C12" s="91"/>
      <c r="D12" s="91"/>
      <c r="E12" s="22" t="s">
        <v>99</v>
      </c>
      <c r="F12" s="22" t="s">
        <v>31</v>
      </c>
      <c r="G12" s="22" t="s">
        <v>91</v>
      </c>
      <c r="H12" s="20" t="s">
        <v>353</v>
      </c>
    </row>
    <row r="13" spans="2:9" x14ac:dyDescent="0.3">
      <c r="B13" s="90"/>
      <c r="C13" s="91"/>
      <c r="D13" s="91"/>
      <c r="E13" s="22" t="s">
        <v>100</v>
      </c>
      <c r="F13" s="22" t="s">
        <v>31</v>
      </c>
      <c r="G13" s="22" t="s">
        <v>92</v>
      </c>
      <c r="H13" s="20" t="s">
        <v>43</v>
      </c>
    </row>
    <row r="14" spans="2:9" x14ac:dyDescent="0.3">
      <c r="B14" s="90"/>
      <c r="C14" s="91"/>
      <c r="D14" s="91"/>
      <c r="E14" s="22" t="s">
        <v>101</v>
      </c>
      <c r="F14" s="22" t="s">
        <v>31</v>
      </c>
      <c r="G14" s="22" t="s">
        <v>93</v>
      </c>
      <c r="H14" s="20" t="s">
        <v>51</v>
      </c>
    </row>
    <row r="15" spans="2:9" x14ac:dyDescent="0.3">
      <c r="B15" s="90"/>
      <c r="C15" s="91"/>
      <c r="D15" s="91"/>
      <c r="E15" s="22" t="s">
        <v>102</v>
      </c>
      <c r="F15" s="22" t="s">
        <v>31</v>
      </c>
      <c r="G15" s="22" t="s">
        <v>94</v>
      </c>
      <c r="H15" s="20" t="s">
        <v>43</v>
      </c>
    </row>
    <row r="16" spans="2:9" x14ac:dyDescent="0.3">
      <c r="B16" s="90"/>
      <c r="C16" s="91"/>
      <c r="D16" s="91"/>
      <c r="E16" s="22" t="s">
        <v>103</v>
      </c>
      <c r="F16" s="22" t="s">
        <v>31</v>
      </c>
      <c r="G16" s="22" t="s">
        <v>95</v>
      </c>
      <c r="H16" s="20" t="s">
        <v>213</v>
      </c>
      <c r="I16" s="65"/>
    </row>
    <row r="17" spans="2:8" x14ac:dyDescent="0.3">
      <c r="B17" s="90"/>
      <c r="C17" s="91"/>
      <c r="D17" s="91"/>
      <c r="E17" s="22" t="s">
        <v>104</v>
      </c>
      <c r="F17" s="22" t="s">
        <v>31</v>
      </c>
      <c r="G17" s="22" t="s">
        <v>96</v>
      </c>
      <c r="H17" s="20" t="s">
        <v>353</v>
      </c>
    </row>
    <row r="18" spans="2:8" x14ac:dyDescent="0.3">
      <c r="B18" s="90"/>
      <c r="C18" s="91"/>
      <c r="D18" s="91"/>
      <c r="E18" s="22" t="s">
        <v>105</v>
      </c>
      <c r="F18" s="22" t="s">
        <v>32</v>
      </c>
      <c r="G18" s="22" t="s">
        <v>111</v>
      </c>
      <c r="H18" s="20" t="s">
        <v>53</v>
      </c>
    </row>
    <row r="19" spans="2:8" x14ac:dyDescent="0.3">
      <c r="B19" s="90"/>
      <c r="C19" s="91"/>
      <c r="D19" s="91"/>
      <c r="E19" s="22" t="s">
        <v>107</v>
      </c>
      <c r="F19" s="22" t="s">
        <v>32</v>
      </c>
      <c r="G19" s="22" t="s">
        <v>112</v>
      </c>
      <c r="H19" s="20" t="s">
        <v>161</v>
      </c>
    </row>
    <row r="20" spans="2:8" x14ac:dyDescent="0.3">
      <c r="B20" s="90"/>
      <c r="C20" s="91"/>
      <c r="D20" s="91"/>
      <c r="E20" s="22" t="s">
        <v>109</v>
      </c>
      <c r="F20" s="22" t="s">
        <v>32</v>
      </c>
      <c r="G20" s="22" t="s">
        <v>112</v>
      </c>
      <c r="H20" s="20" t="s">
        <v>179</v>
      </c>
    </row>
    <row r="21" spans="2:8" x14ac:dyDescent="0.3">
      <c r="B21" s="90" t="s">
        <v>8</v>
      </c>
      <c r="C21" s="91" t="s">
        <v>68</v>
      </c>
      <c r="D21" s="91" t="s">
        <v>129</v>
      </c>
      <c r="E21" s="57" t="s">
        <v>80</v>
      </c>
      <c r="F21" s="57" t="s">
        <v>15</v>
      </c>
      <c r="G21" s="57" t="s">
        <v>79</v>
      </c>
      <c r="H21" s="20" t="s">
        <v>338</v>
      </c>
    </row>
    <row r="22" spans="2:8" x14ac:dyDescent="0.3">
      <c r="B22" s="90"/>
      <c r="C22" s="91"/>
      <c r="D22" s="91"/>
      <c r="E22" s="57" t="s">
        <v>82</v>
      </c>
      <c r="F22" s="57" t="s">
        <v>15</v>
      </c>
      <c r="G22" s="57" t="s">
        <v>77</v>
      </c>
      <c r="H22" s="20" t="s">
        <v>41</v>
      </c>
    </row>
    <row r="23" spans="2:8" x14ac:dyDescent="0.3">
      <c r="B23" s="90"/>
      <c r="C23" s="91"/>
      <c r="D23" s="91"/>
      <c r="E23" s="57" t="s">
        <v>84</v>
      </c>
      <c r="F23" s="57" t="s">
        <v>15</v>
      </c>
      <c r="G23" s="57" t="s">
        <v>78</v>
      </c>
      <c r="H23" s="20" t="s">
        <v>135</v>
      </c>
    </row>
    <row r="24" spans="2:8" x14ac:dyDescent="0.3">
      <c r="B24" s="90"/>
      <c r="C24" s="91"/>
      <c r="D24" s="91"/>
      <c r="E24" s="22" t="s">
        <v>25</v>
      </c>
      <c r="F24" s="22" t="s">
        <v>31</v>
      </c>
      <c r="G24" s="22" t="s">
        <v>86</v>
      </c>
      <c r="H24" s="20" t="s">
        <v>212</v>
      </c>
    </row>
    <row r="25" spans="2:8" x14ac:dyDescent="0.3">
      <c r="B25" s="90"/>
      <c r="C25" s="91"/>
      <c r="D25" s="91"/>
      <c r="E25" s="22" t="s">
        <v>27</v>
      </c>
      <c r="F25" s="22" t="s">
        <v>31</v>
      </c>
      <c r="G25" s="22" t="s">
        <v>87</v>
      </c>
      <c r="H25" s="20" t="s">
        <v>116</v>
      </c>
    </row>
    <row r="26" spans="2:8" x14ac:dyDescent="0.3">
      <c r="B26" s="90"/>
      <c r="C26" s="91"/>
      <c r="D26" s="91"/>
      <c r="E26" s="22" t="s">
        <v>29</v>
      </c>
      <c r="F26" s="22" t="s">
        <v>31</v>
      </c>
      <c r="G26" s="22" t="s">
        <v>88</v>
      </c>
      <c r="H26" s="20" t="s">
        <v>116</v>
      </c>
    </row>
    <row r="27" spans="2:8" x14ac:dyDescent="0.3">
      <c r="B27" s="90"/>
      <c r="C27" s="91"/>
      <c r="D27" s="91"/>
      <c r="E27" s="22" t="s">
        <v>30</v>
      </c>
      <c r="F27" s="22" t="s">
        <v>31</v>
      </c>
      <c r="G27" s="22" t="s">
        <v>89</v>
      </c>
      <c r="H27" s="20" t="s">
        <v>117</v>
      </c>
    </row>
    <row r="28" spans="2:8" x14ac:dyDescent="0.3">
      <c r="B28" s="90"/>
      <c r="C28" s="91"/>
      <c r="D28" s="91"/>
      <c r="E28" s="22" t="s">
        <v>97</v>
      </c>
      <c r="F28" s="22" t="s">
        <v>31</v>
      </c>
      <c r="G28" s="22" t="s">
        <v>89</v>
      </c>
      <c r="H28" s="20" t="s">
        <v>116</v>
      </c>
    </row>
    <row r="29" spans="2:8" x14ac:dyDescent="0.3">
      <c r="B29" s="90"/>
      <c r="C29" s="91"/>
      <c r="D29" s="91"/>
      <c r="E29" s="22" t="s">
        <v>98</v>
      </c>
      <c r="F29" s="22" t="s">
        <v>31</v>
      </c>
      <c r="G29" s="22" t="s">
        <v>90</v>
      </c>
      <c r="H29" s="20" t="s">
        <v>212</v>
      </c>
    </row>
    <row r="30" spans="2:8" x14ac:dyDescent="0.3">
      <c r="B30" s="90"/>
      <c r="C30" s="91"/>
      <c r="D30" s="91"/>
      <c r="E30" s="22" t="s">
        <v>99</v>
      </c>
      <c r="F30" s="22" t="s">
        <v>31</v>
      </c>
      <c r="G30" s="22" t="s">
        <v>91</v>
      </c>
      <c r="H30" s="20" t="s">
        <v>354</v>
      </c>
    </row>
    <row r="31" spans="2:8" x14ac:dyDescent="0.3">
      <c r="B31" s="90"/>
      <c r="C31" s="91"/>
      <c r="D31" s="91"/>
      <c r="E31" s="22" t="s">
        <v>100</v>
      </c>
      <c r="F31" s="22" t="s">
        <v>31</v>
      </c>
      <c r="G31" s="22" t="s">
        <v>92</v>
      </c>
      <c r="H31" s="20" t="s">
        <v>43</v>
      </c>
    </row>
    <row r="32" spans="2:8" x14ac:dyDescent="0.3">
      <c r="B32" s="90"/>
      <c r="C32" s="91"/>
      <c r="D32" s="91"/>
      <c r="E32" s="22" t="s">
        <v>101</v>
      </c>
      <c r="F32" s="22" t="s">
        <v>31</v>
      </c>
      <c r="G32" s="22" t="s">
        <v>93</v>
      </c>
      <c r="H32" s="20" t="s">
        <v>51</v>
      </c>
    </row>
    <row r="33" spans="2:9" x14ac:dyDescent="0.3">
      <c r="B33" s="90"/>
      <c r="C33" s="91"/>
      <c r="D33" s="91"/>
      <c r="E33" s="22" t="s">
        <v>102</v>
      </c>
      <c r="F33" s="22" t="s">
        <v>31</v>
      </c>
      <c r="G33" s="22" t="s">
        <v>94</v>
      </c>
      <c r="H33" s="20" t="s">
        <v>43</v>
      </c>
    </row>
    <row r="34" spans="2:9" x14ac:dyDescent="0.3">
      <c r="B34" s="90"/>
      <c r="C34" s="91"/>
      <c r="D34" s="91"/>
      <c r="E34" s="22" t="s">
        <v>103</v>
      </c>
      <c r="F34" s="22" t="s">
        <v>31</v>
      </c>
      <c r="G34" s="22" t="s">
        <v>95</v>
      </c>
      <c r="H34" s="20" t="s">
        <v>213</v>
      </c>
      <c r="I34" s="65"/>
    </row>
    <row r="35" spans="2:9" x14ac:dyDescent="0.3">
      <c r="B35" s="90"/>
      <c r="C35" s="91"/>
      <c r="D35" s="91"/>
      <c r="E35" s="22" t="s">
        <v>104</v>
      </c>
      <c r="F35" s="22" t="s">
        <v>31</v>
      </c>
      <c r="G35" s="22" t="s">
        <v>96</v>
      </c>
      <c r="H35" s="20" t="s">
        <v>354</v>
      </c>
    </row>
    <row r="36" spans="2:9" x14ac:dyDescent="0.3">
      <c r="B36" s="90"/>
      <c r="C36" s="91"/>
      <c r="D36" s="91"/>
      <c r="E36" s="22" t="s">
        <v>105</v>
      </c>
      <c r="F36" s="22" t="s">
        <v>32</v>
      </c>
      <c r="G36" s="22" t="s">
        <v>111</v>
      </c>
      <c r="H36" s="20" t="s">
        <v>52</v>
      </c>
    </row>
    <row r="37" spans="2:9" x14ac:dyDescent="0.3">
      <c r="B37" s="90"/>
      <c r="C37" s="91"/>
      <c r="D37" s="91"/>
      <c r="E37" s="22" t="s">
        <v>107</v>
      </c>
      <c r="F37" s="22" t="s">
        <v>32</v>
      </c>
      <c r="G37" s="22" t="s">
        <v>112</v>
      </c>
      <c r="H37" s="20" t="s">
        <v>161</v>
      </c>
    </row>
    <row r="38" spans="2:9" x14ac:dyDescent="0.3">
      <c r="B38" s="90"/>
      <c r="C38" s="91"/>
      <c r="D38" s="91"/>
      <c r="E38" s="22" t="s">
        <v>109</v>
      </c>
      <c r="F38" s="22" t="s">
        <v>32</v>
      </c>
      <c r="G38" s="22" t="s">
        <v>112</v>
      </c>
      <c r="H38" s="20" t="s">
        <v>179</v>
      </c>
    </row>
    <row r="39" spans="2:9" x14ac:dyDescent="0.3">
      <c r="B39" s="90" t="s">
        <v>8</v>
      </c>
      <c r="C39" s="91" t="s">
        <v>69</v>
      </c>
      <c r="D39" s="91" t="s">
        <v>129</v>
      </c>
      <c r="E39" s="57" t="s">
        <v>80</v>
      </c>
      <c r="F39" s="57" t="s">
        <v>15</v>
      </c>
      <c r="G39" s="57" t="s">
        <v>79</v>
      </c>
      <c r="H39" s="20" t="s">
        <v>341</v>
      </c>
    </row>
    <row r="40" spans="2:9" x14ac:dyDescent="0.3">
      <c r="B40" s="90"/>
      <c r="C40" s="91"/>
      <c r="D40" s="91"/>
      <c r="E40" s="57" t="s">
        <v>82</v>
      </c>
      <c r="F40" s="57" t="s">
        <v>15</v>
      </c>
      <c r="G40" s="57" t="s">
        <v>77</v>
      </c>
      <c r="H40" s="20" t="s">
        <v>341</v>
      </c>
    </row>
    <row r="41" spans="2:9" x14ac:dyDescent="0.3">
      <c r="B41" s="90"/>
      <c r="C41" s="91"/>
      <c r="D41" s="91"/>
      <c r="E41" s="57" t="s">
        <v>84</v>
      </c>
      <c r="F41" s="57" t="s">
        <v>15</v>
      </c>
      <c r="G41" s="57" t="s">
        <v>78</v>
      </c>
      <c r="H41" s="20" t="s">
        <v>135</v>
      </c>
    </row>
    <row r="42" spans="2:9" x14ac:dyDescent="0.3">
      <c r="B42" s="90"/>
      <c r="C42" s="91"/>
      <c r="D42" s="91"/>
      <c r="E42" s="22" t="s">
        <v>25</v>
      </c>
      <c r="F42" s="22" t="s">
        <v>31</v>
      </c>
      <c r="G42" s="22" t="s">
        <v>86</v>
      </c>
      <c r="H42" s="20" t="s">
        <v>212</v>
      </c>
    </row>
    <row r="43" spans="2:9" x14ac:dyDescent="0.3">
      <c r="B43" s="90"/>
      <c r="C43" s="91"/>
      <c r="D43" s="91"/>
      <c r="E43" s="22" t="s">
        <v>27</v>
      </c>
      <c r="F43" s="22" t="s">
        <v>31</v>
      </c>
      <c r="G43" s="22" t="s">
        <v>87</v>
      </c>
      <c r="H43" s="20" t="s">
        <v>136</v>
      </c>
    </row>
    <row r="44" spans="2:9" x14ac:dyDescent="0.3">
      <c r="B44" s="90"/>
      <c r="C44" s="91"/>
      <c r="D44" s="91"/>
      <c r="E44" s="22" t="s">
        <v>29</v>
      </c>
      <c r="F44" s="22" t="s">
        <v>31</v>
      </c>
      <c r="G44" s="22" t="s">
        <v>88</v>
      </c>
      <c r="H44" s="20" t="s">
        <v>136</v>
      </c>
    </row>
    <row r="45" spans="2:9" x14ac:dyDescent="0.3">
      <c r="B45" s="90"/>
      <c r="C45" s="91"/>
      <c r="D45" s="91"/>
      <c r="E45" s="22" t="s">
        <v>30</v>
      </c>
      <c r="F45" s="22" t="s">
        <v>31</v>
      </c>
      <c r="G45" s="22" t="s">
        <v>89</v>
      </c>
      <c r="H45" s="20" t="s">
        <v>338</v>
      </c>
    </row>
    <row r="46" spans="2:9" x14ac:dyDescent="0.3">
      <c r="B46" s="90"/>
      <c r="C46" s="91"/>
      <c r="D46" s="91"/>
      <c r="E46" s="22" t="s">
        <v>97</v>
      </c>
      <c r="F46" s="22" t="s">
        <v>31</v>
      </c>
      <c r="G46" s="22" t="s">
        <v>89</v>
      </c>
      <c r="H46" s="20" t="s">
        <v>136</v>
      </c>
    </row>
    <row r="47" spans="2:9" x14ac:dyDescent="0.3">
      <c r="B47" s="90"/>
      <c r="C47" s="91"/>
      <c r="D47" s="91"/>
      <c r="E47" s="22" t="s">
        <v>98</v>
      </c>
      <c r="F47" s="22" t="s">
        <v>31</v>
      </c>
      <c r="G47" s="22" t="s">
        <v>90</v>
      </c>
      <c r="H47" s="20" t="s">
        <v>212</v>
      </c>
    </row>
    <row r="48" spans="2:9" x14ac:dyDescent="0.3">
      <c r="B48" s="90"/>
      <c r="C48" s="91"/>
      <c r="D48" s="91"/>
      <c r="E48" s="22" t="s">
        <v>99</v>
      </c>
      <c r="F48" s="22" t="s">
        <v>31</v>
      </c>
      <c r="G48" s="22" t="s">
        <v>91</v>
      </c>
      <c r="H48" s="20" t="s">
        <v>344</v>
      </c>
    </row>
    <row r="49" spans="2:9" x14ac:dyDescent="0.3">
      <c r="B49" s="90"/>
      <c r="C49" s="91"/>
      <c r="D49" s="91"/>
      <c r="E49" s="22" t="s">
        <v>100</v>
      </c>
      <c r="F49" s="22" t="s">
        <v>31</v>
      </c>
      <c r="G49" s="22" t="s">
        <v>92</v>
      </c>
      <c r="H49" s="20" t="s">
        <v>43</v>
      </c>
    </row>
    <row r="50" spans="2:9" x14ac:dyDescent="0.3">
      <c r="B50" s="90"/>
      <c r="C50" s="91"/>
      <c r="D50" s="91"/>
      <c r="E50" s="22" t="s">
        <v>101</v>
      </c>
      <c r="F50" s="22" t="s">
        <v>31</v>
      </c>
      <c r="G50" s="22" t="s">
        <v>93</v>
      </c>
      <c r="H50" s="20" t="s">
        <v>51</v>
      </c>
    </row>
    <row r="51" spans="2:9" x14ac:dyDescent="0.3">
      <c r="B51" s="90"/>
      <c r="C51" s="91"/>
      <c r="D51" s="91"/>
      <c r="E51" s="22" t="s">
        <v>102</v>
      </c>
      <c r="F51" s="22" t="s">
        <v>31</v>
      </c>
      <c r="G51" s="22" t="s">
        <v>94</v>
      </c>
      <c r="H51" s="20" t="s">
        <v>136</v>
      </c>
    </row>
    <row r="52" spans="2:9" x14ac:dyDescent="0.3">
      <c r="B52" s="90"/>
      <c r="C52" s="91"/>
      <c r="D52" s="91"/>
      <c r="E52" s="22" t="s">
        <v>103</v>
      </c>
      <c r="F52" s="22" t="s">
        <v>31</v>
      </c>
      <c r="G52" s="22" t="s">
        <v>95</v>
      </c>
      <c r="H52" s="20" t="s">
        <v>213</v>
      </c>
      <c r="I52" s="65"/>
    </row>
    <row r="53" spans="2:9" x14ac:dyDescent="0.3">
      <c r="B53" s="90"/>
      <c r="C53" s="91"/>
      <c r="D53" s="91"/>
      <c r="E53" s="22" t="s">
        <v>104</v>
      </c>
      <c r="F53" s="22" t="s">
        <v>31</v>
      </c>
      <c r="G53" s="22" t="s">
        <v>96</v>
      </c>
      <c r="H53" s="20" t="s">
        <v>344</v>
      </c>
    </row>
    <row r="54" spans="2:9" x14ac:dyDescent="0.3">
      <c r="B54" s="90"/>
      <c r="C54" s="91"/>
      <c r="D54" s="91"/>
      <c r="E54" s="22" t="s">
        <v>105</v>
      </c>
      <c r="F54" s="22" t="s">
        <v>32</v>
      </c>
      <c r="G54" s="22" t="s">
        <v>111</v>
      </c>
      <c r="H54" s="20" t="s">
        <v>52</v>
      </c>
    </row>
    <row r="55" spans="2:9" x14ac:dyDescent="0.3">
      <c r="B55" s="90"/>
      <c r="C55" s="91"/>
      <c r="D55" s="91"/>
      <c r="E55" s="22" t="s">
        <v>107</v>
      </c>
      <c r="F55" s="22" t="s">
        <v>32</v>
      </c>
      <c r="G55" s="22" t="s">
        <v>112</v>
      </c>
      <c r="H55" s="20" t="s">
        <v>161</v>
      </c>
    </row>
    <row r="56" spans="2:9" x14ac:dyDescent="0.3">
      <c r="B56" s="90"/>
      <c r="C56" s="91"/>
      <c r="D56" s="91"/>
      <c r="E56" s="22" t="s">
        <v>109</v>
      </c>
      <c r="F56" s="22" t="s">
        <v>32</v>
      </c>
      <c r="G56" s="22" t="s">
        <v>112</v>
      </c>
      <c r="H56" s="20" t="s">
        <v>179</v>
      </c>
    </row>
    <row r="57" spans="2:9" x14ac:dyDescent="0.3">
      <c r="B57" s="90" t="s">
        <v>141</v>
      </c>
      <c r="C57" s="91" t="s">
        <v>142</v>
      </c>
      <c r="D57" s="91">
        <v>800</v>
      </c>
      <c r="E57" s="57" t="s">
        <v>80</v>
      </c>
      <c r="F57" s="57" t="s">
        <v>15</v>
      </c>
      <c r="G57" s="22" t="s">
        <v>146</v>
      </c>
      <c r="H57" s="20" t="s">
        <v>287</v>
      </c>
    </row>
    <row r="58" spans="2:9" x14ac:dyDescent="0.3">
      <c r="B58" s="90"/>
      <c r="C58" s="91"/>
      <c r="D58" s="91"/>
      <c r="E58" s="57" t="s">
        <v>144</v>
      </c>
      <c r="F58" s="57" t="s">
        <v>15</v>
      </c>
      <c r="G58" s="22" t="s">
        <v>146</v>
      </c>
      <c r="H58" s="26" t="s">
        <v>210</v>
      </c>
    </row>
    <row r="59" spans="2:9" x14ac:dyDescent="0.3">
      <c r="B59" s="90"/>
      <c r="C59" s="91"/>
      <c r="D59" s="91"/>
      <c r="E59" s="57" t="s">
        <v>145</v>
      </c>
      <c r="F59" s="57" t="s">
        <v>15</v>
      </c>
      <c r="G59" s="22" t="s">
        <v>147</v>
      </c>
      <c r="H59" s="20" t="s">
        <v>287</v>
      </c>
    </row>
    <row r="60" spans="2:9" x14ac:dyDescent="0.3">
      <c r="B60" s="90"/>
      <c r="C60" s="91"/>
      <c r="D60" s="91"/>
      <c r="E60" s="22" t="s">
        <v>25</v>
      </c>
      <c r="F60" s="22" t="s">
        <v>31</v>
      </c>
      <c r="G60" s="22" t="s">
        <v>151</v>
      </c>
      <c r="H60" s="26" t="s">
        <v>319</v>
      </c>
    </row>
    <row r="61" spans="2:9" x14ac:dyDescent="0.3">
      <c r="B61" s="90"/>
      <c r="C61" s="91"/>
      <c r="D61" s="91"/>
      <c r="E61" s="22" t="s">
        <v>27</v>
      </c>
      <c r="F61" s="22" t="s">
        <v>31</v>
      </c>
      <c r="G61" s="22" t="s">
        <v>152</v>
      </c>
      <c r="H61" s="26" t="s">
        <v>321</v>
      </c>
    </row>
    <row r="62" spans="2:9" x14ac:dyDescent="0.3">
      <c r="B62" s="90"/>
      <c r="C62" s="91"/>
      <c r="D62" s="91"/>
      <c r="E62" s="22" t="s">
        <v>29</v>
      </c>
      <c r="F62" s="22" t="s">
        <v>31</v>
      </c>
      <c r="G62" s="22" t="s">
        <v>153</v>
      </c>
      <c r="H62" s="26" t="s">
        <v>321</v>
      </c>
    </row>
    <row r="63" spans="2:9" x14ac:dyDescent="0.3">
      <c r="B63" s="90"/>
      <c r="C63" s="91"/>
      <c r="D63" s="91"/>
      <c r="E63" s="22" t="s">
        <v>30</v>
      </c>
      <c r="F63" s="22" t="s">
        <v>31</v>
      </c>
      <c r="G63" s="22" t="s">
        <v>154</v>
      </c>
      <c r="H63" s="26" t="s">
        <v>169</v>
      </c>
    </row>
    <row r="64" spans="2:9" x14ac:dyDescent="0.3">
      <c r="B64" s="90"/>
      <c r="C64" s="91"/>
      <c r="D64" s="91"/>
      <c r="E64" s="22" t="s">
        <v>97</v>
      </c>
      <c r="F64" s="22" t="s">
        <v>31</v>
      </c>
      <c r="G64" s="22" t="s">
        <v>155</v>
      </c>
      <c r="H64" s="26" t="s">
        <v>355</v>
      </c>
    </row>
    <row r="65" spans="2:8" x14ac:dyDescent="0.3">
      <c r="B65" s="90"/>
      <c r="C65" s="91"/>
      <c r="D65" s="91"/>
      <c r="E65" s="22" t="s">
        <v>98</v>
      </c>
      <c r="F65" s="22" t="s">
        <v>31</v>
      </c>
      <c r="G65" s="22" t="s">
        <v>156</v>
      </c>
      <c r="H65" s="20" t="s">
        <v>321</v>
      </c>
    </row>
    <row r="66" spans="2:8" x14ac:dyDescent="0.3">
      <c r="B66" s="90"/>
      <c r="C66" s="91"/>
      <c r="D66" s="91"/>
      <c r="E66" s="22" t="s">
        <v>99</v>
      </c>
      <c r="F66" s="22" t="s">
        <v>31</v>
      </c>
      <c r="G66" s="22" t="s">
        <v>157</v>
      </c>
      <c r="H66" s="20" t="s">
        <v>252</v>
      </c>
    </row>
    <row r="67" spans="2:8" x14ac:dyDescent="0.3">
      <c r="B67" s="90"/>
      <c r="C67" s="91"/>
      <c r="D67" s="91"/>
      <c r="E67" s="22" t="s">
        <v>148</v>
      </c>
      <c r="F67" s="22" t="s">
        <v>32</v>
      </c>
      <c r="G67" s="22" t="s">
        <v>158</v>
      </c>
      <c r="H67" s="26" t="s">
        <v>321</v>
      </c>
    </row>
    <row r="68" spans="2:8" x14ac:dyDescent="0.3">
      <c r="B68" s="90"/>
      <c r="C68" s="91"/>
      <c r="D68" s="91"/>
      <c r="E68" s="22" t="s">
        <v>149</v>
      </c>
      <c r="F68" s="22" t="s">
        <v>32</v>
      </c>
      <c r="G68" s="22" t="s">
        <v>159</v>
      </c>
      <c r="H68" s="26" t="s">
        <v>317</v>
      </c>
    </row>
    <row r="69" spans="2:8" x14ac:dyDescent="0.3">
      <c r="B69" s="90"/>
      <c r="C69" s="91"/>
      <c r="D69" s="91"/>
      <c r="E69" s="22" t="s">
        <v>150</v>
      </c>
      <c r="F69" s="22" t="s">
        <v>32</v>
      </c>
      <c r="G69" s="22" t="s">
        <v>160</v>
      </c>
      <c r="H69" s="26" t="s">
        <v>120</v>
      </c>
    </row>
    <row r="70" spans="2:8" x14ac:dyDescent="0.3">
      <c r="B70" s="90" t="s">
        <v>141</v>
      </c>
      <c r="C70" s="91" t="s">
        <v>143</v>
      </c>
      <c r="D70" s="91">
        <v>800</v>
      </c>
      <c r="E70" s="57" t="s">
        <v>187</v>
      </c>
      <c r="F70" s="57" t="s">
        <v>15</v>
      </c>
      <c r="G70" s="22" t="s">
        <v>146</v>
      </c>
      <c r="H70" s="20" t="s">
        <v>341</v>
      </c>
    </row>
    <row r="71" spans="2:8" x14ac:dyDescent="0.3">
      <c r="B71" s="90"/>
      <c r="C71" s="91"/>
      <c r="D71" s="91"/>
      <c r="E71" s="57" t="s">
        <v>144</v>
      </c>
      <c r="F71" s="57" t="s">
        <v>15</v>
      </c>
      <c r="G71" s="22" t="s">
        <v>146</v>
      </c>
      <c r="H71" s="26" t="s">
        <v>211</v>
      </c>
    </row>
    <row r="72" spans="2:8" x14ac:dyDescent="0.3">
      <c r="B72" s="90"/>
      <c r="C72" s="91"/>
      <c r="D72" s="91"/>
      <c r="E72" s="57" t="s">
        <v>145</v>
      </c>
      <c r="F72" s="57" t="s">
        <v>15</v>
      </c>
      <c r="G72" s="22" t="s">
        <v>147</v>
      </c>
      <c r="H72" s="20" t="s">
        <v>341</v>
      </c>
    </row>
    <row r="73" spans="2:8" x14ac:dyDescent="0.3">
      <c r="B73" s="90"/>
      <c r="C73" s="91"/>
      <c r="D73" s="91"/>
      <c r="E73" s="22" t="s">
        <v>25</v>
      </c>
      <c r="F73" s="22" t="s">
        <v>31</v>
      </c>
      <c r="G73" s="22" t="s">
        <v>151</v>
      </c>
      <c r="H73" s="26" t="s">
        <v>322</v>
      </c>
    </row>
    <row r="74" spans="2:8" x14ac:dyDescent="0.3">
      <c r="B74" s="90"/>
      <c r="C74" s="91"/>
      <c r="D74" s="91"/>
      <c r="E74" s="22" t="s">
        <v>27</v>
      </c>
      <c r="F74" s="22" t="s">
        <v>31</v>
      </c>
      <c r="G74" s="22" t="s">
        <v>152</v>
      </c>
      <c r="H74" s="26" t="s">
        <v>322</v>
      </c>
    </row>
    <row r="75" spans="2:8" x14ac:dyDescent="0.3">
      <c r="B75" s="90"/>
      <c r="C75" s="91"/>
      <c r="D75" s="91"/>
      <c r="E75" s="22" t="s">
        <v>29</v>
      </c>
      <c r="F75" s="22" t="s">
        <v>31</v>
      </c>
      <c r="G75" s="22" t="s">
        <v>153</v>
      </c>
      <c r="H75" s="26" t="s">
        <v>322</v>
      </c>
    </row>
    <row r="76" spans="2:8" x14ac:dyDescent="0.3">
      <c r="B76" s="90"/>
      <c r="C76" s="91"/>
      <c r="D76" s="91"/>
      <c r="E76" s="22" t="s">
        <v>30</v>
      </c>
      <c r="F76" s="22" t="s">
        <v>31</v>
      </c>
      <c r="G76" s="22" t="s">
        <v>154</v>
      </c>
      <c r="H76" s="26" t="s">
        <v>169</v>
      </c>
    </row>
    <row r="77" spans="2:8" x14ac:dyDescent="0.3">
      <c r="B77" s="90"/>
      <c r="C77" s="91"/>
      <c r="D77" s="91"/>
      <c r="E77" s="22" t="s">
        <v>97</v>
      </c>
      <c r="F77" s="22" t="s">
        <v>31</v>
      </c>
      <c r="G77" s="22" t="s">
        <v>155</v>
      </c>
      <c r="H77" s="26" t="s">
        <v>354</v>
      </c>
    </row>
    <row r="78" spans="2:8" x14ac:dyDescent="0.3">
      <c r="B78" s="90"/>
      <c r="C78" s="91"/>
      <c r="D78" s="91"/>
      <c r="E78" s="22" t="s">
        <v>98</v>
      </c>
      <c r="F78" s="22" t="s">
        <v>31</v>
      </c>
      <c r="G78" s="22" t="s">
        <v>156</v>
      </c>
      <c r="H78" s="20" t="s">
        <v>322</v>
      </c>
    </row>
    <row r="79" spans="2:8" x14ac:dyDescent="0.3">
      <c r="B79" s="90"/>
      <c r="C79" s="91"/>
      <c r="D79" s="91"/>
      <c r="E79" s="22" t="s">
        <v>99</v>
      </c>
      <c r="F79" s="22" t="s">
        <v>31</v>
      </c>
      <c r="G79" s="22" t="s">
        <v>157</v>
      </c>
      <c r="H79" s="20" t="s">
        <v>252</v>
      </c>
    </row>
    <row r="80" spans="2:8" x14ac:dyDescent="0.3">
      <c r="B80" s="90"/>
      <c r="C80" s="91"/>
      <c r="D80" s="91"/>
      <c r="E80" s="22" t="s">
        <v>148</v>
      </c>
      <c r="F80" s="22" t="s">
        <v>32</v>
      </c>
      <c r="G80" s="22" t="s">
        <v>158</v>
      </c>
      <c r="H80" s="26" t="s">
        <v>321</v>
      </c>
    </row>
    <row r="81" spans="2:8" x14ac:dyDescent="0.3">
      <c r="B81" s="90"/>
      <c r="C81" s="91"/>
      <c r="D81" s="91"/>
      <c r="E81" s="22" t="s">
        <v>149</v>
      </c>
      <c r="F81" s="22" t="s">
        <v>32</v>
      </c>
      <c r="G81" s="22" t="s">
        <v>159</v>
      </c>
      <c r="H81" s="26" t="s">
        <v>317</v>
      </c>
    </row>
    <row r="82" spans="2:8" x14ac:dyDescent="0.3">
      <c r="B82" s="90"/>
      <c r="C82" s="91"/>
      <c r="D82" s="91"/>
      <c r="E82" s="22" t="s">
        <v>150</v>
      </c>
      <c r="F82" s="22" t="s">
        <v>32</v>
      </c>
      <c r="G82" s="22" t="s">
        <v>160</v>
      </c>
      <c r="H82" s="26" t="s">
        <v>181</v>
      </c>
    </row>
    <row r="83" spans="2:8" x14ac:dyDescent="0.3">
      <c r="B83" s="90" t="s">
        <v>186</v>
      </c>
      <c r="C83" s="91" t="s">
        <v>142</v>
      </c>
      <c r="D83" s="91">
        <v>820</v>
      </c>
      <c r="E83" s="22" t="s">
        <v>187</v>
      </c>
      <c r="F83" s="57" t="s">
        <v>15</v>
      </c>
      <c r="G83" s="22" t="s">
        <v>146</v>
      </c>
      <c r="H83" s="26" t="s">
        <v>325</v>
      </c>
    </row>
    <row r="84" spans="2:8" x14ac:dyDescent="0.3">
      <c r="B84" s="90"/>
      <c r="C84" s="91"/>
      <c r="D84" s="91"/>
      <c r="E84" s="22" t="s">
        <v>145</v>
      </c>
      <c r="F84" s="57" t="s">
        <v>15</v>
      </c>
      <c r="G84" s="22" t="s">
        <v>190</v>
      </c>
      <c r="H84" s="26" t="s">
        <v>41</v>
      </c>
    </row>
    <row r="85" spans="2:8" x14ac:dyDescent="0.3">
      <c r="B85" s="90"/>
      <c r="C85" s="91"/>
      <c r="D85" s="91"/>
      <c r="E85" s="22" t="s">
        <v>188</v>
      </c>
      <c r="F85" s="57" t="s">
        <v>15</v>
      </c>
      <c r="G85" s="22" t="s">
        <v>191</v>
      </c>
      <c r="H85" s="26" t="s">
        <v>118</v>
      </c>
    </row>
    <row r="86" spans="2:8" x14ac:dyDescent="0.3">
      <c r="B86" s="90"/>
      <c r="C86" s="91"/>
      <c r="D86" s="91"/>
      <c r="E86" s="22" t="s">
        <v>189</v>
      </c>
      <c r="F86" s="57" t="s">
        <v>15</v>
      </c>
      <c r="G86" s="22" t="s">
        <v>192</v>
      </c>
      <c r="H86" s="26" t="s">
        <v>283</v>
      </c>
    </row>
    <row r="87" spans="2:8" x14ac:dyDescent="0.3">
      <c r="B87" s="90"/>
      <c r="C87" s="91"/>
      <c r="D87" s="91"/>
      <c r="E87" s="22" t="s">
        <v>207</v>
      </c>
      <c r="F87" s="22" t="s">
        <v>31</v>
      </c>
      <c r="G87" s="22" t="s">
        <v>193</v>
      </c>
      <c r="H87" s="26" t="s">
        <v>209</v>
      </c>
    </row>
    <row r="88" spans="2:8" x14ac:dyDescent="0.3">
      <c r="B88" s="90"/>
      <c r="C88" s="91"/>
      <c r="D88" s="91"/>
      <c r="E88" s="22" t="s">
        <v>208</v>
      </c>
      <c r="F88" s="22" t="s">
        <v>31</v>
      </c>
      <c r="G88" s="22" t="s">
        <v>194</v>
      </c>
      <c r="H88" s="26" t="s">
        <v>220</v>
      </c>
    </row>
    <row r="89" spans="2:8" x14ac:dyDescent="0.3">
      <c r="B89" s="90"/>
      <c r="C89" s="91"/>
      <c r="D89" s="91"/>
      <c r="E89" s="22" t="s">
        <v>209</v>
      </c>
      <c r="F89" s="22" t="s">
        <v>31</v>
      </c>
      <c r="G89" s="22" t="s">
        <v>194</v>
      </c>
      <c r="H89" s="26" t="s">
        <v>212</v>
      </c>
    </row>
    <row r="90" spans="2:8" x14ac:dyDescent="0.3">
      <c r="B90" s="90"/>
      <c r="C90" s="91"/>
      <c r="D90" s="91"/>
      <c r="E90" s="22" t="s">
        <v>210</v>
      </c>
      <c r="F90" s="22" t="s">
        <v>31</v>
      </c>
      <c r="G90" s="22" t="s">
        <v>195</v>
      </c>
      <c r="H90" s="26" t="s">
        <v>323</v>
      </c>
    </row>
    <row r="91" spans="2:8" x14ac:dyDescent="0.3">
      <c r="B91" s="90"/>
      <c r="C91" s="91"/>
      <c r="D91" s="91"/>
      <c r="E91" s="22" t="s">
        <v>211</v>
      </c>
      <c r="F91" s="22" t="s">
        <v>31</v>
      </c>
      <c r="G91" s="22" t="s">
        <v>196</v>
      </c>
      <c r="H91" s="26" t="s">
        <v>221</v>
      </c>
    </row>
    <row r="92" spans="2:8" x14ac:dyDescent="0.3">
      <c r="B92" s="90"/>
      <c r="C92" s="91"/>
      <c r="D92" s="91"/>
      <c r="E92" s="22" t="s">
        <v>212</v>
      </c>
      <c r="F92" s="22" t="s">
        <v>31</v>
      </c>
      <c r="G92" s="22" t="s">
        <v>197</v>
      </c>
      <c r="H92" s="26" t="s">
        <v>250</v>
      </c>
    </row>
    <row r="93" spans="2:8" x14ac:dyDescent="0.3">
      <c r="B93" s="90"/>
      <c r="C93" s="91"/>
      <c r="D93" s="91"/>
      <c r="E93" s="22" t="s">
        <v>25</v>
      </c>
      <c r="F93" s="22" t="s">
        <v>31</v>
      </c>
      <c r="G93" s="22" t="s">
        <v>198</v>
      </c>
      <c r="H93" s="26" t="s">
        <v>118</v>
      </c>
    </row>
    <row r="94" spans="2:8" x14ac:dyDescent="0.3">
      <c r="B94" s="90"/>
      <c r="C94" s="91"/>
      <c r="D94" s="91"/>
      <c r="E94" s="22" t="s">
        <v>27</v>
      </c>
      <c r="F94" s="22" t="s">
        <v>31</v>
      </c>
      <c r="G94" s="22" t="s">
        <v>199</v>
      </c>
      <c r="H94" s="26" t="s">
        <v>220</v>
      </c>
    </row>
    <row r="95" spans="2:8" x14ac:dyDescent="0.3">
      <c r="B95" s="90"/>
      <c r="C95" s="91"/>
      <c r="D95" s="91"/>
      <c r="E95" s="22" t="s">
        <v>29</v>
      </c>
      <c r="F95" s="22" t="s">
        <v>31</v>
      </c>
      <c r="G95" s="22" t="s">
        <v>200</v>
      </c>
      <c r="H95" s="26" t="s">
        <v>220</v>
      </c>
    </row>
    <row r="96" spans="2:8" x14ac:dyDescent="0.3">
      <c r="B96" s="90"/>
      <c r="C96" s="91"/>
      <c r="D96" s="91"/>
      <c r="E96" s="22" t="s">
        <v>30</v>
      </c>
      <c r="F96" s="22" t="s">
        <v>31</v>
      </c>
      <c r="G96" s="22" t="s">
        <v>201</v>
      </c>
      <c r="H96" s="26" t="s">
        <v>218</v>
      </c>
    </row>
    <row r="97" spans="2:8" x14ac:dyDescent="0.3">
      <c r="B97" s="90"/>
      <c r="C97" s="91"/>
      <c r="D97" s="91"/>
      <c r="E97" s="22" t="s">
        <v>97</v>
      </c>
      <c r="F97" s="22" t="s">
        <v>31</v>
      </c>
      <c r="G97" s="22" t="s">
        <v>202</v>
      </c>
      <c r="H97" s="26" t="s">
        <v>222</v>
      </c>
    </row>
    <row r="98" spans="2:8" x14ac:dyDescent="0.3">
      <c r="B98" s="90"/>
      <c r="C98" s="91"/>
      <c r="D98" s="91"/>
      <c r="E98" s="22" t="s">
        <v>98</v>
      </c>
      <c r="F98" s="22" t="s">
        <v>31</v>
      </c>
      <c r="G98" s="22" t="s">
        <v>203</v>
      </c>
      <c r="H98" s="26" t="s">
        <v>222</v>
      </c>
    </row>
    <row r="99" spans="2:8" x14ac:dyDescent="0.3">
      <c r="B99" s="90"/>
      <c r="C99" s="91"/>
      <c r="D99" s="91"/>
      <c r="E99" s="22" t="s">
        <v>99</v>
      </c>
      <c r="F99" s="22" t="s">
        <v>31</v>
      </c>
      <c r="G99" s="22" t="s">
        <v>204</v>
      </c>
      <c r="H99" s="26" t="s">
        <v>222</v>
      </c>
    </row>
    <row r="100" spans="2:8" x14ac:dyDescent="0.3">
      <c r="B100" s="90"/>
      <c r="C100" s="91"/>
      <c r="D100" s="91"/>
      <c r="E100" s="22" t="s">
        <v>100</v>
      </c>
      <c r="F100" s="22" t="s">
        <v>31</v>
      </c>
      <c r="G100" s="22" t="s">
        <v>154</v>
      </c>
      <c r="H100" s="26" t="s">
        <v>323</v>
      </c>
    </row>
    <row r="101" spans="2:8" x14ac:dyDescent="0.3">
      <c r="B101" s="90"/>
      <c r="C101" s="91"/>
      <c r="D101" s="91"/>
      <c r="E101" s="46" t="s">
        <v>148</v>
      </c>
      <c r="F101" s="22" t="s">
        <v>32</v>
      </c>
      <c r="G101" s="22" t="s">
        <v>205</v>
      </c>
      <c r="H101" s="26" t="s">
        <v>223</v>
      </c>
    </row>
    <row r="102" spans="2:8" x14ac:dyDescent="0.3">
      <c r="B102" s="90"/>
      <c r="C102" s="91"/>
      <c r="D102" s="91"/>
      <c r="E102" s="46" t="s">
        <v>150</v>
      </c>
      <c r="F102" s="22" t="s">
        <v>32</v>
      </c>
      <c r="G102" s="22" t="s">
        <v>206</v>
      </c>
      <c r="H102" s="26" t="s">
        <v>120</v>
      </c>
    </row>
    <row r="103" spans="2:8" x14ac:dyDescent="0.3">
      <c r="B103" s="90" t="s">
        <v>186</v>
      </c>
      <c r="C103" s="91" t="s">
        <v>68</v>
      </c>
      <c r="D103" s="91">
        <v>820</v>
      </c>
      <c r="E103" s="22" t="s">
        <v>187</v>
      </c>
      <c r="F103" s="57" t="s">
        <v>15</v>
      </c>
      <c r="G103" s="22" t="s">
        <v>146</v>
      </c>
      <c r="H103" s="26" t="s">
        <v>343</v>
      </c>
    </row>
    <row r="104" spans="2:8" x14ac:dyDescent="0.3">
      <c r="B104" s="90"/>
      <c r="C104" s="91"/>
      <c r="D104" s="91"/>
      <c r="E104" s="22" t="s">
        <v>145</v>
      </c>
      <c r="F104" s="57" t="s">
        <v>15</v>
      </c>
      <c r="G104" s="22" t="s">
        <v>190</v>
      </c>
      <c r="H104" s="26" t="s">
        <v>341</v>
      </c>
    </row>
    <row r="105" spans="2:8" x14ac:dyDescent="0.3">
      <c r="B105" s="90"/>
      <c r="C105" s="91"/>
      <c r="D105" s="91"/>
      <c r="E105" s="22" t="s">
        <v>188</v>
      </c>
      <c r="F105" s="57" t="s">
        <v>15</v>
      </c>
      <c r="G105" s="22" t="s">
        <v>191</v>
      </c>
      <c r="H105" s="26" t="s">
        <v>118</v>
      </c>
    </row>
    <row r="106" spans="2:8" x14ac:dyDescent="0.3">
      <c r="B106" s="90"/>
      <c r="C106" s="91"/>
      <c r="D106" s="91"/>
      <c r="E106" s="22" t="s">
        <v>189</v>
      </c>
      <c r="F106" s="57" t="s">
        <v>15</v>
      </c>
      <c r="G106" s="22" t="s">
        <v>192</v>
      </c>
      <c r="H106" s="26" t="s">
        <v>283</v>
      </c>
    </row>
    <row r="107" spans="2:8" x14ac:dyDescent="0.3">
      <c r="B107" s="90"/>
      <c r="C107" s="91"/>
      <c r="D107" s="91"/>
      <c r="E107" s="22" t="s">
        <v>40</v>
      </c>
      <c r="F107" s="22" t="s">
        <v>31</v>
      </c>
      <c r="G107" s="22" t="s">
        <v>193</v>
      </c>
      <c r="H107" s="26" t="s">
        <v>209</v>
      </c>
    </row>
    <row r="108" spans="2:8" x14ac:dyDescent="0.3">
      <c r="B108" s="90"/>
      <c r="C108" s="91"/>
      <c r="D108" s="91"/>
      <c r="E108" s="22" t="s">
        <v>117</v>
      </c>
      <c r="F108" s="22" t="s">
        <v>31</v>
      </c>
      <c r="G108" s="22" t="s">
        <v>194</v>
      </c>
      <c r="H108" s="26" t="s">
        <v>220</v>
      </c>
    </row>
    <row r="109" spans="2:8" x14ac:dyDescent="0.3">
      <c r="B109" s="90"/>
      <c r="C109" s="91"/>
      <c r="D109" s="91"/>
      <c r="E109" s="22" t="s">
        <v>209</v>
      </c>
      <c r="F109" s="22" t="s">
        <v>31</v>
      </c>
      <c r="G109" s="22" t="s">
        <v>194</v>
      </c>
      <c r="H109" s="26" t="s">
        <v>212</v>
      </c>
    </row>
    <row r="110" spans="2:8" x14ac:dyDescent="0.3">
      <c r="B110" s="90"/>
      <c r="C110" s="91"/>
      <c r="D110" s="91"/>
      <c r="E110" s="22" t="s">
        <v>210</v>
      </c>
      <c r="F110" s="22" t="s">
        <v>31</v>
      </c>
      <c r="G110" s="22" t="s">
        <v>195</v>
      </c>
      <c r="H110" s="26" t="s">
        <v>323</v>
      </c>
    </row>
    <row r="111" spans="2:8" x14ac:dyDescent="0.3">
      <c r="B111" s="90"/>
      <c r="C111" s="91"/>
      <c r="D111" s="91"/>
      <c r="E111" s="22" t="s">
        <v>211</v>
      </c>
      <c r="F111" s="22" t="s">
        <v>31</v>
      </c>
      <c r="G111" s="22" t="s">
        <v>196</v>
      </c>
      <c r="H111" s="26" t="s">
        <v>221</v>
      </c>
    </row>
    <row r="112" spans="2:8" x14ac:dyDescent="0.3">
      <c r="B112" s="90"/>
      <c r="C112" s="91"/>
      <c r="D112" s="91"/>
      <c r="E112" s="22" t="s">
        <v>212</v>
      </c>
      <c r="F112" s="22" t="s">
        <v>31</v>
      </c>
      <c r="G112" s="22" t="s">
        <v>197</v>
      </c>
      <c r="H112" s="26" t="s">
        <v>250</v>
      </c>
    </row>
    <row r="113" spans="2:15" x14ac:dyDescent="0.3">
      <c r="B113" s="90"/>
      <c r="C113" s="91"/>
      <c r="D113" s="91"/>
      <c r="E113" s="22" t="s">
        <v>25</v>
      </c>
      <c r="F113" s="22" t="s">
        <v>31</v>
      </c>
      <c r="G113" s="22" t="s">
        <v>198</v>
      </c>
      <c r="H113" s="26" t="s">
        <v>118</v>
      </c>
    </row>
    <row r="114" spans="2:15" x14ac:dyDescent="0.3">
      <c r="B114" s="90"/>
      <c r="C114" s="91"/>
      <c r="D114" s="91"/>
      <c r="E114" s="22" t="s">
        <v>27</v>
      </c>
      <c r="F114" s="22" t="s">
        <v>31</v>
      </c>
      <c r="G114" s="22" t="s">
        <v>199</v>
      </c>
      <c r="H114" s="26" t="s">
        <v>224</v>
      </c>
    </row>
    <row r="115" spans="2:15" x14ac:dyDescent="0.3">
      <c r="B115" s="90"/>
      <c r="C115" s="91"/>
      <c r="D115" s="91"/>
      <c r="E115" s="22" t="s">
        <v>29</v>
      </c>
      <c r="F115" s="22" t="s">
        <v>31</v>
      </c>
      <c r="G115" s="22" t="s">
        <v>200</v>
      </c>
      <c r="H115" s="26" t="s">
        <v>224</v>
      </c>
    </row>
    <row r="116" spans="2:15" x14ac:dyDescent="0.3">
      <c r="B116" s="90"/>
      <c r="C116" s="91"/>
      <c r="D116" s="91"/>
      <c r="E116" s="22" t="s">
        <v>30</v>
      </c>
      <c r="F116" s="22" t="s">
        <v>31</v>
      </c>
      <c r="G116" s="22" t="s">
        <v>201</v>
      </c>
      <c r="H116" s="26" t="s">
        <v>218</v>
      </c>
    </row>
    <row r="117" spans="2:15" x14ac:dyDescent="0.3">
      <c r="B117" s="90"/>
      <c r="C117" s="91"/>
      <c r="D117" s="91"/>
      <c r="E117" s="22" t="s">
        <v>97</v>
      </c>
      <c r="F117" s="22" t="s">
        <v>31</v>
      </c>
      <c r="G117" s="22" t="s">
        <v>202</v>
      </c>
      <c r="H117" s="26" t="s">
        <v>222</v>
      </c>
    </row>
    <row r="118" spans="2:15" x14ac:dyDescent="0.3">
      <c r="B118" s="90"/>
      <c r="C118" s="91"/>
      <c r="D118" s="91"/>
      <c r="E118" s="22" t="s">
        <v>98</v>
      </c>
      <c r="F118" s="22" t="s">
        <v>31</v>
      </c>
      <c r="G118" s="22" t="s">
        <v>203</v>
      </c>
      <c r="H118" s="26" t="s">
        <v>222</v>
      </c>
    </row>
    <row r="119" spans="2:15" x14ac:dyDescent="0.3">
      <c r="B119" s="90"/>
      <c r="C119" s="91"/>
      <c r="D119" s="91"/>
      <c r="E119" s="22" t="s">
        <v>99</v>
      </c>
      <c r="F119" s="22" t="s">
        <v>31</v>
      </c>
      <c r="G119" s="22" t="s">
        <v>204</v>
      </c>
      <c r="H119" s="26" t="s">
        <v>222</v>
      </c>
    </row>
    <row r="120" spans="2:15" x14ac:dyDescent="0.3">
      <c r="B120" s="90"/>
      <c r="C120" s="91"/>
      <c r="D120" s="91"/>
      <c r="E120" s="22" t="s">
        <v>100</v>
      </c>
      <c r="F120" s="22" t="s">
        <v>31</v>
      </c>
      <c r="G120" s="22" t="s">
        <v>154</v>
      </c>
      <c r="H120" s="26" t="s">
        <v>209</v>
      </c>
    </row>
    <row r="121" spans="2:15" x14ac:dyDescent="0.3">
      <c r="B121" s="90"/>
      <c r="C121" s="91"/>
      <c r="D121" s="91"/>
      <c r="E121" s="46" t="s">
        <v>148</v>
      </c>
      <c r="F121" s="22" t="s">
        <v>32</v>
      </c>
      <c r="G121" s="22" t="s">
        <v>205</v>
      </c>
      <c r="H121" s="26" t="s">
        <v>223</v>
      </c>
    </row>
    <row r="122" spans="2:15" x14ac:dyDescent="0.3">
      <c r="B122" s="90"/>
      <c r="C122" s="91"/>
      <c r="D122" s="91"/>
      <c r="E122" s="46" t="s">
        <v>150</v>
      </c>
      <c r="F122" s="22" t="s">
        <v>32</v>
      </c>
      <c r="G122" s="22" t="s">
        <v>206</v>
      </c>
      <c r="H122" s="26" t="s">
        <v>120</v>
      </c>
      <c r="J122" s="72" t="s">
        <v>376</v>
      </c>
      <c r="K122" s="72" t="s">
        <v>379</v>
      </c>
      <c r="L122" s="72" t="s">
        <v>377</v>
      </c>
      <c r="M122" s="72" t="s">
        <v>378</v>
      </c>
    </row>
    <row r="123" spans="2:15" x14ac:dyDescent="0.3">
      <c r="B123" s="90" t="s">
        <v>237</v>
      </c>
      <c r="C123" s="91" t="s">
        <v>238</v>
      </c>
      <c r="D123" s="91">
        <v>750</v>
      </c>
      <c r="E123" s="57" t="s">
        <v>81</v>
      </c>
      <c r="F123" s="57" t="s">
        <v>15</v>
      </c>
      <c r="G123" s="57" t="s">
        <v>260</v>
      </c>
      <c r="H123" s="20" t="s">
        <v>333</v>
      </c>
      <c r="I123" s="65" t="s">
        <v>239</v>
      </c>
      <c r="J123">
        <v>3000</v>
      </c>
      <c r="K123">
        <f t="shared" ref="K123:K154" si="0">J123/1000</f>
        <v>3</v>
      </c>
      <c r="L123">
        <v>32</v>
      </c>
      <c r="M123">
        <v>5.55</v>
      </c>
      <c r="N123">
        <f t="shared" ref="N123:N154" si="1">K123*L123*M123</f>
        <v>532.79999999999995</v>
      </c>
      <c r="O123" s="73">
        <f>SUM(N123:N138)</f>
        <v>11907.954879999999</v>
      </c>
    </row>
    <row r="124" spans="2:15" x14ac:dyDescent="0.3">
      <c r="B124" s="90"/>
      <c r="C124" s="91"/>
      <c r="D124" s="91"/>
      <c r="E124" s="57" t="s">
        <v>83</v>
      </c>
      <c r="F124" s="57" t="s">
        <v>15</v>
      </c>
      <c r="G124" s="57" t="s">
        <v>262</v>
      </c>
      <c r="H124" s="20" t="s">
        <v>321</v>
      </c>
      <c r="I124" s="65" t="s">
        <v>167</v>
      </c>
      <c r="J124">
        <v>3000</v>
      </c>
      <c r="K124">
        <f t="shared" si="0"/>
        <v>3</v>
      </c>
      <c r="L124">
        <v>18</v>
      </c>
      <c r="M124">
        <v>5.68</v>
      </c>
      <c r="N124">
        <f t="shared" si="1"/>
        <v>306.71999999999997</v>
      </c>
      <c r="O124" s="73"/>
    </row>
    <row r="125" spans="2:15" x14ac:dyDescent="0.3">
      <c r="B125" s="90"/>
      <c r="C125" s="91"/>
      <c r="D125" s="91"/>
      <c r="E125" s="57" t="s">
        <v>85</v>
      </c>
      <c r="F125" s="57" t="s">
        <v>15</v>
      </c>
      <c r="G125" s="57" t="s">
        <v>263</v>
      </c>
      <c r="H125" s="20" t="s">
        <v>252</v>
      </c>
      <c r="I125" s="65" t="s">
        <v>173</v>
      </c>
      <c r="J125">
        <v>3000</v>
      </c>
      <c r="K125">
        <f t="shared" si="0"/>
        <v>3</v>
      </c>
      <c r="L125">
        <v>42</v>
      </c>
      <c r="M125">
        <v>3.25</v>
      </c>
      <c r="N125">
        <f t="shared" si="1"/>
        <v>409.5</v>
      </c>
      <c r="O125" s="73"/>
    </row>
    <row r="126" spans="2:15" x14ac:dyDescent="0.3">
      <c r="B126" s="90"/>
      <c r="C126" s="91"/>
      <c r="D126" s="91"/>
      <c r="E126" s="57" t="s">
        <v>189</v>
      </c>
      <c r="F126" s="57" t="s">
        <v>15</v>
      </c>
      <c r="G126" s="57" t="s">
        <v>264</v>
      </c>
      <c r="H126" s="20" t="s">
        <v>250</v>
      </c>
      <c r="I126" s="65" t="s">
        <v>217</v>
      </c>
      <c r="J126">
        <v>3000</v>
      </c>
      <c r="K126">
        <f t="shared" si="0"/>
        <v>3</v>
      </c>
      <c r="L126">
        <v>12</v>
      </c>
      <c r="M126" s="61">
        <v>2.84</v>
      </c>
      <c r="N126">
        <f t="shared" si="1"/>
        <v>102.24</v>
      </c>
      <c r="O126" s="73"/>
    </row>
    <row r="127" spans="2:15" x14ac:dyDescent="0.3">
      <c r="B127" s="90"/>
      <c r="C127" s="91"/>
      <c r="D127" s="91"/>
      <c r="E127" s="22" t="s">
        <v>25</v>
      </c>
      <c r="F127" s="22" t="s">
        <v>31</v>
      </c>
      <c r="G127" s="57" t="s">
        <v>265</v>
      </c>
      <c r="H127" s="20" t="s">
        <v>250</v>
      </c>
      <c r="I127" s="65" t="s">
        <v>217</v>
      </c>
      <c r="J127">
        <v>7500</v>
      </c>
      <c r="K127">
        <f t="shared" si="0"/>
        <v>7.5</v>
      </c>
      <c r="L127">
        <v>24</v>
      </c>
      <c r="M127">
        <v>2.84</v>
      </c>
      <c r="N127">
        <f t="shared" si="1"/>
        <v>511.2</v>
      </c>
      <c r="O127" s="73"/>
    </row>
    <row r="128" spans="2:15" x14ac:dyDescent="0.3">
      <c r="B128" s="90"/>
      <c r="C128" s="91"/>
      <c r="D128" s="91"/>
      <c r="E128" s="22" t="s">
        <v>27</v>
      </c>
      <c r="F128" s="22" t="s">
        <v>31</v>
      </c>
      <c r="G128" s="57" t="s">
        <v>266</v>
      </c>
      <c r="H128" s="20" t="s">
        <v>279</v>
      </c>
      <c r="I128" s="65" t="s">
        <v>245</v>
      </c>
      <c r="J128">
        <v>7500</v>
      </c>
      <c r="K128">
        <f t="shared" si="0"/>
        <v>7.5</v>
      </c>
      <c r="L128">
        <v>21</v>
      </c>
      <c r="M128">
        <v>1.4</v>
      </c>
      <c r="N128">
        <f t="shared" si="1"/>
        <v>220.5</v>
      </c>
      <c r="O128" s="73"/>
    </row>
    <row r="129" spans="2:15" x14ac:dyDescent="0.3">
      <c r="B129" s="90"/>
      <c r="C129" s="91"/>
      <c r="D129" s="91"/>
      <c r="E129" s="22" t="s">
        <v>29</v>
      </c>
      <c r="F129" s="22" t="s">
        <v>31</v>
      </c>
      <c r="G129" s="57" t="s">
        <v>267</v>
      </c>
      <c r="H129" s="20" t="s">
        <v>279</v>
      </c>
      <c r="I129" s="65" t="s">
        <v>245</v>
      </c>
      <c r="J129">
        <v>7500</v>
      </c>
      <c r="K129">
        <f t="shared" si="0"/>
        <v>7.5</v>
      </c>
      <c r="L129">
        <v>24</v>
      </c>
      <c r="M129">
        <v>1.4</v>
      </c>
      <c r="N129">
        <f t="shared" si="1"/>
        <v>251.99999999999997</v>
      </c>
      <c r="O129" s="73"/>
    </row>
    <row r="130" spans="2:15" x14ac:dyDescent="0.3">
      <c r="B130" s="90"/>
      <c r="C130" s="91"/>
      <c r="D130" s="91"/>
      <c r="E130" s="22" t="s">
        <v>30</v>
      </c>
      <c r="F130" s="22" t="s">
        <v>31</v>
      </c>
      <c r="G130" s="57" t="s">
        <v>268</v>
      </c>
      <c r="H130" s="20" t="s">
        <v>248</v>
      </c>
      <c r="I130" s="65" t="s">
        <v>246</v>
      </c>
      <c r="J130">
        <v>7500</v>
      </c>
      <c r="K130">
        <f t="shared" si="0"/>
        <v>7.5</v>
      </c>
      <c r="L130">
        <v>18</v>
      </c>
      <c r="M130">
        <v>2.56</v>
      </c>
      <c r="N130">
        <f t="shared" si="1"/>
        <v>345.6</v>
      </c>
      <c r="O130" s="73"/>
    </row>
    <row r="131" spans="2:15" x14ac:dyDescent="0.3">
      <c r="B131" s="90"/>
      <c r="C131" s="91"/>
      <c r="D131" s="91"/>
      <c r="E131" s="22" t="s">
        <v>97</v>
      </c>
      <c r="F131" s="22" t="s">
        <v>31</v>
      </c>
      <c r="G131" s="57" t="s">
        <v>269</v>
      </c>
      <c r="H131" s="20" t="s">
        <v>320</v>
      </c>
      <c r="I131" s="65" t="s">
        <v>247</v>
      </c>
      <c r="J131">
        <v>28000</v>
      </c>
      <c r="K131">
        <f t="shared" si="0"/>
        <v>28</v>
      </c>
      <c r="L131">
        <v>33</v>
      </c>
      <c r="M131">
        <v>5.09</v>
      </c>
      <c r="N131">
        <f t="shared" si="1"/>
        <v>4703.16</v>
      </c>
      <c r="O131" s="73"/>
    </row>
    <row r="132" spans="2:15" x14ac:dyDescent="0.3">
      <c r="B132" s="90"/>
      <c r="C132" s="91"/>
      <c r="D132" s="91"/>
      <c r="E132" s="22" t="s">
        <v>98</v>
      </c>
      <c r="F132" s="22" t="s">
        <v>31</v>
      </c>
      <c r="G132" s="57" t="s">
        <v>270</v>
      </c>
      <c r="H132" s="20" t="s">
        <v>319</v>
      </c>
      <c r="I132" s="65" t="s">
        <v>162</v>
      </c>
      <c r="J132">
        <v>4000</v>
      </c>
      <c r="K132">
        <f t="shared" si="0"/>
        <v>4</v>
      </c>
      <c r="L132">
        <v>12</v>
      </c>
      <c r="M132">
        <v>4.45</v>
      </c>
      <c r="N132">
        <f t="shared" si="1"/>
        <v>213.60000000000002</v>
      </c>
      <c r="O132" s="73"/>
    </row>
    <row r="133" spans="2:15" x14ac:dyDescent="0.3">
      <c r="B133" s="90"/>
      <c r="C133" s="91"/>
      <c r="D133" s="91"/>
      <c r="E133" s="46" t="s">
        <v>106</v>
      </c>
      <c r="F133" s="22" t="s">
        <v>32</v>
      </c>
      <c r="G133" s="57" t="s">
        <v>266</v>
      </c>
      <c r="H133" s="20" t="s">
        <v>319</v>
      </c>
      <c r="I133" s="65" t="s">
        <v>162</v>
      </c>
      <c r="J133">
        <v>8000</v>
      </c>
      <c r="K133">
        <f t="shared" si="0"/>
        <v>8</v>
      </c>
      <c r="L133">
        <v>24</v>
      </c>
      <c r="M133">
        <v>4.45</v>
      </c>
      <c r="N133">
        <f t="shared" si="1"/>
        <v>854.40000000000009</v>
      </c>
      <c r="O133" s="73"/>
    </row>
    <row r="134" spans="2:15" x14ac:dyDescent="0.3">
      <c r="B134" s="90"/>
      <c r="C134" s="91"/>
      <c r="D134" s="91"/>
      <c r="E134" s="46" t="s">
        <v>254</v>
      </c>
      <c r="F134" s="22" t="s">
        <v>32</v>
      </c>
      <c r="G134" s="57" t="s">
        <v>271</v>
      </c>
      <c r="H134" s="20" t="s">
        <v>319</v>
      </c>
      <c r="I134" s="65" t="s">
        <v>162</v>
      </c>
      <c r="J134">
        <v>6000</v>
      </c>
      <c r="K134">
        <f t="shared" si="0"/>
        <v>6</v>
      </c>
      <c r="L134">
        <v>8</v>
      </c>
      <c r="M134">
        <v>4.45</v>
      </c>
      <c r="N134">
        <f t="shared" si="1"/>
        <v>213.60000000000002</v>
      </c>
      <c r="O134" s="73"/>
    </row>
    <row r="135" spans="2:15" x14ac:dyDescent="0.3">
      <c r="B135" s="90"/>
      <c r="C135" s="91"/>
      <c r="D135" s="91"/>
      <c r="E135" s="46" t="s">
        <v>255</v>
      </c>
      <c r="F135" s="22" t="s">
        <v>32</v>
      </c>
      <c r="G135" s="57" t="s">
        <v>272</v>
      </c>
      <c r="H135" s="20" t="s">
        <v>120</v>
      </c>
      <c r="I135" s="65" t="s">
        <v>177</v>
      </c>
      <c r="J135">
        <v>20473</v>
      </c>
      <c r="K135">
        <f t="shared" si="0"/>
        <v>20.472999999999999</v>
      </c>
      <c r="L135">
        <v>12</v>
      </c>
      <c r="M135">
        <v>0.88</v>
      </c>
      <c r="N135">
        <f t="shared" si="1"/>
        <v>216.19487999999998</v>
      </c>
      <c r="O135" s="73"/>
    </row>
    <row r="136" spans="2:15" x14ac:dyDescent="0.3">
      <c r="B136" s="90"/>
      <c r="C136" s="91"/>
      <c r="D136" s="91"/>
      <c r="E136" s="46" t="s">
        <v>256</v>
      </c>
      <c r="F136" s="22" t="s">
        <v>32</v>
      </c>
      <c r="G136" s="57" t="s">
        <v>273</v>
      </c>
      <c r="H136" s="20" t="s">
        <v>317</v>
      </c>
      <c r="I136" s="65" t="s">
        <v>176</v>
      </c>
      <c r="J136">
        <v>28000</v>
      </c>
      <c r="K136">
        <f t="shared" si="0"/>
        <v>28</v>
      </c>
      <c r="L136">
        <v>4</v>
      </c>
      <c r="M136">
        <v>14.11</v>
      </c>
      <c r="N136">
        <f t="shared" si="1"/>
        <v>1580.32</v>
      </c>
      <c r="O136" s="73"/>
    </row>
    <row r="137" spans="2:15" x14ac:dyDescent="0.3">
      <c r="B137" s="90"/>
      <c r="C137" s="91"/>
      <c r="D137" s="91"/>
      <c r="E137" s="46" t="s">
        <v>257</v>
      </c>
      <c r="F137" s="22" t="s">
        <v>32</v>
      </c>
      <c r="G137" s="57" t="s">
        <v>274</v>
      </c>
      <c r="H137" s="20" t="s">
        <v>248</v>
      </c>
      <c r="I137" s="65" t="s">
        <v>246</v>
      </c>
      <c r="J137">
        <v>10500</v>
      </c>
      <c r="K137">
        <f t="shared" si="0"/>
        <v>10.5</v>
      </c>
      <c r="L137">
        <v>24</v>
      </c>
      <c r="M137">
        <v>2.56</v>
      </c>
      <c r="N137">
        <f t="shared" si="1"/>
        <v>645.12</v>
      </c>
      <c r="O137" s="73"/>
    </row>
    <row r="138" spans="2:15" x14ac:dyDescent="0.3">
      <c r="B138" s="90"/>
      <c r="C138" s="91"/>
      <c r="D138" s="91"/>
      <c r="E138" s="46" t="s">
        <v>258</v>
      </c>
      <c r="F138" s="22" t="s">
        <v>32</v>
      </c>
      <c r="G138" s="57" t="s">
        <v>275</v>
      </c>
      <c r="H138" s="20" t="s">
        <v>319</v>
      </c>
      <c r="I138" s="65" t="s">
        <v>162</v>
      </c>
      <c r="J138">
        <v>7500</v>
      </c>
      <c r="K138">
        <f t="shared" si="0"/>
        <v>7.5</v>
      </c>
      <c r="L138">
        <v>24</v>
      </c>
      <c r="M138">
        <v>4.45</v>
      </c>
      <c r="N138">
        <f t="shared" si="1"/>
        <v>801</v>
      </c>
      <c r="O138" s="73"/>
    </row>
    <row r="139" spans="2:15" x14ac:dyDescent="0.3">
      <c r="B139" s="90" t="s">
        <v>237</v>
      </c>
      <c r="C139" s="91" t="s">
        <v>280</v>
      </c>
      <c r="D139" s="91">
        <v>750</v>
      </c>
      <c r="E139" s="57" t="s">
        <v>81</v>
      </c>
      <c r="F139" s="57" t="s">
        <v>15</v>
      </c>
      <c r="G139" s="57" t="s">
        <v>260</v>
      </c>
      <c r="H139" s="20" t="s">
        <v>335</v>
      </c>
      <c r="I139" s="65" t="s">
        <v>240</v>
      </c>
      <c r="J139">
        <v>3000</v>
      </c>
      <c r="K139">
        <f t="shared" si="0"/>
        <v>3</v>
      </c>
      <c r="L139">
        <v>32</v>
      </c>
      <c r="M139">
        <v>7.65</v>
      </c>
      <c r="N139">
        <f t="shared" si="1"/>
        <v>734.40000000000009</v>
      </c>
      <c r="O139" s="73">
        <f>SUM(N139:N154)</f>
        <v>12838.46488</v>
      </c>
    </row>
    <row r="140" spans="2:15" x14ac:dyDescent="0.3">
      <c r="B140" s="90"/>
      <c r="C140" s="91"/>
      <c r="D140" s="91"/>
      <c r="E140" s="57" t="s">
        <v>83</v>
      </c>
      <c r="F140" s="57" t="s">
        <v>15</v>
      </c>
      <c r="G140" s="57" t="s">
        <v>262</v>
      </c>
      <c r="H140" s="20" t="s">
        <v>322</v>
      </c>
      <c r="I140" s="65" t="s">
        <v>165</v>
      </c>
      <c r="J140">
        <v>3000</v>
      </c>
      <c r="K140">
        <f t="shared" si="0"/>
        <v>3</v>
      </c>
      <c r="L140">
        <v>18</v>
      </c>
      <c r="M140">
        <v>6.18</v>
      </c>
      <c r="N140">
        <f t="shared" si="1"/>
        <v>333.71999999999997</v>
      </c>
    </row>
    <row r="141" spans="2:15" x14ac:dyDescent="0.3">
      <c r="B141" s="90"/>
      <c r="C141" s="91"/>
      <c r="D141" s="91"/>
      <c r="E141" s="57" t="s">
        <v>85</v>
      </c>
      <c r="F141" s="57" t="s">
        <v>15</v>
      </c>
      <c r="G141" s="57" t="s">
        <v>263</v>
      </c>
      <c r="H141" s="20" t="s">
        <v>319</v>
      </c>
      <c r="I141" s="65" t="s">
        <v>162</v>
      </c>
      <c r="J141">
        <v>3000</v>
      </c>
      <c r="K141">
        <f t="shared" si="0"/>
        <v>3</v>
      </c>
      <c r="L141">
        <v>42</v>
      </c>
      <c r="M141">
        <v>4.45</v>
      </c>
      <c r="N141">
        <f t="shared" si="1"/>
        <v>560.70000000000005</v>
      </c>
    </row>
    <row r="142" spans="2:15" x14ac:dyDescent="0.3">
      <c r="B142" s="90"/>
      <c r="C142" s="91"/>
      <c r="D142" s="91"/>
      <c r="E142" s="57" t="s">
        <v>189</v>
      </c>
      <c r="F142" s="57" t="s">
        <v>15</v>
      </c>
      <c r="G142" s="57" t="s">
        <v>264</v>
      </c>
      <c r="H142" s="20" t="s">
        <v>250</v>
      </c>
      <c r="I142" s="65" t="s">
        <v>217</v>
      </c>
      <c r="J142">
        <v>3000</v>
      </c>
      <c r="K142">
        <f t="shared" si="0"/>
        <v>3</v>
      </c>
      <c r="L142">
        <v>12</v>
      </c>
      <c r="M142">
        <v>2.84</v>
      </c>
      <c r="N142">
        <f t="shared" si="1"/>
        <v>102.24</v>
      </c>
    </row>
    <row r="143" spans="2:15" x14ac:dyDescent="0.3">
      <c r="B143" s="90"/>
      <c r="C143" s="91"/>
      <c r="D143" s="91"/>
      <c r="E143" s="22" t="s">
        <v>25</v>
      </c>
      <c r="F143" s="22" t="s">
        <v>31</v>
      </c>
      <c r="G143" s="57" t="s">
        <v>265</v>
      </c>
      <c r="H143" s="20" t="s">
        <v>250</v>
      </c>
      <c r="I143" s="65" t="s">
        <v>217</v>
      </c>
      <c r="J143">
        <v>7500</v>
      </c>
      <c r="K143">
        <f t="shared" si="0"/>
        <v>7.5</v>
      </c>
      <c r="L143">
        <v>24</v>
      </c>
      <c r="M143">
        <v>2.84</v>
      </c>
      <c r="N143">
        <f t="shared" si="1"/>
        <v>511.2</v>
      </c>
    </row>
    <row r="144" spans="2:15" x14ac:dyDescent="0.3">
      <c r="B144" s="90"/>
      <c r="C144" s="91"/>
      <c r="D144" s="91"/>
      <c r="E144" s="22" t="s">
        <v>27</v>
      </c>
      <c r="F144" s="22" t="s">
        <v>31</v>
      </c>
      <c r="G144" s="57" t="s">
        <v>266</v>
      </c>
      <c r="H144" s="20" t="s">
        <v>279</v>
      </c>
      <c r="I144" s="65" t="s">
        <v>245</v>
      </c>
      <c r="J144">
        <v>7500</v>
      </c>
      <c r="K144">
        <f t="shared" si="0"/>
        <v>7.5</v>
      </c>
      <c r="L144">
        <v>21</v>
      </c>
      <c r="M144">
        <v>1.4</v>
      </c>
      <c r="N144">
        <f t="shared" si="1"/>
        <v>220.5</v>
      </c>
    </row>
    <row r="145" spans="2:15" x14ac:dyDescent="0.3">
      <c r="B145" s="90"/>
      <c r="C145" s="91"/>
      <c r="D145" s="91"/>
      <c r="E145" s="22" t="s">
        <v>29</v>
      </c>
      <c r="F145" s="22" t="s">
        <v>31</v>
      </c>
      <c r="G145" s="57" t="s">
        <v>267</v>
      </c>
      <c r="H145" s="20" t="s">
        <v>279</v>
      </c>
      <c r="I145" s="65" t="s">
        <v>245</v>
      </c>
      <c r="J145">
        <v>7500</v>
      </c>
      <c r="K145">
        <f t="shared" si="0"/>
        <v>7.5</v>
      </c>
      <c r="L145">
        <v>24</v>
      </c>
      <c r="M145">
        <v>1.4</v>
      </c>
      <c r="N145">
        <f t="shared" si="1"/>
        <v>251.99999999999997</v>
      </c>
    </row>
    <row r="146" spans="2:15" x14ac:dyDescent="0.3">
      <c r="B146" s="90"/>
      <c r="C146" s="91"/>
      <c r="D146" s="91"/>
      <c r="E146" s="22" t="s">
        <v>30</v>
      </c>
      <c r="F146" s="22" t="s">
        <v>31</v>
      </c>
      <c r="G146" s="57" t="s">
        <v>268</v>
      </c>
      <c r="H146" s="20" t="s">
        <v>252</v>
      </c>
      <c r="I146" s="65" t="s">
        <v>173</v>
      </c>
      <c r="J146">
        <v>7500</v>
      </c>
      <c r="K146">
        <f t="shared" si="0"/>
        <v>7.5</v>
      </c>
      <c r="L146">
        <v>18</v>
      </c>
      <c r="M146">
        <v>3.25</v>
      </c>
      <c r="N146">
        <f t="shared" si="1"/>
        <v>438.75</v>
      </c>
    </row>
    <row r="147" spans="2:15" x14ac:dyDescent="0.3">
      <c r="B147" s="90"/>
      <c r="C147" s="91"/>
      <c r="D147" s="91"/>
      <c r="E147" s="22" t="s">
        <v>97</v>
      </c>
      <c r="F147" s="22" t="s">
        <v>31</v>
      </c>
      <c r="G147" s="57" t="s">
        <v>269</v>
      </c>
      <c r="H147" s="20" t="s">
        <v>320</v>
      </c>
      <c r="I147" s="65" t="s">
        <v>247</v>
      </c>
      <c r="J147">
        <v>28000</v>
      </c>
      <c r="K147">
        <f t="shared" si="0"/>
        <v>28</v>
      </c>
      <c r="L147">
        <v>33</v>
      </c>
      <c r="M147">
        <v>5.09</v>
      </c>
      <c r="N147">
        <f t="shared" si="1"/>
        <v>4703.16</v>
      </c>
    </row>
    <row r="148" spans="2:15" x14ac:dyDescent="0.3">
      <c r="B148" s="90"/>
      <c r="C148" s="91"/>
      <c r="D148" s="91"/>
      <c r="E148" s="22" t="s">
        <v>98</v>
      </c>
      <c r="F148" s="22" t="s">
        <v>31</v>
      </c>
      <c r="G148" s="57" t="s">
        <v>270</v>
      </c>
      <c r="H148" s="20" t="s">
        <v>319</v>
      </c>
      <c r="I148" s="65" t="s">
        <v>162</v>
      </c>
      <c r="J148">
        <v>4000</v>
      </c>
      <c r="K148">
        <f t="shared" si="0"/>
        <v>4</v>
      </c>
      <c r="L148">
        <v>12</v>
      </c>
      <c r="M148">
        <v>4.45</v>
      </c>
      <c r="N148">
        <f t="shared" si="1"/>
        <v>213.60000000000002</v>
      </c>
    </row>
    <row r="149" spans="2:15" x14ac:dyDescent="0.3">
      <c r="B149" s="90"/>
      <c r="C149" s="91"/>
      <c r="D149" s="91"/>
      <c r="E149" s="46" t="s">
        <v>106</v>
      </c>
      <c r="F149" s="22" t="s">
        <v>32</v>
      </c>
      <c r="G149" s="57" t="s">
        <v>266</v>
      </c>
      <c r="H149" s="20" t="s">
        <v>321</v>
      </c>
      <c r="I149" s="65" t="s">
        <v>167</v>
      </c>
      <c r="J149">
        <v>8000</v>
      </c>
      <c r="K149">
        <f t="shared" si="0"/>
        <v>8</v>
      </c>
      <c r="L149">
        <v>24</v>
      </c>
      <c r="M149">
        <v>5.68</v>
      </c>
      <c r="N149">
        <f t="shared" si="1"/>
        <v>1090.56</v>
      </c>
    </row>
    <row r="150" spans="2:15" x14ac:dyDescent="0.3">
      <c r="B150" s="90"/>
      <c r="C150" s="91"/>
      <c r="D150" s="91"/>
      <c r="E150" s="46" t="s">
        <v>254</v>
      </c>
      <c r="F150" s="22" t="s">
        <v>32</v>
      </c>
      <c r="G150" s="57" t="s">
        <v>271</v>
      </c>
      <c r="H150" s="20" t="s">
        <v>319</v>
      </c>
      <c r="I150" s="65" t="s">
        <v>162</v>
      </c>
      <c r="J150">
        <v>6000</v>
      </c>
      <c r="K150">
        <f t="shared" si="0"/>
        <v>6</v>
      </c>
      <c r="L150">
        <v>8</v>
      </c>
      <c r="M150">
        <v>4.45</v>
      </c>
      <c r="N150">
        <f t="shared" si="1"/>
        <v>213.60000000000002</v>
      </c>
    </row>
    <row r="151" spans="2:15" x14ac:dyDescent="0.3">
      <c r="B151" s="90"/>
      <c r="C151" s="91"/>
      <c r="D151" s="91"/>
      <c r="E151" s="46" t="s">
        <v>255</v>
      </c>
      <c r="F151" s="22" t="s">
        <v>32</v>
      </c>
      <c r="G151" s="57" t="s">
        <v>272</v>
      </c>
      <c r="H151" s="20" t="s">
        <v>120</v>
      </c>
      <c r="I151" s="65" t="s">
        <v>177</v>
      </c>
      <c r="J151">
        <v>20473</v>
      </c>
      <c r="K151">
        <f t="shared" si="0"/>
        <v>20.472999999999999</v>
      </c>
      <c r="L151">
        <v>12</v>
      </c>
      <c r="M151">
        <v>0.88</v>
      </c>
      <c r="N151">
        <f t="shared" si="1"/>
        <v>216.19487999999998</v>
      </c>
    </row>
    <row r="152" spans="2:15" x14ac:dyDescent="0.3">
      <c r="B152" s="90"/>
      <c r="C152" s="91"/>
      <c r="D152" s="91"/>
      <c r="E152" s="46" t="s">
        <v>256</v>
      </c>
      <c r="F152" s="22" t="s">
        <v>32</v>
      </c>
      <c r="G152" s="57" t="s">
        <v>273</v>
      </c>
      <c r="H152" s="20" t="s">
        <v>317</v>
      </c>
      <c r="I152" s="65" t="s">
        <v>176</v>
      </c>
      <c r="J152">
        <v>28000</v>
      </c>
      <c r="K152">
        <f t="shared" si="0"/>
        <v>28</v>
      </c>
      <c r="L152">
        <v>4</v>
      </c>
      <c r="M152">
        <v>14.11</v>
      </c>
      <c r="N152">
        <f t="shared" si="1"/>
        <v>1580.32</v>
      </c>
    </row>
    <row r="153" spans="2:15" x14ac:dyDescent="0.3">
      <c r="B153" s="90"/>
      <c r="C153" s="91"/>
      <c r="D153" s="91"/>
      <c r="E153" s="46" t="s">
        <v>257</v>
      </c>
      <c r="F153" s="22" t="s">
        <v>32</v>
      </c>
      <c r="G153" s="57" t="s">
        <v>274</v>
      </c>
      <c r="H153" s="20" t="s">
        <v>248</v>
      </c>
      <c r="I153" s="65" t="s">
        <v>246</v>
      </c>
      <c r="J153">
        <v>10500</v>
      </c>
      <c r="K153">
        <f t="shared" si="0"/>
        <v>10.5</v>
      </c>
      <c r="L153">
        <v>24</v>
      </c>
      <c r="M153">
        <v>2.56</v>
      </c>
      <c r="N153">
        <f t="shared" si="1"/>
        <v>645.12</v>
      </c>
    </row>
    <row r="154" spans="2:15" x14ac:dyDescent="0.3">
      <c r="B154" s="90"/>
      <c r="C154" s="91"/>
      <c r="D154" s="91"/>
      <c r="E154" s="46" t="s">
        <v>258</v>
      </c>
      <c r="F154" s="22" t="s">
        <v>32</v>
      </c>
      <c r="G154" s="57" t="s">
        <v>275</v>
      </c>
      <c r="H154" s="20" t="s">
        <v>321</v>
      </c>
      <c r="I154" s="65" t="s">
        <v>167</v>
      </c>
      <c r="J154">
        <v>7500</v>
      </c>
      <c r="K154">
        <f t="shared" si="0"/>
        <v>7.5</v>
      </c>
      <c r="L154">
        <v>24</v>
      </c>
      <c r="M154">
        <v>5.68</v>
      </c>
      <c r="N154">
        <f t="shared" si="1"/>
        <v>1022.4</v>
      </c>
    </row>
    <row r="155" spans="2:15" x14ac:dyDescent="0.3">
      <c r="B155" s="90" t="s">
        <v>12</v>
      </c>
      <c r="C155" s="91" t="s">
        <v>35</v>
      </c>
      <c r="D155" s="91" t="s">
        <v>282</v>
      </c>
      <c r="E155" s="57" t="s">
        <v>81</v>
      </c>
      <c r="F155" s="57" t="s">
        <v>15</v>
      </c>
      <c r="G155" s="57" t="s">
        <v>259</v>
      </c>
      <c r="H155" s="26" t="s">
        <v>338</v>
      </c>
      <c r="I155" t="s">
        <v>374</v>
      </c>
      <c r="J155">
        <f>3500*2</f>
        <v>7000</v>
      </c>
      <c r="K155">
        <f>J155/1000</f>
        <v>7</v>
      </c>
      <c r="L155">
        <v>10</v>
      </c>
      <c r="M155">
        <v>5.67</v>
      </c>
      <c r="N155">
        <f>K155*L155*M155</f>
        <v>396.9</v>
      </c>
      <c r="O155" s="73">
        <f>SUM(N155:N178)</f>
        <v>3844.5619999999999</v>
      </c>
    </row>
    <row r="156" spans="2:15" x14ac:dyDescent="0.3">
      <c r="B156" s="90"/>
      <c r="C156" s="91"/>
      <c r="D156" s="91"/>
      <c r="E156" s="57" t="s">
        <v>144</v>
      </c>
      <c r="F156" s="57" t="s">
        <v>15</v>
      </c>
      <c r="G156" s="57" t="s">
        <v>259</v>
      </c>
      <c r="H156" s="26" t="s">
        <v>338</v>
      </c>
      <c r="I156" s="65" t="s">
        <v>365</v>
      </c>
      <c r="J156">
        <v>3000</v>
      </c>
      <c r="K156">
        <f t="shared" ref="K156:K219" si="2">J156/1000</f>
        <v>3</v>
      </c>
      <c r="L156">
        <v>4</v>
      </c>
      <c r="M156">
        <v>5.67</v>
      </c>
      <c r="N156">
        <f t="shared" ref="N156:N219" si="3">K156*L156*M156</f>
        <v>68.039999999999992</v>
      </c>
      <c r="O156" s="73"/>
    </row>
    <row r="157" spans="2:15" x14ac:dyDescent="0.3">
      <c r="B157" s="90"/>
      <c r="C157" s="91"/>
      <c r="D157" s="91"/>
      <c r="E157" s="57" t="s">
        <v>83</v>
      </c>
      <c r="F157" s="57" t="s">
        <v>15</v>
      </c>
      <c r="G157" s="57" t="s">
        <v>261</v>
      </c>
      <c r="H157" s="26" t="s">
        <v>338</v>
      </c>
      <c r="I157" t="s">
        <v>365</v>
      </c>
      <c r="J157">
        <v>3500</v>
      </c>
      <c r="K157">
        <f t="shared" si="2"/>
        <v>3.5</v>
      </c>
      <c r="L157">
        <v>6</v>
      </c>
      <c r="M157">
        <v>5.67</v>
      </c>
      <c r="N157">
        <f t="shared" si="3"/>
        <v>119.07</v>
      </c>
      <c r="O157" s="73"/>
    </row>
    <row r="158" spans="2:15" x14ac:dyDescent="0.3">
      <c r="B158" s="90"/>
      <c r="C158" s="91"/>
      <c r="D158" s="91"/>
      <c r="E158" s="57" t="s">
        <v>85</v>
      </c>
      <c r="F158" s="57" t="s">
        <v>15</v>
      </c>
      <c r="G158" s="57" t="s">
        <v>290</v>
      </c>
      <c r="H158" s="26" t="s">
        <v>41</v>
      </c>
      <c r="I158" t="s">
        <v>366</v>
      </c>
      <c r="J158">
        <v>1500</v>
      </c>
      <c r="K158">
        <f t="shared" si="2"/>
        <v>1.5</v>
      </c>
      <c r="L158">
        <v>6</v>
      </c>
      <c r="M158">
        <v>4.1399999999999997</v>
      </c>
      <c r="N158">
        <f t="shared" si="3"/>
        <v>37.26</v>
      </c>
      <c r="O158" s="73"/>
    </row>
    <row r="159" spans="2:15" x14ac:dyDescent="0.3">
      <c r="B159" s="90"/>
      <c r="C159" s="91"/>
      <c r="D159" s="91"/>
      <c r="E159" s="57" t="s">
        <v>189</v>
      </c>
      <c r="F159" s="57" t="s">
        <v>15</v>
      </c>
      <c r="G159" s="57" t="s">
        <v>291</v>
      </c>
      <c r="H159" s="26" t="s">
        <v>283</v>
      </c>
      <c r="I159" t="s">
        <v>367</v>
      </c>
      <c r="J159">
        <v>1500</v>
      </c>
      <c r="K159">
        <f t="shared" si="2"/>
        <v>1.5</v>
      </c>
      <c r="L159">
        <v>6</v>
      </c>
      <c r="M159">
        <v>2.42</v>
      </c>
      <c r="N159">
        <f t="shared" si="3"/>
        <v>21.78</v>
      </c>
      <c r="O159" s="73"/>
    </row>
    <row r="160" spans="2:15" x14ac:dyDescent="0.3">
      <c r="B160" s="90"/>
      <c r="C160" s="91"/>
      <c r="D160" s="91"/>
      <c r="E160" s="22" t="s">
        <v>284</v>
      </c>
      <c r="F160" s="57" t="s">
        <v>229</v>
      </c>
      <c r="G160" s="57" t="s">
        <v>292</v>
      </c>
      <c r="H160" s="20" t="s">
        <v>281</v>
      </c>
      <c r="I160" t="s">
        <v>372</v>
      </c>
      <c r="J160">
        <v>5000</v>
      </c>
      <c r="K160">
        <f t="shared" si="2"/>
        <v>5</v>
      </c>
      <c r="L160">
        <v>16</v>
      </c>
      <c r="M160">
        <v>3.06</v>
      </c>
      <c r="N160">
        <f t="shared" si="3"/>
        <v>244.8</v>
      </c>
      <c r="O160" s="73"/>
    </row>
    <row r="161" spans="2:15" x14ac:dyDescent="0.3">
      <c r="B161" s="90"/>
      <c r="C161" s="91"/>
      <c r="D161" s="91"/>
      <c r="E161" s="22" t="s">
        <v>285</v>
      </c>
      <c r="F161" s="57" t="s">
        <v>229</v>
      </c>
      <c r="G161" s="57" t="s">
        <v>293</v>
      </c>
      <c r="H161" s="20" t="s">
        <v>281</v>
      </c>
      <c r="I161" t="s">
        <v>372</v>
      </c>
      <c r="J161">
        <v>12000</v>
      </c>
      <c r="K161">
        <f t="shared" si="2"/>
        <v>12</v>
      </c>
      <c r="L161">
        <v>14</v>
      </c>
      <c r="M161">
        <v>3.06</v>
      </c>
      <c r="N161">
        <f t="shared" si="3"/>
        <v>514.08000000000004</v>
      </c>
      <c r="O161" s="73"/>
    </row>
    <row r="162" spans="2:15" x14ac:dyDescent="0.3">
      <c r="B162" s="90"/>
      <c r="C162" s="91"/>
      <c r="D162" s="91"/>
      <c r="E162" s="22" t="s">
        <v>209</v>
      </c>
      <c r="F162" s="57" t="s">
        <v>229</v>
      </c>
      <c r="G162" s="57" t="s">
        <v>294</v>
      </c>
      <c r="H162" s="20" t="s">
        <v>243</v>
      </c>
      <c r="I162" s="70" t="s">
        <v>311</v>
      </c>
      <c r="J162">
        <v>4000</v>
      </c>
      <c r="K162">
        <f t="shared" si="2"/>
        <v>4</v>
      </c>
      <c r="L162">
        <v>4</v>
      </c>
      <c r="M162">
        <v>2.91</v>
      </c>
      <c r="N162">
        <f t="shared" si="3"/>
        <v>46.56</v>
      </c>
      <c r="O162" s="73"/>
    </row>
    <row r="163" spans="2:15" x14ac:dyDescent="0.3">
      <c r="B163" s="90"/>
      <c r="C163" s="91"/>
      <c r="D163" s="91"/>
      <c r="E163" s="22" t="s">
        <v>210</v>
      </c>
      <c r="F163" s="57" t="s">
        <v>229</v>
      </c>
      <c r="G163" s="57" t="s">
        <v>295</v>
      </c>
      <c r="H163" s="20" t="s">
        <v>276</v>
      </c>
      <c r="I163" t="s">
        <v>371</v>
      </c>
      <c r="J163">
        <v>4000</v>
      </c>
      <c r="K163">
        <f t="shared" si="2"/>
        <v>4</v>
      </c>
      <c r="L163">
        <v>6</v>
      </c>
      <c r="M163">
        <v>1.76</v>
      </c>
      <c r="N163">
        <f t="shared" si="3"/>
        <v>42.24</v>
      </c>
      <c r="O163" s="73"/>
    </row>
    <row r="164" spans="2:15" x14ac:dyDescent="0.3">
      <c r="B164" s="90"/>
      <c r="C164" s="91"/>
      <c r="D164" s="91"/>
      <c r="E164" s="22" t="s">
        <v>211</v>
      </c>
      <c r="F164" s="57" t="s">
        <v>229</v>
      </c>
      <c r="G164" s="57" t="s">
        <v>296</v>
      </c>
      <c r="H164" s="20" t="s">
        <v>276</v>
      </c>
      <c r="I164" t="s">
        <v>371</v>
      </c>
      <c r="J164">
        <v>1000</v>
      </c>
      <c r="K164">
        <f t="shared" si="2"/>
        <v>1</v>
      </c>
      <c r="L164">
        <v>16</v>
      </c>
      <c r="M164">
        <v>1.76</v>
      </c>
      <c r="N164">
        <f t="shared" si="3"/>
        <v>28.16</v>
      </c>
      <c r="O164" s="73"/>
    </row>
    <row r="165" spans="2:15" x14ac:dyDescent="0.3">
      <c r="B165" s="90"/>
      <c r="C165" s="91"/>
      <c r="D165" s="91"/>
      <c r="E165" s="22" t="s">
        <v>212</v>
      </c>
      <c r="F165" s="57" t="s">
        <v>229</v>
      </c>
      <c r="G165" s="57" t="s">
        <v>297</v>
      </c>
      <c r="H165" s="20" t="s">
        <v>276</v>
      </c>
      <c r="I165" t="s">
        <v>371</v>
      </c>
      <c r="J165">
        <v>2000</v>
      </c>
      <c r="K165">
        <f t="shared" si="2"/>
        <v>2</v>
      </c>
      <c r="L165">
        <v>16</v>
      </c>
      <c r="M165">
        <v>1.76</v>
      </c>
      <c r="N165">
        <f t="shared" si="3"/>
        <v>56.32</v>
      </c>
      <c r="O165" s="73"/>
    </row>
    <row r="166" spans="2:15" x14ac:dyDescent="0.3">
      <c r="B166" s="90"/>
      <c r="C166" s="91"/>
      <c r="D166" s="91"/>
      <c r="E166" s="22" t="s">
        <v>41</v>
      </c>
      <c r="F166" s="57" t="s">
        <v>229</v>
      </c>
      <c r="G166" s="57" t="s">
        <v>298</v>
      </c>
      <c r="H166" s="20" t="s">
        <v>276</v>
      </c>
      <c r="I166" s="71" t="s">
        <v>371</v>
      </c>
      <c r="J166">
        <v>250</v>
      </c>
      <c r="K166">
        <f t="shared" si="2"/>
        <v>0.25</v>
      </c>
      <c r="L166">
        <v>16</v>
      </c>
      <c r="M166">
        <v>1.76</v>
      </c>
      <c r="N166">
        <f t="shared" si="3"/>
        <v>7.04</v>
      </c>
      <c r="O166" s="73"/>
    </row>
    <row r="167" spans="2:15" x14ac:dyDescent="0.3">
      <c r="B167" s="90"/>
      <c r="C167" s="91"/>
      <c r="D167" s="91"/>
      <c r="E167" s="22" t="s">
        <v>287</v>
      </c>
      <c r="F167" s="57" t="s">
        <v>229</v>
      </c>
      <c r="G167" s="57" t="s">
        <v>299</v>
      </c>
      <c r="H167" s="20" t="s">
        <v>276</v>
      </c>
      <c r="I167" s="71" t="s">
        <v>371</v>
      </c>
      <c r="K167">
        <f t="shared" si="2"/>
        <v>0</v>
      </c>
      <c r="M167">
        <v>1.76</v>
      </c>
      <c r="N167">
        <f t="shared" si="3"/>
        <v>0</v>
      </c>
      <c r="O167" s="73"/>
    </row>
    <row r="168" spans="2:15" x14ac:dyDescent="0.3">
      <c r="B168" s="90"/>
      <c r="C168" s="91"/>
      <c r="D168" s="91"/>
      <c r="E168" s="22" t="s">
        <v>25</v>
      </c>
      <c r="F168" s="22" t="s">
        <v>31</v>
      </c>
      <c r="G168" s="57" t="s">
        <v>300</v>
      </c>
      <c r="H168" s="63" t="s">
        <v>118</v>
      </c>
      <c r="I168" s="71" t="s">
        <v>368</v>
      </c>
      <c r="J168">
        <v>1500</v>
      </c>
      <c r="K168">
        <f t="shared" si="2"/>
        <v>1.5</v>
      </c>
      <c r="L168">
        <v>4</v>
      </c>
      <c r="M168">
        <v>4.5599999999999996</v>
      </c>
      <c r="N168">
        <f t="shared" si="3"/>
        <v>27.36</v>
      </c>
      <c r="O168" s="73"/>
    </row>
    <row r="169" spans="2:15" x14ac:dyDescent="0.3">
      <c r="B169" s="90"/>
      <c r="C169" s="91"/>
      <c r="D169" s="91"/>
      <c r="E169" s="22" t="s">
        <v>27</v>
      </c>
      <c r="F169" s="22" t="s">
        <v>31</v>
      </c>
      <c r="G169" s="57" t="s">
        <v>301</v>
      </c>
      <c r="H169" s="63" t="s">
        <v>43</v>
      </c>
      <c r="I169" s="70" t="s">
        <v>46</v>
      </c>
      <c r="J169">
        <v>4000</v>
      </c>
      <c r="K169">
        <f t="shared" si="2"/>
        <v>4</v>
      </c>
      <c r="L169">
        <v>9</v>
      </c>
      <c r="M169">
        <v>3.33</v>
      </c>
      <c r="N169">
        <f t="shared" si="3"/>
        <v>119.88</v>
      </c>
      <c r="O169" s="73"/>
    </row>
    <row r="170" spans="2:15" x14ac:dyDescent="0.3">
      <c r="B170" s="90"/>
      <c r="C170" s="91"/>
      <c r="D170" s="91"/>
      <c r="E170" s="22" t="s">
        <v>29</v>
      </c>
      <c r="F170" s="22" t="s">
        <v>31</v>
      </c>
      <c r="G170" s="57" t="s">
        <v>302</v>
      </c>
      <c r="H170" s="63" t="s">
        <v>355</v>
      </c>
      <c r="I170" s="70" t="s">
        <v>369</v>
      </c>
      <c r="J170">
        <f>9600+9800+9600</f>
        <v>29000</v>
      </c>
      <c r="K170">
        <f t="shared" si="2"/>
        <v>29</v>
      </c>
      <c r="L170">
        <v>4</v>
      </c>
      <c r="M170">
        <v>4.17</v>
      </c>
      <c r="N170">
        <f t="shared" si="3"/>
        <v>483.71999999999997</v>
      </c>
      <c r="O170" s="73"/>
    </row>
    <row r="171" spans="2:15" x14ac:dyDescent="0.3">
      <c r="B171" s="90"/>
      <c r="C171" s="91"/>
      <c r="D171" s="91"/>
      <c r="E171" s="22" t="s">
        <v>30</v>
      </c>
      <c r="F171" s="22" t="s">
        <v>31</v>
      </c>
      <c r="G171" s="57" t="s">
        <v>303</v>
      </c>
      <c r="H171" s="63" t="s">
        <v>318</v>
      </c>
      <c r="I171" s="70" t="s">
        <v>315</v>
      </c>
      <c r="J171">
        <v>40000</v>
      </c>
      <c r="K171">
        <f t="shared" si="2"/>
        <v>40</v>
      </c>
      <c r="L171">
        <v>1</v>
      </c>
      <c r="M171">
        <v>6.29</v>
      </c>
      <c r="N171">
        <f t="shared" si="3"/>
        <v>251.6</v>
      </c>
      <c r="O171" s="73"/>
    </row>
    <row r="172" spans="2:15" x14ac:dyDescent="0.3">
      <c r="B172" s="90"/>
      <c r="C172" s="91"/>
      <c r="D172" s="91"/>
      <c r="E172" s="22" t="s">
        <v>97</v>
      </c>
      <c r="F172" s="22" t="s">
        <v>31</v>
      </c>
      <c r="G172" s="57" t="s">
        <v>304</v>
      </c>
      <c r="H172" s="63" t="s">
        <v>43</v>
      </c>
      <c r="I172" s="70" t="s">
        <v>46</v>
      </c>
      <c r="J172">
        <v>8000</v>
      </c>
      <c r="K172">
        <f t="shared" si="2"/>
        <v>8</v>
      </c>
      <c r="L172">
        <v>2</v>
      </c>
      <c r="M172">
        <v>3.33</v>
      </c>
      <c r="N172">
        <f t="shared" si="3"/>
        <v>53.28</v>
      </c>
      <c r="O172" s="73"/>
    </row>
    <row r="173" spans="2:15" x14ac:dyDescent="0.3">
      <c r="B173" s="90"/>
      <c r="C173" s="91"/>
      <c r="D173" s="91"/>
      <c r="E173" s="22" t="s">
        <v>98</v>
      </c>
      <c r="F173" s="22" t="s">
        <v>31</v>
      </c>
      <c r="G173" s="57" t="s">
        <v>305</v>
      </c>
      <c r="H173" s="63" t="s">
        <v>43</v>
      </c>
      <c r="I173" s="70" t="s">
        <v>46</v>
      </c>
      <c r="J173">
        <v>2000</v>
      </c>
      <c r="K173">
        <f t="shared" si="2"/>
        <v>2</v>
      </c>
      <c r="L173">
        <v>8</v>
      </c>
      <c r="M173">
        <v>3.33</v>
      </c>
      <c r="N173">
        <f t="shared" si="3"/>
        <v>53.28</v>
      </c>
      <c r="O173" s="73"/>
    </row>
    <row r="174" spans="2:15" x14ac:dyDescent="0.3">
      <c r="B174" s="90"/>
      <c r="C174" s="91"/>
      <c r="D174" s="91"/>
      <c r="E174" s="22" t="s">
        <v>99</v>
      </c>
      <c r="F174" s="22" t="s">
        <v>31</v>
      </c>
      <c r="G174" s="57" t="s">
        <v>299</v>
      </c>
      <c r="H174" s="63" t="s">
        <v>43</v>
      </c>
      <c r="I174" s="70" t="s">
        <v>46</v>
      </c>
      <c r="J174">
        <v>4000</v>
      </c>
      <c r="K174">
        <f t="shared" si="2"/>
        <v>4</v>
      </c>
      <c r="L174">
        <v>12</v>
      </c>
      <c r="M174">
        <v>3.33</v>
      </c>
      <c r="N174">
        <f t="shared" si="3"/>
        <v>159.84</v>
      </c>
      <c r="O174" s="73"/>
    </row>
    <row r="175" spans="2:15" x14ac:dyDescent="0.3">
      <c r="B175" s="90"/>
      <c r="C175" s="91"/>
      <c r="D175" s="91"/>
      <c r="E175" s="22" t="s">
        <v>100</v>
      </c>
      <c r="F175" s="22" t="s">
        <v>31</v>
      </c>
      <c r="G175" s="57" t="s">
        <v>268</v>
      </c>
      <c r="H175" s="63" t="s">
        <v>209</v>
      </c>
      <c r="I175" s="71" t="s">
        <v>373</v>
      </c>
      <c r="J175">
        <f>4000*2</f>
        <v>8000</v>
      </c>
      <c r="K175">
        <f t="shared" si="2"/>
        <v>8</v>
      </c>
      <c r="L175">
        <v>9</v>
      </c>
      <c r="M175">
        <v>4.67</v>
      </c>
      <c r="N175">
        <f t="shared" si="3"/>
        <v>336.24</v>
      </c>
      <c r="O175" s="73"/>
    </row>
    <row r="176" spans="2:15" x14ac:dyDescent="0.3">
      <c r="B176" s="90"/>
      <c r="C176" s="91"/>
      <c r="D176" s="91"/>
      <c r="E176" s="22" t="s">
        <v>101</v>
      </c>
      <c r="F176" s="22" t="s">
        <v>31</v>
      </c>
      <c r="G176" s="57" t="s">
        <v>306</v>
      </c>
      <c r="H176" s="63" t="s">
        <v>355</v>
      </c>
      <c r="I176" s="71" t="s">
        <v>369</v>
      </c>
      <c r="J176">
        <f>9600+9800+9600</f>
        <v>29000</v>
      </c>
      <c r="K176">
        <f t="shared" si="2"/>
        <v>29</v>
      </c>
      <c r="L176">
        <v>4</v>
      </c>
      <c r="M176">
        <v>4.17</v>
      </c>
      <c r="N176">
        <f t="shared" si="3"/>
        <v>483.71999999999997</v>
      </c>
      <c r="O176" s="73"/>
    </row>
    <row r="177" spans="2:15" x14ac:dyDescent="0.3">
      <c r="B177" s="90"/>
      <c r="C177" s="91"/>
      <c r="D177" s="91"/>
      <c r="E177" s="22" t="s">
        <v>288</v>
      </c>
      <c r="F177" s="57" t="s">
        <v>309</v>
      </c>
      <c r="G177" s="57" t="s">
        <v>307</v>
      </c>
      <c r="H177" s="63" t="s">
        <v>119</v>
      </c>
      <c r="I177" s="70" t="s">
        <v>370</v>
      </c>
      <c r="J177">
        <v>5000</v>
      </c>
      <c r="K177">
        <f t="shared" si="2"/>
        <v>5</v>
      </c>
      <c r="L177">
        <v>8</v>
      </c>
      <c r="M177">
        <v>0.61</v>
      </c>
      <c r="N177">
        <f t="shared" si="3"/>
        <v>24.4</v>
      </c>
      <c r="O177" s="73"/>
    </row>
    <row r="178" spans="2:15" x14ac:dyDescent="0.3">
      <c r="B178" s="90"/>
      <c r="C178" s="91"/>
      <c r="D178" s="91"/>
      <c r="E178" s="22" t="s">
        <v>289</v>
      </c>
      <c r="F178" s="57" t="s">
        <v>309</v>
      </c>
      <c r="G178" s="57" t="s">
        <v>308</v>
      </c>
      <c r="H178" s="63" t="s">
        <v>175</v>
      </c>
      <c r="I178" s="70" t="s">
        <v>316</v>
      </c>
      <c r="J178">
        <v>9600</v>
      </c>
      <c r="K178">
        <f t="shared" si="2"/>
        <v>9.6</v>
      </c>
      <c r="L178">
        <v>3</v>
      </c>
      <c r="M178">
        <v>9.34</v>
      </c>
      <c r="N178">
        <f t="shared" si="3"/>
        <v>268.99199999999996</v>
      </c>
      <c r="O178" s="73"/>
    </row>
    <row r="179" spans="2:15" x14ac:dyDescent="0.3">
      <c r="B179" s="90" t="s">
        <v>12</v>
      </c>
      <c r="C179" s="91" t="s">
        <v>68</v>
      </c>
      <c r="D179" s="91" t="s">
        <v>282</v>
      </c>
      <c r="E179" s="57" t="s">
        <v>81</v>
      </c>
      <c r="F179" s="57" t="s">
        <v>15</v>
      </c>
      <c r="G179" s="57" t="s">
        <v>259</v>
      </c>
      <c r="H179" s="26" t="s">
        <v>338</v>
      </c>
      <c r="I179" s="71" t="s">
        <v>374</v>
      </c>
      <c r="J179">
        <f>3500*2</f>
        <v>7000</v>
      </c>
      <c r="K179">
        <f t="shared" si="2"/>
        <v>7</v>
      </c>
      <c r="L179">
        <v>10</v>
      </c>
      <c r="M179">
        <v>5.67</v>
      </c>
      <c r="N179">
        <f t="shared" si="3"/>
        <v>396.9</v>
      </c>
      <c r="O179" s="73">
        <f>SUM(N179:N202)</f>
        <v>3972.1720000000005</v>
      </c>
    </row>
    <row r="180" spans="2:15" x14ac:dyDescent="0.3">
      <c r="B180" s="90"/>
      <c r="C180" s="91"/>
      <c r="D180" s="91"/>
      <c r="E180" s="57" t="s">
        <v>144</v>
      </c>
      <c r="F180" s="57" t="s">
        <v>15</v>
      </c>
      <c r="G180" s="57" t="s">
        <v>259</v>
      </c>
      <c r="H180" s="26" t="s">
        <v>338</v>
      </c>
      <c r="I180" s="70" t="s">
        <v>365</v>
      </c>
      <c r="J180">
        <v>3000</v>
      </c>
      <c r="K180">
        <f t="shared" si="2"/>
        <v>3</v>
      </c>
      <c r="L180">
        <v>4</v>
      </c>
      <c r="M180">
        <v>5.67</v>
      </c>
      <c r="N180">
        <f t="shared" si="3"/>
        <v>68.039999999999992</v>
      </c>
    </row>
    <row r="181" spans="2:15" x14ac:dyDescent="0.3">
      <c r="B181" s="90"/>
      <c r="C181" s="91"/>
      <c r="D181" s="91"/>
      <c r="E181" s="57" t="s">
        <v>83</v>
      </c>
      <c r="F181" s="57" t="s">
        <v>15</v>
      </c>
      <c r="G181" s="57" t="s">
        <v>261</v>
      </c>
      <c r="H181" s="26" t="s">
        <v>338</v>
      </c>
      <c r="I181" s="71" t="s">
        <v>365</v>
      </c>
      <c r="J181">
        <v>3500</v>
      </c>
      <c r="K181">
        <f t="shared" si="2"/>
        <v>3.5</v>
      </c>
      <c r="L181">
        <v>6</v>
      </c>
      <c r="M181">
        <v>5.67</v>
      </c>
      <c r="N181">
        <f t="shared" si="3"/>
        <v>119.07</v>
      </c>
    </row>
    <row r="182" spans="2:15" x14ac:dyDescent="0.3">
      <c r="B182" s="90"/>
      <c r="C182" s="91"/>
      <c r="D182" s="91"/>
      <c r="E182" s="57" t="s">
        <v>85</v>
      </c>
      <c r="F182" s="57" t="s">
        <v>15</v>
      </c>
      <c r="G182" s="57" t="s">
        <v>290</v>
      </c>
      <c r="H182" s="26" t="s">
        <v>338</v>
      </c>
      <c r="I182" s="71" t="s">
        <v>365</v>
      </c>
      <c r="J182">
        <v>1500</v>
      </c>
      <c r="K182">
        <f t="shared" si="2"/>
        <v>1.5</v>
      </c>
      <c r="L182">
        <v>6</v>
      </c>
      <c r="M182">
        <v>5.67</v>
      </c>
      <c r="N182">
        <f t="shared" si="3"/>
        <v>51.03</v>
      </c>
    </row>
    <row r="183" spans="2:15" x14ac:dyDescent="0.3">
      <c r="B183" s="90"/>
      <c r="C183" s="91"/>
      <c r="D183" s="91"/>
      <c r="E183" s="57" t="s">
        <v>189</v>
      </c>
      <c r="F183" s="57" t="s">
        <v>15</v>
      </c>
      <c r="G183" s="57" t="s">
        <v>291</v>
      </c>
      <c r="H183" s="26" t="s">
        <v>283</v>
      </c>
      <c r="I183" s="71" t="s">
        <v>367</v>
      </c>
      <c r="J183">
        <v>1500</v>
      </c>
      <c r="K183">
        <f t="shared" si="2"/>
        <v>1.5</v>
      </c>
      <c r="L183">
        <v>6</v>
      </c>
      <c r="M183">
        <v>2.42</v>
      </c>
      <c r="N183">
        <f t="shared" si="3"/>
        <v>21.78</v>
      </c>
    </row>
    <row r="184" spans="2:15" x14ac:dyDescent="0.3">
      <c r="B184" s="90"/>
      <c r="C184" s="91"/>
      <c r="D184" s="91"/>
      <c r="E184" s="22" t="s">
        <v>284</v>
      </c>
      <c r="F184" s="57" t="s">
        <v>229</v>
      </c>
      <c r="G184" s="57" t="s">
        <v>292</v>
      </c>
      <c r="H184" s="20" t="s">
        <v>252</v>
      </c>
      <c r="I184" s="70" t="s">
        <v>173</v>
      </c>
      <c r="J184">
        <v>5000</v>
      </c>
      <c r="K184">
        <f t="shared" si="2"/>
        <v>5</v>
      </c>
      <c r="L184">
        <v>16</v>
      </c>
      <c r="M184">
        <v>3.25</v>
      </c>
      <c r="N184">
        <f t="shared" si="3"/>
        <v>260</v>
      </c>
    </row>
    <row r="185" spans="2:15" x14ac:dyDescent="0.3">
      <c r="B185" s="90"/>
      <c r="C185" s="91"/>
      <c r="D185" s="91"/>
      <c r="E185" s="22" t="s">
        <v>285</v>
      </c>
      <c r="F185" s="57" t="s">
        <v>229</v>
      </c>
      <c r="G185" s="57" t="s">
        <v>293</v>
      </c>
      <c r="H185" s="20" t="s">
        <v>252</v>
      </c>
      <c r="I185" s="70" t="s">
        <v>173</v>
      </c>
      <c r="J185">
        <v>12000</v>
      </c>
      <c r="K185">
        <f t="shared" si="2"/>
        <v>12</v>
      </c>
      <c r="L185">
        <v>14</v>
      </c>
      <c r="M185">
        <v>3.25</v>
      </c>
      <c r="N185">
        <f t="shared" si="3"/>
        <v>546</v>
      </c>
    </row>
    <row r="186" spans="2:15" x14ac:dyDescent="0.3">
      <c r="B186" s="90"/>
      <c r="C186" s="91"/>
      <c r="D186" s="91"/>
      <c r="E186" s="22" t="s">
        <v>209</v>
      </c>
      <c r="F186" s="57" t="s">
        <v>229</v>
      </c>
      <c r="G186" s="57" t="s">
        <v>294</v>
      </c>
      <c r="H186" s="20" t="s">
        <v>278</v>
      </c>
      <c r="I186" s="71" t="s">
        <v>312</v>
      </c>
      <c r="J186">
        <v>4000</v>
      </c>
      <c r="K186">
        <f t="shared" si="2"/>
        <v>4</v>
      </c>
      <c r="L186">
        <v>4</v>
      </c>
      <c r="M186">
        <v>2.58</v>
      </c>
      <c r="N186">
        <f t="shared" si="3"/>
        <v>41.28</v>
      </c>
    </row>
    <row r="187" spans="2:15" x14ac:dyDescent="0.3">
      <c r="B187" s="90"/>
      <c r="C187" s="91"/>
      <c r="D187" s="91"/>
      <c r="E187" s="22" t="s">
        <v>210</v>
      </c>
      <c r="F187" s="57" t="s">
        <v>229</v>
      </c>
      <c r="G187" s="57" t="s">
        <v>295</v>
      </c>
      <c r="H187" s="20" t="s">
        <v>276</v>
      </c>
      <c r="I187" s="71" t="s">
        <v>371</v>
      </c>
      <c r="J187">
        <v>4000</v>
      </c>
      <c r="K187">
        <f t="shared" si="2"/>
        <v>4</v>
      </c>
      <c r="L187">
        <v>6</v>
      </c>
      <c r="M187">
        <v>1.76</v>
      </c>
      <c r="N187">
        <f t="shared" si="3"/>
        <v>42.24</v>
      </c>
    </row>
    <row r="188" spans="2:15" x14ac:dyDescent="0.3">
      <c r="B188" s="90"/>
      <c r="C188" s="91"/>
      <c r="D188" s="91"/>
      <c r="E188" s="22" t="s">
        <v>211</v>
      </c>
      <c r="F188" s="57" t="s">
        <v>229</v>
      </c>
      <c r="G188" s="57" t="s">
        <v>296</v>
      </c>
      <c r="H188" s="20" t="s">
        <v>276</v>
      </c>
      <c r="I188" s="71" t="s">
        <v>371</v>
      </c>
      <c r="J188">
        <v>1000</v>
      </c>
      <c r="K188">
        <f t="shared" si="2"/>
        <v>1</v>
      </c>
      <c r="L188">
        <v>16</v>
      </c>
      <c r="M188">
        <v>1.76</v>
      </c>
      <c r="N188">
        <f t="shared" si="3"/>
        <v>28.16</v>
      </c>
    </row>
    <row r="189" spans="2:15" x14ac:dyDescent="0.3">
      <c r="B189" s="90"/>
      <c r="C189" s="91"/>
      <c r="D189" s="91"/>
      <c r="E189" s="22" t="s">
        <v>212</v>
      </c>
      <c r="F189" s="57" t="s">
        <v>229</v>
      </c>
      <c r="G189" s="57" t="s">
        <v>297</v>
      </c>
      <c r="H189" s="20" t="s">
        <v>276</v>
      </c>
      <c r="I189" s="71" t="s">
        <v>371</v>
      </c>
      <c r="J189">
        <v>2000</v>
      </c>
      <c r="K189">
        <f t="shared" si="2"/>
        <v>2</v>
      </c>
      <c r="L189">
        <v>16</v>
      </c>
      <c r="M189">
        <v>1.76</v>
      </c>
      <c r="N189">
        <f t="shared" si="3"/>
        <v>56.32</v>
      </c>
    </row>
    <row r="190" spans="2:15" x14ac:dyDescent="0.3">
      <c r="B190" s="90"/>
      <c r="C190" s="91"/>
      <c r="D190" s="91"/>
      <c r="E190" s="22" t="s">
        <v>41</v>
      </c>
      <c r="F190" s="57" t="s">
        <v>229</v>
      </c>
      <c r="G190" s="57" t="s">
        <v>298</v>
      </c>
      <c r="H190" s="20" t="s">
        <v>276</v>
      </c>
      <c r="I190" s="71" t="s">
        <v>371</v>
      </c>
      <c r="J190">
        <v>250</v>
      </c>
      <c r="K190">
        <f t="shared" si="2"/>
        <v>0.25</v>
      </c>
      <c r="L190">
        <v>16</v>
      </c>
      <c r="M190">
        <v>1.76</v>
      </c>
      <c r="N190">
        <f t="shared" si="3"/>
        <v>7.04</v>
      </c>
    </row>
    <row r="191" spans="2:15" x14ac:dyDescent="0.3">
      <c r="B191" s="90"/>
      <c r="C191" s="91"/>
      <c r="D191" s="91"/>
      <c r="E191" s="22" t="s">
        <v>287</v>
      </c>
      <c r="F191" s="57" t="s">
        <v>229</v>
      </c>
      <c r="G191" s="57" t="s">
        <v>299</v>
      </c>
      <c r="H191" s="20" t="s">
        <v>276</v>
      </c>
      <c r="I191" s="71" t="s">
        <v>371</v>
      </c>
      <c r="K191">
        <f t="shared" si="2"/>
        <v>0</v>
      </c>
      <c r="M191">
        <v>1.76</v>
      </c>
      <c r="N191">
        <f t="shared" si="3"/>
        <v>0</v>
      </c>
    </row>
    <row r="192" spans="2:15" x14ac:dyDescent="0.3">
      <c r="B192" s="90"/>
      <c r="C192" s="91"/>
      <c r="D192" s="91"/>
      <c r="E192" s="22" t="s">
        <v>25</v>
      </c>
      <c r="F192" s="22" t="s">
        <v>31</v>
      </c>
      <c r="G192" s="57" t="s">
        <v>300</v>
      </c>
      <c r="H192" s="63" t="s">
        <v>340</v>
      </c>
      <c r="I192" s="70" t="s">
        <v>375</v>
      </c>
      <c r="J192">
        <v>1500</v>
      </c>
      <c r="K192">
        <f t="shared" si="2"/>
        <v>1.5</v>
      </c>
      <c r="L192">
        <v>4</v>
      </c>
      <c r="M192">
        <v>5.22</v>
      </c>
      <c r="N192">
        <f t="shared" si="3"/>
        <v>31.32</v>
      </c>
    </row>
    <row r="193" spans="2:15" x14ac:dyDescent="0.3">
      <c r="B193" s="90"/>
      <c r="C193" s="91"/>
      <c r="D193" s="91"/>
      <c r="E193" s="22" t="s">
        <v>27</v>
      </c>
      <c r="F193" s="22" t="s">
        <v>31</v>
      </c>
      <c r="G193" s="57" t="s">
        <v>301</v>
      </c>
      <c r="H193" s="63" t="s">
        <v>340</v>
      </c>
      <c r="I193" s="70" t="s">
        <v>375</v>
      </c>
      <c r="J193">
        <v>4000</v>
      </c>
      <c r="K193">
        <f t="shared" si="2"/>
        <v>4</v>
      </c>
      <c r="L193">
        <v>9</v>
      </c>
      <c r="M193">
        <v>5.22</v>
      </c>
      <c r="N193">
        <f t="shared" si="3"/>
        <v>187.92</v>
      </c>
    </row>
    <row r="194" spans="2:15" x14ac:dyDescent="0.3">
      <c r="B194" s="90"/>
      <c r="C194" s="91"/>
      <c r="D194" s="91"/>
      <c r="E194" s="22" t="s">
        <v>29</v>
      </c>
      <c r="F194" s="22" t="s">
        <v>31</v>
      </c>
      <c r="G194" s="57" t="s">
        <v>302</v>
      </c>
      <c r="H194" s="63" t="s">
        <v>344</v>
      </c>
      <c r="I194" s="70" t="s">
        <v>369</v>
      </c>
      <c r="J194">
        <f>9600+9800+9600</f>
        <v>29000</v>
      </c>
      <c r="K194">
        <f t="shared" si="2"/>
        <v>29</v>
      </c>
      <c r="L194">
        <v>4</v>
      </c>
      <c r="M194">
        <v>4.17</v>
      </c>
      <c r="N194">
        <f t="shared" si="3"/>
        <v>483.71999999999997</v>
      </c>
    </row>
    <row r="195" spans="2:15" x14ac:dyDescent="0.3">
      <c r="B195" s="90"/>
      <c r="C195" s="91"/>
      <c r="D195" s="91"/>
      <c r="E195" s="22" t="s">
        <v>30</v>
      </c>
      <c r="F195" s="22" t="s">
        <v>31</v>
      </c>
      <c r="G195" s="57" t="s">
        <v>303</v>
      </c>
      <c r="H195" s="63" t="s">
        <v>318</v>
      </c>
      <c r="I195" s="70" t="s">
        <v>315</v>
      </c>
      <c r="J195">
        <v>40000</v>
      </c>
      <c r="K195">
        <f t="shared" si="2"/>
        <v>40</v>
      </c>
      <c r="L195">
        <v>1</v>
      </c>
      <c r="M195">
        <v>6.29</v>
      </c>
      <c r="N195">
        <f t="shared" si="3"/>
        <v>251.6</v>
      </c>
    </row>
    <row r="196" spans="2:15" x14ac:dyDescent="0.3">
      <c r="B196" s="90"/>
      <c r="C196" s="91"/>
      <c r="D196" s="91"/>
      <c r="E196" s="22" t="s">
        <v>97</v>
      </c>
      <c r="F196" s="22" t="s">
        <v>31</v>
      </c>
      <c r="G196" s="57" t="s">
        <v>304</v>
      </c>
      <c r="H196" s="63" t="s">
        <v>43</v>
      </c>
      <c r="I196" s="70" t="s">
        <v>46</v>
      </c>
      <c r="J196">
        <v>8000</v>
      </c>
      <c r="K196">
        <f t="shared" si="2"/>
        <v>8</v>
      </c>
      <c r="L196">
        <v>2</v>
      </c>
      <c r="M196">
        <v>3.33</v>
      </c>
      <c r="N196">
        <f t="shared" si="3"/>
        <v>53.28</v>
      </c>
    </row>
    <row r="197" spans="2:15" x14ac:dyDescent="0.3">
      <c r="B197" s="90"/>
      <c r="C197" s="91"/>
      <c r="D197" s="91"/>
      <c r="E197" s="22" t="s">
        <v>98</v>
      </c>
      <c r="F197" s="22" t="s">
        <v>31</v>
      </c>
      <c r="G197" s="57" t="s">
        <v>305</v>
      </c>
      <c r="H197" s="63" t="s">
        <v>43</v>
      </c>
      <c r="I197" s="70" t="s">
        <v>46</v>
      </c>
      <c r="J197">
        <v>2000</v>
      </c>
      <c r="K197">
        <f t="shared" si="2"/>
        <v>2</v>
      </c>
      <c r="L197">
        <v>8</v>
      </c>
      <c r="M197">
        <v>3.33</v>
      </c>
      <c r="N197">
        <f t="shared" si="3"/>
        <v>53.28</v>
      </c>
    </row>
    <row r="198" spans="2:15" x14ac:dyDescent="0.3">
      <c r="B198" s="90"/>
      <c r="C198" s="91"/>
      <c r="D198" s="91"/>
      <c r="E198" s="22" t="s">
        <v>99</v>
      </c>
      <c r="F198" s="22" t="s">
        <v>31</v>
      </c>
      <c r="G198" s="57" t="s">
        <v>299</v>
      </c>
      <c r="H198" s="63" t="s">
        <v>43</v>
      </c>
      <c r="I198" s="70" t="s">
        <v>46</v>
      </c>
      <c r="J198">
        <v>4000</v>
      </c>
      <c r="K198">
        <f t="shared" si="2"/>
        <v>4</v>
      </c>
      <c r="L198">
        <v>12</v>
      </c>
      <c r="M198">
        <v>3.33</v>
      </c>
      <c r="N198">
        <f t="shared" si="3"/>
        <v>159.84</v>
      </c>
    </row>
    <row r="199" spans="2:15" x14ac:dyDescent="0.3">
      <c r="B199" s="90"/>
      <c r="C199" s="91"/>
      <c r="D199" s="91"/>
      <c r="E199" s="22" t="s">
        <v>100</v>
      </c>
      <c r="F199" s="22" t="s">
        <v>31</v>
      </c>
      <c r="G199" s="57" t="s">
        <v>268</v>
      </c>
      <c r="H199" s="63" t="s">
        <v>209</v>
      </c>
      <c r="I199" s="71" t="s">
        <v>373</v>
      </c>
      <c r="J199">
        <f>4000*2</f>
        <v>8000</v>
      </c>
      <c r="K199">
        <f t="shared" si="2"/>
        <v>8</v>
      </c>
      <c r="L199">
        <v>9</v>
      </c>
      <c r="M199">
        <v>4.67</v>
      </c>
      <c r="N199">
        <f t="shared" si="3"/>
        <v>336.24</v>
      </c>
    </row>
    <row r="200" spans="2:15" x14ac:dyDescent="0.3">
      <c r="B200" s="90"/>
      <c r="C200" s="91"/>
      <c r="D200" s="91"/>
      <c r="E200" s="22" t="s">
        <v>101</v>
      </c>
      <c r="F200" s="22" t="s">
        <v>31</v>
      </c>
      <c r="G200" s="57" t="s">
        <v>306</v>
      </c>
      <c r="H200" s="63" t="s">
        <v>344</v>
      </c>
      <c r="I200" s="70" t="s">
        <v>369</v>
      </c>
      <c r="J200">
        <f>9600+9800+9600</f>
        <v>29000</v>
      </c>
      <c r="K200">
        <f t="shared" si="2"/>
        <v>29</v>
      </c>
      <c r="L200">
        <v>4</v>
      </c>
      <c r="M200">
        <v>4.17</v>
      </c>
      <c r="N200">
        <f t="shared" si="3"/>
        <v>483.71999999999997</v>
      </c>
    </row>
    <row r="201" spans="2:15" x14ac:dyDescent="0.3">
      <c r="B201" s="90"/>
      <c r="C201" s="91"/>
      <c r="D201" s="91"/>
      <c r="E201" s="22" t="s">
        <v>288</v>
      </c>
      <c r="F201" s="57" t="s">
        <v>309</v>
      </c>
      <c r="G201" s="57" t="s">
        <v>307</v>
      </c>
      <c r="H201" s="63" t="s">
        <v>119</v>
      </c>
      <c r="I201" s="70" t="s">
        <v>370</v>
      </c>
      <c r="J201">
        <v>5000</v>
      </c>
      <c r="K201">
        <f t="shared" si="2"/>
        <v>5</v>
      </c>
      <c r="L201">
        <v>8</v>
      </c>
      <c r="M201">
        <v>0.61</v>
      </c>
      <c r="N201">
        <f t="shared" si="3"/>
        <v>24.4</v>
      </c>
    </row>
    <row r="202" spans="2:15" x14ac:dyDescent="0.3">
      <c r="B202" s="90"/>
      <c r="C202" s="91"/>
      <c r="D202" s="91"/>
      <c r="E202" s="22" t="s">
        <v>289</v>
      </c>
      <c r="F202" s="57" t="s">
        <v>309</v>
      </c>
      <c r="G202" s="57" t="s">
        <v>308</v>
      </c>
      <c r="H202" s="63" t="s">
        <v>175</v>
      </c>
      <c r="I202" s="70" t="s">
        <v>316</v>
      </c>
      <c r="J202">
        <v>9600</v>
      </c>
      <c r="K202">
        <f t="shared" si="2"/>
        <v>9.6</v>
      </c>
      <c r="L202">
        <v>3</v>
      </c>
      <c r="M202">
        <v>9.34</v>
      </c>
      <c r="N202">
        <f t="shared" si="3"/>
        <v>268.99199999999996</v>
      </c>
    </row>
    <row r="203" spans="2:15" x14ac:dyDescent="0.3">
      <c r="B203" s="90" t="s">
        <v>13</v>
      </c>
      <c r="C203" s="91" t="s">
        <v>35</v>
      </c>
      <c r="D203" s="91" t="s">
        <v>326</v>
      </c>
      <c r="E203" s="57" t="s">
        <v>81</v>
      </c>
      <c r="F203" s="57" t="s">
        <v>15</v>
      </c>
      <c r="G203" s="57" t="s">
        <v>259</v>
      </c>
      <c r="H203" s="20" t="s">
        <v>338</v>
      </c>
      <c r="I203" s="70" t="s">
        <v>374</v>
      </c>
      <c r="J203">
        <f>3000*2</f>
        <v>6000</v>
      </c>
      <c r="K203">
        <f t="shared" si="2"/>
        <v>6</v>
      </c>
      <c r="L203">
        <v>12</v>
      </c>
      <c r="M203">
        <v>5.67</v>
      </c>
      <c r="N203">
        <f t="shared" si="3"/>
        <v>408.24</v>
      </c>
      <c r="O203" s="73">
        <f>SUM(N203:N226)</f>
        <v>3020.8656000000005</v>
      </c>
    </row>
    <row r="204" spans="2:15" x14ac:dyDescent="0.3">
      <c r="B204" s="90"/>
      <c r="C204" s="91"/>
      <c r="D204" s="91"/>
      <c r="E204" s="57" t="s">
        <v>144</v>
      </c>
      <c r="F204" s="57" t="s">
        <v>15</v>
      </c>
      <c r="G204" s="57" t="s">
        <v>259</v>
      </c>
      <c r="H204" s="20" t="s">
        <v>252</v>
      </c>
      <c r="I204" s="70" t="s">
        <v>173</v>
      </c>
      <c r="J204">
        <v>3000</v>
      </c>
      <c r="K204">
        <f t="shared" si="2"/>
        <v>3</v>
      </c>
      <c r="L204">
        <v>4</v>
      </c>
      <c r="M204">
        <v>3.25</v>
      </c>
      <c r="N204">
        <f t="shared" si="3"/>
        <v>39</v>
      </c>
      <c r="O204" s="73"/>
    </row>
    <row r="205" spans="2:15" x14ac:dyDescent="0.3">
      <c r="B205" s="90"/>
      <c r="C205" s="91"/>
      <c r="D205" s="91"/>
      <c r="E205" s="57" t="s">
        <v>83</v>
      </c>
      <c r="F205" s="57" t="s">
        <v>15</v>
      </c>
      <c r="G205" s="57" t="s">
        <v>261</v>
      </c>
      <c r="H205" s="20" t="s">
        <v>41</v>
      </c>
      <c r="I205" s="70" t="s">
        <v>366</v>
      </c>
      <c r="J205">
        <v>3000</v>
      </c>
      <c r="K205">
        <f t="shared" si="2"/>
        <v>3</v>
      </c>
      <c r="L205">
        <v>8</v>
      </c>
      <c r="M205">
        <v>4.1399999999999997</v>
      </c>
      <c r="N205">
        <f t="shared" si="3"/>
        <v>99.359999999999985</v>
      </c>
      <c r="O205" s="73"/>
    </row>
    <row r="206" spans="2:15" x14ac:dyDescent="0.3">
      <c r="B206" s="90"/>
      <c r="C206" s="91"/>
      <c r="D206" s="91"/>
      <c r="E206" s="57" t="s">
        <v>85</v>
      </c>
      <c r="F206" s="57" t="s">
        <v>15</v>
      </c>
      <c r="G206" s="57" t="s">
        <v>290</v>
      </c>
      <c r="H206" s="20" t="s">
        <v>118</v>
      </c>
      <c r="I206" s="70" t="s">
        <v>368</v>
      </c>
      <c r="J206">
        <v>1500</v>
      </c>
      <c r="K206">
        <f t="shared" si="2"/>
        <v>1.5</v>
      </c>
      <c r="L206">
        <v>6</v>
      </c>
      <c r="M206">
        <v>4.5599999999999996</v>
      </c>
      <c r="N206">
        <f t="shared" si="3"/>
        <v>41.04</v>
      </c>
      <c r="O206" s="73"/>
    </row>
    <row r="207" spans="2:15" x14ac:dyDescent="0.3">
      <c r="B207" s="90"/>
      <c r="C207" s="91"/>
      <c r="D207" s="91"/>
      <c r="E207" s="57" t="s">
        <v>189</v>
      </c>
      <c r="F207" s="57" t="s">
        <v>15</v>
      </c>
      <c r="G207" s="57" t="s">
        <v>291</v>
      </c>
      <c r="H207" s="20" t="s">
        <v>283</v>
      </c>
      <c r="I207" s="70" t="s">
        <v>367</v>
      </c>
      <c r="J207">
        <v>1500</v>
      </c>
      <c r="K207">
        <f t="shared" si="2"/>
        <v>1.5</v>
      </c>
      <c r="L207">
        <v>6</v>
      </c>
      <c r="M207">
        <v>2.42</v>
      </c>
      <c r="N207">
        <f t="shared" si="3"/>
        <v>21.78</v>
      </c>
      <c r="O207" s="73"/>
    </row>
    <row r="208" spans="2:15" x14ac:dyDescent="0.3">
      <c r="B208" s="90"/>
      <c r="C208" s="91"/>
      <c r="D208" s="91"/>
      <c r="E208" s="22" t="s">
        <v>284</v>
      </c>
      <c r="F208" s="57" t="s">
        <v>229</v>
      </c>
      <c r="G208" s="57" t="s">
        <v>327</v>
      </c>
      <c r="H208" s="20" t="s">
        <v>281</v>
      </c>
      <c r="I208" s="71" t="s">
        <v>372</v>
      </c>
      <c r="J208">
        <v>5000</v>
      </c>
      <c r="K208">
        <f t="shared" si="2"/>
        <v>5</v>
      </c>
      <c r="L208">
        <v>14</v>
      </c>
      <c r="M208">
        <v>3.06</v>
      </c>
      <c r="N208">
        <f t="shared" si="3"/>
        <v>214.20000000000002</v>
      </c>
      <c r="O208" s="73"/>
    </row>
    <row r="209" spans="2:15" x14ac:dyDescent="0.3">
      <c r="B209" s="90"/>
      <c r="C209" s="91"/>
      <c r="D209" s="91"/>
      <c r="E209" s="22" t="s">
        <v>286</v>
      </c>
      <c r="F209" s="57" t="s">
        <v>229</v>
      </c>
      <c r="G209" s="57" t="s">
        <v>293</v>
      </c>
      <c r="H209" s="20" t="s">
        <v>281</v>
      </c>
      <c r="I209" s="71" t="s">
        <v>372</v>
      </c>
      <c r="J209">
        <v>12000</v>
      </c>
      <c r="K209">
        <f t="shared" si="2"/>
        <v>12</v>
      </c>
      <c r="L209">
        <v>7</v>
      </c>
      <c r="M209">
        <v>3.06</v>
      </c>
      <c r="N209">
        <f t="shared" si="3"/>
        <v>257.04000000000002</v>
      </c>
      <c r="O209" s="73"/>
    </row>
    <row r="210" spans="2:15" x14ac:dyDescent="0.3">
      <c r="B210" s="90"/>
      <c r="C210" s="91"/>
      <c r="D210" s="91"/>
      <c r="E210" s="22" t="s">
        <v>209</v>
      </c>
      <c r="F210" s="57" t="s">
        <v>229</v>
      </c>
      <c r="G210" s="57" t="s">
        <v>294</v>
      </c>
      <c r="H210" s="20" t="s">
        <v>252</v>
      </c>
      <c r="I210" s="70" t="s">
        <v>173</v>
      </c>
      <c r="J210">
        <v>5200</v>
      </c>
      <c r="K210">
        <f t="shared" si="2"/>
        <v>5.2</v>
      </c>
      <c r="L210">
        <v>4</v>
      </c>
      <c r="M210">
        <v>3.25</v>
      </c>
      <c r="N210">
        <f t="shared" si="3"/>
        <v>67.600000000000009</v>
      </c>
      <c r="O210" s="73"/>
    </row>
    <row r="211" spans="2:15" x14ac:dyDescent="0.3">
      <c r="B211" s="90"/>
      <c r="C211" s="91"/>
      <c r="D211" s="91"/>
      <c r="E211" s="22" t="s">
        <v>210</v>
      </c>
      <c r="F211" s="57" t="s">
        <v>229</v>
      </c>
      <c r="G211" s="57" t="s">
        <v>295</v>
      </c>
      <c r="H211" s="20" t="s">
        <v>252</v>
      </c>
      <c r="I211" s="70" t="s">
        <v>173</v>
      </c>
      <c r="J211">
        <v>12000</v>
      </c>
      <c r="K211">
        <f t="shared" si="2"/>
        <v>12</v>
      </c>
      <c r="L211">
        <v>2</v>
      </c>
      <c r="M211">
        <v>3.25</v>
      </c>
      <c r="N211">
        <f t="shared" si="3"/>
        <v>78</v>
      </c>
      <c r="O211" s="73"/>
    </row>
    <row r="212" spans="2:15" x14ac:dyDescent="0.3">
      <c r="B212" s="90"/>
      <c r="C212" s="91"/>
      <c r="D212" s="91"/>
      <c r="E212" s="22" t="s">
        <v>211</v>
      </c>
      <c r="F212" s="57" t="s">
        <v>229</v>
      </c>
      <c r="G212" s="57" t="s">
        <v>296</v>
      </c>
      <c r="H212" s="20" t="s">
        <v>252</v>
      </c>
      <c r="I212" s="70" t="s">
        <v>173</v>
      </c>
      <c r="J212">
        <v>1000</v>
      </c>
      <c r="K212">
        <f t="shared" si="2"/>
        <v>1</v>
      </c>
      <c r="L212">
        <v>16</v>
      </c>
      <c r="M212">
        <v>3.25</v>
      </c>
      <c r="N212">
        <f t="shared" si="3"/>
        <v>52</v>
      </c>
      <c r="O212" s="73"/>
    </row>
    <row r="213" spans="2:15" x14ac:dyDescent="0.3">
      <c r="B213" s="90"/>
      <c r="C213" s="91"/>
      <c r="D213" s="91"/>
      <c r="E213" s="22" t="s">
        <v>212</v>
      </c>
      <c r="F213" s="57" t="s">
        <v>229</v>
      </c>
      <c r="G213" s="57" t="s">
        <v>328</v>
      </c>
      <c r="H213" s="20" t="s">
        <v>252</v>
      </c>
      <c r="I213" s="70" t="s">
        <v>173</v>
      </c>
      <c r="J213">
        <v>6000</v>
      </c>
      <c r="K213">
        <f t="shared" si="2"/>
        <v>6</v>
      </c>
      <c r="L213">
        <v>8</v>
      </c>
      <c r="M213">
        <v>3.25</v>
      </c>
      <c r="N213">
        <f t="shared" si="3"/>
        <v>156</v>
      </c>
      <c r="O213" s="73"/>
    </row>
    <row r="214" spans="2:15" x14ac:dyDescent="0.3">
      <c r="B214" s="90"/>
      <c r="C214" s="91"/>
      <c r="D214" s="91"/>
      <c r="E214" s="22" t="s">
        <v>41</v>
      </c>
      <c r="F214" s="57" t="s">
        <v>229</v>
      </c>
      <c r="G214" s="57" t="s">
        <v>298</v>
      </c>
      <c r="H214" s="20" t="s">
        <v>252</v>
      </c>
      <c r="I214" s="70" t="s">
        <v>173</v>
      </c>
      <c r="J214">
        <v>1000</v>
      </c>
      <c r="K214">
        <f t="shared" si="2"/>
        <v>1</v>
      </c>
      <c r="L214">
        <v>4</v>
      </c>
      <c r="M214">
        <v>3.25</v>
      </c>
      <c r="N214">
        <f t="shared" si="3"/>
        <v>13</v>
      </c>
      <c r="O214" s="73"/>
    </row>
    <row r="215" spans="2:15" x14ac:dyDescent="0.3">
      <c r="B215" s="90"/>
      <c r="C215" s="91"/>
      <c r="D215" s="91"/>
      <c r="E215" s="22" t="s">
        <v>287</v>
      </c>
      <c r="F215" s="57" t="s">
        <v>229</v>
      </c>
      <c r="G215" s="57" t="s">
        <v>299</v>
      </c>
      <c r="H215" s="20" t="s">
        <v>252</v>
      </c>
      <c r="I215" s="70" t="s">
        <v>173</v>
      </c>
      <c r="K215">
        <f t="shared" si="2"/>
        <v>0</v>
      </c>
      <c r="M215">
        <v>3.25</v>
      </c>
      <c r="N215">
        <f t="shared" si="3"/>
        <v>0</v>
      </c>
      <c r="O215" s="73"/>
    </row>
    <row r="216" spans="2:15" x14ac:dyDescent="0.3">
      <c r="B216" s="90"/>
      <c r="C216" s="91"/>
      <c r="D216" s="91"/>
      <c r="E216" s="22" t="s">
        <v>25</v>
      </c>
      <c r="F216" s="22" t="s">
        <v>31</v>
      </c>
      <c r="G216" s="57" t="s">
        <v>300</v>
      </c>
      <c r="H216" s="20" t="s">
        <v>118</v>
      </c>
      <c r="I216" s="70" t="s">
        <v>368</v>
      </c>
      <c r="J216">
        <v>5200</v>
      </c>
      <c r="K216">
        <f t="shared" si="2"/>
        <v>5.2</v>
      </c>
      <c r="L216">
        <v>4</v>
      </c>
      <c r="M216">
        <v>4.5599999999999996</v>
      </c>
      <c r="N216">
        <f t="shared" si="3"/>
        <v>94.847999999999999</v>
      </c>
      <c r="O216" s="73"/>
    </row>
    <row r="217" spans="2:15" x14ac:dyDescent="0.3">
      <c r="B217" s="90"/>
      <c r="C217" s="91"/>
      <c r="D217" s="91"/>
      <c r="E217" s="22" t="s">
        <v>27</v>
      </c>
      <c r="F217" s="22" t="s">
        <v>31</v>
      </c>
      <c r="G217" s="57" t="s">
        <v>301</v>
      </c>
      <c r="H217" s="20" t="s">
        <v>116</v>
      </c>
      <c r="I217" s="70" t="s">
        <v>44</v>
      </c>
      <c r="J217">
        <v>4000</v>
      </c>
      <c r="K217">
        <f t="shared" si="2"/>
        <v>4</v>
      </c>
      <c r="L217">
        <v>9</v>
      </c>
      <c r="M217">
        <v>4.1399999999999997</v>
      </c>
      <c r="N217">
        <f t="shared" si="3"/>
        <v>149.04</v>
      </c>
      <c r="O217" s="73"/>
    </row>
    <row r="218" spans="2:15" x14ac:dyDescent="0.3">
      <c r="B218" s="90"/>
      <c r="C218" s="91"/>
      <c r="D218" s="91"/>
      <c r="E218" s="22" t="s">
        <v>29</v>
      </c>
      <c r="F218" s="22" t="s">
        <v>31</v>
      </c>
      <c r="G218" s="57" t="s">
        <v>329</v>
      </c>
      <c r="H218" s="20" t="s">
        <v>210</v>
      </c>
      <c r="I218" s="70" t="s">
        <v>382</v>
      </c>
      <c r="J218">
        <v>5200</v>
      </c>
      <c r="K218">
        <f t="shared" si="2"/>
        <v>5.2</v>
      </c>
      <c r="L218">
        <v>8</v>
      </c>
      <c r="M218">
        <v>3.06</v>
      </c>
      <c r="N218">
        <f t="shared" si="3"/>
        <v>127.29600000000001</v>
      </c>
      <c r="O218" s="73"/>
    </row>
    <row r="219" spans="2:15" x14ac:dyDescent="0.3">
      <c r="B219" s="90"/>
      <c r="C219" s="91"/>
      <c r="D219" s="91"/>
      <c r="E219" s="22" t="s">
        <v>30</v>
      </c>
      <c r="F219" s="22" t="s">
        <v>31</v>
      </c>
      <c r="G219" s="57" t="s">
        <v>303</v>
      </c>
      <c r="H219" s="20" t="s">
        <v>318</v>
      </c>
      <c r="I219" s="70" t="s">
        <v>315</v>
      </c>
      <c r="J219">
        <v>64800</v>
      </c>
      <c r="K219">
        <f t="shared" si="2"/>
        <v>64.8</v>
      </c>
      <c r="L219">
        <v>1</v>
      </c>
      <c r="M219">
        <v>6.29</v>
      </c>
      <c r="N219">
        <f t="shared" si="3"/>
        <v>407.59199999999998</v>
      </c>
      <c r="O219" s="73"/>
    </row>
    <row r="220" spans="2:15" x14ac:dyDescent="0.3">
      <c r="B220" s="90"/>
      <c r="C220" s="91"/>
      <c r="D220" s="91"/>
      <c r="E220" s="22" t="s">
        <v>97</v>
      </c>
      <c r="F220" s="22" t="s">
        <v>31</v>
      </c>
      <c r="G220" s="57" t="s">
        <v>304</v>
      </c>
      <c r="H220" s="20" t="s">
        <v>43</v>
      </c>
      <c r="I220" s="70" t="s">
        <v>46</v>
      </c>
      <c r="J220">
        <v>10400</v>
      </c>
      <c r="K220">
        <f t="shared" ref="K220:K250" si="4">J220/1000</f>
        <v>10.4</v>
      </c>
      <c r="L220">
        <v>2</v>
      </c>
      <c r="M220">
        <v>3.33</v>
      </c>
      <c r="N220">
        <f t="shared" ref="N220:N250" si="5">K220*L220*M220</f>
        <v>69.26400000000001</v>
      </c>
      <c r="O220" s="73"/>
    </row>
    <row r="221" spans="2:15" x14ac:dyDescent="0.3">
      <c r="B221" s="90"/>
      <c r="C221" s="91"/>
      <c r="D221" s="91"/>
      <c r="E221" s="22" t="s">
        <v>98</v>
      </c>
      <c r="F221" s="22" t="s">
        <v>31</v>
      </c>
      <c r="G221" s="57" t="s">
        <v>305</v>
      </c>
      <c r="H221" s="20" t="s">
        <v>43</v>
      </c>
      <c r="I221" s="70" t="s">
        <v>46</v>
      </c>
      <c r="J221">
        <v>5200</v>
      </c>
      <c r="K221">
        <f t="shared" si="4"/>
        <v>5.2</v>
      </c>
      <c r="L221">
        <v>4</v>
      </c>
      <c r="M221">
        <v>3.33</v>
      </c>
      <c r="N221">
        <f t="shared" si="5"/>
        <v>69.26400000000001</v>
      </c>
      <c r="O221" s="73"/>
    </row>
    <row r="222" spans="2:15" x14ac:dyDescent="0.3">
      <c r="B222" s="90"/>
      <c r="C222" s="91"/>
      <c r="D222" s="91"/>
      <c r="E222" s="22" t="s">
        <v>99</v>
      </c>
      <c r="F222" s="22" t="s">
        <v>31</v>
      </c>
      <c r="G222" s="57" t="s">
        <v>299</v>
      </c>
      <c r="H222" s="20" t="s">
        <v>43</v>
      </c>
      <c r="I222" s="70" t="s">
        <v>46</v>
      </c>
      <c r="J222">
        <v>4000</v>
      </c>
      <c r="K222">
        <f t="shared" si="4"/>
        <v>4</v>
      </c>
      <c r="L222">
        <v>12</v>
      </c>
      <c r="M222">
        <v>3.33</v>
      </c>
      <c r="N222">
        <f t="shared" si="5"/>
        <v>159.84</v>
      </c>
      <c r="O222" s="73"/>
    </row>
    <row r="223" spans="2:15" x14ac:dyDescent="0.3">
      <c r="B223" s="90"/>
      <c r="C223" s="91"/>
      <c r="D223" s="91"/>
      <c r="E223" s="22" t="s">
        <v>100</v>
      </c>
      <c r="F223" s="22" t="s">
        <v>31</v>
      </c>
      <c r="G223" s="57" t="s">
        <v>268</v>
      </c>
      <c r="H223" s="20" t="s">
        <v>342</v>
      </c>
      <c r="I223" s="70" t="s">
        <v>380</v>
      </c>
      <c r="J223">
        <v>4000</v>
      </c>
      <c r="K223">
        <f t="shared" si="4"/>
        <v>4</v>
      </c>
      <c r="L223">
        <v>9</v>
      </c>
      <c r="M223">
        <v>5.67</v>
      </c>
      <c r="N223">
        <f t="shared" si="5"/>
        <v>204.12</v>
      </c>
      <c r="O223" s="73"/>
    </row>
    <row r="224" spans="2:15" x14ac:dyDescent="0.3">
      <c r="B224" s="90"/>
      <c r="C224" s="91"/>
      <c r="D224" s="91"/>
      <c r="E224" s="22" t="s">
        <v>106</v>
      </c>
      <c r="F224" s="57" t="s">
        <v>309</v>
      </c>
      <c r="G224" s="64" t="s">
        <v>308</v>
      </c>
      <c r="H224" s="20" t="s">
        <v>53</v>
      </c>
      <c r="I224" s="70" t="s">
        <v>55</v>
      </c>
      <c r="J224">
        <v>12000</v>
      </c>
      <c r="K224">
        <f t="shared" si="4"/>
        <v>12</v>
      </c>
      <c r="L224">
        <v>3</v>
      </c>
      <c r="M224">
        <v>5.9</v>
      </c>
      <c r="N224">
        <f t="shared" si="5"/>
        <v>212.4</v>
      </c>
      <c r="O224" s="73"/>
    </row>
    <row r="225" spans="2:15" x14ac:dyDescent="0.3">
      <c r="B225" s="90"/>
      <c r="C225" s="91"/>
      <c r="D225" s="91"/>
      <c r="E225" s="22" t="s">
        <v>150</v>
      </c>
      <c r="F225" s="57" t="s">
        <v>309</v>
      </c>
      <c r="G225" s="57" t="s">
        <v>307</v>
      </c>
      <c r="H225" s="20" t="s">
        <v>119</v>
      </c>
      <c r="I225" s="70" t="s">
        <v>370</v>
      </c>
      <c r="J225">
        <v>8970</v>
      </c>
      <c r="K225">
        <f t="shared" si="4"/>
        <v>8.9700000000000006</v>
      </c>
      <c r="L225">
        <v>8</v>
      </c>
      <c r="M225">
        <v>0.61</v>
      </c>
      <c r="N225">
        <f t="shared" si="5"/>
        <v>43.773600000000002</v>
      </c>
      <c r="O225" s="73"/>
    </row>
    <row r="226" spans="2:15" x14ac:dyDescent="0.3">
      <c r="B226" s="90"/>
      <c r="C226" s="91"/>
      <c r="D226" s="91"/>
      <c r="E226" s="22" t="s">
        <v>330</v>
      </c>
      <c r="F226" s="57" t="s">
        <v>309</v>
      </c>
      <c r="G226" s="57" t="s">
        <v>331</v>
      </c>
      <c r="H226" s="20" t="s">
        <v>277</v>
      </c>
      <c r="I226" s="70" t="s">
        <v>332</v>
      </c>
      <c r="J226">
        <v>3300</v>
      </c>
      <c r="K226">
        <f t="shared" si="4"/>
        <v>3.3</v>
      </c>
      <c r="L226">
        <v>8</v>
      </c>
      <c r="M226">
        <v>1.37</v>
      </c>
      <c r="N226">
        <f t="shared" si="5"/>
        <v>36.167999999999999</v>
      </c>
      <c r="O226" s="73"/>
    </row>
    <row r="227" spans="2:15" x14ac:dyDescent="0.3">
      <c r="B227" s="90" t="s">
        <v>13</v>
      </c>
      <c r="C227" s="91" t="s">
        <v>68</v>
      </c>
      <c r="D227" s="91" t="s">
        <v>326</v>
      </c>
      <c r="E227" s="57" t="s">
        <v>81</v>
      </c>
      <c r="F227" s="57" t="s">
        <v>15</v>
      </c>
      <c r="G227" s="57" t="s">
        <v>259</v>
      </c>
      <c r="H227" s="20" t="s">
        <v>338</v>
      </c>
      <c r="I227" s="70" t="s">
        <v>374</v>
      </c>
      <c r="J227">
        <f>3000*2</f>
        <v>6000</v>
      </c>
      <c r="K227">
        <f t="shared" si="4"/>
        <v>6</v>
      </c>
      <c r="L227">
        <v>12</v>
      </c>
      <c r="M227">
        <v>5.67</v>
      </c>
      <c r="N227">
        <f t="shared" si="5"/>
        <v>408.24</v>
      </c>
      <c r="O227" s="73">
        <f>SUM(N227:N250)</f>
        <v>3076.5556000000001</v>
      </c>
    </row>
    <row r="228" spans="2:15" x14ac:dyDescent="0.3">
      <c r="B228" s="90"/>
      <c r="C228" s="91"/>
      <c r="D228" s="91"/>
      <c r="E228" s="57" t="s">
        <v>144</v>
      </c>
      <c r="F228" s="57" t="s">
        <v>15</v>
      </c>
      <c r="G228" s="57" t="s">
        <v>259</v>
      </c>
      <c r="H228" s="20" t="s">
        <v>252</v>
      </c>
      <c r="I228" s="70" t="s">
        <v>173</v>
      </c>
      <c r="J228">
        <v>3000</v>
      </c>
      <c r="K228">
        <f t="shared" si="4"/>
        <v>3</v>
      </c>
      <c r="L228">
        <v>4</v>
      </c>
      <c r="M228">
        <v>3.25</v>
      </c>
      <c r="N228">
        <f t="shared" si="5"/>
        <v>39</v>
      </c>
    </row>
    <row r="229" spans="2:15" x14ac:dyDescent="0.3">
      <c r="B229" s="90"/>
      <c r="C229" s="91"/>
      <c r="D229" s="91"/>
      <c r="E229" s="57" t="s">
        <v>83</v>
      </c>
      <c r="F229" s="57" t="s">
        <v>15</v>
      </c>
      <c r="G229" s="57" t="s">
        <v>261</v>
      </c>
      <c r="H229" s="20" t="s">
        <v>41</v>
      </c>
      <c r="I229" s="70" t="s">
        <v>366</v>
      </c>
      <c r="J229">
        <v>3000</v>
      </c>
      <c r="K229">
        <f t="shared" si="4"/>
        <v>3</v>
      </c>
      <c r="L229">
        <v>8</v>
      </c>
      <c r="M229">
        <v>4.1399999999999997</v>
      </c>
      <c r="N229">
        <f t="shared" si="5"/>
        <v>99.359999999999985</v>
      </c>
    </row>
    <row r="230" spans="2:15" x14ac:dyDescent="0.3">
      <c r="B230" s="90"/>
      <c r="C230" s="91"/>
      <c r="D230" s="91"/>
      <c r="E230" s="57" t="s">
        <v>85</v>
      </c>
      <c r="F230" s="57" t="s">
        <v>15</v>
      </c>
      <c r="G230" s="57" t="s">
        <v>290</v>
      </c>
      <c r="H230" s="20" t="s">
        <v>341</v>
      </c>
      <c r="I230" s="70" t="s">
        <v>381</v>
      </c>
      <c r="J230">
        <v>1500</v>
      </c>
      <c r="K230">
        <f t="shared" si="4"/>
        <v>1.5</v>
      </c>
      <c r="L230">
        <v>6</v>
      </c>
      <c r="M230">
        <v>7.17</v>
      </c>
      <c r="N230">
        <f t="shared" si="5"/>
        <v>64.53</v>
      </c>
    </row>
    <row r="231" spans="2:15" x14ac:dyDescent="0.3">
      <c r="B231" s="90"/>
      <c r="C231" s="91"/>
      <c r="D231" s="91"/>
      <c r="E231" s="57" t="s">
        <v>189</v>
      </c>
      <c r="F231" s="57" t="s">
        <v>15</v>
      </c>
      <c r="G231" s="57" t="s">
        <v>291</v>
      </c>
      <c r="H231" s="20" t="s">
        <v>283</v>
      </c>
      <c r="I231" s="70" t="s">
        <v>367</v>
      </c>
      <c r="J231">
        <v>1500</v>
      </c>
      <c r="K231">
        <f t="shared" si="4"/>
        <v>1.5</v>
      </c>
      <c r="L231">
        <v>6</v>
      </c>
      <c r="M231">
        <v>2.42</v>
      </c>
      <c r="N231">
        <f t="shared" si="5"/>
        <v>21.78</v>
      </c>
    </row>
    <row r="232" spans="2:15" x14ac:dyDescent="0.3">
      <c r="B232" s="90"/>
      <c r="C232" s="91"/>
      <c r="D232" s="91"/>
      <c r="E232" s="22" t="s">
        <v>284</v>
      </c>
      <c r="F232" s="57" t="s">
        <v>229</v>
      </c>
      <c r="G232" s="57" t="s">
        <v>327</v>
      </c>
      <c r="H232" s="20" t="s">
        <v>241</v>
      </c>
      <c r="I232" s="70" t="s">
        <v>337</v>
      </c>
      <c r="J232">
        <v>5000</v>
      </c>
      <c r="K232">
        <f t="shared" si="4"/>
        <v>5</v>
      </c>
      <c r="L232">
        <v>14</v>
      </c>
      <c r="M232">
        <v>3.52</v>
      </c>
      <c r="N232">
        <f t="shared" si="5"/>
        <v>246.4</v>
      </c>
    </row>
    <row r="233" spans="2:15" x14ac:dyDescent="0.3">
      <c r="B233" s="90"/>
      <c r="C233" s="91"/>
      <c r="D233" s="91"/>
      <c r="E233" s="22" t="s">
        <v>286</v>
      </c>
      <c r="F233" s="57" t="s">
        <v>229</v>
      </c>
      <c r="G233" s="57" t="s">
        <v>293</v>
      </c>
      <c r="H233" s="20" t="s">
        <v>281</v>
      </c>
      <c r="I233" s="71" t="s">
        <v>372</v>
      </c>
      <c r="J233">
        <v>12000</v>
      </c>
      <c r="K233">
        <f t="shared" si="4"/>
        <v>12</v>
      </c>
      <c r="L233">
        <v>7</v>
      </c>
      <c r="M233">
        <v>3.06</v>
      </c>
      <c r="N233">
        <f t="shared" si="5"/>
        <v>257.04000000000002</v>
      </c>
    </row>
    <row r="234" spans="2:15" x14ac:dyDescent="0.3">
      <c r="B234" s="90"/>
      <c r="C234" s="91"/>
      <c r="D234" s="91"/>
      <c r="E234" s="22" t="s">
        <v>209</v>
      </c>
      <c r="F234" s="57" t="s">
        <v>229</v>
      </c>
      <c r="G234" s="57" t="s">
        <v>294</v>
      </c>
      <c r="H234" s="20" t="s">
        <v>252</v>
      </c>
      <c r="I234" s="70" t="s">
        <v>173</v>
      </c>
      <c r="J234">
        <v>5200</v>
      </c>
      <c r="K234">
        <f t="shared" si="4"/>
        <v>5.2</v>
      </c>
      <c r="L234">
        <v>4</v>
      </c>
      <c r="M234">
        <v>3.25</v>
      </c>
      <c r="N234">
        <f t="shared" si="5"/>
        <v>67.600000000000009</v>
      </c>
    </row>
    <row r="235" spans="2:15" x14ac:dyDescent="0.3">
      <c r="B235" s="90"/>
      <c r="C235" s="91"/>
      <c r="D235" s="91"/>
      <c r="E235" s="22" t="s">
        <v>210</v>
      </c>
      <c r="F235" s="57" t="s">
        <v>229</v>
      </c>
      <c r="G235" s="57" t="s">
        <v>295</v>
      </c>
      <c r="H235" s="20" t="s">
        <v>252</v>
      </c>
      <c r="I235" s="70" t="s">
        <v>173</v>
      </c>
      <c r="J235">
        <v>12000</v>
      </c>
      <c r="K235">
        <f t="shared" si="4"/>
        <v>12</v>
      </c>
      <c r="L235">
        <v>2</v>
      </c>
      <c r="M235">
        <v>3.25</v>
      </c>
      <c r="N235">
        <f t="shared" si="5"/>
        <v>78</v>
      </c>
    </row>
    <row r="236" spans="2:15" x14ac:dyDescent="0.3">
      <c r="B236" s="90"/>
      <c r="C236" s="91"/>
      <c r="D236" s="91"/>
      <c r="E236" s="22" t="s">
        <v>211</v>
      </c>
      <c r="F236" s="57" t="s">
        <v>229</v>
      </c>
      <c r="G236" s="57" t="s">
        <v>296</v>
      </c>
      <c r="H236" s="20" t="s">
        <v>252</v>
      </c>
      <c r="I236" s="70" t="s">
        <v>173</v>
      </c>
      <c r="J236">
        <v>1000</v>
      </c>
      <c r="K236">
        <f t="shared" si="4"/>
        <v>1</v>
      </c>
      <c r="L236">
        <v>16</v>
      </c>
      <c r="M236">
        <v>3.25</v>
      </c>
      <c r="N236">
        <f t="shared" si="5"/>
        <v>52</v>
      </c>
    </row>
    <row r="237" spans="2:15" x14ac:dyDescent="0.3">
      <c r="B237" s="90"/>
      <c r="C237" s="91"/>
      <c r="D237" s="91"/>
      <c r="E237" s="22" t="s">
        <v>212</v>
      </c>
      <c r="F237" s="57" t="s">
        <v>229</v>
      </c>
      <c r="G237" s="57" t="s">
        <v>328</v>
      </c>
      <c r="H237" s="20" t="s">
        <v>252</v>
      </c>
      <c r="I237" s="70" t="s">
        <v>173</v>
      </c>
      <c r="J237">
        <v>6000</v>
      </c>
      <c r="K237">
        <f t="shared" si="4"/>
        <v>6</v>
      </c>
      <c r="L237">
        <v>8</v>
      </c>
      <c r="M237">
        <v>3.25</v>
      </c>
      <c r="N237">
        <f t="shared" si="5"/>
        <v>156</v>
      </c>
    </row>
    <row r="238" spans="2:15" x14ac:dyDescent="0.3">
      <c r="B238" s="90"/>
      <c r="C238" s="91"/>
      <c r="D238" s="91"/>
      <c r="E238" s="22" t="s">
        <v>41</v>
      </c>
      <c r="F238" s="57" t="s">
        <v>229</v>
      </c>
      <c r="G238" s="57" t="s">
        <v>298</v>
      </c>
      <c r="H238" s="20" t="s">
        <v>252</v>
      </c>
      <c r="I238" s="70" t="s">
        <v>173</v>
      </c>
      <c r="J238">
        <v>1000</v>
      </c>
      <c r="K238">
        <f t="shared" si="4"/>
        <v>1</v>
      </c>
      <c r="L238">
        <v>4</v>
      </c>
      <c r="M238">
        <v>3.25</v>
      </c>
      <c r="N238">
        <f t="shared" si="5"/>
        <v>13</v>
      </c>
    </row>
    <row r="239" spans="2:15" x14ac:dyDescent="0.3">
      <c r="B239" s="90"/>
      <c r="C239" s="91"/>
      <c r="D239" s="91"/>
      <c r="E239" s="22" t="s">
        <v>287</v>
      </c>
      <c r="F239" s="57" t="s">
        <v>229</v>
      </c>
      <c r="G239" s="57" t="s">
        <v>299</v>
      </c>
      <c r="H239" s="20" t="s">
        <v>252</v>
      </c>
      <c r="I239" s="70" t="s">
        <v>173</v>
      </c>
      <c r="K239">
        <f t="shared" si="4"/>
        <v>0</v>
      </c>
      <c r="M239">
        <v>3.25</v>
      </c>
      <c r="N239">
        <f t="shared" si="5"/>
        <v>0</v>
      </c>
    </row>
    <row r="240" spans="2:15" x14ac:dyDescent="0.3">
      <c r="B240" s="90"/>
      <c r="C240" s="91"/>
      <c r="D240" s="91"/>
      <c r="E240" s="22" t="s">
        <v>25</v>
      </c>
      <c r="F240" s="22" t="s">
        <v>31</v>
      </c>
      <c r="G240" s="57" t="s">
        <v>300</v>
      </c>
      <c r="H240" s="20" t="s">
        <v>118</v>
      </c>
      <c r="I240" s="70" t="s">
        <v>368</v>
      </c>
      <c r="J240">
        <v>5200</v>
      </c>
      <c r="K240">
        <f t="shared" si="4"/>
        <v>5.2</v>
      </c>
      <c r="L240">
        <v>4</v>
      </c>
      <c r="M240">
        <v>4.5599999999999996</v>
      </c>
      <c r="N240">
        <f t="shared" si="5"/>
        <v>94.847999999999999</v>
      </c>
    </row>
    <row r="241" spans="2:14" x14ac:dyDescent="0.3">
      <c r="B241" s="90"/>
      <c r="C241" s="91"/>
      <c r="D241" s="91"/>
      <c r="E241" s="22" t="s">
        <v>27</v>
      </c>
      <c r="F241" s="22" t="s">
        <v>31</v>
      </c>
      <c r="G241" s="57" t="s">
        <v>301</v>
      </c>
      <c r="H241" s="20" t="s">
        <v>116</v>
      </c>
      <c r="I241" s="70" t="s">
        <v>44</v>
      </c>
      <c r="J241">
        <v>4000</v>
      </c>
      <c r="K241">
        <f t="shared" si="4"/>
        <v>4</v>
      </c>
      <c r="L241">
        <v>9</v>
      </c>
      <c r="M241">
        <v>4.1399999999999997</v>
      </c>
      <c r="N241">
        <f t="shared" si="5"/>
        <v>149.04</v>
      </c>
    </row>
    <row r="242" spans="2:14" x14ac:dyDescent="0.3">
      <c r="B242" s="90"/>
      <c r="C242" s="91"/>
      <c r="D242" s="91"/>
      <c r="E242" s="22" t="s">
        <v>29</v>
      </c>
      <c r="F242" s="22" t="s">
        <v>31</v>
      </c>
      <c r="G242" s="57" t="s">
        <v>329</v>
      </c>
      <c r="H242" s="20" t="s">
        <v>210</v>
      </c>
      <c r="I242" s="70" t="s">
        <v>382</v>
      </c>
      <c r="J242">
        <v>5200</v>
      </c>
      <c r="K242">
        <f t="shared" si="4"/>
        <v>5.2</v>
      </c>
      <c r="L242">
        <v>8</v>
      </c>
      <c r="M242">
        <v>3.06</v>
      </c>
      <c r="N242">
        <f t="shared" si="5"/>
        <v>127.29600000000001</v>
      </c>
    </row>
    <row r="243" spans="2:14" x14ac:dyDescent="0.3">
      <c r="B243" s="90"/>
      <c r="C243" s="91"/>
      <c r="D243" s="91"/>
      <c r="E243" s="22" t="s">
        <v>30</v>
      </c>
      <c r="F243" s="22" t="s">
        <v>31</v>
      </c>
      <c r="G243" s="57" t="s">
        <v>303</v>
      </c>
      <c r="H243" s="20" t="s">
        <v>318</v>
      </c>
      <c r="I243" s="70" t="s">
        <v>315</v>
      </c>
      <c r="J243">
        <v>64800</v>
      </c>
      <c r="K243">
        <f t="shared" si="4"/>
        <v>64.8</v>
      </c>
      <c r="L243">
        <v>1</v>
      </c>
      <c r="M243">
        <v>6.29</v>
      </c>
      <c r="N243">
        <f t="shared" si="5"/>
        <v>407.59199999999998</v>
      </c>
    </row>
    <row r="244" spans="2:14" x14ac:dyDescent="0.3">
      <c r="B244" s="90"/>
      <c r="C244" s="91"/>
      <c r="D244" s="91"/>
      <c r="E244" s="22" t="s">
        <v>97</v>
      </c>
      <c r="F244" s="22" t="s">
        <v>31</v>
      </c>
      <c r="G244" s="57" t="s">
        <v>304</v>
      </c>
      <c r="H244" s="20" t="s">
        <v>43</v>
      </c>
      <c r="I244" s="70" t="s">
        <v>46</v>
      </c>
      <c r="J244">
        <v>10400</v>
      </c>
      <c r="K244">
        <f t="shared" si="4"/>
        <v>10.4</v>
      </c>
      <c r="L244">
        <v>2</v>
      </c>
      <c r="M244">
        <v>3.33</v>
      </c>
      <c r="N244">
        <f t="shared" si="5"/>
        <v>69.26400000000001</v>
      </c>
    </row>
    <row r="245" spans="2:14" x14ac:dyDescent="0.3">
      <c r="B245" s="90"/>
      <c r="C245" s="91"/>
      <c r="D245" s="91"/>
      <c r="E245" s="22" t="s">
        <v>98</v>
      </c>
      <c r="F245" s="22" t="s">
        <v>31</v>
      </c>
      <c r="G245" s="57" t="s">
        <v>305</v>
      </c>
      <c r="H245" s="20" t="s">
        <v>43</v>
      </c>
      <c r="I245" s="70" t="s">
        <v>46</v>
      </c>
      <c r="J245">
        <v>5200</v>
      </c>
      <c r="K245">
        <f t="shared" si="4"/>
        <v>5.2</v>
      </c>
      <c r="L245">
        <v>4</v>
      </c>
      <c r="M245">
        <v>3.33</v>
      </c>
      <c r="N245">
        <f t="shared" si="5"/>
        <v>69.26400000000001</v>
      </c>
    </row>
    <row r="246" spans="2:14" x14ac:dyDescent="0.3">
      <c r="B246" s="90"/>
      <c r="C246" s="91"/>
      <c r="D246" s="91"/>
      <c r="E246" s="22" t="s">
        <v>99</v>
      </c>
      <c r="F246" s="22" t="s">
        <v>31</v>
      </c>
      <c r="G246" s="57" t="s">
        <v>299</v>
      </c>
      <c r="H246" s="20" t="s">
        <v>43</v>
      </c>
      <c r="I246" s="70" t="s">
        <v>46</v>
      </c>
      <c r="J246">
        <v>4000</v>
      </c>
      <c r="K246">
        <f t="shared" si="4"/>
        <v>4</v>
      </c>
      <c r="L246">
        <v>12</v>
      </c>
      <c r="M246">
        <v>3.33</v>
      </c>
      <c r="N246">
        <f t="shared" si="5"/>
        <v>159.84</v>
      </c>
    </row>
    <row r="247" spans="2:14" x14ac:dyDescent="0.3">
      <c r="B247" s="90"/>
      <c r="C247" s="91"/>
      <c r="D247" s="91"/>
      <c r="E247" s="22" t="s">
        <v>100</v>
      </c>
      <c r="F247" s="22" t="s">
        <v>31</v>
      </c>
      <c r="G247" s="57" t="s">
        <v>268</v>
      </c>
      <c r="H247" s="20" t="s">
        <v>342</v>
      </c>
      <c r="I247" s="70" t="s">
        <v>380</v>
      </c>
      <c r="J247">
        <v>4000</v>
      </c>
      <c r="K247">
        <f t="shared" si="4"/>
        <v>4</v>
      </c>
      <c r="L247">
        <v>9</v>
      </c>
      <c r="M247">
        <v>5.67</v>
      </c>
      <c r="N247">
        <f t="shared" si="5"/>
        <v>204.12</v>
      </c>
    </row>
    <row r="248" spans="2:14" x14ac:dyDescent="0.3">
      <c r="B248" s="90"/>
      <c r="C248" s="91"/>
      <c r="D248" s="91"/>
      <c r="E248" s="22" t="s">
        <v>106</v>
      </c>
      <c r="F248" s="57" t="s">
        <v>309</v>
      </c>
      <c r="G248" s="64" t="s">
        <v>308</v>
      </c>
      <c r="H248" s="20" t="s">
        <v>53</v>
      </c>
      <c r="I248" s="70" t="s">
        <v>55</v>
      </c>
      <c r="J248">
        <v>12000</v>
      </c>
      <c r="K248">
        <f t="shared" si="4"/>
        <v>12</v>
      </c>
      <c r="L248">
        <v>3</v>
      </c>
      <c r="M248">
        <v>5.9</v>
      </c>
      <c r="N248">
        <f t="shared" si="5"/>
        <v>212.4</v>
      </c>
    </row>
    <row r="249" spans="2:14" x14ac:dyDescent="0.3">
      <c r="B249" s="90"/>
      <c r="C249" s="91"/>
      <c r="D249" s="91"/>
      <c r="E249" s="22" t="s">
        <v>150</v>
      </c>
      <c r="F249" s="57" t="s">
        <v>309</v>
      </c>
      <c r="G249" s="57" t="s">
        <v>307</v>
      </c>
      <c r="H249" s="20" t="s">
        <v>119</v>
      </c>
      <c r="I249" s="70" t="s">
        <v>370</v>
      </c>
      <c r="J249">
        <v>8970</v>
      </c>
      <c r="K249">
        <f t="shared" si="4"/>
        <v>8.9700000000000006</v>
      </c>
      <c r="L249">
        <v>8</v>
      </c>
      <c r="M249">
        <v>0.61</v>
      </c>
      <c r="N249">
        <f t="shared" si="5"/>
        <v>43.773600000000002</v>
      </c>
    </row>
    <row r="250" spans="2:14" ht="15" thickBot="1" x14ac:dyDescent="0.35">
      <c r="B250" s="94"/>
      <c r="C250" s="95"/>
      <c r="D250" s="95"/>
      <c r="E250" s="25" t="s">
        <v>330</v>
      </c>
      <c r="F250" s="58" t="s">
        <v>309</v>
      </c>
      <c r="G250" s="58" t="s">
        <v>331</v>
      </c>
      <c r="H250" s="62" t="s">
        <v>277</v>
      </c>
      <c r="I250" s="70" t="s">
        <v>332</v>
      </c>
      <c r="J250">
        <v>3300</v>
      </c>
      <c r="K250">
        <f t="shared" si="4"/>
        <v>3.3</v>
      </c>
      <c r="L250">
        <v>8</v>
      </c>
      <c r="M250">
        <v>1.37</v>
      </c>
      <c r="N250">
        <f t="shared" si="5"/>
        <v>36.167999999999999</v>
      </c>
    </row>
    <row r="251" spans="2:14" ht="15" thickTop="1" x14ac:dyDescent="0.3"/>
  </sheetData>
  <autoFilter ref="B2:H250"/>
  <mergeCells count="39">
    <mergeCell ref="D203:D226"/>
    <mergeCell ref="C203:C226"/>
    <mergeCell ref="B203:B226"/>
    <mergeCell ref="B227:B250"/>
    <mergeCell ref="C227:C250"/>
    <mergeCell ref="D227:D250"/>
    <mergeCell ref="D155:D178"/>
    <mergeCell ref="C155:C178"/>
    <mergeCell ref="B155:B178"/>
    <mergeCell ref="B179:B202"/>
    <mergeCell ref="C179:C202"/>
    <mergeCell ref="D179:D202"/>
    <mergeCell ref="D123:D138"/>
    <mergeCell ref="C123:C138"/>
    <mergeCell ref="B123:B138"/>
    <mergeCell ref="B139:B154"/>
    <mergeCell ref="C139:C154"/>
    <mergeCell ref="D139:D154"/>
    <mergeCell ref="B103:B122"/>
    <mergeCell ref="C103:C122"/>
    <mergeCell ref="D103:D122"/>
    <mergeCell ref="D83:D102"/>
    <mergeCell ref="C83:C102"/>
    <mergeCell ref="B83:B102"/>
    <mergeCell ref="D57:D69"/>
    <mergeCell ref="C57:C69"/>
    <mergeCell ref="B57:B69"/>
    <mergeCell ref="D70:D82"/>
    <mergeCell ref="C70:C82"/>
    <mergeCell ref="B70:B82"/>
    <mergeCell ref="B39:B56"/>
    <mergeCell ref="C39:C56"/>
    <mergeCell ref="D39:D56"/>
    <mergeCell ref="C3:C20"/>
    <mergeCell ref="B3:B20"/>
    <mergeCell ref="D3:D20"/>
    <mergeCell ref="B21:B38"/>
    <mergeCell ref="C21:C38"/>
    <mergeCell ref="D21:D3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workbookViewId="0">
      <selection activeCell="B13" sqref="B13"/>
    </sheetView>
  </sheetViews>
  <sheetFormatPr defaultRowHeight="14.5" x14ac:dyDescent="0.3"/>
  <cols>
    <col min="1" max="1" width="4.296875" customWidth="1"/>
    <col min="2" max="2" width="11.8984375" customWidth="1"/>
    <col min="3" max="3" width="16.296875" customWidth="1"/>
    <col min="4" max="4" width="18.296875" customWidth="1"/>
    <col min="6" max="6" width="10.3984375" customWidth="1"/>
    <col min="7" max="7" width="15.296875" customWidth="1"/>
    <col min="8" max="8" width="15" customWidth="1"/>
    <col min="9" max="9" width="21.09765625" customWidth="1"/>
  </cols>
  <sheetData>
    <row r="1" spans="2:5" ht="15" thickBot="1" x14ac:dyDescent="0.35"/>
    <row r="2" spans="2:5" ht="15.5" thickTop="1" thickBot="1" x14ac:dyDescent="0.35">
      <c r="B2" s="47" t="s">
        <v>132</v>
      </c>
      <c r="C2" s="15" t="s">
        <v>38</v>
      </c>
      <c r="D2" s="29" t="s">
        <v>39</v>
      </c>
      <c r="E2" s="72" t="s">
        <v>378</v>
      </c>
    </row>
    <row r="3" spans="2:5" ht="15" thickTop="1" x14ac:dyDescent="0.3">
      <c r="B3" s="38" t="s">
        <v>40</v>
      </c>
      <c r="C3" s="40" t="s">
        <v>37</v>
      </c>
      <c r="D3" s="28" t="s">
        <v>367</v>
      </c>
      <c r="E3" s="1">
        <v>2.42</v>
      </c>
    </row>
    <row r="4" spans="2:5" x14ac:dyDescent="0.3">
      <c r="B4" s="39" t="s">
        <v>117</v>
      </c>
      <c r="C4" s="41" t="s">
        <v>37</v>
      </c>
      <c r="D4" s="20" t="s">
        <v>345</v>
      </c>
      <c r="E4" s="1"/>
    </row>
    <row r="5" spans="2:5" x14ac:dyDescent="0.3">
      <c r="B5" s="39" t="s">
        <v>135</v>
      </c>
      <c r="C5" s="41" t="s">
        <v>37</v>
      </c>
      <c r="D5" s="20" t="s">
        <v>346</v>
      </c>
      <c r="E5" s="1">
        <v>4.67</v>
      </c>
    </row>
    <row r="6" spans="2:5" x14ac:dyDescent="0.3">
      <c r="B6" s="39" t="s">
        <v>115</v>
      </c>
      <c r="C6" s="41" t="s">
        <v>37</v>
      </c>
      <c r="D6" s="20" t="s">
        <v>382</v>
      </c>
      <c r="E6" s="1">
        <v>3.06</v>
      </c>
    </row>
    <row r="7" spans="2:5" x14ac:dyDescent="0.3">
      <c r="B7" s="38" t="s">
        <v>211</v>
      </c>
      <c r="C7" s="41" t="s">
        <v>37</v>
      </c>
      <c r="D7" s="20" t="s">
        <v>369</v>
      </c>
      <c r="E7" s="1">
        <v>4.17</v>
      </c>
    </row>
    <row r="8" spans="2:5" x14ac:dyDescent="0.3">
      <c r="B8" s="56" t="s">
        <v>212</v>
      </c>
      <c r="C8" s="41" t="s">
        <v>37</v>
      </c>
      <c r="D8" s="20" t="s">
        <v>347</v>
      </c>
      <c r="E8" s="1"/>
    </row>
    <row r="9" spans="2:5" x14ac:dyDescent="0.3">
      <c r="B9" s="56" t="s">
        <v>41</v>
      </c>
      <c r="C9" s="41" t="s">
        <v>37</v>
      </c>
      <c r="D9" s="20" t="s">
        <v>366</v>
      </c>
      <c r="E9" s="1">
        <v>4.1399999999999997</v>
      </c>
    </row>
    <row r="10" spans="2:5" x14ac:dyDescent="0.3">
      <c r="B10" s="56" t="s">
        <v>287</v>
      </c>
      <c r="C10" s="41" t="s">
        <v>37</v>
      </c>
      <c r="D10" s="20" t="s">
        <v>348</v>
      </c>
      <c r="E10" s="1"/>
    </row>
    <row r="11" spans="2:5" x14ac:dyDescent="0.3">
      <c r="B11" s="38" t="s">
        <v>338</v>
      </c>
      <c r="C11" s="41" t="s">
        <v>37</v>
      </c>
      <c r="D11" s="20" t="s">
        <v>365</v>
      </c>
      <c r="E11" s="1">
        <v>5.67</v>
      </c>
    </row>
    <row r="12" spans="2:5" x14ac:dyDescent="0.3">
      <c r="B12" s="56" t="s">
        <v>339</v>
      </c>
      <c r="C12" s="41" t="s">
        <v>37</v>
      </c>
      <c r="D12" s="20" t="s">
        <v>368</v>
      </c>
      <c r="E12" s="1">
        <v>4.5599999999999996</v>
      </c>
    </row>
    <row r="13" spans="2:5" x14ac:dyDescent="0.3">
      <c r="B13" s="56" t="s">
        <v>340</v>
      </c>
      <c r="C13" s="41" t="s">
        <v>37</v>
      </c>
      <c r="D13" s="20" t="s">
        <v>314</v>
      </c>
      <c r="E13" s="1">
        <v>5.22</v>
      </c>
    </row>
    <row r="14" spans="2:5" x14ac:dyDescent="0.3">
      <c r="B14" s="56" t="s">
        <v>341</v>
      </c>
      <c r="C14" s="41" t="s">
        <v>37</v>
      </c>
      <c r="D14" s="20" t="s">
        <v>381</v>
      </c>
      <c r="E14" s="1">
        <v>7.17</v>
      </c>
    </row>
    <row r="15" spans="2:5" x14ac:dyDescent="0.3">
      <c r="B15" s="38" t="s">
        <v>342</v>
      </c>
      <c r="C15" s="41" t="s">
        <v>37</v>
      </c>
      <c r="D15" s="20" t="s">
        <v>380</v>
      </c>
      <c r="E15" s="1">
        <v>5.67</v>
      </c>
    </row>
    <row r="16" spans="2:5" x14ac:dyDescent="0.3">
      <c r="B16" s="56" t="s">
        <v>324</v>
      </c>
      <c r="C16" s="41" t="s">
        <v>37</v>
      </c>
      <c r="D16" s="20" t="s">
        <v>349</v>
      </c>
      <c r="E16" s="1"/>
    </row>
    <row r="17" spans="2:5" x14ac:dyDescent="0.3">
      <c r="B17" s="56" t="s">
        <v>323</v>
      </c>
      <c r="C17" s="41" t="s">
        <v>37</v>
      </c>
      <c r="D17" s="20" t="s">
        <v>350</v>
      </c>
      <c r="E17" s="1"/>
    </row>
    <row r="18" spans="2:5" x14ac:dyDescent="0.3">
      <c r="B18" s="56" t="s">
        <v>325</v>
      </c>
      <c r="C18" s="57" t="s">
        <v>37</v>
      </c>
      <c r="D18" s="20" t="s">
        <v>351</v>
      </c>
      <c r="E18" s="1"/>
    </row>
    <row r="19" spans="2:5" x14ac:dyDescent="0.3">
      <c r="B19" s="38" t="s">
        <v>343</v>
      </c>
      <c r="C19" s="57" t="s">
        <v>37</v>
      </c>
      <c r="D19" s="20" t="s">
        <v>352</v>
      </c>
      <c r="E19" s="1"/>
    </row>
    <row r="20" spans="2:5" x14ac:dyDescent="0.3">
      <c r="B20" s="39" t="s">
        <v>164</v>
      </c>
      <c r="C20" s="41" t="s">
        <v>163</v>
      </c>
      <c r="D20" s="20" t="s">
        <v>332</v>
      </c>
      <c r="E20" s="1">
        <v>1.37</v>
      </c>
    </row>
    <row r="21" spans="2:5" x14ac:dyDescent="0.3">
      <c r="B21" s="39" t="s">
        <v>166</v>
      </c>
      <c r="C21" s="41" t="s">
        <v>163</v>
      </c>
      <c r="D21" s="20" t="s">
        <v>245</v>
      </c>
      <c r="E21" s="1">
        <v>1.4</v>
      </c>
    </row>
    <row r="22" spans="2:5" x14ac:dyDescent="0.3">
      <c r="B22" s="39" t="s">
        <v>168</v>
      </c>
      <c r="C22" s="41" t="s">
        <v>163</v>
      </c>
      <c r="D22" s="20" t="s">
        <v>313</v>
      </c>
      <c r="E22" s="1">
        <v>1.76</v>
      </c>
    </row>
    <row r="23" spans="2:5" x14ac:dyDescent="0.3">
      <c r="B23" s="39" t="s">
        <v>174</v>
      </c>
      <c r="C23" s="41" t="s">
        <v>163</v>
      </c>
      <c r="D23" s="20" t="s">
        <v>310</v>
      </c>
      <c r="E23" s="1">
        <v>3.06</v>
      </c>
    </row>
    <row r="24" spans="2:5" x14ac:dyDescent="0.3">
      <c r="B24" s="39" t="s">
        <v>216</v>
      </c>
      <c r="C24" s="41" t="s">
        <v>163</v>
      </c>
      <c r="D24" s="20" t="s">
        <v>312</v>
      </c>
      <c r="E24" s="1">
        <v>2.58</v>
      </c>
    </row>
    <row r="25" spans="2:5" x14ac:dyDescent="0.3">
      <c r="B25" s="56" t="s">
        <v>242</v>
      </c>
      <c r="C25" s="57" t="s">
        <v>163</v>
      </c>
      <c r="D25" s="20" t="s">
        <v>337</v>
      </c>
      <c r="E25" s="1">
        <v>3.52</v>
      </c>
    </row>
    <row r="26" spans="2:5" x14ac:dyDescent="0.3">
      <c r="B26" s="56" t="s">
        <v>244</v>
      </c>
      <c r="C26" s="57" t="s">
        <v>163</v>
      </c>
      <c r="D26" s="20" t="s">
        <v>311</v>
      </c>
      <c r="E26" s="1">
        <v>2.91</v>
      </c>
    </row>
    <row r="27" spans="2:5" x14ac:dyDescent="0.3">
      <c r="B27" s="56" t="s">
        <v>249</v>
      </c>
      <c r="C27" s="57" t="s">
        <v>163</v>
      </c>
      <c r="D27" s="20" t="s">
        <v>246</v>
      </c>
      <c r="E27" s="1">
        <v>2.56</v>
      </c>
    </row>
    <row r="28" spans="2:5" x14ac:dyDescent="0.3">
      <c r="B28" s="56" t="s">
        <v>251</v>
      </c>
      <c r="C28" s="57" t="s">
        <v>163</v>
      </c>
      <c r="D28" s="20" t="s">
        <v>217</v>
      </c>
      <c r="E28" s="1">
        <v>2.84</v>
      </c>
    </row>
    <row r="29" spans="2:5" x14ac:dyDescent="0.3">
      <c r="B29" s="56" t="s">
        <v>253</v>
      </c>
      <c r="C29" s="57" t="s">
        <v>163</v>
      </c>
      <c r="D29" s="20" t="s">
        <v>173</v>
      </c>
      <c r="E29" s="1">
        <v>3.25</v>
      </c>
    </row>
    <row r="30" spans="2:5" x14ac:dyDescent="0.3">
      <c r="B30" s="56" t="s">
        <v>319</v>
      </c>
      <c r="C30" s="57" t="s">
        <v>163</v>
      </c>
      <c r="D30" s="20" t="s">
        <v>162</v>
      </c>
      <c r="E30" s="1">
        <v>4.45</v>
      </c>
    </row>
    <row r="31" spans="2:5" x14ac:dyDescent="0.3">
      <c r="B31" s="56" t="s">
        <v>320</v>
      </c>
      <c r="C31" s="57" t="s">
        <v>163</v>
      </c>
      <c r="D31" s="20" t="s">
        <v>247</v>
      </c>
      <c r="E31" s="1">
        <v>5.09</v>
      </c>
    </row>
    <row r="32" spans="2:5" x14ac:dyDescent="0.3">
      <c r="B32" s="56" t="s">
        <v>321</v>
      </c>
      <c r="C32" s="57" t="s">
        <v>163</v>
      </c>
      <c r="D32" s="20" t="s">
        <v>167</v>
      </c>
      <c r="E32" s="1">
        <v>5.68</v>
      </c>
    </row>
    <row r="33" spans="2:5" x14ac:dyDescent="0.3">
      <c r="B33" s="56" t="s">
        <v>322</v>
      </c>
      <c r="C33" s="57" t="s">
        <v>163</v>
      </c>
      <c r="D33" s="20" t="s">
        <v>165</v>
      </c>
      <c r="E33" s="1">
        <v>6.18</v>
      </c>
    </row>
    <row r="34" spans="2:5" x14ac:dyDescent="0.3">
      <c r="B34" s="56" t="s">
        <v>334</v>
      </c>
      <c r="C34" s="57" t="s">
        <v>163</v>
      </c>
      <c r="D34" s="20" t="s">
        <v>239</v>
      </c>
      <c r="E34" s="1">
        <v>5.55</v>
      </c>
    </row>
    <row r="35" spans="2:5" x14ac:dyDescent="0.3">
      <c r="B35" s="56" t="s">
        <v>336</v>
      </c>
      <c r="C35" s="57" t="s">
        <v>163</v>
      </c>
      <c r="D35" s="20" t="s">
        <v>240</v>
      </c>
      <c r="E35" s="1">
        <v>7.65</v>
      </c>
    </row>
    <row r="36" spans="2:5" x14ac:dyDescent="0.3">
      <c r="B36" s="21" t="s">
        <v>43</v>
      </c>
      <c r="C36" s="22" t="s">
        <v>42</v>
      </c>
      <c r="D36" s="23" t="s">
        <v>46</v>
      </c>
      <c r="E36" s="1">
        <v>3.33</v>
      </c>
    </row>
    <row r="37" spans="2:5" x14ac:dyDescent="0.3">
      <c r="B37" s="21" t="s">
        <v>116</v>
      </c>
      <c r="C37" s="22" t="s">
        <v>42</v>
      </c>
      <c r="D37" s="23" t="s">
        <v>44</v>
      </c>
      <c r="E37" s="1">
        <v>4.1399999999999997</v>
      </c>
    </row>
    <row r="38" spans="2:5" x14ac:dyDescent="0.3">
      <c r="B38" s="21" t="s">
        <v>136</v>
      </c>
      <c r="C38" s="22" t="s">
        <v>42</v>
      </c>
      <c r="D38" s="23" t="s">
        <v>45</v>
      </c>
      <c r="E38" s="1"/>
    </row>
    <row r="39" spans="2:5" x14ac:dyDescent="0.3">
      <c r="B39" s="21" t="s">
        <v>169</v>
      </c>
      <c r="C39" s="22" t="s">
        <v>42</v>
      </c>
      <c r="D39" s="23" t="s">
        <v>170</v>
      </c>
      <c r="E39" s="1"/>
    </row>
    <row r="40" spans="2:5" x14ac:dyDescent="0.3">
      <c r="B40" s="21" t="s">
        <v>218</v>
      </c>
      <c r="C40" s="22" t="s">
        <v>42</v>
      </c>
      <c r="D40" s="23" t="s">
        <v>219</v>
      </c>
      <c r="E40" s="1"/>
    </row>
    <row r="41" spans="2:5" x14ac:dyDescent="0.3">
      <c r="B41" s="21" t="s">
        <v>318</v>
      </c>
      <c r="C41" s="22" t="s">
        <v>42</v>
      </c>
      <c r="D41" s="23" t="s">
        <v>315</v>
      </c>
      <c r="E41" s="1">
        <v>6.29</v>
      </c>
    </row>
    <row r="42" spans="2:5" x14ac:dyDescent="0.3">
      <c r="B42" s="21" t="s">
        <v>48</v>
      </c>
      <c r="C42" s="22" t="s">
        <v>47</v>
      </c>
      <c r="D42" s="23" t="s">
        <v>172</v>
      </c>
      <c r="E42" s="1"/>
    </row>
    <row r="43" spans="2:5" x14ac:dyDescent="0.3">
      <c r="B43" s="21" t="s">
        <v>171</v>
      </c>
      <c r="C43" s="22" t="s">
        <v>47</v>
      </c>
      <c r="D43" s="23" t="s">
        <v>49</v>
      </c>
      <c r="E43" s="1"/>
    </row>
    <row r="44" spans="2:5" x14ac:dyDescent="0.3">
      <c r="B44" s="21" t="s">
        <v>214</v>
      </c>
      <c r="C44" s="22" t="s">
        <v>47</v>
      </c>
      <c r="D44" s="23" t="s">
        <v>215</v>
      </c>
      <c r="E44" s="1"/>
    </row>
    <row r="45" spans="2:5" x14ac:dyDescent="0.3">
      <c r="B45" s="21" t="s">
        <v>51</v>
      </c>
      <c r="C45" s="22" t="s">
        <v>50</v>
      </c>
      <c r="D45" s="26" t="s">
        <v>54</v>
      </c>
      <c r="E45" s="1"/>
    </row>
    <row r="46" spans="2:5" x14ac:dyDescent="0.3">
      <c r="B46" s="21" t="s">
        <v>53</v>
      </c>
      <c r="C46" s="22" t="s">
        <v>50</v>
      </c>
      <c r="D46" s="26" t="s">
        <v>55</v>
      </c>
      <c r="E46" s="1">
        <v>5.9</v>
      </c>
    </row>
    <row r="47" spans="2:5" x14ac:dyDescent="0.3">
      <c r="B47" s="21" t="s">
        <v>175</v>
      </c>
      <c r="C47" s="22" t="s">
        <v>50</v>
      </c>
      <c r="D47" s="26" t="s">
        <v>316</v>
      </c>
      <c r="E47" s="1">
        <v>9.34</v>
      </c>
    </row>
    <row r="48" spans="2:5" x14ac:dyDescent="0.3">
      <c r="B48" s="21" t="s">
        <v>317</v>
      </c>
      <c r="C48" s="22" t="s">
        <v>50</v>
      </c>
      <c r="D48" s="26" t="s">
        <v>176</v>
      </c>
      <c r="E48" s="1">
        <v>14.11</v>
      </c>
    </row>
    <row r="49" spans="2:5" x14ac:dyDescent="0.3">
      <c r="B49" s="21" t="s">
        <v>119</v>
      </c>
      <c r="C49" s="22" t="s">
        <v>121</v>
      </c>
      <c r="D49" s="23" t="s">
        <v>122</v>
      </c>
      <c r="E49" s="1">
        <v>0.61</v>
      </c>
    </row>
    <row r="50" spans="2:5" x14ac:dyDescent="0.3">
      <c r="B50" s="21" t="s">
        <v>120</v>
      </c>
      <c r="C50" s="22" t="s">
        <v>121</v>
      </c>
      <c r="D50" s="23" t="s">
        <v>177</v>
      </c>
      <c r="E50" s="1">
        <v>0.88</v>
      </c>
    </row>
    <row r="51" spans="2:5" x14ac:dyDescent="0.3">
      <c r="B51" s="21" t="s">
        <v>179</v>
      </c>
      <c r="C51" s="22" t="s">
        <v>121</v>
      </c>
      <c r="D51" s="23" t="s">
        <v>123</v>
      </c>
      <c r="E51" s="1"/>
    </row>
    <row r="52" spans="2:5" ht="15" thickBot="1" x14ac:dyDescent="0.35">
      <c r="B52" s="24" t="s">
        <v>180</v>
      </c>
      <c r="C52" s="25" t="s">
        <v>121</v>
      </c>
      <c r="D52" s="35" t="s">
        <v>178</v>
      </c>
      <c r="E52" s="1"/>
    </row>
    <row r="53" spans="2:5" ht="15" thickTop="1" x14ac:dyDescent="0.3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workbookViewId="0">
      <selection activeCell="C3" sqref="C3"/>
    </sheetView>
  </sheetViews>
  <sheetFormatPr defaultRowHeight="14.5" x14ac:dyDescent="0.3"/>
  <cols>
    <col min="2" max="2" width="8.09765625" bestFit="1" customWidth="1"/>
    <col min="3" max="3" width="12.3984375" customWidth="1"/>
    <col min="4" max="4" width="8.69921875" bestFit="1" customWidth="1"/>
    <col min="5" max="5" width="8.09765625" bestFit="1" customWidth="1"/>
    <col min="6" max="7" width="6" bestFit="1" customWidth="1"/>
    <col min="8" max="14" width="5.09765625" bestFit="1" customWidth="1"/>
    <col min="15" max="17" width="6.09765625" bestFit="1" customWidth="1"/>
    <col min="18" max="20" width="4.59765625" bestFit="1" customWidth="1"/>
  </cols>
  <sheetData>
    <row r="2" spans="2:20" x14ac:dyDescent="0.3">
      <c r="B2" t="s">
        <v>124</v>
      </c>
      <c r="C2" s="16" t="s">
        <v>8</v>
      </c>
      <c r="D2" s="1" t="s">
        <v>35</v>
      </c>
      <c r="E2" s="1"/>
      <c r="F2" s="1"/>
      <c r="G2" s="1"/>
      <c r="H2" s="1"/>
    </row>
    <row r="3" spans="2:20" x14ac:dyDescent="0.3">
      <c r="C3" s="16"/>
      <c r="D3" s="1"/>
      <c r="E3" s="1"/>
      <c r="F3" s="1"/>
      <c r="G3" s="1"/>
      <c r="H3" s="1"/>
    </row>
    <row r="4" spans="2:20" x14ac:dyDescent="0.3">
      <c r="B4" t="s">
        <v>125</v>
      </c>
      <c r="C4" s="1" t="s">
        <v>73</v>
      </c>
      <c r="D4" s="1" t="s">
        <v>59</v>
      </c>
      <c r="E4" s="1" t="s">
        <v>63</v>
      </c>
      <c r="F4" s="1" t="s">
        <v>72</v>
      </c>
      <c r="G4" s="1"/>
      <c r="H4" s="1"/>
    </row>
    <row r="5" spans="2:20" x14ac:dyDescent="0.3">
      <c r="C5" s="1" t="s">
        <v>81</v>
      </c>
      <c r="D5" s="1" t="s">
        <v>83</v>
      </c>
      <c r="E5" s="1" t="s">
        <v>85</v>
      </c>
      <c r="F5" s="1" t="s">
        <v>26</v>
      </c>
      <c r="G5" s="1" t="s">
        <v>28</v>
      </c>
      <c r="H5" s="1" t="s">
        <v>29</v>
      </c>
      <c r="I5" s="1" t="s">
        <v>30</v>
      </c>
      <c r="J5" s="1" t="s">
        <v>97</v>
      </c>
      <c r="K5" s="1" t="s">
        <v>98</v>
      </c>
      <c r="L5" s="1" t="s">
        <v>99</v>
      </c>
      <c r="M5" s="1" t="s">
        <v>100</v>
      </c>
      <c r="N5" s="1" t="s">
        <v>101</v>
      </c>
      <c r="O5" s="1" t="s">
        <v>102</v>
      </c>
      <c r="P5" s="1" t="s">
        <v>103</v>
      </c>
      <c r="Q5" s="1" t="s">
        <v>104</v>
      </c>
      <c r="R5" s="1" t="s">
        <v>106</v>
      </c>
      <c r="S5" s="1" t="s">
        <v>108</v>
      </c>
      <c r="T5" s="1" t="s">
        <v>110</v>
      </c>
    </row>
    <row r="6" spans="2:20" x14ac:dyDescent="0.3">
      <c r="C6" s="1" t="s">
        <v>113</v>
      </c>
      <c r="D6" s="1" t="s">
        <v>114</v>
      </c>
      <c r="E6" s="1" t="s">
        <v>40</v>
      </c>
      <c r="F6" s="1" t="s">
        <v>115</v>
      </c>
      <c r="G6" s="1" t="s">
        <v>116</v>
      </c>
      <c r="H6" s="1" t="s">
        <v>116</v>
      </c>
      <c r="I6" s="1" t="s">
        <v>117</v>
      </c>
      <c r="J6" s="1" t="s">
        <v>43</v>
      </c>
      <c r="K6" s="1" t="s">
        <v>115</v>
      </c>
      <c r="L6" s="1" t="s">
        <v>133</v>
      </c>
      <c r="M6" s="1" t="s">
        <v>43</v>
      </c>
      <c r="N6" s="1" t="s">
        <v>51</v>
      </c>
      <c r="O6" s="1" t="s">
        <v>43</v>
      </c>
      <c r="P6" s="1" t="s">
        <v>118</v>
      </c>
      <c r="Q6" s="1" t="s">
        <v>133</v>
      </c>
      <c r="R6" s="1" t="s">
        <v>53</v>
      </c>
      <c r="S6" s="1" t="s">
        <v>119</v>
      </c>
      <c r="T6" s="1" t="s">
        <v>120</v>
      </c>
    </row>
    <row r="7" spans="2:20" x14ac:dyDescent="0.3">
      <c r="C7" s="1" t="s">
        <v>129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20" x14ac:dyDescent="0.3">
      <c r="C8" s="1" t="s">
        <v>131</v>
      </c>
    </row>
    <row r="10" spans="2:20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2:20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20" x14ac:dyDescent="0.3">
      <c r="C1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1結構重量</vt:lpstr>
      <vt:lpstr>2溫室結構重量估算系統</vt:lpstr>
      <vt:lpstr>溫室結構載重分析</vt:lpstr>
      <vt:lpstr>工作表2</vt:lpstr>
      <vt:lpstr>強固型溫室比較</vt:lpstr>
      <vt:lpstr>外型</vt:lpstr>
      <vt:lpstr>溫室</vt:lpstr>
      <vt:lpstr>管材</vt:lpstr>
      <vt:lpstr>範例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2021-07-26T04:06:46Z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121afa4d-e738-4e8a-b378-7b4806ab88e0</vt:lpwstr>
  </property>
</Properties>
</file>