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defaultThemeVersion="166925"/>
  <mc:AlternateContent xmlns:mc="http://schemas.openxmlformats.org/markup-compatibility/2006">
    <mc:Choice Requires="x15">
      <x15ac:absPath xmlns:x15ac="http://schemas.microsoft.com/office/spreadsheetml/2010/11/ac" url="C:\Users\M.bayat\Downloads\Eitaa Desktop\"/>
    </mc:Choice>
  </mc:AlternateContent>
  <xr:revisionPtr revIDLastSave="0" documentId="13_ncr:1000001_{44CE17A1-9B14-C54F-921D-71944A33AA83}" xr6:coauthVersionLast="47" xr6:coauthVersionMax="47" xr10:uidLastSave="{00000000-0000-0000-0000-000000000000}"/>
  <bookViews>
    <workbookView xWindow="-120" yWindow="-120" windowWidth="20730" windowHeight="11160" tabRatio="632" activeTab="4" xr2:uid="{00000000-000D-0000-FFFF-FFFF00000000}"/>
  </bookViews>
  <sheets>
    <sheet name="راهنما" sheetId="7" r:id="rId1"/>
    <sheet name="تنظیمات دوره" sheetId="6" r:id="rId2"/>
    <sheet name="جداول پایه" sheetId="2" r:id="rId3"/>
    <sheet name="کارکنان" sheetId="1" r:id="rId4"/>
    <sheet name="ارزیابی" sheetId="3" r:id="rId5"/>
  </sheets>
  <definedNames>
    <definedName name="_xlnm._FilterDatabase" localSheetId="4" hidden="1">ارزیابی!$A$4:$A$888</definedName>
    <definedName name="_xlcn.WorksheetConnection_کارانهاورژانس.xlsxTable26" hidden="1">Table26[]</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6" name="Assessment" connection="WorksheetConnection_کارانه اورژانس.xlsx!Table2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9" i="3" l="1"/>
  <c r="G759" i="3"/>
  <c r="M759" i="3"/>
  <c r="N759" i="3"/>
  <c r="O759" i="3"/>
  <c r="R759" i="3"/>
  <c r="F759" i="1"/>
  <c r="E759" i="3"/>
  <c r="H759" i="1"/>
  <c r="J759" i="1"/>
  <c r="M759" i="1"/>
  <c r="O759" i="1"/>
  <c r="M748" i="3"/>
  <c r="O896" i="3"/>
  <c r="O897" i="3"/>
  <c r="C369" i="3"/>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280" i="1"/>
  <c r="J281" i="1"/>
  <c r="J282" i="1"/>
  <c r="J283" i="1"/>
  <c r="J284" i="1"/>
  <c r="J285" i="1"/>
  <c r="J286" i="1"/>
  <c r="J287" i="1"/>
  <c r="J288" i="1"/>
  <c r="J289" i="1"/>
  <c r="J290" i="1"/>
  <c r="J45" i="1"/>
  <c r="J46" i="1"/>
  <c r="J47" i="1"/>
  <c r="J43" i="1"/>
  <c r="J44" i="1"/>
  <c r="J40" i="1"/>
  <c r="J41" i="1"/>
  <c r="J42" i="1"/>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C750" i="3"/>
  <c r="M750" i="3"/>
  <c r="N750" i="3"/>
  <c r="O750" i="3"/>
  <c r="R750" i="3"/>
  <c r="C751" i="3"/>
  <c r="M751" i="3"/>
  <c r="N751" i="3"/>
  <c r="O751" i="3"/>
  <c r="R751" i="3"/>
  <c r="C752" i="3"/>
  <c r="M752" i="3"/>
  <c r="N752" i="3"/>
  <c r="O752" i="3"/>
  <c r="R752" i="3"/>
  <c r="C753" i="3"/>
  <c r="M753" i="3"/>
  <c r="N753" i="3"/>
  <c r="O753" i="3"/>
  <c r="R753" i="3"/>
  <c r="C754" i="3"/>
  <c r="M754" i="3"/>
  <c r="N754" i="3"/>
  <c r="O754" i="3"/>
  <c r="R754" i="3"/>
  <c r="C755" i="3"/>
  <c r="M755" i="3"/>
  <c r="N755" i="3"/>
  <c r="O755" i="3"/>
  <c r="R755" i="3"/>
  <c r="C756" i="3"/>
  <c r="M756" i="3"/>
  <c r="N756" i="3"/>
  <c r="O756" i="3"/>
  <c r="R756" i="3"/>
  <c r="C757" i="3"/>
  <c r="M757" i="3"/>
  <c r="N757" i="3"/>
  <c r="O757" i="3"/>
  <c r="R757" i="3"/>
  <c r="C758" i="3"/>
  <c r="M758" i="3"/>
  <c r="N758" i="3"/>
  <c r="O758" i="3"/>
  <c r="R758" i="3"/>
  <c r="C317" i="3"/>
  <c r="P759" i="3"/>
  <c r="P759" i="1"/>
  <c r="P750" i="3"/>
  <c r="P751" i="3"/>
  <c r="P754" i="3"/>
  <c r="P752" i="3"/>
  <c r="P753" i="3"/>
  <c r="P755" i="3"/>
  <c r="P756" i="3"/>
  <c r="P758" i="3"/>
  <c r="P757" i="3"/>
  <c r="C367" i="3"/>
  <c r="G367" i="3"/>
  <c r="M367" i="3"/>
  <c r="N367" i="3"/>
  <c r="O367" i="3"/>
  <c r="R367" i="3"/>
  <c r="C368" i="3"/>
  <c r="G368" i="3"/>
  <c r="M368" i="3"/>
  <c r="N368" i="3"/>
  <c r="O368" i="3"/>
  <c r="R368" i="3"/>
  <c r="C116" i="3"/>
  <c r="G116" i="3"/>
  <c r="M116" i="3"/>
  <c r="N116" i="3"/>
  <c r="O116" i="3"/>
  <c r="R116" i="3"/>
  <c r="S759" i="3"/>
  <c r="P368" i="3"/>
  <c r="P367" i="3"/>
  <c r="P116" i="3"/>
  <c r="C70" i="3"/>
  <c r="G70" i="3"/>
  <c r="M70" i="3"/>
  <c r="N70" i="3"/>
  <c r="O70" i="3"/>
  <c r="R70"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8" i="3"/>
  <c r="D39" i="3"/>
  <c r="D40" i="3"/>
  <c r="D41" i="3"/>
  <c r="D42" i="3"/>
  <c r="D43" i="3"/>
  <c r="D44" i="3"/>
  <c r="D45" i="3"/>
  <c r="D46" i="3"/>
  <c r="C47" i="3"/>
  <c r="G47" i="3"/>
  <c r="M47" i="3"/>
  <c r="N47" i="3"/>
  <c r="O47" i="3"/>
  <c r="R47" i="3"/>
  <c r="P70" i="3"/>
  <c r="P47" i="3"/>
  <c r="F471" i="1"/>
  <c r="H471" i="1"/>
  <c r="M471" i="1"/>
  <c r="O471" i="1"/>
  <c r="F809" i="1"/>
  <c r="H809" i="1"/>
  <c r="M809" i="1"/>
  <c r="F810" i="1"/>
  <c r="H810" i="1"/>
  <c r="M810" i="1"/>
  <c r="F811" i="1"/>
  <c r="H811" i="1"/>
  <c r="M811" i="1"/>
  <c r="F812" i="1"/>
  <c r="H812" i="1"/>
  <c r="M812" i="1"/>
  <c r="F813" i="1"/>
  <c r="H813" i="1"/>
  <c r="M813" i="1"/>
  <c r="P471" i="1"/>
  <c r="P809" i="1"/>
  <c r="P810" i="1"/>
  <c r="P811" i="1"/>
  <c r="P812" i="1"/>
  <c r="P813" i="1"/>
  <c r="F743" i="1"/>
  <c r="H743" i="1"/>
  <c r="M743" i="1"/>
  <c r="O743" i="1"/>
  <c r="F739" i="1"/>
  <c r="H739" i="1"/>
  <c r="M739" i="1"/>
  <c r="O739" i="1"/>
  <c r="F589" i="1"/>
  <c r="H589" i="1"/>
  <c r="M589" i="1"/>
  <c r="O589" i="1"/>
  <c r="F524" i="1"/>
  <c r="H524" i="1"/>
  <c r="M524" i="1"/>
  <c r="O524" i="1"/>
  <c r="F492" i="1"/>
  <c r="H492" i="1"/>
  <c r="M492" i="1"/>
  <c r="O492" i="1"/>
  <c r="F484" i="1"/>
  <c r="H484" i="1"/>
  <c r="M484" i="1"/>
  <c r="O484" i="1"/>
  <c r="F757" i="1"/>
  <c r="E757" i="3"/>
  <c r="H757" i="1"/>
  <c r="M757" i="1"/>
  <c r="O757" i="1"/>
  <c r="F758" i="1"/>
  <c r="E758" i="3"/>
  <c r="H758" i="1"/>
  <c r="M758" i="1"/>
  <c r="O758" i="1"/>
  <c r="F747" i="1"/>
  <c r="H747" i="1"/>
  <c r="M747" i="1"/>
  <c r="O747" i="1"/>
  <c r="F748" i="1"/>
  <c r="H748" i="1"/>
  <c r="M748" i="1"/>
  <c r="O748" i="1"/>
  <c r="F749" i="1"/>
  <c r="H749" i="1"/>
  <c r="M749" i="1"/>
  <c r="O749" i="1"/>
  <c r="F750" i="1"/>
  <c r="E750" i="3"/>
  <c r="H750" i="1"/>
  <c r="M750" i="1"/>
  <c r="O750" i="1"/>
  <c r="F751" i="1"/>
  <c r="E751" i="3"/>
  <c r="H751" i="1"/>
  <c r="M751" i="1"/>
  <c r="O751" i="1"/>
  <c r="F752" i="1"/>
  <c r="E752" i="3"/>
  <c r="H752" i="1"/>
  <c r="M752" i="1"/>
  <c r="O752" i="1"/>
  <c r="F753" i="1"/>
  <c r="E753" i="3"/>
  <c r="H753" i="1"/>
  <c r="M753" i="1"/>
  <c r="O753" i="1"/>
  <c r="F754" i="1"/>
  <c r="E754" i="3"/>
  <c r="H754" i="1"/>
  <c r="M754" i="1"/>
  <c r="O754" i="1"/>
  <c r="F755" i="1"/>
  <c r="E755" i="3"/>
  <c r="H755" i="1"/>
  <c r="M755" i="1"/>
  <c r="O755" i="1"/>
  <c r="F756" i="1"/>
  <c r="E756" i="3"/>
  <c r="H756" i="1"/>
  <c r="M756" i="1"/>
  <c r="O756" i="1"/>
  <c r="F746" i="1"/>
  <c r="H746" i="1"/>
  <c r="M746" i="1"/>
  <c r="O746" i="1"/>
  <c r="F567" i="1"/>
  <c r="H567" i="1"/>
  <c r="M567" i="1"/>
  <c r="O567" i="1"/>
  <c r="P743" i="1"/>
  <c r="P739" i="1"/>
  <c r="P589" i="1"/>
  <c r="P524" i="1"/>
  <c r="P492" i="1"/>
  <c r="P484" i="1"/>
  <c r="P757" i="1"/>
  <c r="S757" i="3"/>
  <c r="P758" i="1"/>
  <c r="S758" i="3"/>
  <c r="P747" i="1"/>
  <c r="P748" i="1"/>
  <c r="P749" i="1"/>
  <c r="P750" i="1"/>
  <c r="S750" i="3"/>
  <c r="P751" i="1"/>
  <c r="S751" i="3"/>
  <c r="P753" i="1"/>
  <c r="S753" i="3"/>
  <c r="P752" i="1"/>
  <c r="S752" i="3"/>
  <c r="P754" i="1"/>
  <c r="S754" i="3"/>
  <c r="P755" i="1"/>
  <c r="S755" i="3"/>
  <c r="P756" i="1"/>
  <c r="S756" i="3"/>
  <c r="P746" i="1"/>
  <c r="P567" i="1"/>
  <c r="F367" i="1"/>
  <c r="E367" i="3"/>
  <c r="H367" i="1"/>
  <c r="M367" i="1"/>
  <c r="O367" i="1"/>
  <c r="F368" i="1"/>
  <c r="E368" i="3"/>
  <c r="H368" i="1"/>
  <c r="M368" i="1"/>
  <c r="O368" i="1"/>
  <c r="P367" i="1"/>
  <c r="S367" i="3"/>
  <c r="P368" i="1"/>
  <c r="S368" i="3"/>
  <c r="F116" i="1"/>
  <c r="E116" i="3"/>
  <c r="H116" i="1"/>
  <c r="J116" i="1"/>
  <c r="M116" i="1"/>
  <c r="O116" i="1"/>
  <c r="F98" i="1"/>
  <c r="H98" i="1"/>
  <c r="J98" i="1"/>
  <c r="M98" i="1"/>
  <c r="O98" i="1"/>
  <c r="F97" i="1"/>
  <c r="H97" i="1"/>
  <c r="J97" i="1"/>
  <c r="M97" i="1"/>
  <c r="O97" i="1"/>
  <c r="F72" i="1"/>
  <c r="H72" i="1"/>
  <c r="J72" i="1"/>
  <c r="M72" i="1"/>
  <c r="O72" i="1"/>
  <c r="F94" i="1"/>
  <c r="H94" i="1"/>
  <c r="J94" i="1"/>
  <c r="M94" i="1"/>
  <c r="O94" i="1"/>
  <c r="F95" i="1"/>
  <c r="H95" i="1"/>
  <c r="J95" i="1"/>
  <c r="M95" i="1"/>
  <c r="O95" i="1"/>
  <c r="F96" i="1"/>
  <c r="H96" i="1"/>
  <c r="J96" i="1"/>
  <c r="M96" i="1"/>
  <c r="O96" i="1"/>
  <c r="F66" i="1"/>
  <c r="H66" i="1"/>
  <c r="J66" i="1"/>
  <c r="M66" i="1"/>
  <c r="O66" i="1"/>
  <c r="F47" i="1"/>
  <c r="E47" i="3"/>
  <c r="H47" i="1"/>
  <c r="M47" i="1"/>
  <c r="O47" i="1"/>
  <c r="F40" i="1"/>
  <c r="H40" i="1"/>
  <c r="M40" i="1"/>
  <c r="O40" i="1"/>
  <c r="F41" i="1"/>
  <c r="H41" i="1"/>
  <c r="M41" i="1"/>
  <c r="O41" i="1"/>
  <c r="F42" i="1"/>
  <c r="H42" i="1"/>
  <c r="M42" i="1"/>
  <c r="O42" i="1"/>
  <c r="F43" i="1"/>
  <c r="H43" i="1"/>
  <c r="M43" i="1"/>
  <c r="O43" i="1"/>
  <c r="F44" i="1"/>
  <c r="H44" i="1"/>
  <c r="M44" i="1"/>
  <c r="O44" i="1"/>
  <c r="F45" i="1"/>
  <c r="H45" i="1"/>
  <c r="M45" i="1"/>
  <c r="O45" i="1"/>
  <c r="F46" i="1"/>
  <c r="H46" i="1"/>
  <c r="M46" i="1"/>
  <c r="O46" i="1"/>
  <c r="F48" i="1"/>
  <c r="H48" i="1"/>
  <c r="J48" i="1"/>
  <c r="M48" i="1"/>
  <c r="O48" i="1"/>
  <c r="F49" i="1"/>
  <c r="H49" i="1"/>
  <c r="J49" i="1"/>
  <c r="M49" i="1"/>
  <c r="O49" i="1"/>
  <c r="F50" i="1"/>
  <c r="H50" i="1"/>
  <c r="J50" i="1"/>
  <c r="M50" i="1"/>
  <c r="O50" i="1"/>
  <c r="F51" i="1"/>
  <c r="H51" i="1"/>
  <c r="J51" i="1"/>
  <c r="M51" i="1"/>
  <c r="O51" i="1"/>
  <c r="F52" i="1"/>
  <c r="H52" i="1"/>
  <c r="J52" i="1"/>
  <c r="M52" i="1"/>
  <c r="O52" i="1"/>
  <c r="F53" i="1"/>
  <c r="H53" i="1"/>
  <c r="J53" i="1"/>
  <c r="M53" i="1"/>
  <c r="O53" i="1"/>
  <c r="F54" i="1"/>
  <c r="H54" i="1"/>
  <c r="J54" i="1"/>
  <c r="M54" i="1"/>
  <c r="O54" i="1"/>
  <c r="F55" i="1"/>
  <c r="H55" i="1"/>
  <c r="J55" i="1"/>
  <c r="M55" i="1"/>
  <c r="O55" i="1"/>
  <c r="F56" i="1"/>
  <c r="H56" i="1"/>
  <c r="J56" i="1"/>
  <c r="M56" i="1"/>
  <c r="O56" i="1"/>
  <c r="F57" i="1"/>
  <c r="H57" i="1"/>
  <c r="J57" i="1"/>
  <c r="M57" i="1"/>
  <c r="O57" i="1"/>
  <c r="F58" i="1"/>
  <c r="H58" i="1"/>
  <c r="J58" i="1"/>
  <c r="M58" i="1"/>
  <c r="O58" i="1"/>
  <c r="F59" i="1"/>
  <c r="H59" i="1"/>
  <c r="J59" i="1"/>
  <c r="M59" i="1"/>
  <c r="O59" i="1"/>
  <c r="F60" i="1"/>
  <c r="H60" i="1"/>
  <c r="J60" i="1"/>
  <c r="M60" i="1"/>
  <c r="O60" i="1"/>
  <c r="F61" i="1"/>
  <c r="H61" i="1"/>
  <c r="J61" i="1"/>
  <c r="M61" i="1"/>
  <c r="O61" i="1"/>
  <c r="F62" i="1"/>
  <c r="H62" i="1"/>
  <c r="J62" i="1"/>
  <c r="M62" i="1"/>
  <c r="O62" i="1"/>
  <c r="F63" i="1"/>
  <c r="H63" i="1"/>
  <c r="J63" i="1"/>
  <c r="M63" i="1"/>
  <c r="O63" i="1"/>
  <c r="F64" i="1"/>
  <c r="H64" i="1"/>
  <c r="J64" i="1"/>
  <c r="M64" i="1"/>
  <c r="O64" i="1"/>
  <c r="F65" i="1"/>
  <c r="H65" i="1"/>
  <c r="J65" i="1"/>
  <c r="M65" i="1"/>
  <c r="O65" i="1"/>
  <c r="F67" i="1"/>
  <c r="H67" i="1"/>
  <c r="J67" i="1"/>
  <c r="M67" i="1"/>
  <c r="O67" i="1"/>
  <c r="F68" i="1"/>
  <c r="H68" i="1"/>
  <c r="J68" i="1"/>
  <c r="M68" i="1"/>
  <c r="O68" i="1"/>
  <c r="F69" i="1"/>
  <c r="H69" i="1"/>
  <c r="J69" i="1"/>
  <c r="M69" i="1"/>
  <c r="O69" i="1"/>
  <c r="F70" i="1"/>
  <c r="E70" i="3"/>
  <c r="H70" i="1"/>
  <c r="J70" i="1"/>
  <c r="M70" i="1"/>
  <c r="O70" i="1"/>
  <c r="F71" i="1"/>
  <c r="H71" i="1"/>
  <c r="J71" i="1"/>
  <c r="M71" i="1"/>
  <c r="O71" i="1"/>
  <c r="F73" i="1"/>
  <c r="H73" i="1"/>
  <c r="J73" i="1"/>
  <c r="M73" i="1"/>
  <c r="O73" i="1"/>
  <c r="F74" i="1"/>
  <c r="H74" i="1"/>
  <c r="J74" i="1"/>
  <c r="M74" i="1"/>
  <c r="O74" i="1"/>
  <c r="F75" i="1"/>
  <c r="H75" i="1"/>
  <c r="J75" i="1"/>
  <c r="M75" i="1"/>
  <c r="O75" i="1"/>
  <c r="F76" i="1"/>
  <c r="H76" i="1"/>
  <c r="J76" i="1"/>
  <c r="M76" i="1"/>
  <c r="O76" i="1"/>
  <c r="F77" i="1"/>
  <c r="H77" i="1"/>
  <c r="J77" i="1"/>
  <c r="M77" i="1"/>
  <c r="O77" i="1"/>
  <c r="F78" i="1"/>
  <c r="H78" i="1"/>
  <c r="J78" i="1"/>
  <c r="M78" i="1"/>
  <c r="O78" i="1"/>
  <c r="F79" i="1"/>
  <c r="H79" i="1"/>
  <c r="J79" i="1"/>
  <c r="M79" i="1"/>
  <c r="O79" i="1"/>
  <c r="F80" i="1"/>
  <c r="H80" i="1"/>
  <c r="J80" i="1"/>
  <c r="M80" i="1"/>
  <c r="O80" i="1"/>
  <c r="F81" i="1"/>
  <c r="H81" i="1"/>
  <c r="J81" i="1"/>
  <c r="M81" i="1"/>
  <c r="O81" i="1"/>
  <c r="F82" i="1"/>
  <c r="H82" i="1"/>
  <c r="J82" i="1"/>
  <c r="M82" i="1"/>
  <c r="O82" i="1"/>
  <c r="F37" i="1"/>
  <c r="H37" i="1"/>
  <c r="J37" i="1"/>
  <c r="M37" i="1"/>
  <c r="O37" i="1"/>
  <c r="F32" i="1"/>
  <c r="H32" i="1"/>
  <c r="J32" i="1"/>
  <c r="M32" i="1"/>
  <c r="O32" i="1"/>
  <c r="C748" i="3"/>
  <c r="N748" i="3"/>
  <c r="O748" i="3"/>
  <c r="R748" i="3"/>
  <c r="G852" i="3"/>
  <c r="G853" i="3"/>
  <c r="G854" i="3"/>
  <c r="G855" i="3"/>
  <c r="G856" i="3"/>
  <c r="G857" i="3"/>
  <c r="G858" i="3"/>
  <c r="G859" i="3"/>
  <c r="G860" i="3"/>
  <c r="G861" i="3"/>
  <c r="G862" i="3"/>
  <c r="G863" i="3"/>
  <c r="G864" i="3"/>
  <c r="G865" i="3"/>
  <c r="G866" i="3"/>
  <c r="G867" i="3"/>
  <c r="G868" i="3"/>
  <c r="G869" i="3"/>
  <c r="G845" i="3"/>
  <c r="G846" i="3"/>
  <c r="G847" i="3"/>
  <c r="G848" i="3"/>
  <c r="G849" i="3"/>
  <c r="G850" i="3"/>
  <c r="G851" i="3"/>
  <c r="G892" i="3"/>
  <c r="F760" i="1"/>
  <c r="H760" i="1"/>
  <c r="M760" i="1"/>
  <c r="O760" i="1"/>
  <c r="F761" i="1"/>
  <c r="H761" i="1"/>
  <c r="M761" i="1"/>
  <c r="O761" i="1"/>
  <c r="F762" i="1"/>
  <c r="H762" i="1"/>
  <c r="M762" i="1"/>
  <c r="O762" i="1"/>
  <c r="F763" i="1"/>
  <c r="H763" i="1"/>
  <c r="M763" i="1"/>
  <c r="O763" i="1"/>
  <c r="F764" i="1"/>
  <c r="H764" i="1"/>
  <c r="M764" i="1"/>
  <c r="O764" i="1"/>
  <c r="F719" i="1"/>
  <c r="H719" i="1"/>
  <c r="M719" i="1"/>
  <c r="O719" i="1"/>
  <c r="C749" i="3"/>
  <c r="M749" i="3"/>
  <c r="N749" i="3"/>
  <c r="O749" i="3"/>
  <c r="R749" i="3"/>
  <c r="C760" i="3"/>
  <c r="G760" i="3"/>
  <c r="M760" i="3"/>
  <c r="N760" i="3"/>
  <c r="O760" i="3"/>
  <c r="R760" i="3"/>
  <c r="C761" i="3"/>
  <c r="G761" i="3"/>
  <c r="M761" i="3"/>
  <c r="N761" i="3"/>
  <c r="O761" i="3"/>
  <c r="R761" i="3"/>
  <c r="C762" i="3"/>
  <c r="G762" i="3"/>
  <c r="M762" i="3"/>
  <c r="N762" i="3"/>
  <c r="O762" i="3"/>
  <c r="R762" i="3"/>
  <c r="C763" i="3"/>
  <c r="G763" i="3"/>
  <c r="M763" i="3"/>
  <c r="N763" i="3"/>
  <c r="O763" i="3"/>
  <c r="R763" i="3"/>
  <c r="C764" i="3"/>
  <c r="G764" i="3"/>
  <c r="M764" i="3"/>
  <c r="N764" i="3"/>
  <c r="O764" i="3"/>
  <c r="R764" i="3"/>
  <c r="C724" i="3"/>
  <c r="M724" i="3"/>
  <c r="N724" i="3"/>
  <c r="O724" i="3"/>
  <c r="R724" i="3"/>
  <c r="C725" i="3"/>
  <c r="M725" i="3"/>
  <c r="N725" i="3"/>
  <c r="O725" i="3"/>
  <c r="R725" i="3"/>
  <c r="C726" i="3"/>
  <c r="M726" i="3"/>
  <c r="N726" i="3"/>
  <c r="O726" i="3"/>
  <c r="R726" i="3"/>
  <c r="C727" i="3"/>
  <c r="M727" i="3"/>
  <c r="N727" i="3"/>
  <c r="O727" i="3"/>
  <c r="R727" i="3"/>
  <c r="C728" i="3"/>
  <c r="M728" i="3"/>
  <c r="N728" i="3"/>
  <c r="O728" i="3"/>
  <c r="R728" i="3"/>
  <c r="C729" i="3"/>
  <c r="M729" i="3"/>
  <c r="N729" i="3"/>
  <c r="O729" i="3"/>
  <c r="R729" i="3"/>
  <c r="C730" i="3"/>
  <c r="M730" i="3"/>
  <c r="N730" i="3"/>
  <c r="O730" i="3"/>
  <c r="R730" i="3"/>
  <c r="C731" i="3"/>
  <c r="M731" i="3"/>
  <c r="N731" i="3"/>
  <c r="O731" i="3"/>
  <c r="R731" i="3"/>
  <c r="C732" i="3"/>
  <c r="M732" i="3"/>
  <c r="N732" i="3"/>
  <c r="O732" i="3"/>
  <c r="R732" i="3"/>
  <c r="C733" i="3"/>
  <c r="M733" i="3"/>
  <c r="N733" i="3"/>
  <c r="O733" i="3"/>
  <c r="R733" i="3"/>
  <c r="C734" i="3"/>
  <c r="M734" i="3"/>
  <c r="N734" i="3"/>
  <c r="O734" i="3"/>
  <c r="R734" i="3"/>
  <c r="C735" i="3"/>
  <c r="M735" i="3"/>
  <c r="N735" i="3"/>
  <c r="O735" i="3"/>
  <c r="R735" i="3"/>
  <c r="C736" i="3"/>
  <c r="M736" i="3"/>
  <c r="N736" i="3"/>
  <c r="O736" i="3"/>
  <c r="R736" i="3"/>
  <c r="C737" i="3"/>
  <c r="M737" i="3"/>
  <c r="N737" i="3"/>
  <c r="O737" i="3"/>
  <c r="R737" i="3"/>
  <c r="C738" i="3"/>
  <c r="M738" i="3"/>
  <c r="N738" i="3"/>
  <c r="O738" i="3"/>
  <c r="R738" i="3"/>
  <c r="C739" i="3"/>
  <c r="M739" i="3"/>
  <c r="N739" i="3"/>
  <c r="O739" i="3"/>
  <c r="R739" i="3"/>
  <c r="C740" i="3"/>
  <c r="M740" i="3"/>
  <c r="N740" i="3"/>
  <c r="O740" i="3"/>
  <c r="R740" i="3"/>
  <c r="C741" i="3"/>
  <c r="M741" i="3"/>
  <c r="N741" i="3"/>
  <c r="O741" i="3"/>
  <c r="R741" i="3"/>
  <c r="C742" i="3"/>
  <c r="M742" i="3"/>
  <c r="N742" i="3"/>
  <c r="O742" i="3"/>
  <c r="R742" i="3"/>
  <c r="C743" i="3"/>
  <c r="M743" i="3"/>
  <c r="N743" i="3"/>
  <c r="O743" i="3"/>
  <c r="R743" i="3"/>
  <c r="C744" i="3"/>
  <c r="M744" i="3"/>
  <c r="N744" i="3"/>
  <c r="O744" i="3"/>
  <c r="R744" i="3"/>
  <c r="C745" i="3"/>
  <c r="M745" i="3"/>
  <c r="N745" i="3"/>
  <c r="O745" i="3"/>
  <c r="R745" i="3"/>
  <c r="C746" i="3"/>
  <c r="M746" i="3"/>
  <c r="N746" i="3"/>
  <c r="O746" i="3"/>
  <c r="R746" i="3"/>
  <c r="C747" i="3"/>
  <c r="M747" i="3"/>
  <c r="N747" i="3"/>
  <c r="O747" i="3"/>
  <c r="R747" i="3"/>
  <c r="C694" i="3"/>
  <c r="M694" i="3"/>
  <c r="N694" i="3"/>
  <c r="O694" i="3"/>
  <c r="R694" i="3"/>
  <c r="C695" i="3"/>
  <c r="M695" i="3"/>
  <c r="N695" i="3"/>
  <c r="O695" i="3"/>
  <c r="R695" i="3"/>
  <c r="C696" i="3"/>
  <c r="M696" i="3"/>
  <c r="N696" i="3"/>
  <c r="O696" i="3"/>
  <c r="R696" i="3"/>
  <c r="C697" i="3"/>
  <c r="M697" i="3"/>
  <c r="N697" i="3"/>
  <c r="O697" i="3"/>
  <c r="R697" i="3"/>
  <c r="C698" i="3"/>
  <c r="M698" i="3"/>
  <c r="N698" i="3"/>
  <c r="O698" i="3"/>
  <c r="R698" i="3"/>
  <c r="C699" i="3"/>
  <c r="M699" i="3"/>
  <c r="N699" i="3"/>
  <c r="O699" i="3"/>
  <c r="R699" i="3"/>
  <c r="C700" i="3"/>
  <c r="M700" i="3"/>
  <c r="N700" i="3"/>
  <c r="O700" i="3"/>
  <c r="R700" i="3"/>
  <c r="C701" i="3"/>
  <c r="M701" i="3"/>
  <c r="N701" i="3"/>
  <c r="O701" i="3"/>
  <c r="R701" i="3"/>
  <c r="C702" i="3"/>
  <c r="M702" i="3"/>
  <c r="N702" i="3"/>
  <c r="O702" i="3"/>
  <c r="R702" i="3"/>
  <c r="C703" i="3"/>
  <c r="M703" i="3"/>
  <c r="N703" i="3"/>
  <c r="O703" i="3"/>
  <c r="R703" i="3"/>
  <c r="C704" i="3"/>
  <c r="M704" i="3"/>
  <c r="N704" i="3"/>
  <c r="O704" i="3"/>
  <c r="R704" i="3"/>
  <c r="C705" i="3"/>
  <c r="M705" i="3"/>
  <c r="N705" i="3"/>
  <c r="O705" i="3"/>
  <c r="R705" i="3"/>
  <c r="C706" i="3"/>
  <c r="M706" i="3"/>
  <c r="N706" i="3"/>
  <c r="O706" i="3"/>
  <c r="R706" i="3"/>
  <c r="C707" i="3"/>
  <c r="M707" i="3"/>
  <c r="N707" i="3"/>
  <c r="O707" i="3"/>
  <c r="R707" i="3"/>
  <c r="C708" i="3"/>
  <c r="M708" i="3"/>
  <c r="N708" i="3"/>
  <c r="O708" i="3"/>
  <c r="R708" i="3"/>
  <c r="C709" i="3"/>
  <c r="M709" i="3"/>
  <c r="N709" i="3"/>
  <c r="O709" i="3"/>
  <c r="R709" i="3"/>
  <c r="C710" i="3"/>
  <c r="M710" i="3"/>
  <c r="N710" i="3"/>
  <c r="O710" i="3"/>
  <c r="R710" i="3"/>
  <c r="C711" i="3"/>
  <c r="M711" i="3"/>
  <c r="N711" i="3"/>
  <c r="O711" i="3"/>
  <c r="R711" i="3"/>
  <c r="C712" i="3"/>
  <c r="M712" i="3"/>
  <c r="N712" i="3"/>
  <c r="O712" i="3"/>
  <c r="R712" i="3"/>
  <c r="C713" i="3"/>
  <c r="M713" i="3"/>
  <c r="N713" i="3"/>
  <c r="O713" i="3"/>
  <c r="R713" i="3"/>
  <c r="C714" i="3"/>
  <c r="M714" i="3"/>
  <c r="N714" i="3"/>
  <c r="O714" i="3"/>
  <c r="R714" i="3"/>
  <c r="C715" i="3"/>
  <c r="M715" i="3"/>
  <c r="N715" i="3"/>
  <c r="O715" i="3"/>
  <c r="R715" i="3"/>
  <c r="C716" i="3"/>
  <c r="M716" i="3"/>
  <c r="N716" i="3"/>
  <c r="O716" i="3"/>
  <c r="R716" i="3"/>
  <c r="C717" i="3"/>
  <c r="M717" i="3"/>
  <c r="N717" i="3"/>
  <c r="O717" i="3"/>
  <c r="R717" i="3"/>
  <c r="C718" i="3"/>
  <c r="M718" i="3"/>
  <c r="N718" i="3"/>
  <c r="O718" i="3"/>
  <c r="R718" i="3"/>
  <c r="C719" i="3"/>
  <c r="M719" i="3"/>
  <c r="N719" i="3"/>
  <c r="O719" i="3"/>
  <c r="R719" i="3"/>
  <c r="C720" i="3"/>
  <c r="M720" i="3"/>
  <c r="N720" i="3"/>
  <c r="O720" i="3"/>
  <c r="R720" i="3"/>
  <c r="C721" i="3"/>
  <c r="M721" i="3"/>
  <c r="N721" i="3"/>
  <c r="O721" i="3"/>
  <c r="R721" i="3"/>
  <c r="C722" i="3"/>
  <c r="M722" i="3"/>
  <c r="N722" i="3"/>
  <c r="O722" i="3"/>
  <c r="R722" i="3"/>
  <c r="C723" i="3"/>
  <c r="M723" i="3"/>
  <c r="N723" i="3"/>
  <c r="O723" i="3"/>
  <c r="R723" i="3"/>
  <c r="C644" i="3"/>
  <c r="M644" i="3"/>
  <c r="N644" i="3"/>
  <c r="O644" i="3"/>
  <c r="R644" i="3"/>
  <c r="C645" i="3"/>
  <c r="M645" i="3"/>
  <c r="N645" i="3"/>
  <c r="O645" i="3"/>
  <c r="R645" i="3"/>
  <c r="C646" i="3"/>
  <c r="M646" i="3"/>
  <c r="N646" i="3"/>
  <c r="O646" i="3"/>
  <c r="R646" i="3"/>
  <c r="C647" i="3"/>
  <c r="M647" i="3"/>
  <c r="N647" i="3"/>
  <c r="O647" i="3"/>
  <c r="R647" i="3"/>
  <c r="C648" i="3"/>
  <c r="M648" i="3"/>
  <c r="N648" i="3"/>
  <c r="O648" i="3"/>
  <c r="R648" i="3"/>
  <c r="C649" i="3"/>
  <c r="M649" i="3"/>
  <c r="N649" i="3"/>
  <c r="O649" i="3"/>
  <c r="R649" i="3"/>
  <c r="C650" i="3"/>
  <c r="M650" i="3"/>
  <c r="N650" i="3"/>
  <c r="O650" i="3"/>
  <c r="R650" i="3"/>
  <c r="C651" i="3"/>
  <c r="M651" i="3"/>
  <c r="N651" i="3"/>
  <c r="O651" i="3"/>
  <c r="R651" i="3"/>
  <c r="C652" i="3"/>
  <c r="M652" i="3"/>
  <c r="N652" i="3"/>
  <c r="O652" i="3"/>
  <c r="R652" i="3"/>
  <c r="C653" i="3"/>
  <c r="M653" i="3"/>
  <c r="N653" i="3"/>
  <c r="O653" i="3"/>
  <c r="R653" i="3"/>
  <c r="C654" i="3"/>
  <c r="M654" i="3"/>
  <c r="N654" i="3"/>
  <c r="O654" i="3"/>
  <c r="R654" i="3"/>
  <c r="C655" i="3"/>
  <c r="M655" i="3"/>
  <c r="N655" i="3"/>
  <c r="O655" i="3"/>
  <c r="R655" i="3"/>
  <c r="C656" i="3"/>
  <c r="M656" i="3"/>
  <c r="N656" i="3"/>
  <c r="O656" i="3"/>
  <c r="R656" i="3"/>
  <c r="C657" i="3"/>
  <c r="M657" i="3"/>
  <c r="N657" i="3"/>
  <c r="O657" i="3"/>
  <c r="R657" i="3"/>
  <c r="C658" i="3"/>
  <c r="M658" i="3"/>
  <c r="N658" i="3"/>
  <c r="O658" i="3"/>
  <c r="R658" i="3"/>
  <c r="C659" i="3"/>
  <c r="M659" i="3"/>
  <c r="N659" i="3"/>
  <c r="O659" i="3"/>
  <c r="R659" i="3"/>
  <c r="C660" i="3"/>
  <c r="M660" i="3"/>
  <c r="N660" i="3"/>
  <c r="O660" i="3"/>
  <c r="R660" i="3"/>
  <c r="C661" i="3"/>
  <c r="M661" i="3"/>
  <c r="N661" i="3"/>
  <c r="O661" i="3"/>
  <c r="R661" i="3"/>
  <c r="C662" i="3"/>
  <c r="M662" i="3"/>
  <c r="N662" i="3"/>
  <c r="O662" i="3"/>
  <c r="R662" i="3"/>
  <c r="C663" i="3"/>
  <c r="M663" i="3"/>
  <c r="N663" i="3"/>
  <c r="O663" i="3"/>
  <c r="R663" i="3"/>
  <c r="C664" i="3"/>
  <c r="M664" i="3"/>
  <c r="N664" i="3"/>
  <c r="O664" i="3"/>
  <c r="R664" i="3"/>
  <c r="C665" i="3"/>
  <c r="M665" i="3"/>
  <c r="N665" i="3"/>
  <c r="O665" i="3"/>
  <c r="R665" i="3"/>
  <c r="C666" i="3"/>
  <c r="M666" i="3"/>
  <c r="N666" i="3"/>
  <c r="O666" i="3"/>
  <c r="R666" i="3"/>
  <c r="C667" i="3"/>
  <c r="M667" i="3"/>
  <c r="N667" i="3"/>
  <c r="O667" i="3"/>
  <c r="R667" i="3"/>
  <c r="C668" i="3"/>
  <c r="M668" i="3"/>
  <c r="N668" i="3"/>
  <c r="O668" i="3"/>
  <c r="R668" i="3"/>
  <c r="C669" i="3"/>
  <c r="M669" i="3"/>
  <c r="N669" i="3"/>
  <c r="O669" i="3"/>
  <c r="R669" i="3"/>
  <c r="C670" i="3"/>
  <c r="M670" i="3"/>
  <c r="N670" i="3"/>
  <c r="O670" i="3"/>
  <c r="R670" i="3"/>
  <c r="C671" i="3"/>
  <c r="M671" i="3"/>
  <c r="N671" i="3"/>
  <c r="O671" i="3"/>
  <c r="R671" i="3"/>
  <c r="C672" i="3"/>
  <c r="M672" i="3"/>
  <c r="N672" i="3"/>
  <c r="O672" i="3"/>
  <c r="R672" i="3"/>
  <c r="C673" i="3"/>
  <c r="M673" i="3"/>
  <c r="N673" i="3"/>
  <c r="O673" i="3"/>
  <c r="R673" i="3"/>
  <c r="C674" i="3"/>
  <c r="M674" i="3"/>
  <c r="N674" i="3"/>
  <c r="O674" i="3"/>
  <c r="R674" i="3"/>
  <c r="C675" i="3"/>
  <c r="M675" i="3"/>
  <c r="N675" i="3"/>
  <c r="O675" i="3"/>
  <c r="R675" i="3"/>
  <c r="C676" i="3"/>
  <c r="M676" i="3"/>
  <c r="N676" i="3"/>
  <c r="O676" i="3"/>
  <c r="R676" i="3"/>
  <c r="C677" i="3"/>
  <c r="M677" i="3"/>
  <c r="N677" i="3"/>
  <c r="O677" i="3"/>
  <c r="R677" i="3"/>
  <c r="C678" i="3"/>
  <c r="M678" i="3"/>
  <c r="N678" i="3"/>
  <c r="O678" i="3"/>
  <c r="R678" i="3"/>
  <c r="C679" i="3"/>
  <c r="M679" i="3"/>
  <c r="N679" i="3"/>
  <c r="O679" i="3"/>
  <c r="R679" i="3"/>
  <c r="C680" i="3"/>
  <c r="M680" i="3"/>
  <c r="N680" i="3"/>
  <c r="O680" i="3"/>
  <c r="R680" i="3"/>
  <c r="C681" i="3"/>
  <c r="M681" i="3"/>
  <c r="N681" i="3"/>
  <c r="O681" i="3"/>
  <c r="R681" i="3"/>
  <c r="C682" i="3"/>
  <c r="M682" i="3"/>
  <c r="N682" i="3"/>
  <c r="O682" i="3"/>
  <c r="R682" i="3"/>
  <c r="C683" i="3"/>
  <c r="M683" i="3"/>
  <c r="N683" i="3"/>
  <c r="O683" i="3"/>
  <c r="R683" i="3"/>
  <c r="C684" i="3"/>
  <c r="M684" i="3"/>
  <c r="N684" i="3"/>
  <c r="O684" i="3"/>
  <c r="R684" i="3"/>
  <c r="C685" i="3"/>
  <c r="M685" i="3"/>
  <c r="N685" i="3"/>
  <c r="O685" i="3"/>
  <c r="R685" i="3"/>
  <c r="C686" i="3"/>
  <c r="M686" i="3"/>
  <c r="N686" i="3"/>
  <c r="O686" i="3"/>
  <c r="R686" i="3"/>
  <c r="C687" i="3"/>
  <c r="M687" i="3"/>
  <c r="N687" i="3"/>
  <c r="O687" i="3"/>
  <c r="R687" i="3"/>
  <c r="C688" i="3"/>
  <c r="M688" i="3"/>
  <c r="N688" i="3"/>
  <c r="O688" i="3"/>
  <c r="R688" i="3"/>
  <c r="C689" i="3"/>
  <c r="M689" i="3"/>
  <c r="N689" i="3"/>
  <c r="O689" i="3"/>
  <c r="R689" i="3"/>
  <c r="C690" i="3"/>
  <c r="M690" i="3"/>
  <c r="N690" i="3"/>
  <c r="O690" i="3"/>
  <c r="R690" i="3"/>
  <c r="C691" i="3"/>
  <c r="M691" i="3"/>
  <c r="N691" i="3"/>
  <c r="O691" i="3"/>
  <c r="R691" i="3"/>
  <c r="C692" i="3"/>
  <c r="M692" i="3"/>
  <c r="N692" i="3"/>
  <c r="O692" i="3"/>
  <c r="R692" i="3"/>
  <c r="C693" i="3"/>
  <c r="M693" i="3"/>
  <c r="N693" i="3"/>
  <c r="O693" i="3"/>
  <c r="R693" i="3"/>
  <c r="C640" i="3"/>
  <c r="M640" i="3"/>
  <c r="N640" i="3"/>
  <c r="O640" i="3"/>
  <c r="R640" i="3"/>
  <c r="C641" i="3"/>
  <c r="M641" i="3"/>
  <c r="N641" i="3"/>
  <c r="O641" i="3"/>
  <c r="R641" i="3"/>
  <c r="C642" i="3"/>
  <c r="M642" i="3"/>
  <c r="N642" i="3"/>
  <c r="O642" i="3"/>
  <c r="R642" i="3"/>
  <c r="C643" i="3"/>
  <c r="M643" i="3"/>
  <c r="N643" i="3"/>
  <c r="O643" i="3"/>
  <c r="R643" i="3"/>
  <c r="M478" i="3"/>
  <c r="M477" i="3"/>
  <c r="M479" i="3"/>
  <c r="M480" i="3"/>
  <c r="M481" i="3"/>
  <c r="C881" i="3"/>
  <c r="G881" i="3"/>
  <c r="M881" i="3"/>
  <c r="N881" i="3"/>
  <c r="O881" i="3"/>
  <c r="R881" i="3"/>
  <c r="H881" i="1"/>
  <c r="M881" i="1"/>
  <c r="G840" i="3"/>
  <c r="C880" i="3"/>
  <c r="G880" i="3"/>
  <c r="M880" i="3"/>
  <c r="N880" i="3"/>
  <c r="O880" i="3"/>
  <c r="R880" i="3"/>
  <c r="H880" i="1"/>
  <c r="M880" i="1"/>
  <c r="C839" i="3"/>
  <c r="C895" i="3"/>
  <c r="C896" i="3"/>
  <c r="G896" i="3"/>
  <c r="M896" i="3"/>
  <c r="N896" i="3"/>
  <c r="R896" i="3"/>
  <c r="C897" i="3"/>
  <c r="G897" i="3"/>
  <c r="M897" i="3"/>
  <c r="N897" i="3"/>
  <c r="R897" i="3"/>
  <c r="F897" i="1"/>
  <c r="H897" i="1"/>
  <c r="M897" i="1"/>
  <c r="F896" i="1"/>
  <c r="H896" i="1"/>
  <c r="M896" i="1"/>
  <c r="C475" i="3"/>
  <c r="G475" i="3"/>
  <c r="M475" i="3"/>
  <c r="N475" i="3"/>
  <c r="O475" i="3"/>
  <c r="R475" i="3"/>
  <c r="C476" i="3"/>
  <c r="G476" i="3"/>
  <c r="M476" i="3"/>
  <c r="N476" i="3"/>
  <c r="O476" i="3"/>
  <c r="R476" i="3"/>
  <c r="F475" i="1"/>
  <c r="H475" i="1"/>
  <c r="M475" i="1"/>
  <c r="O475" i="1"/>
  <c r="F476" i="1"/>
  <c r="H476" i="1"/>
  <c r="M476" i="1"/>
  <c r="O476" i="1"/>
  <c r="G894" i="3"/>
  <c r="G895" i="3"/>
  <c r="G891" i="3"/>
  <c r="C870" i="3"/>
  <c r="D889" i="3"/>
  <c r="D890" i="3"/>
  <c r="D891" i="3"/>
  <c r="D892" i="3"/>
  <c r="D893" i="3"/>
  <c r="D894" i="3"/>
  <c r="D895" i="3"/>
  <c r="O895" i="3"/>
  <c r="D888" i="3"/>
  <c r="O888" i="3"/>
  <c r="C889" i="3"/>
  <c r="C890" i="3"/>
  <c r="C891" i="3"/>
  <c r="C892" i="3"/>
  <c r="C893" i="3"/>
  <c r="C894" i="3"/>
  <c r="G889" i="3"/>
  <c r="G890" i="3"/>
  <c r="G893" i="3"/>
  <c r="R889" i="3"/>
  <c r="R890" i="3"/>
  <c r="R891" i="3"/>
  <c r="R892" i="3"/>
  <c r="R893" i="3"/>
  <c r="R894" i="3"/>
  <c r="R895" i="3"/>
  <c r="F894" i="1"/>
  <c r="F895" i="1"/>
  <c r="H894" i="1"/>
  <c r="H895" i="1"/>
  <c r="M894" i="1"/>
  <c r="M895" i="1"/>
  <c r="F893" i="1"/>
  <c r="H893" i="1"/>
  <c r="M893" i="1"/>
  <c r="F883" i="1"/>
  <c r="F884" i="1"/>
  <c r="F885" i="1"/>
  <c r="F886" i="1"/>
  <c r="F887" i="1"/>
  <c r="F888" i="1"/>
  <c r="F889" i="1"/>
  <c r="H883" i="1"/>
  <c r="H884" i="1"/>
  <c r="H885" i="1"/>
  <c r="H886" i="1"/>
  <c r="H887" i="1"/>
  <c r="H888" i="1"/>
  <c r="H889" i="1"/>
  <c r="H890" i="1"/>
  <c r="H891" i="1"/>
  <c r="H892" i="1"/>
  <c r="M883" i="1"/>
  <c r="M884" i="1"/>
  <c r="M885" i="1"/>
  <c r="M886" i="1"/>
  <c r="M887" i="1"/>
  <c r="M888" i="1"/>
  <c r="M889" i="1"/>
  <c r="M890" i="1"/>
  <c r="M891" i="1"/>
  <c r="M892" i="1"/>
  <c r="F728" i="1"/>
  <c r="H728" i="1"/>
  <c r="M728" i="1"/>
  <c r="O728" i="1"/>
  <c r="P749" i="3"/>
  <c r="P748" i="3"/>
  <c r="N893" i="3"/>
  <c r="O893" i="3"/>
  <c r="M892" i="3"/>
  <c r="O892" i="3"/>
  <c r="M894" i="3"/>
  <c r="O894" i="3"/>
  <c r="M890" i="3"/>
  <c r="O890" i="3"/>
  <c r="M891" i="3"/>
  <c r="O891" i="3"/>
  <c r="N889" i="3"/>
  <c r="O889" i="3"/>
  <c r="E476" i="3"/>
  <c r="P116" i="1"/>
  <c r="S116" i="3"/>
  <c r="P97" i="1"/>
  <c r="P98" i="1"/>
  <c r="P72" i="1"/>
  <c r="P94" i="1"/>
  <c r="P95" i="1"/>
  <c r="P96" i="1"/>
  <c r="P55" i="1"/>
  <c r="P57" i="1"/>
  <c r="P68" i="1"/>
  <c r="P40" i="1"/>
  <c r="P66" i="1"/>
  <c r="P79" i="1"/>
  <c r="P47" i="1"/>
  <c r="S47" i="3"/>
  <c r="P43" i="1"/>
  <c r="P63" i="1"/>
  <c r="P46" i="1"/>
  <c r="P67" i="1"/>
  <c r="P41" i="1"/>
  <c r="P70" i="1"/>
  <c r="S70" i="3"/>
  <c r="P59" i="1"/>
  <c r="P44" i="1"/>
  <c r="P48" i="1"/>
  <c r="P75" i="1"/>
  <c r="P51" i="1"/>
  <c r="P54" i="1"/>
  <c r="P81" i="1"/>
  <c r="P78" i="1"/>
  <c r="P64" i="1"/>
  <c r="P56" i="1"/>
  <c r="P49" i="1"/>
  <c r="P76" i="1"/>
  <c r="P61" i="1"/>
  <c r="P58" i="1"/>
  <c r="P45" i="1"/>
  <c r="P74" i="1"/>
  <c r="P71" i="1"/>
  <c r="P42" i="1"/>
  <c r="P82" i="1"/>
  <c r="P69" i="1"/>
  <c r="P60" i="1"/>
  <c r="P53" i="1"/>
  <c r="P50" i="1"/>
  <c r="P80" i="1"/>
  <c r="P65" i="1"/>
  <c r="P62" i="1"/>
  <c r="P77" i="1"/>
  <c r="P52" i="1"/>
  <c r="P73" i="1"/>
  <c r="P37" i="1"/>
  <c r="P32" i="1"/>
  <c r="P762" i="3"/>
  <c r="P760" i="1"/>
  <c r="P761" i="1"/>
  <c r="P762" i="1"/>
  <c r="P763" i="1"/>
  <c r="P764" i="1"/>
  <c r="P719" i="1"/>
  <c r="P763" i="3"/>
  <c r="P764" i="3"/>
  <c r="P732" i="3"/>
  <c r="P760" i="3"/>
  <c r="P761" i="3"/>
  <c r="P727" i="3"/>
  <c r="P731" i="3"/>
  <c r="P747" i="3"/>
  <c r="P733" i="3"/>
  <c r="P725" i="3"/>
  <c r="P734" i="3"/>
  <c r="P726" i="3"/>
  <c r="P728" i="3"/>
  <c r="P729" i="3"/>
  <c r="P730" i="3"/>
  <c r="P737" i="3"/>
  <c r="P724" i="3"/>
  <c r="P735" i="3"/>
  <c r="P668" i="3"/>
  <c r="P660" i="3"/>
  <c r="P653" i="3"/>
  <c r="P645" i="3"/>
  <c r="P717" i="3"/>
  <c r="P709" i="3"/>
  <c r="P701" i="3"/>
  <c r="P740" i="3"/>
  <c r="P742" i="3"/>
  <c r="P744" i="3"/>
  <c r="P745" i="3"/>
  <c r="P739" i="3"/>
  <c r="P746" i="3"/>
  <c r="P736" i="3"/>
  <c r="P670" i="3"/>
  <c r="P655" i="3"/>
  <c r="P738" i="3"/>
  <c r="P741" i="3"/>
  <c r="P743" i="3"/>
  <c r="P718" i="3"/>
  <c r="P710" i="3"/>
  <c r="P702" i="3"/>
  <c r="P694" i="3"/>
  <c r="P721" i="3"/>
  <c r="P713" i="3"/>
  <c r="P705" i="3"/>
  <c r="P697" i="3"/>
  <c r="P722" i="3"/>
  <c r="P714" i="3"/>
  <c r="P698" i="3"/>
  <c r="P695" i="3"/>
  <c r="P719" i="3"/>
  <c r="P711" i="3"/>
  <c r="P703" i="3"/>
  <c r="P699" i="3"/>
  <c r="P708" i="3"/>
  <c r="P706" i="3"/>
  <c r="P716" i="3"/>
  <c r="P700" i="3"/>
  <c r="P720" i="3"/>
  <c r="P712" i="3"/>
  <c r="P704" i="3"/>
  <c r="P672" i="3"/>
  <c r="P715" i="3"/>
  <c r="P707" i="3"/>
  <c r="P696" i="3"/>
  <c r="P723" i="3"/>
  <c r="P685" i="3"/>
  <c r="P677" i="3"/>
  <c r="P647" i="3"/>
  <c r="P648" i="3"/>
  <c r="P686" i="3"/>
  <c r="P678" i="3"/>
  <c r="P669" i="3"/>
  <c r="P661" i="3"/>
  <c r="P654" i="3"/>
  <c r="P644" i="3"/>
  <c r="P679" i="3"/>
  <c r="P662" i="3"/>
  <c r="P680" i="3"/>
  <c r="P671" i="3"/>
  <c r="P663" i="3"/>
  <c r="P656" i="3"/>
  <c r="P681" i="3"/>
  <c r="P673" i="3"/>
  <c r="P664" i="3"/>
  <c r="P657" i="3"/>
  <c r="P649" i="3"/>
  <c r="P682" i="3"/>
  <c r="P674" i="3"/>
  <c r="P665" i="3"/>
  <c r="P650" i="3"/>
  <c r="P683" i="3"/>
  <c r="P675" i="3"/>
  <c r="P666" i="3"/>
  <c r="P658" i="3"/>
  <c r="P651" i="3"/>
  <c r="P684" i="3"/>
  <c r="P676" i="3"/>
  <c r="P667" i="3"/>
  <c r="P659" i="3"/>
  <c r="P652" i="3"/>
  <c r="P646" i="3"/>
  <c r="P689" i="3"/>
  <c r="P687" i="3"/>
  <c r="P688" i="3"/>
  <c r="P691" i="3"/>
  <c r="P690" i="3"/>
  <c r="P692" i="3"/>
  <c r="P640" i="3"/>
  <c r="P641" i="3"/>
  <c r="P693" i="3"/>
  <c r="P643" i="3"/>
  <c r="P642" i="3"/>
  <c r="P880" i="1"/>
  <c r="P881" i="3"/>
  <c r="P881" i="1"/>
  <c r="P880" i="3"/>
  <c r="P896" i="3"/>
  <c r="P897" i="3"/>
  <c r="P897" i="1"/>
  <c r="P896" i="1"/>
  <c r="P475" i="3"/>
  <c r="P476" i="3"/>
  <c r="P475" i="1"/>
  <c r="P476" i="1"/>
  <c r="N890" i="3"/>
  <c r="M889" i="3"/>
  <c r="N891" i="3"/>
  <c r="M893" i="3"/>
  <c r="M895" i="3"/>
  <c r="N895" i="3"/>
  <c r="N894" i="3"/>
  <c r="N892" i="3"/>
  <c r="P895" i="1"/>
  <c r="P894" i="1"/>
  <c r="P893" i="1"/>
  <c r="P889" i="1"/>
  <c r="P890" i="1"/>
  <c r="P886" i="1"/>
  <c r="P888" i="1"/>
  <c r="P885" i="1"/>
  <c r="P892" i="1"/>
  <c r="P884" i="1"/>
  <c r="P891" i="1"/>
  <c r="P883" i="1"/>
  <c r="P887" i="1"/>
  <c r="P728" i="1"/>
  <c r="P892" i="3"/>
  <c r="S892" i="3"/>
  <c r="P891" i="3"/>
  <c r="S891" i="3"/>
  <c r="P895" i="3"/>
  <c r="P890" i="3"/>
  <c r="S890" i="3"/>
  <c r="P894" i="3"/>
  <c r="P889" i="3"/>
  <c r="S889" i="3"/>
  <c r="P893" i="3"/>
  <c r="S881" i="3"/>
  <c r="S880" i="3"/>
  <c r="S896" i="3"/>
  <c r="S897" i="3"/>
  <c r="S476" i="3"/>
  <c r="F721" i="1"/>
  <c r="H721" i="1"/>
  <c r="M721" i="1"/>
  <c r="O721" i="1"/>
  <c r="F722" i="1"/>
  <c r="H722" i="1"/>
  <c r="M722" i="1"/>
  <c r="O722" i="1"/>
  <c r="F723" i="1"/>
  <c r="H723" i="1"/>
  <c r="M723" i="1"/>
  <c r="O723" i="1"/>
  <c r="F724" i="1"/>
  <c r="H724" i="1"/>
  <c r="M724" i="1"/>
  <c r="O724" i="1"/>
  <c r="F725" i="1"/>
  <c r="H725" i="1"/>
  <c r="M725" i="1"/>
  <c r="O725" i="1"/>
  <c r="F726" i="1"/>
  <c r="H726" i="1"/>
  <c r="M726" i="1"/>
  <c r="O726" i="1"/>
  <c r="F727" i="1"/>
  <c r="H727" i="1"/>
  <c r="M727" i="1"/>
  <c r="O727" i="1"/>
  <c r="F729" i="1"/>
  <c r="H729" i="1"/>
  <c r="M729" i="1"/>
  <c r="O729" i="1"/>
  <c r="F730" i="1"/>
  <c r="H730" i="1"/>
  <c r="M730" i="1"/>
  <c r="O730" i="1"/>
  <c r="F731" i="1"/>
  <c r="H731" i="1"/>
  <c r="M731" i="1"/>
  <c r="O731" i="1"/>
  <c r="F732" i="1"/>
  <c r="H732" i="1"/>
  <c r="M732" i="1"/>
  <c r="O732" i="1"/>
  <c r="F733" i="1"/>
  <c r="H733" i="1"/>
  <c r="M733" i="1"/>
  <c r="O733" i="1"/>
  <c r="F734" i="1"/>
  <c r="H734" i="1"/>
  <c r="M734" i="1"/>
  <c r="O734" i="1"/>
  <c r="F735" i="1"/>
  <c r="H735" i="1"/>
  <c r="M735" i="1"/>
  <c r="O735" i="1"/>
  <c r="F736" i="1"/>
  <c r="H736" i="1"/>
  <c r="M736" i="1"/>
  <c r="O736" i="1"/>
  <c r="F737" i="1"/>
  <c r="H737" i="1"/>
  <c r="M737" i="1"/>
  <c r="O737" i="1"/>
  <c r="F738" i="1"/>
  <c r="H738" i="1"/>
  <c r="M738" i="1"/>
  <c r="O738" i="1"/>
  <c r="F740" i="1"/>
  <c r="E760" i="3"/>
  <c r="H740" i="1"/>
  <c r="M740" i="1"/>
  <c r="O740" i="1"/>
  <c r="F741" i="1"/>
  <c r="E761" i="3"/>
  <c r="H741" i="1"/>
  <c r="M741" i="1"/>
  <c r="O741" i="1"/>
  <c r="F742" i="1"/>
  <c r="E762" i="3"/>
  <c r="H742" i="1"/>
  <c r="M742" i="1"/>
  <c r="O742" i="1"/>
  <c r="E748" i="3"/>
  <c r="F744" i="1"/>
  <c r="E764" i="3"/>
  <c r="H744" i="1"/>
  <c r="M744" i="1"/>
  <c r="O744" i="1"/>
  <c r="F745" i="1"/>
  <c r="H745" i="1"/>
  <c r="M745" i="1"/>
  <c r="O745" i="1"/>
  <c r="C614" i="3"/>
  <c r="M614" i="3"/>
  <c r="N614" i="3"/>
  <c r="O614" i="3"/>
  <c r="R614" i="3"/>
  <c r="C615" i="3"/>
  <c r="M615" i="3"/>
  <c r="N615" i="3"/>
  <c r="O615" i="3"/>
  <c r="R615" i="3"/>
  <c r="C616" i="3"/>
  <c r="M616" i="3"/>
  <c r="N616" i="3"/>
  <c r="O616" i="3"/>
  <c r="R616" i="3"/>
  <c r="C617" i="3"/>
  <c r="M617" i="3"/>
  <c r="N617" i="3"/>
  <c r="O617" i="3"/>
  <c r="R617" i="3"/>
  <c r="C618" i="3"/>
  <c r="M618" i="3"/>
  <c r="N618" i="3"/>
  <c r="O618" i="3"/>
  <c r="R618" i="3"/>
  <c r="C619" i="3"/>
  <c r="M619" i="3"/>
  <c r="N619" i="3"/>
  <c r="O619" i="3"/>
  <c r="R619" i="3"/>
  <c r="C620" i="3"/>
  <c r="M620" i="3"/>
  <c r="N620" i="3"/>
  <c r="O620" i="3"/>
  <c r="R620" i="3"/>
  <c r="C621" i="3"/>
  <c r="M621" i="3"/>
  <c r="N621" i="3"/>
  <c r="O621" i="3"/>
  <c r="R621" i="3"/>
  <c r="C622" i="3"/>
  <c r="M622" i="3"/>
  <c r="N622" i="3"/>
  <c r="O622" i="3"/>
  <c r="R622" i="3"/>
  <c r="C623" i="3"/>
  <c r="M623" i="3"/>
  <c r="N623" i="3"/>
  <c r="O623" i="3"/>
  <c r="R623" i="3"/>
  <c r="C624" i="3"/>
  <c r="M624" i="3"/>
  <c r="N624" i="3"/>
  <c r="O624" i="3"/>
  <c r="R624" i="3"/>
  <c r="C625" i="3"/>
  <c r="M625" i="3"/>
  <c r="N625" i="3"/>
  <c r="O625" i="3"/>
  <c r="R625" i="3"/>
  <c r="C626" i="3"/>
  <c r="M626" i="3"/>
  <c r="N626" i="3"/>
  <c r="O626" i="3"/>
  <c r="R626" i="3"/>
  <c r="C627" i="3"/>
  <c r="M627" i="3"/>
  <c r="N627" i="3"/>
  <c r="O627" i="3"/>
  <c r="R627" i="3"/>
  <c r="C628" i="3"/>
  <c r="M628" i="3"/>
  <c r="N628" i="3"/>
  <c r="O628" i="3"/>
  <c r="R628" i="3"/>
  <c r="C629" i="3"/>
  <c r="M629" i="3"/>
  <c r="N629" i="3"/>
  <c r="O629" i="3"/>
  <c r="R629" i="3"/>
  <c r="C630" i="3"/>
  <c r="M630" i="3"/>
  <c r="N630" i="3"/>
  <c r="O630" i="3"/>
  <c r="R630" i="3"/>
  <c r="C631" i="3"/>
  <c r="M631" i="3"/>
  <c r="N631" i="3"/>
  <c r="O631" i="3"/>
  <c r="R631" i="3"/>
  <c r="M632" i="3"/>
  <c r="N632" i="3"/>
  <c r="O632" i="3"/>
  <c r="R632" i="3"/>
  <c r="C633" i="3"/>
  <c r="M633" i="3"/>
  <c r="N633" i="3"/>
  <c r="O633" i="3"/>
  <c r="R633" i="3"/>
  <c r="C634" i="3"/>
  <c r="M634" i="3"/>
  <c r="N634" i="3"/>
  <c r="O634" i="3"/>
  <c r="R634" i="3"/>
  <c r="C635" i="3"/>
  <c r="M635" i="3"/>
  <c r="N635" i="3"/>
  <c r="O635" i="3"/>
  <c r="R635" i="3"/>
  <c r="C636" i="3"/>
  <c r="M636" i="3"/>
  <c r="N636" i="3"/>
  <c r="O636" i="3"/>
  <c r="R636" i="3"/>
  <c r="C637" i="3"/>
  <c r="M637" i="3"/>
  <c r="N637" i="3"/>
  <c r="O637" i="3"/>
  <c r="R637" i="3"/>
  <c r="C638" i="3"/>
  <c r="M638" i="3"/>
  <c r="N638" i="3"/>
  <c r="O638" i="3"/>
  <c r="R638" i="3"/>
  <c r="C639" i="3"/>
  <c r="M639" i="3"/>
  <c r="N639" i="3"/>
  <c r="O639" i="3"/>
  <c r="R639" i="3"/>
  <c r="C612" i="3"/>
  <c r="M612" i="3"/>
  <c r="N612" i="3"/>
  <c r="O612" i="3"/>
  <c r="R612" i="3"/>
  <c r="C613" i="3"/>
  <c r="M613" i="3"/>
  <c r="N613" i="3"/>
  <c r="O613" i="3"/>
  <c r="R613" i="3"/>
  <c r="F720" i="1"/>
  <c r="H720" i="1"/>
  <c r="M720" i="1"/>
  <c r="O720" i="1"/>
  <c r="E741" i="3"/>
  <c r="E731" i="3"/>
  <c r="E747" i="3"/>
  <c r="E749" i="3"/>
  <c r="E732" i="3"/>
  <c r="E742" i="3"/>
  <c r="E737" i="3"/>
  <c r="E743" i="3"/>
  <c r="E735" i="3"/>
  <c r="E734" i="3"/>
  <c r="E745" i="3"/>
  <c r="E738" i="3"/>
  <c r="E763" i="3"/>
  <c r="E740" i="3"/>
  <c r="E733" i="3"/>
  <c r="E746" i="3"/>
  <c r="E739" i="3"/>
  <c r="E744" i="3"/>
  <c r="E736" i="3"/>
  <c r="P615" i="3"/>
  <c r="P721" i="1"/>
  <c r="P722" i="1"/>
  <c r="P723" i="1"/>
  <c r="P724" i="1"/>
  <c r="P725" i="1"/>
  <c r="P726" i="1"/>
  <c r="P727" i="1"/>
  <c r="P729" i="1"/>
  <c r="P730" i="1"/>
  <c r="P731" i="1"/>
  <c r="P732" i="1"/>
  <c r="P733" i="1"/>
  <c r="P734" i="1"/>
  <c r="P735" i="1"/>
  <c r="P736" i="1"/>
  <c r="P737" i="1"/>
  <c r="P738" i="1"/>
  <c r="P740" i="1"/>
  <c r="S760" i="3"/>
  <c r="P741" i="1"/>
  <c r="S761" i="3"/>
  <c r="P742" i="1"/>
  <c r="S762" i="3"/>
  <c r="S748" i="3"/>
  <c r="P744" i="1"/>
  <c r="S764" i="3"/>
  <c r="P745" i="1"/>
  <c r="P614" i="3"/>
  <c r="P616" i="3"/>
  <c r="P617" i="3"/>
  <c r="P619" i="3"/>
  <c r="P618" i="3"/>
  <c r="P620" i="3"/>
  <c r="P621" i="3"/>
  <c r="P623" i="3"/>
  <c r="P622" i="3"/>
  <c r="P624" i="3"/>
  <c r="P626" i="3"/>
  <c r="P625" i="3"/>
  <c r="P627" i="3"/>
  <c r="P628" i="3"/>
  <c r="P629" i="3"/>
  <c r="P630" i="3"/>
  <c r="P631" i="3"/>
  <c r="P632" i="3"/>
  <c r="P634" i="3"/>
  <c r="P633" i="3"/>
  <c r="P636" i="3"/>
  <c r="P635" i="3"/>
  <c r="P638" i="3"/>
  <c r="P637" i="3"/>
  <c r="P639" i="3"/>
  <c r="P613" i="3"/>
  <c r="P612" i="3"/>
  <c r="P720" i="1"/>
  <c r="S741" i="3"/>
  <c r="S732" i="3"/>
  <c r="S747" i="3"/>
  <c r="S749" i="3"/>
  <c r="S731" i="3"/>
  <c r="S745" i="3"/>
  <c r="S735" i="3"/>
  <c r="S734" i="3"/>
  <c r="S739" i="3"/>
  <c r="S738" i="3"/>
  <c r="S740" i="3"/>
  <c r="S733" i="3"/>
  <c r="S737" i="3"/>
  <c r="S744" i="3"/>
  <c r="S736" i="3"/>
  <c r="S743" i="3"/>
  <c r="S742" i="3"/>
  <c r="S763" i="3"/>
  <c r="S746" i="3"/>
  <c r="C432" i="3"/>
  <c r="G432" i="3"/>
  <c r="M432" i="3"/>
  <c r="N432" i="3"/>
  <c r="O432" i="3"/>
  <c r="R432" i="3"/>
  <c r="D48" i="3"/>
  <c r="D49" i="3"/>
  <c r="D50" i="3"/>
  <c r="D51" i="3"/>
  <c r="D52" i="3"/>
  <c r="D53" i="3"/>
  <c r="D54" i="3"/>
  <c r="D55" i="3"/>
  <c r="D56" i="3"/>
  <c r="D57" i="3"/>
  <c r="D58" i="3"/>
  <c r="D59" i="3"/>
  <c r="D60" i="3"/>
  <c r="D61" i="3"/>
  <c r="D62" i="3"/>
  <c r="D63" i="3"/>
  <c r="D64" i="3"/>
  <c r="D65" i="3"/>
  <c r="D66" i="3"/>
  <c r="D67" i="3"/>
  <c r="D68" i="3"/>
  <c r="D69"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O99" i="3"/>
  <c r="D100" i="3"/>
  <c r="D101" i="3"/>
  <c r="D102" i="3"/>
  <c r="D103" i="3"/>
  <c r="M103" i="3"/>
  <c r="D104" i="3"/>
  <c r="D105" i="3"/>
  <c r="D106" i="3"/>
  <c r="D107" i="3"/>
  <c r="D108" i="3"/>
  <c r="D109" i="3"/>
  <c r="D110" i="3"/>
  <c r="D111" i="3"/>
  <c r="D112" i="3"/>
  <c r="D113" i="3"/>
  <c r="D114" i="3"/>
  <c r="D115"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N241" i="3"/>
  <c r="D242" i="3"/>
  <c r="D243" i="3"/>
  <c r="D244" i="3"/>
  <c r="D245" i="3"/>
  <c r="D246" i="3"/>
  <c r="D247" i="3"/>
  <c r="D248" i="3"/>
  <c r="D249" i="3"/>
  <c r="D250" i="3"/>
  <c r="D251" i="3"/>
  <c r="D252" i="3"/>
  <c r="M252" i="3"/>
  <c r="D253" i="3"/>
  <c r="N253" i="3"/>
  <c r="D254" i="3"/>
  <c r="D255" i="3"/>
  <c r="D256" i="3"/>
  <c r="D257" i="3"/>
  <c r="D258" i="3"/>
  <c r="D259" i="3"/>
  <c r="D260" i="3"/>
  <c r="D261" i="3"/>
  <c r="D262" i="3"/>
  <c r="D263" i="3"/>
  <c r="D264" i="3"/>
  <c r="D265" i="3"/>
  <c r="D266" i="3"/>
  <c r="D267" i="3"/>
  <c r="D268" i="3"/>
  <c r="D269" i="3"/>
  <c r="D270" i="3"/>
  <c r="D271" i="3"/>
  <c r="O271" i="3"/>
  <c r="D272" i="3"/>
  <c r="M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M307" i="3"/>
  <c r="D308" i="3"/>
  <c r="M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M366" i="3"/>
  <c r="D369" i="3"/>
  <c r="M369" i="3"/>
  <c r="D370" i="3"/>
  <c r="O370" i="3"/>
  <c r="D371" i="3"/>
  <c r="M371" i="3"/>
  <c r="D372" i="3"/>
  <c r="N372" i="3"/>
  <c r="D373" i="3"/>
  <c r="O373" i="3"/>
  <c r="D374" i="3"/>
  <c r="M374" i="3"/>
  <c r="D375" i="3"/>
  <c r="M375" i="3"/>
  <c r="D376" i="3"/>
  <c r="M376" i="3"/>
  <c r="D377" i="3"/>
  <c r="N377" i="3"/>
  <c r="D378" i="3"/>
  <c r="N378" i="3"/>
  <c r="D379" i="3"/>
  <c r="O379" i="3"/>
  <c r="D380" i="3"/>
  <c r="M380" i="3"/>
  <c r="D381" i="3"/>
  <c r="M381" i="3"/>
  <c r="D382" i="3"/>
  <c r="O382" i="3"/>
  <c r="D383" i="3"/>
  <c r="N383" i="3"/>
  <c r="D384" i="3"/>
  <c r="M384" i="3"/>
  <c r="D385" i="3"/>
  <c r="M385" i="3"/>
  <c r="D386" i="3"/>
  <c r="N386" i="3"/>
  <c r="D387" i="3"/>
  <c r="M387" i="3"/>
  <c r="D388" i="3"/>
  <c r="M388" i="3"/>
  <c r="D389" i="3"/>
  <c r="M389" i="3"/>
  <c r="D390" i="3"/>
  <c r="N390" i="3"/>
  <c r="D391" i="3"/>
  <c r="M391" i="3"/>
  <c r="D392" i="3"/>
  <c r="M392" i="3"/>
  <c r="D393" i="3"/>
  <c r="O393" i="3"/>
  <c r="D394" i="3"/>
  <c r="N394" i="3"/>
  <c r="D395" i="3"/>
  <c r="M395" i="3"/>
  <c r="D396" i="3"/>
  <c r="M396" i="3"/>
  <c r="D397" i="3"/>
  <c r="M397" i="3"/>
  <c r="D398" i="3"/>
  <c r="M398" i="3"/>
  <c r="D399" i="3"/>
  <c r="N399" i="3"/>
  <c r="M400" i="3"/>
  <c r="D401" i="3"/>
  <c r="M401" i="3"/>
  <c r="D402" i="3"/>
  <c r="O402" i="3"/>
  <c r="D403" i="3"/>
  <c r="N403" i="3"/>
  <c r="D404" i="3"/>
  <c r="O404" i="3"/>
  <c r="D405" i="3"/>
  <c r="O405" i="3"/>
  <c r="D406" i="3"/>
  <c r="M406" i="3"/>
  <c r="D407" i="3"/>
  <c r="M407" i="3"/>
  <c r="D408" i="3"/>
  <c r="M408" i="3"/>
  <c r="D409" i="3"/>
  <c r="M409" i="3"/>
  <c r="D410" i="3"/>
  <c r="N410" i="3"/>
  <c r="D411" i="3"/>
  <c r="M411" i="3"/>
  <c r="D412" i="3"/>
  <c r="M412" i="3"/>
  <c r="D413" i="3"/>
  <c r="M413" i="3"/>
  <c r="D414" i="3"/>
  <c r="N414" i="3"/>
  <c r="D415" i="3"/>
  <c r="M415" i="3"/>
  <c r="D416" i="3"/>
  <c r="M416" i="3"/>
  <c r="D417" i="3"/>
  <c r="M417" i="3"/>
  <c r="D418" i="3"/>
  <c r="N418" i="3"/>
  <c r="D419" i="3"/>
  <c r="M419" i="3"/>
  <c r="D420" i="3"/>
  <c r="M420" i="3"/>
  <c r="D421" i="3"/>
  <c r="M421" i="3"/>
  <c r="D422" i="3"/>
  <c r="M422" i="3"/>
  <c r="D423" i="3"/>
  <c r="M423" i="3"/>
  <c r="D424" i="3"/>
  <c r="M424" i="3"/>
  <c r="D425" i="3"/>
  <c r="O425" i="3"/>
  <c r="D426" i="3"/>
  <c r="M426" i="3"/>
  <c r="D427" i="3"/>
  <c r="N427" i="3"/>
  <c r="D428" i="3"/>
  <c r="M428" i="3"/>
  <c r="D429" i="3"/>
  <c r="M429" i="3"/>
  <c r="D430" i="3"/>
  <c r="N430" i="3"/>
  <c r="D431"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767" i="3"/>
  <c r="D768" i="3"/>
  <c r="D769" i="3"/>
  <c r="D770" i="3"/>
  <c r="D771" i="3"/>
  <c r="D772" i="3"/>
  <c r="D773" i="3"/>
  <c r="D774" i="3"/>
  <c r="D775" i="3"/>
  <c r="D776" i="3"/>
  <c r="N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O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2" i="3"/>
  <c r="D883" i="3"/>
  <c r="O883" i="3"/>
  <c r="D884" i="3"/>
  <c r="O884" i="3"/>
  <c r="D885" i="3"/>
  <c r="O885" i="3"/>
  <c r="D886" i="3"/>
  <c r="O886" i="3"/>
  <c r="D887" i="3"/>
  <c r="O887"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8" i="3"/>
  <c r="C49" i="3"/>
  <c r="C50" i="3"/>
  <c r="C51" i="3"/>
  <c r="C52" i="3"/>
  <c r="C53" i="3"/>
  <c r="C54" i="3"/>
  <c r="C55" i="3"/>
  <c r="C56" i="3"/>
  <c r="C57" i="3"/>
  <c r="C58" i="3"/>
  <c r="C59" i="3"/>
  <c r="C60" i="3"/>
  <c r="C61" i="3"/>
  <c r="C62" i="3"/>
  <c r="C63" i="3"/>
  <c r="C64" i="3"/>
  <c r="C65" i="3"/>
  <c r="C66" i="3"/>
  <c r="C67" i="3"/>
  <c r="C68" i="3"/>
  <c r="C69"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1" i="3"/>
  <c r="C872" i="3"/>
  <c r="C873" i="3"/>
  <c r="C874" i="3"/>
  <c r="C875" i="3"/>
  <c r="C876" i="3"/>
  <c r="C877" i="3"/>
  <c r="C878" i="3"/>
  <c r="C879" i="3"/>
  <c r="C882" i="3"/>
  <c r="C883" i="3"/>
  <c r="C884" i="3"/>
  <c r="C885" i="3"/>
  <c r="C886" i="3"/>
  <c r="C887" i="3"/>
  <c r="C888" i="3"/>
  <c r="G366" i="3"/>
  <c r="R366" i="3"/>
  <c r="G369" i="3"/>
  <c r="R369" i="3"/>
  <c r="G370" i="3"/>
  <c r="R370" i="3"/>
  <c r="G371" i="3"/>
  <c r="R371" i="3"/>
  <c r="G372" i="3"/>
  <c r="R372" i="3"/>
  <c r="G373" i="3"/>
  <c r="R373" i="3"/>
  <c r="G374" i="3"/>
  <c r="R374" i="3"/>
  <c r="G375" i="3"/>
  <c r="R375" i="3"/>
  <c r="G376" i="3"/>
  <c r="R376" i="3"/>
  <c r="G377" i="3"/>
  <c r="R377" i="3"/>
  <c r="G378" i="3"/>
  <c r="R378" i="3"/>
  <c r="G379" i="3"/>
  <c r="R379" i="3"/>
  <c r="G380" i="3"/>
  <c r="R380" i="3"/>
  <c r="G381" i="3"/>
  <c r="R381" i="3"/>
  <c r="G382" i="3"/>
  <c r="R382" i="3"/>
  <c r="G383" i="3"/>
  <c r="R383" i="3"/>
  <c r="G384" i="3"/>
  <c r="R384" i="3"/>
  <c r="G385" i="3"/>
  <c r="R385" i="3"/>
  <c r="G386" i="3"/>
  <c r="R386" i="3"/>
  <c r="G387" i="3"/>
  <c r="R387" i="3"/>
  <c r="G388" i="3"/>
  <c r="R388" i="3"/>
  <c r="G389" i="3"/>
  <c r="R389" i="3"/>
  <c r="G390" i="3"/>
  <c r="R390" i="3"/>
  <c r="G391" i="3"/>
  <c r="R391" i="3"/>
  <c r="G392" i="3"/>
  <c r="R392" i="3"/>
  <c r="G393" i="3"/>
  <c r="R393" i="3"/>
  <c r="G394" i="3"/>
  <c r="R394" i="3"/>
  <c r="G395" i="3"/>
  <c r="R395" i="3"/>
  <c r="G396" i="3"/>
  <c r="R396" i="3"/>
  <c r="G397" i="3"/>
  <c r="R397" i="3"/>
  <c r="G398" i="3"/>
  <c r="R398" i="3"/>
  <c r="G399" i="3"/>
  <c r="R399" i="3"/>
  <c r="G400" i="3"/>
  <c r="R400" i="3"/>
  <c r="G401" i="3"/>
  <c r="R401" i="3"/>
  <c r="G402" i="3"/>
  <c r="R402" i="3"/>
  <c r="G403" i="3"/>
  <c r="R403" i="3"/>
  <c r="G404" i="3"/>
  <c r="R404" i="3"/>
  <c r="G405" i="3"/>
  <c r="R405" i="3"/>
  <c r="G406" i="3"/>
  <c r="R406" i="3"/>
  <c r="G407" i="3"/>
  <c r="R407" i="3"/>
  <c r="G408" i="3"/>
  <c r="R408" i="3"/>
  <c r="G409" i="3"/>
  <c r="R409" i="3"/>
  <c r="G410" i="3"/>
  <c r="R410" i="3"/>
  <c r="G411" i="3"/>
  <c r="R411" i="3"/>
  <c r="G412" i="3"/>
  <c r="R412" i="3"/>
  <c r="G413" i="3"/>
  <c r="R413" i="3"/>
  <c r="G414" i="3"/>
  <c r="R414" i="3"/>
  <c r="G415" i="3"/>
  <c r="R415" i="3"/>
  <c r="G416" i="3"/>
  <c r="R416" i="3"/>
  <c r="G417" i="3"/>
  <c r="R417" i="3"/>
  <c r="G418" i="3"/>
  <c r="R418" i="3"/>
  <c r="G419" i="3"/>
  <c r="R419" i="3"/>
  <c r="G420" i="3"/>
  <c r="R420" i="3"/>
  <c r="G421" i="3"/>
  <c r="R421" i="3"/>
  <c r="G422" i="3"/>
  <c r="R422" i="3"/>
  <c r="G423" i="3"/>
  <c r="R423" i="3"/>
  <c r="G424" i="3"/>
  <c r="R424" i="3"/>
  <c r="G425" i="3"/>
  <c r="R425" i="3"/>
  <c r="G426" i="3"/>
  <c r="R426" i="3"/>
  <c r="G427" i="3"/>
  <c r="R427" i="3"/>
  <c r="G428" i="3"/>
  <c r="R428" i="3"/>
  <c r="G429" i="3"/>
  <c r="R429" i="3"/>
  <c r="G430" i="3"/>
  <c r="R430" i="3"/>
  <c r="G99" i="3"/>
  <c r="R99" i="3"/>
  <c r="G103" i="3"/>
  <c r="R103" i="3"/>
  <c r="G810" i="3"/>
  <c r="R810" i="3"/>
  <c r="F807" i="1"/>
  <c r="H807" i="1"/>
  <c r="M807" i="1"/>
  <c r="F808" i="1"/>
  <c r="H808" i="1"/>
  <c r="M808" i="1"/>
  <c r="F806" i="1"/>
  <c r="H806" i="1"/>
  <c r="M806" i="1"/>
  <c r="F805" i="1"/>
  <c r="H805" i="1"/>
  <c r="M805" i="1"/>
  <c r="F770" i="1"/>
  <c r="H770" i="1"/>
  <c r="M770" i="1"/>
  <c r="F771" i="1"/>
  <c r="H771" i="1"/>
  <c r="M771" i="1"/>
  <c r="F772" i="1"/>
  <c r="H772" i="1"/>
  <c r="M772" i="1"/>
  <c r="F773" i="1"/>
  <c r="H773" i="1"/>
  <c r="M773" i="1"/>
  <c r="F774" i="1"/>
  <c r="H774" i="1"/>
  <c r="M774" i="1"/>
  <c r="F775" i="1"/>
  <c r="H775" i="1"/>
  <c r="M775" i="1"/>
  <c r="F776" i="1"/>
  <c r="H776" i="1"/>
  <c r="M776" i="1"/>
  <c r="F777" i="1"/>
  <c r="H777" i="1"/>
  <c r="M777" i="1"/>
  <c r="F778" i="1"/>
  <c r="H778" i="1"/>
  <c r="M778" i="1"/>
  <c r="F779" i="1"/>
  <c r="H779" i="1"/>
  <c r="M779" i="1"/>
  <c r="F780" i="1"/>
  <c r="H780" i="1"/>
  <c r="M780" i="1"/>
  <c r="F781" i="1"/>
  <c r="H781" i="1"/>
  <c r="M781" i="1"/>
  <c r="F782" i="1"/>
  <c r="H782" i="1"/>
  <c r="M782" i="1"/>
  <c r="F783" i="1"/>
  <c r="H783" i="1"/>
  <c r="M783" i="1"/>
  <c r="F784" i="1"/>
  <c r="H784" i="1"/>
  <c r="M784" i="1"/>
  <c r="F785" i="1"/>
  <c r="H785" i="1"/>
  <c r="M785" i="1"/>
  <c r="F786" i="1"/>
  <c r="H786" i="1"/>
  <c r="M786" i="1"/>
  <c r="F787" i="1"/>
  <c r="H787" i="1"/>
  <c r="M787" i="1"/>
  <c r="F788" i="1"/>
  <c r="H788" i="1"/>
  <c r="M788" i="1"/>
  <c r="F789" i="1"/>
  <c r="H789" i="1"/>
  <c r="M789" i="1"/>
  <c r="F790" i="1"/>
  <c r="H790" i="1"/>
  <c r="M790" i="1"/>
  <c r="F791" i="1"/>
  <c r="H791" i="1"/>
  <c r="M791" i="1"/>
  <c r="F792" i="1"/>
  <c r="H792" i="1"/>
  <c r="M792" i="1"/>
  <c r="F793" i="1"/>
  <c r="H793" i="1"/>
  <c r="M793" i="1"/>
  <c r="F794" i="1"/>
  <c r="H794" i="1"/>
  <c r="M794" i="1"/>
  <c r="F795" i="1"/>
  <c r="H795" i="1"/>
  <c r="M795" i="1"/>
  <c r="F796" i="1"/>
  <c r="H796" i="1"/>
  <c r="M796" i="1"/>
  <c r="F797" i="1"/>
  <c r="H797" i="1"/>
  <c r="M797" i="1"/>
  <c r="F798" i="1"/>
  <c r="H798" i="1"/>
  <c r="M798" i="1"/>
  <c r="F799" i="1"/>
  <c r="H799" i="1"/>
  <c r="M799" i="1"/>
  <c r="F800" i="1"/>
  <c r="H800" i="1"/>
  <c r="M800" i="1"/>
  <c r="F801" i="1"/>
  <c r="H801" i="1"/>
  <c r="M801" i="1"/>
  <c r="F802" i="1"/>
  <c r="H802" i="1"/>
  <c r="M802" i="1"/>
  <c r="F803" i="1"/>
  <c r="H803" i="1"/>
  <c r="M803" i="1"/>
  <c r="F804" i="1"/>
  <c r="H804" i="1"/>
  <c r="M804" i="1"/>
  <c r="F814" i="1"/>
  <c r="H814" i="1"/>
  <c r="M814" i="1"/>
  <c r="H815" i="1"/>
  <c r="M815" i="1"/>
  <c r="H816" i="1"/>
  <c r="M816" i="1"/>
  <c r="F817" i="1"/>
  <c r="H817" i="1"/>
  <c r="M817" i="1"/>
  <c r="F818" i="1"/>
  <c r="H818" i="1"/>
  <c r="M818" i="1"/>
  <c r="F819" i="1"/>
  <c r="H819" i="1"/>
  <c r="M819" i="1"/>
  <c r="F414" i="1"/>
  <c r="H414" i="1"/>
  <c r="M414" i="1"/>
  <c r="O414" i="1"/>
  <c r="F429" i="1"/>
  <c r="H429" i="1"/>
  <c r="M429" i="1"/>
  <c r="O429" i="1"/>
  <c r="G308" i="3"/>
  <c r="R308" i="3"/>
  <c r="G307" i="3"/>
  <c r="R307" i="3"/>
  <c r="G271" i="3"/>
  <c r="R271" i="3"/>
  <c r="G272" i="3"/>
  <c r="R272" i="3"/>
  <c r="R252" i="3"/>
  <c r="R253" i="3"/>
  <c r="G253" i="3"/>
  <c r="G241" i="3"/>
  <c r="R241" i="3"/>
  <c r="M425" i="3"/>
  <c r="M405" i="3"/>
  <c r="M373" i="3"/>
  <c r="N413" i="3"/>
  <c r="M386" i="3"/>
  <c r="O307" i="3"/>
  <c r="N307" i="3"/>
  <c r="N370" i="3"/>
  <c r="M378" i="3"/>
  <c r="O381" i="3"/>
  <c r="O413" i="3"/>
  <c r="N381" i="3"/>
  <c r="N405" i="3"/>
  <c r="M394" i="3"/>
  <c r="N373" i="3"/>
  <c r="O389" i="3"/>
  <c r="O272" i="3"/>
  <c r="M410" i="3"/>
  <c r="N402" i="3"/>
  <c r="M418" i="3"/>
  <c r="M99" i="3"/>
  <c r="P432" i="3"/>
  <c r="N387" i="3"/>
  <c r="N411" i="3"/>
  <c r="O308" i="3"/>
  <c r="M403" i="3"/>
  <c r="N404" i="3"/>
  <c r="O403" i="3"/>
  <c r="N379" i="3"/>
  <c r="M427" i="3"/>
  <c r="O411" i="3"/>
  <c r="O387" i="3"/>
  <c r="M379" i="3"/>
  <c r="O419" i="3"/>
  <c r="N419" i="3"/>
  <c r="O395" i="3"/>
  <c r="N395" i="3"/>
  <c r="O371" i="3"/>
  <c r="N371" i="3"/>
  <c r="N308" i="3"/>
  <c r="M810" i="3"/>
  <c r="O427" i="3"/>
  <c r="N810" i="3"/>
  <c r="N408" i="3"/>
  <c r="N376" i="3"/>
  <c r="N416" i="3"/>
  <c r="N384" i="3"/>
  <c r="N424" i="3"/>
  <c r="M253" i="3"/>
  <c r="O103" i="3"/>
  <c r="M372" i="3"/>
  <c r="O388" i="3"/>
  <c r="N422" i="3"/>
  <c r="M430" i="3"/>
  <c r="O390" i="3"/>
  <c r="M414" i="3"/>
  <c r="N406" i="3"/>
  <c r="O398" i="3"/>
  <c r="M390" i="3"/>
  <c r="N382" i="3"/>
  <c r="N271" i="3"/>
  <c r="N398" i="3"/>
  <c r="M382" i="3"/>
  <c r="O374" i="3"/>
  <c r="M271" i="3"/>
  <c r="O430" i="3"/>
  <c r="O375" i="3"/>
  <c r="O415" i="3"/>
  <c r="N423" i="3"/>
  <c r="O407" i="3"/>
  <c r="M399" i="3"/>
  <c r="O391" i="3"/>
  <c r="O399" i="3"/>
  <c r="M383" i="3"/>
  <c r="O423" i="3"/>
  <c r="N415" i="3"/>
  <c r="N391" i="3"/>
  <c r="N375" i="3"/>
  <c r="N272" i="3"/>
  <c r="N407" i="3"/>
  <c r="O383" i="3"/>
  <c r="O422" i="3"/>
  <c r="O406" i="3"/>
  <c r="N374" i="3"/>
  <c r="O414" i="3"/>
  <c r="O421" i="3"/>
  <c r="N389" i="3"/>
  <c r="N421" i="3"/>
  <c r="O429" i="3"/>
  <c r="O397" i="3"/>
  <c r="N429" i="3"/>
  <c r="N397" i="3"/>
  <c r="M402" i="3"/>
  <c r="M370" i="3"/>
  <c r="O426" i="3"/>
  <c r="N426" i="3"/>
  <c r="O418" i="3"/>
  <c r="O410" i="3"/>
  <c r="O394" i="3"/>
  <c r="O386" i="3"/>
  <c r="O378" i="3"/>
  <c r="N400" i="3"/>
  <c r="N392" i="3"/>
  <c r="N366" i="3"/>
  <c r="M241" i="3"/>
  <c r="N99" i="3"/>
  <c r="O401" i="3"/>
  <c r="M393" i="3"/>
  <c r="N393" i="3"/>
  <c r="N425" i="3"/>
  <c r="O369" i="3"/>
  <c r="O420" i="3"/>
  <c r="M404" i="3"/>
  <c r="N388" i="3"/>
  <c r="N420" i="3"/>
  <c r="O428" i="3"/>
  <c r="O412" i="3"/>
  <c r="N396" i="3"/>
  <c r="O396" i="3"/>
  <c r="O380" i="3"/>
  <c r="N380" i="3"/>
  <c r="O253" i="3"/>
  <c r="N103" i="3"/>
  <c r="N428" i="3"/>
  <c r="N412" i="3"/>
  <c r="O372" i="3"/>
  <c r="O377" i="3"/>
  <c r="N409" i="3"/>
  <c r="N369" i="3"/>
  <c r="O409" i="3"/>
  <c r="O417" i="3"/>
  <c r="O385" i="3"/>
  <c r="M377" i="3"/>
  <c r="N401" i="3"/>
  <c r="N417" i="3"/>
  <c r="N385" i="3"/>
  <c r="O241" i="3"/>
  <c r="O424" i="3"/>
  <c r="O416" i="3"/>
  <c r="O408" i="3"/>
  <c r="O400" i="3"/>
  <c r="O392" i="3"/>
  <c r="O384" i="3"/>
  <c r="O376" i="3"/>
  <c r="O366" i="3"/>
  <c r="P807" i="1"/>
  <c r="P808" i="1"/>
  <c r="P806" i="1"/>
  <c r="P805" i="1"/>
  <c r="P785" i="1"/>
  <c r="P772" i="1"/>
  <c r="P781" i="1"/>
  <c r="P779" i="1"/>
  <c r="P770" i="1"/>
  <c r="P800" i="1"/>
  <c r="P798" i="1"/>
  <c r="P791" i="1"/>
  <c r="P786" i="1"/>
  <c r="P816" i="1"/>
  <c r="P797" i="1"/>
  <c r="P794" i="1"/>
  <c r="P790" i="1"/>
  <c r="P782" i="1"/>
  <c r="P780" i="1"/>
  <c r="P775" i="1"/>
  <c r="P778" i="1"/>
  <c r="P819" i="1"/>
  <c r="P817" i="1"/>
  <c r="P815" i="1"/>
  <c r="P803" i="1"/>
  <c r="P801" i="1"/>
  <c r="P799" i="1"/>
  <c r="P793" i="1"/>
  <c r="P818" i="1"/>
  <c r="P783" i="1"/>
  <c r="P773" i="1"/>
  <c r="P796" i="1"/>
  <c r="P784" i="1"/>
  <c r="P771" i="1"/>
  <c r="P814" i="1"/>
  <c r="P802" i="1"/>
  <c r="P804" i="1"/>
  <c r="P789" i="1"/>
  <c r="P787" i="1"/>
  <c r="P777" i="1"/>
  <c r="P776" i="1"/>
  <c r="P774" i="1"/>
  <c r="P795" i="1"/>
  <c r="P792" i="1"/>
  <c r="P788" i="1"/>
  <c r="S893" i="3"/>
  <c r="P429" i="1"/>
  <c r="P414" i="1"/>
  <c r="G270" i="3"/>
  <c r="M270" i="3"/>
  <c r="N270" i="3"/>
  <c r="O270" i="3"/>
  <c r="R270" i="3"/>
  <c r="G89" i="3"/>
  <c r="M89" i="3"/>
  <c r="N89" i="3"/>
  <c r="O89" i="3"/>
  <c r="R89" i="3"/>
  <c r="G90" i="3"/>
  <c r="M90" i="3"/>
  <c r="N90" i="3"/>
  <c r="O90" i="3"/>
  <c r="R90" i="3"/>
  <c r="G91" i="3"/>
  <c r="M91" i="3"/>
  <c r="N91" i="3"/>
  <c r="O91" i="3"/>
  <c r="R91" i="3"/>
  <c r="G92" i="3"/>
  <c r="M92" i="3"/>
  <c r="N92" i="3"/>
  <c r="O92" i="3"/>
  <c r="R92" i="3"/>
  <c r="G93" i="3"/>
  <c r="M93" i="3"/>
  <c r="N93" i="3"/>
  <c r="O93" i="3"/>
  <c r="R93" i="3"/>
  <c r="G94" i="3"/>
  <c r="M94" i="3"/>
  <c r="N94" i="3"/>
  <c r="O94" i="3"/>
  <c r="R94" i="3"/>
  <c r="G95" i="3"/>
  <c r="M95" i="3"/>
  <c r="N95" i="3"/>
  <c r="O95" i="3"/>
  <c r="R95" i="3"/>
  <c r="G96" i="3"/>
  <c r="M96" i="3"/>
  <c r="N96" i="3"/>
  <c r="O96" i="3"/>
  <c r="R96" i="3"/>
  <c r="G87" i="3"/>
  <c r="M87" i="3"/>
  <c r="N87" i="3"/>
  <c r="O87" i="3"/>
  <c r="R87" i="3"/>
  <c r="G88" i="3"/>
  <c r="M88" i="3"/>
  <c r="N88" i="3"/>
  <c r="O88" i="3"/>
  <c r="R88" i="3"/>
  <c r="O69" i="3"/>
  <c r="G69" i="3"/>
  <c r="R69" i="3"/>
  <c r="M46" i="3"/>
  <c r="G35" i="3"/>
  <c r="M35" i="3"/>
  <c r="N35" i="3"/>
  <c r="O35" i="3"/>
  <c r="R35" i="3"/>
  <c r="G46" i="3"/>
  <c r="R46" i="3"/>
  <c r="P425" i="3"/>
  <c r="P413" i="3"/>
  <c r="P373" i="3"/>
  <c r="P405" i="3"/>
  <c r="P378" i="3"/>
  <c r="P307" i="3"/>
  <c r="P370" i="3"/>
  <c r="P386" i="3"/>
  <c r="P394" i="3"/>
  <c r="P381" i="3"/>
  <c r="P389" i="3"/>
  <c r="P272" i="3"/>
  <c r="P99" i="3"/>
  <c r="P410" i="3"/>
  <c r="P412" i="3"/>
  <c r="P418" i="3"/>
  <c r="P402" i="3"/>
  <c r="P411" i="3"/>
  <c r="P387" i="3"/>
  <c r="P395" i="3"/>
  <c r="P403" i="3"/>
  <c r="P308" i="3"/>
  <c r="P388" i="3"/>
  <c r="P419" i="3"/>
  <c r="P427" i="3"/>
  <c r="P371" i="3"/>
  <c r="P404" i="3"/>
  <c r="P379" i="3"/>
  <c r="P810" i="3"/>
  <c r="S810" i="3"/>
  <c r="P374" i="3"/>
  <c r="P414" i="3"/>
  <c r="P103" i="3"/>
  <c r="P424" i="3"/>
  <c r="P372" i="3"/>
  <c r="P384" i="3"/>
  <c r="P416" i="3"/>
  <c r="P408" i="3"/>
  <c r="P376" i="3"/>
  <c r="P382" i="3"/>
  <c r="P398" i="3"/>
  <c r="P253" i="3"/>
  <c r="P271" i="3"/>
  <c r="P399" i="3"/>
  <c r="P390" i="3"/>
  <c r="P430" i="3"/>
  <c r="P422" i="3"/>
  <c r="P406" i="3"/>
  <c r="P375" i="3"/>
  <c r="P407" i="3"/>
  <c r="P423" i="3"/>
  <c r="P391" i="3"/>
  <c r="P415" i="3"/>
  <c r="P421" i="3"/>
  <c r="P383" i="3"/>
  <c r="P397" i="3"/>
  <c r="P429" i="3"/>
  <c r="P426" i="3"/>
  <c r="P366" i="3"/>
  <c r="P428" i="3"/>
  <c r="P393" i="3"/>
  <c r="P241" i="3"/>
  <c r="P392" i="3"/>
  <c r="P400" i="3"/>
  <c r="P409" i="3"/>
  <c r="P401" i="3"/>
  <c r="P369" i="3"/>
  <c r="P380" i="3"/>
  <c r="P377" i="3"/>
  <c r="P396" i="3"/>
  <c r="P420" i="3"/>
  <c r="P385" i="3"/>
  <c r="P417" i="3"/>
  <c r="P270" i="3"/>
  <c r="P90" i="3"/>
  <c r="P89" i="3"/>
  <c r="P91" i="3"/>
  <c r="P92" i="3"/>
  <c r="P96" i="3"/>
  <c r="P93" i="3"/>
  <c r="P94" i="3"/>
  <c r="P95" i="3"/>
  <c r="P87" i="3"/>
  <c r="M69" i="3"/>
  <c r="N69" i="3"/>
  <c r="P88" i="3"/>
  <c r="N46" i="3"/>
  <c r="O46" i="3"/>
  <c r="P35" i="3"/>
  <c r="F430" i="1"/>
  <c r="H430" i="1"/>
  <c r="M430" i="1"/>
  <c r="O430" i="1"/>
  <c r="F428" i="1"/>
  <c r="H428" i="1"/>
  <c r="M428" i="1"/>
  <c r="O428" i="1"/>
  <c r="F423" i="1"/>
  <c r="H423" i="1"/>
  <c r="M423" i="1"/>
  <c r="O423" i="1"/>
  <c r="F307" i="1"/>
  <c r="H307" i="1"/>
  <c r="M307" i="1"/>
  <c r="O307" i="1"/>
  <c r="F308" i="1"/>
  <c r="H308" i="1"/>
  <c r="M308" i="1"/>
  <c r="O308" i="1"/>
  <c r="F272" i="1"/>
  <c r="H272" i="1"/>
  <c r="J272" i="1"/>
  <c r="M272" i="1"/>
  <c r="O272" i="1"/>
  <c r="F273" i="1"/>
  <c r="H273" i="1"/>
  <c r="J273" i="1"/>
  <c r="M273" i="1"/>
  <c r="O273" i="1"/>
  <c r="F242" i="1"/>
  <c r="H242" i="1"/>
  <c r="J242" i="1"/>
  <c r="M242" i="1"/>
  <c r="O242" i="1"/>
  <c r="F221" i="1"/>
  <c r="H221" i="1"/>
  <c r="J221" i="1"/>
  <c r="M221" i="1"/>
  <c r="O221" i="1"/>
  <c r="F220" i="1"/>
  <c r="H220" i="1"/>
  <c r="J220" i="1"/>
  <c r="M220" i="1"/>
  <c r="O220" i="1"/>
  <c r="E272" i="3"/>
  <c r="P272" i="1"/>
  <c r="P220" i="1"/>
  <c r="P428" i="1"/>
  <c r="P307" i="1"/>
  <c r="P273" i="1"/>
  <c r="P423" i="1"/>
  <c r="P308" i="1"/>
  <c r="P242" i="1"/>
  <c r="P69" i="3"/>
  <c r="P46" i="3"/>
  <c r="P430" i="1"/>
  <c r="P221" i="1"/>
  <c r="F174" i="1"/>
  <c r="H174" i="1"/>
  <c r="J174" i="1"/>
  <c r="M174" i="1"/>
  <c r="O174" i="1"/>
  <c r="F191" i="1"/>
  <c r="H191" i="1"/>
  <c r="J191" i="1"/>
  <c r="M191" i="1"/>
  <c r="O191" i="1"/>
  <c r="F187" i="1"/>
  <c r="H187" i="1"/>
  <c r="J187" i="1"/>
  <c r="M187" i="1"/>
  <c r="O187" i="1"/>
  <c r="F169" i="1"/>
  <c r="H169" i="1"/>
  <c r="J169" i="1"/>
  <c r="M169" i="1"/>
  <c r="O169" i="1"/>
  <c r="F87" i="1"/>
  <c r="H87" i="1"/>
  <c r="J87" i="1"/>
  <c r="M87" i="1"/>
  <c r="O87" i="1"/>
  <c r="F88" i="1"/>
  <c r="H88" i="1"/>
  <c r="J88" i="1"/>
  <c r="M88" i="1"/>
  <c r="O88" i="1"/>
  <c r="F89" i="1"/>
  <c r="H89" i="1"/>
  <c r="J89" i="1"/>
  <c r="M89" i="1"/>
  <c r="O89" i="1"/>
  <c r="F90" i="1"/>
  <c r="H90" i="1"/>
  <c r="J90" i="1"/>
  <c r="M90" i="1"/>
  <c r="O90" i="1"/>
  <c r="F91" i="1"/>
  <c r="H91" i="1"/>
  <c r="J91" i="1"/>
  <c r="M91" i="1"/>
  <c r="O91" i="1"/>
  <c r="F92" i="1"/>
  <c r="H92" i="1"/>
  <c r="J92" i="1"/>
  <c r="M92" i="1"/>
  <c r="O92" i="1"/>
  <c r="F93" i="1"/>
  <c r="H93" i="1"/>
  <c r="J93" i="1"/>
  <c r="M93" i="1"/>
  <c r="O93" i="1"/>
  <c r="F85" i="1"/>
  <c r="H85" i="1"/>
  <c r="J85" i="1"/>
  <c r="M85" i="1"/>
  <c r="O85" i="1"/>
  <c r="E69" i="3"/>
  <c r="E46" i="3"/>
  <c r="F34" i="1"/>
  <c r="H34" i="1"/>
  <c r="J34" i="1"/>
  <c r="M34" i="1"/>
  <c r="R73" i="3"/>
  <c r="M608" i="3"/>
  <c r="N608" i="3"/>
  <c r="O608" i="3"/>
  <c r="R608" i="3"/>
  <c r="M609" i="3"/>
  <c r="N609" i="3"/>
  <c r="O609" i="3"/>
  <c r="R609" i="3"/>
  <c r="M610" i="3"/>
  <c r="N610" i="3"/>
  <c r="O610" i="3"/>
  <c r="R610" i="3"/>
  <c r="M611" i="3"/>
  <c r="N611" i="3"/>
  <c r="O611" i="3"/>
  <c r="R611" i="3"/>
  <c r="E730" i="3"/>
  <c r="F715" i="1"/>
  <c r="E726" i="3"/>
  <c r="H715" i="1"/>
  <c r="M715" i="1"/>
  <c r="O715" i="1"/>
  <c r="F716" i="1"/>
  <c r="E727" i="3"/>
  <c r="H716" i="1"/>
  <c r="M716" i="1"/>
  <c r="O716" i="1"/>
  <c r="F717" i="1"/>
  <c r="E728" i="3"/>
  <c r="H717" i="1"/>
  <c r="M717" i="1"/>
  <c r="O717" i="1"/>
  <c r="F718" i="1"/>
  <c r="E729" i="3"/>
  <c r="H718" i="1"/>
  <c r="M718" i="1"/>
  <c r="O718" i="1"/>
  <c r="M814" i="3"/>
  <c r="M607" i="3"/>
  <c r="N607" i="3"/>
  <c r="O607" i="3"/>
  <c r="R607" i="3"/>
  <c r="F714" i="1"/>
  <c r="E725" i="3"/>
  <c r="H714" i="1"/>
  <c r="M714" i="1"/>
  <c r="O714" i="1"/>
  <c r="G240" i="3"/>
  <c r="R240" i="3"/>
  <c r="E91" i="3"/>
  <c r="E88" i="3"/>
  <c r="E90" i="3"/>
  <c r="E89" i="3"/>
  <c r="E93" i="3"/>
  <c r="E95" i="3"/>
  <c r="S272" i="3"/>
  <c r="E94" i="3"/>
  <c r="E96" i="3"/>
  <c r="P34" i="1"/>
  <c r="S69" i="3"/>
  <c r="P91" i="1"/>
  <c r="P87" i="1"/>
  <c r="P191" i="1"/>
  <c r="P187" i="1"/>
  <c r="P92" i="1"/>
  <c r="P174" i="1"/>
  <c r="P169" i="1"/>
  <c r="P93" i="1"/>
  <c r="P88" i="1"/>
  <c r="P89" i="1"/>
  <c r="P85" i="1"/>
  <c r="P90" i="1"/>
  <c r="S46" i="3"/>
  <c r="P610" i="3"/>
  <c r="P608" i="3"/>
  <c r="P609" i="3"/>
  <c r="P611" i="3"/>
  <c r="S730" i="3"/>
  <c r="P715" i="1"/>
  <c r="S726" i="3"/>
  <c r="P716" i="1"/>
  <c r="S727" i="3"/>
  <c r="P717" i="1"/>
  <c r="S728" i="3"/>
  <c r="P718" i="1"/>
  <c r="S729" i="3"/>
  <c r="P607" i="3"/>
  <c r="P714" i="1"/>
  <c r="S725" i="3"/>
  <c r="G888" i="3"/>
  <c r="M888" i="3"/>
  <c r="N888" i="3"/>
  <c r="R888" i="3"/>
  <c r="F431" i="1"/>
  <c r="H431" i="1"/>
  <c r="M431" i="1"/>
  <c r="O431" i="1"/>
  <c r="F432" i="1"/>
  <c r="E432" i="3"/>
  <c r="H432" i="1"/>
  <c r="M432" i="1"/>
  <c r="O432" i="1"/>
  <c r="F433" i="1"/>
  <c r="E433" i="3"/>
  <c r="H433" i="1"/>
  <c r="M433" i="1"/>
  <c r="O433" i="1"/>
  <c r="F434" i="1"/>
  <c r="E434" i="3"/>
  <c r="H434" i="1"/>
  <c r="M434" i="1"/>
  <c r="O434" i="1"/>
  <c r="F435" i="1"/>
  <c r="E435" i="3"/>
  <c r="H435" i="1"/>
  <c r="M435" i="1"/>
  <c r="O435" i="1"/>
  <c r="F436" i="1"/>
  <c r="E436" i="3"/>
  <c r="H436" i="1"/>
  <c r="M436" i="1"/>
  <c r="O436" i="1"/>
  <c r="F437" i="1"/>
  <c r="E437" i="3"/>
  <c r="H437" i="1"/>
  <c r="M437" i="1"/>
  <c r="O437" i="1"/>
  <c r="F438" i="1"/>
  <c r="E438" i="3"/>
  <c r="H438" i="1"/>
  <c r="M438" i="1"/>
  <c r="O438" i="1"/>
  <c r="F439" i="1"/>
  <c r="E439" i="3"/>
  <c r="H439" i="1"/>
  <c r="M439" i="1"/>
  <c r="O439" i="1"/>
  <c r="F440" i="1"/>
  <c r="E440" i="3"/>
  <c r="H440" i="1"/>
  <c r="M440" i="1"/>
  <c r="O440" i="1"/>
  <c r="F441" i="1"/>
  <c r="E441" i="3"/>
  <c r="H441" i="1"/>
  <c r="M441" i="1"/>
  <c r="O441" i="1"/>
  <c r="F442" i="1"/>
  <c r="H442" i="1"/>
  <c r="M442" i="1"/>
  <c r="O442" i="1"/>
  <c r="F443" i="1"/>
  <c r="H443" i="1"/>
  <c r="M443" i="1"/>
  <c r="O443" i="1"/>
  <c r="F444" i="1"/>
  <c r="H444" i="1"/>
  <c r="M444" i="1"/>
  <c r="O444" i="1"/>
  <c r="F445" i="1"/>
  <c r="H445" i="1"/>
  <c r="M445" i="1"/>
  <c r="O445" i="1"/>
  <c r="F446" i="1"/>
  <c r="H446" i="1"/>
  <c r="M446" i="1"/>
  <c r="O446" i="1"/>
  <c r="F447" i="1"/>
  <c r="H447" i="1"/>
  <c r="M447" i="1"/>
  <c r="O447" i="1"/>
  <c r="F448" i="1"/>
  <c r="H448" i="1"/>
  <c r="M448" i="1"/>
  <c r="O448" i="1"/>
  <c r="F449" i="1"/>
  <c r="H449" i="1"/>
  <c r="M449" i="1"/>
  <c r="O449" i="1"/>
  <c r="F450" i="1"/>
  <c r="H450" i="1"/>
  <c r="M450" i="1"/>
  <c r="O450" i="1"/>
  <c r="F451" i="1"/>
  <c r="H451" i="1"/>
  <c r="M451" i="1"/>
  <c r="O451" i="1"/>
  <c r="F452" i="1"/>
  <c r="H452" i="1"/>
  <c r="M452" i="1"/>
  <c r="O452" i="1"/>
  <c r="F453" i="1"/>
  <c r="H453" i="1"/>
  <c r="M453" i="1"/>
  <c r="O453" i="1"/>
  <c r="F454" i="1"/>
  <c r="H454" i="1"/>
  <c r="M454" i="1"/>
  <c r="O454" i="1"/>
  <c r="F455" i="1"/>
  <c r="H455" i="1"/>
  <c r="M455" i="1"/>
  <c r="O455" i="1"/>
  <c r="F456" i="1"/>
  <c r="H456" i="1"/>
  <c r="M456" i="1"/>
  <c r="O456" i="1"/>
  <c r="F457" i="1"/>
  <c r="H457" i="1"/>
  <c r="M457" i="1"/>
  <c r="O457" i="1"/>
  <c r="F458" i="1"/>
  <c r="H458" i="1"/>
  <c r="M458" i="1"/>
  <c r="O458" i="1"/>
  <c r="F459" i="1"/>
  <c r="H459" i="1"/>
  <c r="M459" i="1"/>
  <c r="O459" i="1"/>
  <c r="F460" i="1"/>
  <c r="H460" i="1"/>
  <c r="M460" i="1"/>
  <c r="O460" i="1"/>
  <c r="F461" i="1"/>
  <c r="H461" i="1"/>
  <c r="M461" i="1"/>
  <c r="O461" i="1"/>
  <c r="F462" i="1"/>
  <c r="H462" i="1"/>
  <c r="M462" i="1"/>
  <c r="O462" i="1"/>
  <c r="F463" i="1"/>
  <c r="H463" i="1"/>
  <c r="M463" i="1"/>
  <c r="O463" i="1"/>
  <c r="F464" i="1"/>
  <c r="H464" i="1"/>
  <c r="M464" i="1"/>
  <c r="O464" i="1"/>
  <c r="F465" i="1"/>
  <c r="H465" i="1"/>
  <c r="M465" i="1"/>
  <c r="O465" i="1"/>
  <c r="F466" i="1"/>
  <c r="H466" i="1"/>
  <c r="M466" i="1"/>
  <c r="O466" i="1"/>
  <c r="F467" i="1"/>
  <c r="H467" i="1"/>
  <c r="M467" i="1"/>
  <c r="O467" i="1"/>
  <c r="F468" i="1"/>
  <c r="H468" i="1"/>
  <c r="M468" i="1"/>
  <c r="O468" i="1"/>
  <c r="F469" i="1"/>
  <c r="H469" i="1"/>
  <c r="M469" i="1"/>
  <c r="O469" i="1"/>
  <c r="F470" i="1"/>
  <c r="H470" i="1"/>
  <c r="M470" i="1"/>
  <c r="O470" i="1"/>
  <c r="F472" i="1"/>
  <c r="H472" i="1"/>
  <c r="M472" i="1"/>
  <c r="O472" i="1"/>
  <c r="F473" i="1"/>
  <c r="H473" i="1"/>
  <c r="M473" i="1"/>
  <c r="O473" i="1"/>
  <c r="F474" i="1"/>
  <c r="H474" i="1"/>
  <c r="M474" i="1"/>
  <c r="O474" i="1"/>
  <c r="F477" i="1"/>
  <c r="H477" i="1"/>
  <c r="M477" i="1"/>
  <c r="O477" i="1"/>
  <c r="H478" i="1"/>
  <c r="M478" i="1"/>
  <c r="O478" i="1"/>
  <c r="F479" i="1"/>
  <c r="H479" i="1"/>
  <c r="M479" i="1"/>
  <c r="O479" i="1"/>
  <c r="F480" i="1"/>
  <c r="H480" i="1"/>
  <c r="M480" i="1"/>
  <c r="O480" i="1"/>
  <c r="F481" i="1"/>
  <c r="H481" i="1"/>
  <c r="M481" i="1"/>
  <c r="O481" i="1"/>
  <c r="F482" i="1"/>
  <c r="H482" i="1"/>
  <c r="M482" i="1"/>
  <c r="O482" i="1"/>
  <c r="F483" i="1"/>
  <c r="H483" i="1"/>
  <c r="M483" i="1"/>
  <c r="O483" i="1"/>
  <c r="G887" i="3"/>
  <c r="M887" i="3"/>
  <c r="N887" i="3"/>
  <c r="R887" i="3"/>
  <c r="M543" i="3"/>
  <c r="N543" i="3"/>
  <c r="O543" i="3"/>
  <c r="R543" i="3"/>
  <c r="M544" i="3"/>
  <c r="N544" i="3"/>
  <c r="O544" i="3"/>
  <c r="R544" i="3"/>
  <c r="M545" i="3"/>
  <c r="N545" i="3"/>
  <c r="O545" i="3"/>
  <c r="R545" i="3"/>
  <c r="M546" i="3"/>
  <c r="N546" i="3"/>
  <c r="O546" i="3"/>
  <c r="R546" i="3"/>
  <c r="M547" i="3"/>
  <c r="N547" i="3"/>
  <c r="O547" i="3"/>
  <c r="R547" i="3"/>
  <c r="M548" i="3"/>
  <c r="N548" i="3"/>
  <c r="O548" i="3"/>
  <c r="R548" i="3"/>
  <c r="M549" i="3"/>
  <c r="N549" i="3"/>
  <c r="O549" i="3"/>
  <c r="R549" i="3"/>
  <c r="M550" i="3"/>
  <c r="N550" i="3"/>
  <c r="O550" i="3"/>
  <c r="R550" i="3"/>
  <c r="M551" i="3"/>
  <c r="N551" i="3"/>
  <c r="O551" i="3"/>
  <c r="R551" i="3"/>
  <c r="M552" i="3"/>
  <c r="N552" i="3"/>
  <c r="O552" i="3"/>
  <c r="R552" i="3"/>
  <c r="M553" i="3"/>
  <c r="N553" i="3"/>
  <c r="O553" i="3"/>
  <c r="R553" i="3"/>
  <c r="M554" i="3"/>
  <c r="N554" i="3"/>
  <c r="O554" i="3"/>
  <c r="R554" i="3"/>
  <c r="M555" i="3"/>
  <c r="N555" i="3"/>
  <c r="O555" i="3"/>
  <c r="R555" i="3"/>
  <c r="M556" i="3"/>
  <c r="N556" i="3"/>
  <c r="O556" i="3"/>
  <c r="R556" i="3"/>
  <c r="M557" i="3"/>
  <c r="N557" i="3"/>
  <c r="O557" i="3"/>
  <c r="R557" i="3"/>
  <c r="M558" i="3"/>
  <c r="N558" i="3"/>
  <c r="O558" i="3"/>
  <c r="R558" i="3"/>
  <c r="M559" i="3"/>
  <c r="N559" i="3"/>
  <c r="O559" i="3"/>
  <c r="R559" i="3"/>
  <c r="M560" i="3"/>
  <c r="N560" i="3"/>
  <c r="O560" i="3"/>
  <c r="R560" i="3"/>
  <c r="M561" i="3"/>
  <c r="N561" i="3"/>
  <c r="O561" i="3"/>
  <c r="R561" i="3"/>
  <c r="M562" i="3"/>
  <c r="N562" i="3"/>
  <c r="O562" i="3"/>
  <c r="R562" i="3"/>
  <c r="M563" i="3"/>
  <c r="N563" i="3"/>
  <c r="O563" i="3"/>
  <c r="R563" i="3"/>
  <c r="M564" i="3"/>
  <c r="N564" i="3"/>
  <c r="O564" i="3"/>
  <c r="R564" i="3"/>
  <c r="M565" i="3"/>
  <c r="N565" i="3"/>
  <c r="O565" i="3"/>
  <c r="R565" i="3"/>
  <c r="M566" i="3"/>
  <c r="N566" i="3"/>
  <c r="O566" i="3"/>
  <c r="R566" i="3"/>
  <c r="M567" i="3"/>
  <c r="N567" i="3"/>
  <c r="O567" i="3"/>
  <c r="R567" i="3"/>
  <c r="M568" i="3"/>
  <c r="N568" i="3"/>
  <c r="O568" i="3"/>
  <c r="R568" i="3"/>
  <c r="M569" i="3"/>
  <c r="N569" i="3"/>
  <c r="O569" i="3"/>
  <c r="R569" i="3"/>
  <c r="M570" i="3"/>
  <c r="N570" i="3"/>
  <c r="O570" i="3"/>
  <c r="R570" i="3"/>
  <c r="M571" i="3"/>
  <c r="N571" i="3"/>
  <c r="O571" i="3"/>
  <c r="R571" i="3"/>
  <c r="M572" i="3"/>
  <c r="N572" i="3"/>
  <c r="O572" i="3"/>
  <c r="R572" i="3"/>
  <c r="M573" i="3"/>
  <c r="N573" i="3"/>
  <c r="O573" i="3"/>
  <c r="R573" i="3"/>
  <c r="M574" i="3"/>
  <c r="N574" i="3"/>
  <c r="O574" i="3"/>
  <c r="R574" i="3"/>
  <c r="M575" i="3"/>
  <c r="N575" i="3"/>
  <c r="O575" i="3"/>
  <c r="R575" i="3"/>
  <c r="M576" i="3"/>
  <c r="N576" i="3"/>
  <c r="O576" i="3"/>
  <c r="R576" i="3"/>
  <c r="M577" i="3"/>
  <c r="N577" i="3"/>
  <c r="O577" i="3"/>
  <c r="R577" i="3"/>
  <c r="M578" i="3"/>
  <c r="N578" i="3"/>
  <c r="O578" i="3"/>
  <c r="R578" i="3"/>
  <c r="M579" i="3"/>
  <c r="N579" i="3"/>
  <c r="O579" i="3"/>
  <c r="R579" i="3"/>
  <c r="M580" i="3"/>
  <c r="N580" i="3"/>
  <c r="O580" i="3"/>
  <c r="R580" i="3"/>
  <c r="M581" i="3"/>
  <c r="N581" i="3"/>
  <c r="O581" i="3"/>
  <c r="R581" i="3"/>
  <c r="M582" i="3"/>
  <c r="N582" i="3"/>
  <c r="O582" i="3"/>
  <c r="R582" i="3"/>
  <c r="M583" i="3"/>
  <c r="N583" i="3"/>
  <c r="O583" i="3"/>
  <c r="R583" i="3"/>
  <c r="M584" i="3"/>
  <c r="N584" i="3"/>
  <c r="O584" i="3"/>
  <c r="R584" i="3"/>
  <c r="M585" i="3"/>
  <c r="N585" i="3"/>
  <c r="O585" i="3"/>
  <c r="R585" i="3"/>
  <c r="M586" i="3"/>
  <c r="N586" i="3"/>
  <c r="O586" i="3"/>
  <c r="R586" i="3"/>
  <c r="M587" i="3"/>
  <c r="N587" i="3"/>
  <c r="O587" i="3"/>
  <c r="R587" i="3"/>
  <c r="M588" i="3"/>
  <c r="N588" i="3"/>
  <c r="O588" i="3"/>
  <c r="R588" i="3"/>
  <c r="M589" i="3"/>
  <c r="N589" i="3"/>
  <c r="O589" i="3"/>
  <c r="R589" i="3"/>
  <c r="M590" i="3"/>
  <c r="N590" i="3"/>
  <c r="O590" i="3"/>
  <c r="R590" i="3"/>
  <c r="M591" i="3"/>
  <c r="N591" i="3"/>
  <c r="O591" i="3"/>
  <c r="R591" i="3"/>
  <c r="M592" i="3"/>
  <c r="N592" i="3"/>
  <c r="O592" i="3"/>
  <c r="R592" i="3"/>
  <c r="M593" i="3"/>
  <c r="N593" i="3"/>
  <c r="O593" i="3"/>
  <c r="R593" i="3"/>
  <c r="M594" i="3"/>
  <c r="N594" i="3"/>
  <c r="O594" i="3"/>
  <c r="R594" i="3"/>
  <c r="M595" i="3"/>
  <c r="N595" i="3"/>
  <c r="O595" i="3"/>
  <c r="R595" i="3"/>
  <c r="M596" i="3"/>
  <c r="N596" i="3"/>
  <c r="O596" i="3"/>
  <c r="R596" i="3"/>
  <c r="M597" i="3"/>
  <c r="N597" i="3"/>
  <c r="O597" i="3"/>
  <c r="R597" i="3"/>
  <c r="M598" i="3"/>
  <c r="N598" i="3"/>
  <c r="O598" i="3"/>
  <c r="R598" i="3"/>
  <c r="M599" i="3"/>
  <c r="N599" i="3"/>
  <c r="O599" i="3"/>
  <c r="R599" i="3"/>
  <c r="M600" i="3"/>
  <c r="N600" i="3"/>
  <c r="O600" i="3"/>
  <c r="R600" i="3"/>
  <c r="M601" i="3"/>
  <c r="N601" i="3"/>
  <c r="O601" i="3"/>
  <c r="R601" i="3"/>
  <c r="M602" i="3"/>
  <c r="N602" i="3"/>
  <c r="O602" i="3"/>
  <c r="R602" i="3"/>
  <c r="M603" i="3"/>
  <c r="N603" i="3"/>
  <c r="O603" i="3"/>
  <c r="R603" i="3"/>
  <c r="M604" i="3"/>
  <c r="N604" i="3"/>
  <c r="O604" i="3"/>
  <c r="R604" i="3"/>
  <c r="M605" i="3"/>
  <c r="N605" i="3"/>
  <c r="O605" i="3"/>
  <c r="R605" i="3"/>
  <c r="M606" i="3"/>
  <c r="N606" i="3"/>
  <c r="O606" i="3"/>
  <c r="R606" i="3"/>
  <c r="M491" i="3"/>
  <c r="N491" i="3"/>
  <c r="O491" i="3"/>
  <c r="R491" i="3"/>
  <c r="M492" i="3"/>
  <c r="N492" i="3"/>
  <c r="O492" i="3"/>
  <c r="R492" i="3"/>
  <c r="M493" i="3"/>
  <c r="N493" i="3"/>
  <c r="O493" i="3"/>
  <c r="R493" i="3"/>
  <c r="M494" i="3"/>
  <c r="N494" i="3"/>
  <c r="O494" i="3"/>
  <c r="R494" i="3"/>
  <c r="M495" i="3"/>
  <c r="N495" i="3"/>
  <c r="O495" i="3"/>
  <c r="R495" i="3"/>
  <c r="M496" i="3"/>
  <c r="N496" i="3"/>
  <c r="O496" i="3"/>
  <c r="R496" i="3"/>
  <c r="M497" i="3"/>
  <c r="N497" i="3"/>
  <c r="O497" i="3"/>
  <c r="R497" i="3"/>
  <c r="M498" i="3"/>
  <c r="N498" i="3"/>
  <c r="O498" i="3"/>
  <c r="R498" i="3"/>
  <c r="M499" i="3"/>
  <c r="N499" i="3"/>
  <c r="O499" i="3"/>
  <c r="R499" i="3"/>
  <c r="M500" i="3"/>
  <c r="N500" i="3"/>
  <c r="O500" i="3"/>
  <c r="R500" i="3"/>
  <c r="M501" i="3"/>
  <c r="N501" i="3"/>
  <c r="O501" i="3"/>
  <c r="R501" i="3"/>
  <c r="M502" i="3"/>
  <c r="N502" i="3"/>
  <c r="O502" i="3"/>
  <c r="R502" i="3"/>
  <c r="M503" i="3"/>
  <c r="N503" i="3"/>
  <c r="O503" i="3"/>
  <c r="R503" i="3"/>
  <c r="M504" i="3"/>
  <c r="N504" i="3"/>
  <c r="O504" i="3"/>
  <c r="R504" i="3"/>
  <c r="M505" i="3"/>
  <c r="N505" i="3"/>
  <c r="O505" i="3"/>
  <c r="R505" i="3"/>
  <c r="M506" i="3"/>
  <c r="N506" i="3"/>
  <c r="O506" i="3"/>
  <c r="R506" i="3"/>
  <c r="M507" i="3"/>
  <c r="N507" i="3"/>
  <c r="O507" i="3"/>
  <c r="R507" i="3"/>
  <c r="M508" i="3"/>
  <c r="N508" i="3"/>
  <c r="O508" i="3"/>
  <c r="R508" i="3"/>
  <c r="M509" i="3"/>
  <c r="N509" i="3"/>
  <c r="O509" i="3"/>
  <c r="R509" i="3"/>
  <c r="M510" i="3"/>
  <c r="N510" i="3"/>
  <c r="O510" i="3"/>
  <c r="R510" i="3"/>
  <c r="M511" i="3"/>
  <c r="N511" i="3"/>
  <c r="O511" i="3"/>
  <c r="R511" i="3"/>
  <c r="M512" i="3"/>
  <c r="N512" i="3"/>
  <c r="O512" i="3"/>
  <c r="R512" i="3"/>
  <c r="M513" i="3"/>
  <c r="N513" i="3"/>
  <c r="O513" i="3"/>
  <c r="R513" i="3"/>
  <c r="M514" i="3"/>
  <c r="N514" i="3"/>
  <c r="O514" i="3"/>
  <c r="R514" i="3"/>
  <c r="M515" i="3"/>
  <c r="N515" i="3"/>
  <c r="O515" i="3"/>
  <c r="R515" i="3"/>
  <c r="M516" i="3"/>
  <c r="N516" i="3"/>
  <c r="O516" i="3"/>
  <c r="R516" i="3"/>
  <c r="M517" i="3"/>
  <c r="N517" i="3"/>
  <c r="O517" i="3"/>
  <c r="R517" i="3"/>
  <c r="M518" i="3"/>
  <c r="N518" i="3"/>
  <c r="O518" i="3"/>
  <c r="R518" i="3"/>
  <c r="M519" i="3"/>
  <c r="N519" i="3"/>
  <c r="O519" i="3"/>
  <c r="R519" i="3"/>
  <c r="M520" i="3"/>
  <c r="N520" i="3"/>
  <c r="O520" i="3"/>
  <c r="R520" i="3"/>
  <c r="M521" i="3"/>
  <c r="N521" i="3"/>
  <c r="O521" i="3"/>
  <c r="R521" i="3"/>
  <c r="M522" i="3"/>
  <c r="N522" i="3"/>
  <c r="O522" i="3"/>
  <c r="R522" i="3"/>
  <c r="M523" i="3"/>
  <c r="N523" i="3"/>
  <c r="O523" i="3"/>
  <c r="R523" i="3"/>
  <c r="M524" i="3"/>
  <c r="N524" i="3"/>
  <c r="O524" i="3"/>
  <c r="R524" i="3"/>
  <c r="M525" i="3"/>
  <c r="N525" i="3"/>
  <c r="O525" i="3"/>
  <c r="R525" i="3"/>
  <c r="M526" i="3"/>
  <c r="N526" i="3"/>
  <c r="O526" i="3"/>
  <c r="R526" i="3"/>
  <c r="M527" i="3"/>
  <c r="N527" i="3"/>
  <c r="O527" i="3"/>
  <c r="R527" i="3"/>
  <c r="M528" i="3"/>
  <c r="N528" i="3"/>
  <c r="O528" i="3"/>
  <c r="R528" i="3"/>
  <c r="M529" i="3"/>
  <c r="N529" i="3"/>
  <c r="O529" i="3"/>
  <c r="R529" i="3"/>
  <c r="M530" i="3"/>
  <c r="N530" i="3"/>
  <c r="O530" i="3"/>
  <c r="R530" i="3"/>
  <c r="M531" i="3"/>
  <c r="N531" i="3"/>
  <c r="O531" i="3"/>
  <c r="R531" i="3"/>
  <c r="M532" i="3"/>
  <c r="N532" i="3"/>
  <c r="O532" i="3"/>
  <c r="R532" i="3"/>
  <c r="M533" i="3"/>
  <c r="N533" i="3"/>
  <c r="O533" i="3"/>
  <c r="R533" i="3"/>
  <c r="M534" i="3"/>
  <c r="N534" i="3"/>
  <c r="O534" i="3"/>
  <c r="R534" i="3"/>
  <c r="M535" i="3"/>
  <c r="N535" i="3"/>
  <c r="O535" i="3"/>
  <c r="R535" i="3"/>
  <c r="M536" i="3"/>
  <c r="N536" i="3"/>
  <c r="O536" i="3"/>
  <c r="R536" i="3"/>
  <c r="M537" i="3"/>
  <c r="N537" i="3"/>
  <c r="O537" i="3"/>
  <c r="R537" i="3"/>
  <c r="M538" i="3"/>
  <c r="N538" i="3"/>
  <c r="O538" i="3"/>
  <c r="R538" i="3"/>
  <c r="M539" i="3"/>
  <c r="N539" i="3"/>
  <c r="O539" i="3"/>
  <c r="R539" i="3"/>
  <c r="M540" i="3"/>
  <c r="N540" i="3"/>
  <c r="O540" i="3"/>
  <c r="R540" i="3"/>
  <c r="M541" i="3"/>
  <c r="N541" i="3"/>
  <c r="O541" i="3"/>
  <c r="R541" i="3"/>
  <c r="M542" i="3"/>
  <c r="N542" i="3"/>
  <c r="O542" i="3"/>
  <c r="R542" i="3"/>
  <c r="G765" i="3"/>
  <c r="M765" i="3"/>
  <c r="N765" i="3"/>
  <c r="O765" i="3"/>
  <c r="R765" i="3"/>
  <c r="G766" i="3"/>
  <c r="M766" i="3"/>
  <c r="N766" i="3"/>
  <c r="O766" i="3"/>
  <c r="R766" i="3"/>
  <c r="G767" i="3"/>
  <c r="M767" i="3"/>
  <c r="N767" i="3"/>
  <c r="O767" i="3"/>
  <c r="R767" i="3"/>
  <c r="G768" i="3"/>
  <c r="M768" i="3"/>
  <c r="N768" i="3"/>
  <c r="O768" i="3"/>
  <c r="R768" i="3"/>
  <c r="G769" i="3"/>
  <c r="M769" i="3"/>
  <c r="N769" i="3"/>
  <c r="O769" i="3"/>
  <c r="R769" i="3"/>
  <c r="G770" i="3"/>
  <c r="M770" i="3"/>
  <c r="N770" i="3"/>
  <c r="O770" i="3"/>
  <c r="R770" i="3"/>
  <c r="G771" i="3"/>
  <c r="M771" i="3"/>
  <c r="N771" i="3"/>
  <c r="O771" i="3"/>
  <c r="R771" i="3"/>
  <c r="G772" i="3"/>
  <c r="M772" i="3"/>
  <c r="N772" i="3"/>
  <c r="O772" i="3"/>
  <c r="R772" i="3"/>
  <c r="G773" i="3"/>
  <c r="M773" i="3"/>
  <c r="N773" i="3"/>
  <c r="O773" i="3"/>
  <c r="R773" i="3"/>
  <c r="G774" i="3"/>
  <c r="M774" i="3"/>
  <c r="N774" i="3"/>
  <c r="O774" i="3"/>
  <c r="R774" i="3"/>
  <c r="G775" i="3"/>
  <c r="M775" i="3"/>
  <c r="N775" i="3"/>
  <c r="O775" i="3"/>
  <c r="R775" i="3"/>
  <c r="G776" i="3"/>
  <c r="M776" i="3"/>
  <c r="O776" i="3"/>
  <c r="R776" i="3"/>
  <c r="G777" i="3"/>
  <c r="M777" i="3"/>
  <c r="N777" i="3"/>
  <c r="O777" i="3"/>
  <c r="R777" i="3"/>
  <c r="G778" i="3"/>
  <c r="M778" i="3"/>
  <c r="N778" i="3"/>
  <c r="O778" i="3"/>
  <c r="R778" i="3"/>
  <c r="G779" i="3"/>
  <c r="M779" i="3"/>
  <c r="N779" i="3"/>
  <c r="O779" i="3"/>
  <c r="R779" i="3"/>
  <c r="G780" i="3"/>
  <c r="M780" i="3"/>
  <c r="N780" i="3"/>
  <c r="O780" i="3"/>
  <c r="R780" i="3"/>
  <c r="G781" i="3"/>
  <c r="M781" i="3"/>
  <c r="N781" i="3"/>
  <c r="O781" i="3"/>
  <c r="R781" i="3"/>
  <c r="G782" i="3"/>
  <c r="M782" i="3"/>
  <c r="N782" i="3"/>
  <c r="O782" i="3"/>
  <c r="R782" i="3"/>
  <c r="G783" i="3"/>
  <c r="M783" i="3"/>
  <c r="N783" i="3"/>
  <c r="O783" i="3"/>
  <c r="R783" i="3"/>
  <c r="G784" i="3"/>
  <c r="M784" i="3"/>
  <c r="N784" i="3"/>
  <c r="O784" i="3"/>
  <c r="R784" i="3"/>
  <c r="G785" i="3"/>
  <c r="M785" i="3"/>
  <c r="N785" i="3"/>
  <c r="O785" i="3"/>
  <c r="R785" i="3"/>
  <c r="G786" i="3"/>
  <c r="M786" i="3"/>
  <c r="N786" i="3"/>
  <c r="O786" i="3"/>
  <c r="R786" i="3"/>
  <c r="G787" i="3"/>
  <c r="M787" i="3"/>
  <c r="N787" i="3"/>
  <c r="O787" i="3"/>
  <c r="R787" i="3"/>
  <c r="G788" i="3"/>
  <c r="M788" i="3"/>
  <c r="N788" i="3"/>
  <c r="O788" i="3"/>
  <c r="R788" i="3"/>
  <c r="G789" i="3"/>
  <c r="M789" i="3"/>
  <c r="N789" i="3"/>
  <c r="O789" i="3"/>
  <c r="R789" i="3"/>
  <c r="G790" i="3"/>
  <c r="M790" i="3"/>
  <c r="N790" i="3"/>
  <c r="O790" i="3"/>
  <c r="R790" i="3"/>
  <c r="F657" i="1"/>
  <c r="H657" i="1"/>
  <c r="M657" i="1"/>
  <c r="O657" i="1"/>
  <c r="F658" i="1"/>
  <c r="H658" i="1"/>
  <c r="M658" i="1"/>
  <c r="O658" i="1"/>
  <c r="F659" i="1"/>
  <c r="H659" i="1"/>
  <c r="M659" i="1"/>
  <c r="O659" i="1"/>
  <c r="F660" i="1"/>
  <c r="H660" i="1"/>
  <c r="M660" i="1"/>
  <c r="O660" i="1"/>
  <c r="F661" i="1"/>
  <c r="H661" i="1"/>
  <c r="M661" i="1"/>
  <c r="O661" i="1"/>
  <c r="F662" i="1"/>
  <c r="H662" i="1"/>
  <c r="M662" i="1"/>
  <c r="O662" i="1"/>
  <c r="F663" i="1"/>
  <c r="H663" i="1"/>
  <c r="M663" i="1"/>
  <c r="O663" i="1"/>
  <c r="F664" i="1"/>
  <c r="H664" i="1"/>
  <c r="M664" i="1"/>
  <c r="O664" i="1"/>
  <c r="F665" i="1"/>
  <c r="H665" i="1"/>
  <c r="M665" i="1"/>
  <c r="O665" i="1"/>
  <c r="F666" i="1"/>
  <c r="H666" i="1"/>
  <c r="M666" i="1"/>
  <c r="O666" i="1"/>
  <c r="F667" i="1"/>
  <c r="H667" i="1"/>
  <c r="M667" i="1"/>
  <c r="O667" i="1"/>
  <c r="F668" i="1"/>
  <c r="H668" i="1"/>
  <c r="M668" i="1"/>
  <c r="O668" i="1"/>
  <c r="F669" i="1"/>
  <c r="H669" i="1"/>
  <c r="M669" i="1"/>
  <c r="O669" i="1"/>
  <c r="F670" i="1"/>
  <c r="H670" i="1"/>
  <c r="M670" i="1"/>
  <c r="O670" i="1"/>
  <c r="F671" i="1"/>
  <c r="H671" i="1"/>
  <c r="M671" i="1"/>
  <c r="O671" i="1"/>
  <c r="F672" i="1"/>
  <c r="H672" i="1"/>
  <c r="M672" i="1"/>
  <c r="O672" i="1"/>
  <c r="F673" i="1"/>
  <c r="H673" i="1"/>
  <c r="M673" i="1"/>
  <c r="O673" i="1"/>
  <c r="F674" i="1"/>
  <c r="H674" i="1"/>
  <c r="M674" i="1"/>
  <c r="O674" i="1"/>
  <c r="F675" i="1"/>
  <c r="H675" i="1"/>
  <c r="M675" i="1"/>
  <c r="O675" i="1"/>
  <c r="F676" i="1"/>
  <c r="H676" i="1"/>
  <c r="M676" i="1"/>
  <c r="O676" i="1"/>
  <c r="F677" i="1"/>
  <c r="H677" i="1"/>
  <c r="M677" i="1"/>
  <c r="O677" i="1"/>
  <c r="F678" i="1"/>
  <c r="H678" i="1"/>
  <c r="M678" i="1"/>
  <c r="O678" i="1"/>
  <c r="F679" i="1"/>
  <c r="H679" i="1"/>
  <c r="M679" i="1"/>
  <c r="O679" i="1"/>
  <c r="F680" i="1"/>
  <c r="H680" i="1"/>
  <c r="M680" i="1"/>
  <c r="O680" i="1"/>
  <c r="F681" i="1"/>
  <c r="H681" i="1"/>
  <c r="M681" i="1"/>
  <c r="O681" i="1"/>
  <c r="F682" i="1"/>
  <c r="H682" i="1"/>
  <c r="M682" i="1"/>
  <c r="O682" i="1"/>
  <c r="F683" i="1"/>
  <c r="H683" i="1"/>
  <c r="M683" i="1"/>
  <c r="O683" i="1"/>
  <c r="F684" i="1"/>
  <c r="H684" i="1"/>
  <c r="M684" i="1"/>
  <c r="O684" i="1"/>
  <c r="F685" i="1"/>
  <c r="H685" i="1"/>
  <c r="M685" i="1"/>
  <c r="O685" i="1"/>
  <c r="F686" i="1"/>
  <c r="H686" i="1"/>
  <c r="M686" i="1"/>
  <c r="O686" i="1"/>
  <c r="F687" i="1"/>
  <c r="H687" i="1"/>
  <c r="M687" i="1"/>
  <c r="F688" i="1"/>
  <c r="H688" i="1"/>
  <c r="M688" i="1"/>
  <c r="O688" i="1"/>
  <c r="F689" i="1"/>
  <c r="H689" i="1"/>
  <c r="M689" i="1"/>
  <c r="O689" i="1"/>
  <c r="F690" i="1"/>
  <c r="H690" i="1"/>
  <c r="M690" i="1"/>
  <c r="O690" i="1"/>
  <c r="F691" i="1"/>
  <c r="H691" i="1"/>
  <c r="M691" i="1"/>
  <c r="O691" i="1"/>
  <c r="F692" i="1"/>
  <c r="H692" i="1"/>
  <c r="M692" i="1"/>
  <c r="O692" i="1"/>
  <c r="F693" i="1"/>
  <c r="H693" i="1"/>
  <c r="M693" i="1"/>
  <c r="O693" i="1"/>
  <c r="F694" i="1"/>
  <c r="H694" i="1"/>
  <c r="M694" i="1"/>
  <c r="O694" i="1"/>
  <c r="F695" i="1"/>
  <c r="H695" i="1"/>
  <c r="M695" i="1"/>
  <c r="O695" i="1"/>
  <c r="F696" i="1"/>
  <c r="H696" i="1"/>
  <c r="M696" i="1"/>
  <c r="O696" i="1"/>
  <c r="F697" i="1"/>
  <c r="H697" i="1"/>
  <c r="M697" i="1"/>
  <c r="O697" i="1"/>
  <c r="F698" i="1"/>
  <c r="H698" i="1"/>
  <c r="M698" i="1"/>
  <c r="O698" i="1"/>
  <c r="F699" i="1"/>
  <c r="H699" i="1"/>
  <c r="M699" i="1"/>
  <c r="O699" i="1"/>
  <c r="F700" i="1"/>
  <c r="H700" i="1"/>
  <c r="M700" i="1"/>
  <c r="O700" i="1"/>
  <c r="F701" i="1"/>
  <c r="H701" i="1"/>
  <c r="M701" i="1"/>
  <c r="O701" i="1"/>
  <c r="F702" i="1"/>
  <c r="H702" i="1"/>
  <c r="M702" i="1"/>
  <c r="O702" i="1"/>
  <c r="F703" i="1"/>
  <c r="H703" i="1"/>
  <c r="M703" i="1"/>
  <c r="O703" i="1"/>
  <c r="F704" i="1"/>
  <c r="H704" i="1"/>
  <c r="M704" i="1"/>
  <c r="O704" i="1"/>
  <c r="F705" i="1"/>
  <c r="E715" i="3"/>
  <c r="H705" i="1"/>
  <c r="M705" i="1"/>
  <c r="O705" i="1"/>
  <c r="F706" i="1"/>
  <c r="E716" i="3"/>
  <c r="H706" i="1"/>
  <c r="M706" i="1"/>
  <c r="O706" i="1"/>
  <c r="F707" i="1"/>
  <c r="E717" i="3"/>
  <c r="H707" i="1"/>
  <c r="M707" i="1"/>
  <c r="O707" i="1"/>
  <c r="F708" i="1"/>
  <c r="E718" i="3"/>
  <c r="H708" i="1"/>
  <c r="M708" i="1"/>
  <c r="O708" i="1"/>
  <c r="F709" i="1"/>
  <c r="E719" i="3"/>
  <c r="H709" i="1"/>
  <c r="M709" i="1"/>
  <c r="O709" i="1"/>
  <c r="E720" i="3"/>
  <c r="F710" i="1"/>
  <c r="E721" i="3"/>
  <c r="H710" i="1"/>
  <c r="M710" i="1"/>
  <c r="O710" i="1"/>
  <c r="F711" i="1"/>
  <c r="H711" i="1"/>
  <c r="M711" i="1"/>
  <c r="O711" i="1"/>
  <c r="F712" i="1"/>
  <c r="E723" i="3"/>
  <c r="H712" i="1"/>
  <c r="M712" i="1"/>
  <c r="O712" i="1"/>
  <c r="F713" i="1"/>
  <c r="E724" i="3"/>
  <c r="H713" i="1"/>
  <c r="M713" i="1"/>
  <c r="O713" i="1"/>
  <c r="F499" i="1"/>
  <c r="H499" i="1"/>
  <c r="M499" i="1"/>
  <c r="O499" i="1"/>
  <c r="N73" i="3"/>
  <c r="O73" i="3"/>
  <c r="M73" i="3"/>
  <c r="M67" i="3"/>
  <c r="M68" i="3"/>
  <c r="R68" i="3"/>
  <c r="R67" i="3"/>
  <c r="G885" i="3"/>
  <c r="M885" i="3"/>
  <c r="N885" i="3"/>
  <c r="R885" i="3"/>
  <c r="G886" i="3"/>
  <c r="M886" i="3"/>
  <c r="N886" i="3"/>
  <c r="R886" i="3"/>
  <c r="H879" i="1"/>
  <c r="M879" i="1"/>
  <c r="S91" i="3"/>
  <c r="S90" i="3"/>
  <c r="S89" i="3"/>
  <c r="S88" i="3"/>
  <c r="E472" i="3"/>
  <c r="E444" i="3"/>
  <c r="E468" i="3"/>
  <c r="E460" i="3"/>
  <c r="E452" i="3"/>
  <c r="E463" i="3"/>
  <c r="E455" i="3"/>
  <c r="E447" i="3"/>
  <c r="E464" i="3"/>
  <c r="E456" i="3"/>
  <c r="E471" i="3"/>
  <c r="E448" i="3"/>
  <c r="E473" i="3"/>
  <c r="E465" i="3"/>
  <c r="E457" i="3"/>
  <c r="E449" i="3"/>
  <c r="E469" i="3"/>
  <c r="E461" i="3"/>
  <c r="E453" i="3"/>
  <c r="E445" i="3"/>
  <c r="E467" i="3"/>
  <c r="E459" i="3"/>
  <c r="E451" i="3"/>
  <c r="E443" i="3"/>
  <c r="E470" i="3"/>
  <c r="E462" i="3"/>
  <c r="E454" i="3"/>
  <c r="E446" i="3"/>
  <c r="E474" i="3"/>
  <c r="E475" i="3"/>
  <c r="E466" i="3"/>
  <c r="E458" i="3"/>
  <c r="E450" i="3"/>
  <c r="E442" i="3"/>
  <c r="E696" i="3"/>
  <c r="E678" i="3"/>
  <c r="E669" i="3"/>
  <c r="E713" i="3"/>
  <c r="E692" i="3"/>
  <c r="E666" i="3"/>
  <c r="E693" i="3"/>
  <c r="E676" i="3"/>
  <c r="E662" i="3"/>
  <c r="E705" i="3"/>
  <c r="E703" i="3"/>
  <c r="E681" i="3"/>
  <c r="E672" i="3"/>
  <c r="E664" i="3"/>
  <c r="E711" i="3"/>
  <c r="E707" i="3"/>
  <c r="E699" i="3"/>
  <c r="E694" i="3"/>
  <c r="E686" i="3"/>
  <c r="E682" i="3"/>
  <c r="E670" i="3"/>
  <c r="E706" i="3"/>
  <c r="E698" i="3"/>
  <c r="E714" i="3"/>
  <c r="E710" i="3"/>
  <c r="E702" i="3"/>
  <c r="E689" i="3"/>
  <c r="E673" i="3"/>
  <c r="E665" i="3"/>
  <c r="E661" i="3"/>
  <c r="E697" i="3"/>
  <c r="E680" i="3"/>
  <c r="E668" i="3"/>
  <c r="E712" i="3"/>
  <c r="E708" i="3"/>
  <c r="E700" i="3"/>
  <c r="E695" i="3"/>
  <c r="E687" i="3"/>
  <c r="E683" i="3"/>
  <c r="E671" i="3"/>
  <c r="E690" i="3"/>
  <c r="E674" i="3"/>
  <c r="E685" i="3"/>
  <c r="E677" i="3"/>
  <c r="E701" i="3"/>
  <c r="E688" i="3"/>
  <c r="E684" i="3"/>
  <c r="E709" i="3"/>
  <c r="E704" i="3"/>
  <c r="E691" i="3"/>
  <c r="E679" i="3"/>
  <c r="E675" i="3"/>
  <c r="E667" i="3"/>
  <c r="E663" i="3"/>
  <c r="S96" i="3"/>
  <c r="S93" i="3"/>
  <c r="S95" i="3"/>
  <c r="S94" i="3"/>
  <c r="P669" i="1"/>
  <c r="P667" i="1"/>
  <c r="P666" i="1"/>
  <c r="P664" i="1"/>
  <c r="P662" i="1"/>
  <c r="P660" i="1"/>
  <c r="P657" i="1"/>
  <c r="P467" i="1"/>
  <c r="P464" i="1"/>
  <c r="P462" i="1"/>
  <c r="P460" i="1"/>
  <c r="P458" i="1"/>
  <c r="P456" i="1"/>
  <c r="P454" i="1"/>
  <c r="P452" i="1"/>
  <c r="P450" i="1"/>
  <c r="P448" i="1"/>
  <c r="P446" i="1"/>
  <c r="P444" i="1"/>
  <c r="P442" i="1"/>
  <c r="P440" i="1"/>
  <c r="P439" i="1"/>
  <c r="P437" i="1"/>
  <c r="P435" i="1"/>
  <c r="P433" i="1"/>
  <c r="P431" i="1"/>
  <c r="P680" i="1"/>
  <c r="P678" i="1"/>
  <c r="P677" i="1"/>
  <c r="P675" i="1"/>
  <c r="P673" i="1"/>
  <c r="P670" i="1"/>
  <c r="P668" i="1"/>
  <c r="P665" i="1"/>
  <c r="P663" i="1"/>
  <c r="P661" i="1"/>
  <c r="P659" i="1"/>
  <c r="P658" i="1"/>
  <c r="P468" i="1"/>
  <c r="P466" i="1"/>
  <c r="P465" i="1"/>
  <c r="P463" i="1"/>
  <c r="P461" i="1"/>
  <c r="P459" i="1"/>
  <c r="P457" i="1"/>
  <c r="P455" i="1"/>
  <c r="P453" i="1"/>
  <c r="P451" i="1"/>
  <c r="P449" i="1"/>
  <c r="P447" i="1"/>
  <c r="P445" i="1"/>
  <c r="P443" i="1"/>
  <c r="P441" i="1"/>
  <c r="P438" i="1"/>
  <c r="P436" i="1"/>
  <c r="P434" i="1"/>
  <c r="P432" i="1"/>
  <c r="S432" i="3"/>
  <c r="P679" i="1"/>
  <c r="P676" i="1"/>
  <c r="P674" i="1"/>
  <c r="P672" i="1"/>
  <c r="P671" i="1"/>
  <c r="P479" i="1"/>
  <c r="P879" i="1"/>
  <c r="P712" i="1"/>
  <c r="S723" i="3"/>
  <c r="P710" i="1"/>
  <c r="S721" i="3"/>
  <c r="P709" i="1"/>
  <c r="S719" i="3"/>
  <c r="P707" i="1"/>
  <c r="S717" i="3"/>
  <c r="P705" i="1"/>
  <c r="S715" i="3"/>
  <c r="P703" i="1"/>
  <c r="P701" i="1"/>
  <c r="P700" i="1"/>
  <c r="P698" i="1"/>
  <c r="P696" i="1"/>
  <c r="P694" i="1"/>
  <c r="P693" i="1"/>
  <c r="P691" i="1"/>
  <c r="P689" i="1"/>
  <c r="P687" i="1"/>
  <c r="P686" i="1"/>
  <c r="P684" i="1"/>
  <c r="P682" i="1"/>
  <c r="P481" i="1"/>
  <c r="P477" i="1"/>
  <c r="P473" i="1"/>
  <c r="P472" i="1"/>
  <c r="P713" i="1"/>
  <c r="S724" i="3"/>
  <c r="P711" i="1"/>
  <c r="S720" i="3"/>
  <c r="P708" i="1"/>
  <c r="S718" i="3"/>
  <c r="P706" i="1"/>
  <c r="S716" i="3"/>
  <c r="P704" i="1"/>
  <c r="P702" i="1"/>
  <c r="P699" i="1"/>
  <c r="P697" i="1"/>
  <c r="P695" i="1"/>
  <c r="P692" i="1"/>
  <c r="P690" i="1"/>
  <c r="P688" i="1"/>
  <c r="P685" i="1"/>
  <c r="P683" i="1"/>
  <c r="P681" i="1"/>
  <c r="P483" i="1"/>
  <c r="P482" i="1"/>
  <c r="P480" i="1"/>
  <c r="P478" i="1"/>
  <c r="P474" i="1"/>
  <c r="P470" i="1"/>
  <c r="P499" i="1"/>
  <c r="P469" i="1"/>
  <c r="P790" i="3"/>
  <c r="P788" i="3"/>
  <c r="P786" i="3"/>
  <c r="P784" i="3"/>
  <c r="P782" i="3"/>
  <c r="P780" i="3"/>
  <c r="P502" i="3"/>
  <c r="P500" i="3"/>
  <c r="P497" i="3"/>
  <c r="P495" i="3"/>
  <c r="P493" i="3"/>
  <c r="P491" i="3"/>
  <c r="P565" i="3"/>
  <c r="P563" i="3"/>
  <c r="P561" i="3"/>
  <c r="P559" i="3"/>
  <c r="P557" i="3"/>
  <c r="P555" i="3"/>
  <c r="P552" i="3"/>
  <c r="P550" i="3"/>
  <c r="P548" i="3"/>
  <c r="P546" i="3"/>
  <c r="P544" i="3"/>
  <c r="P887" i="3"/>
  <c r="P566" i="3"/>
  <c r="P564" i="3"/>
  <c r="P562" i="3"/>
  <c r="P560" i="3"/>
  <c r="P558" i="3"/>
  <c r="P556" i="3"/>
  <c r="P554" i="3"/>
  <c r="P553" i="3"/>
  <c r="P551" i="3"/>
  <c r="P549" i="3"/>
  <c r="P547" i="3"/>
  <c r="P545" i="3"/>
  <c r="P543" i="3"/>
  <c r="P888" i="3"/>
  <c r="P524" i="3"/>
  <c r="P605" i="3"/>
  <c r="P603" i="3"/>
  <c r="P601" i="3"/>
  <c r="P599" i="3"/>
  <c r="P597" i="3"/>
  <c r="P595" i="3"/>
  <c r="P593" i="3"/>
  <c r="P591" i="3"/>
  <c r="P589" i="3"/>
  <c r="P587" i="3"/>
  <c r="P585" i="3"/>
  <c r="P584" i="3"/>
  <c r="P582" i="3"/>
  <c r="P580" i="3"/>
  <c r="P578" i="3"/>
  <c r="P576" i="3"/>
  <c r="P574" i="3"/>
  <c r="P572" i="3"/>
  <c r="P571" i="3"/>
  <c r="P569" i="3"/>
  <c r="P567" i="3"/>
  <c r="P606" i="3"/>
  <c r="P604" i="3"/>
  <c r="P602" i="3"/>
  <c r="P600" i="3"/>
  <c r="P598" i="3"/>
  <c r="P596" i="3"/>
  <c r="P594" i="3"/>
  <c r="P592" i="3"/>
  <c r="P590" i="3"/>
  <c r="P588" i="3"/>
  <c r="P586" i="3"/>
  <c r="P583" i="3"/>
  <c r="P581" i="3"/>
  <c r="P579" i="3"/>
  <c r="P577" i="3"/>
  <c r="P575" i="3"/>
  <c r="P573" i="3"/>
  <c r="P570" i="3"/>
  <c r="P568" i="3"/>
  <c r="P776" i="3"/>
  <c r="P775" i="3"/>
  <c r="P773" i="3"/>
  <c r="P771" i="3"/>
  <c r="P769" i="3"/>
  <c r="P767" i="3"/>
  <c r="P765" i="3"/>
  <c r="P541" i="3"/>
  <c r="P539" i="3"/>
  <c r="P537" i="3"/>
  <c r="P535" i="3"/>
  <c r="P533" i="3"/>
  <c r="P531" i="3"/>
  <c r="P529" i="3"/>
  <c r="P527" i="3"/>
  <c r="P525" i="3"/>
  <c r="P522" i="3"/>
  <c r="P520" i="3"/>
  <c r="P518" i="3"/>
  <c r="P516" i="3"/>
  <c r="P514" i="3"/>
  <c r="P513" i="3"/>
  <c r="P511" i="3"/>
  <c r="P509" i="3"/>
  <c r="P507" i="3"/>
  <c r="P505" i="3"/>
  <c r="P503" i="3"/>
  <c r="P886" i="3"/>
  <c r="P885" i="3"/>
  <c r="P789" i="3"/>
  <c r="P787" i="3"/>
  <c r="P785" i="3"/>
  <c r="P783" i="3"/>
  <c r="P777" i="3"/>
  <c r="P781" i="3"/>
  <c r="P779" i="3"/>
  <c r="P778" i="3"/>
  <c r="P774" i="3"/>
  <c r="P772" i="3"/>
  <c r="P770" i="3"/>
  <c r="P768" i="3"/>
  <c r="P766" i="3"/>
  <c r="P542" i="3"/>
  <c r="P540" i="3"/>
  <c r="P538" i="3"/>
  <c r="P536" i="3"/>
  <c r="P534" i="3"/>
  <c r="P532" i="3"/>
  <c r="P530" i="3"/>
  <c r="P528" i="3"/>
  <c r="P526" i="3"/>
  <c r="P523" i="3"/>
  <c r="P521" i="3"/>
  <c r="P519" i="3"/>
  <c r="P517" i="3"/>
  <c r="P515" i="3"/>
  <c r="P512" i="3"/>
  <c r="P510" i="3"/>
  <c r="P508" i="3"/>
  <c r="P506" i="3"/>
  <c r="P504" i="3"/>
  <c r="P501" i="3"/>
  <c r="P499" i="3"/>
  <c r="P498" i="3"/>
  <c r="P496" i="3"/>
  <c r="P494" i="3"/>
  <c r="P492" i="3"/>
  <c r="P73" i="3"/>
  <c r="F654" i="1"/>
  <c r="E658" i="3"/>
  <c r="H654" i="1"/>
  <c r="M654" i="1"/>
  <c r="O654" i="1"/>
  <c r="F655" i="1"/>
  <c r="E659" i="3"/>
  <c r="H655" i="1"/>
  <c r="M655" i="1"/>
  <c r="O655" i="1"/>
  <c r="F656" i="1"/>
  <c r="E660" i="3"/>
  <c r="H656" i="1"/>
  <c r="M656" i="1"/>
  <c r="O656" i="1"/>
  <c r="S475" i="3"/>
  <c r="S713" i="3"/>
  <c r="S676" i="3"/>
  <c r="S677" i="3"/>
  <c r="S663" i="3"/>
  <c r="S699" i="3"/>
  <c r="S697" i="3"/>
  <c r="S686" i="3"/>
  <c r="S706" i="3"/>
  <c r="S684" i="3"/>
  <c r="S700" i="3"/>
  <c r="S678" i="3"/>
  <c r="S679" i="3"/>
  <c r="S702" i="3"/>
  <c r="S680" i="3"/>
  <c r="S664" i="3"/>
  <c r="S701" i="3"/>
  <c r="S703" i="3"/>
  <c r="S682" i="3"/>
  <c r="S666" i="3"/>
  <c r="S665" i="3"/>
  <c r="S704" i="3"/>
  <c r="S668" i="3"/>
  <c r="S685" i="3"/>
  <c r="S667" i="3"/>
  <c r="S688" i="3"/>
  <c r="S687" i="3"/>
  <c r="S669" i="3"/>
  <c r="S714" i="3"/>
  <c r="S698" i="3"/>
  <c r="S683" i="3"/>
  <c r="S708" i="3"/>
  <c r="S692" i="3"/>
  <c r="S693" i="3"/>
  <c r="S710" i="3"/>
  <c r="S694" i="3"/>
  <c r="S709" i="3"/>
  <c r="S673" i="3"/>
  <c r="S671" i="3"/>
  <c r="S705" i="3"/>
  <c r="S691" i="3"/>
  <c r="S695" i="3"/>
  <c r="S712" i="3"/>
  <c r="S696" i="3"/>
  <c r="S711" i="3"/>
  <c r="S675" i="3"/>
  <c r="S672" i="3"/>
  <c r="S674" i="3"/>
  <c r="S662" i="3"/>
  <c r="S661" i="3"/>
  <c r="S681" i="3"/>
  <c r="S689" i="3"/>
  <c r="S690" i="3"/>
  <c r="S707" i="3"/>
  <c r="S670" i="3"/>
  <c r="S885" i="3"/>
  <c r="S887" i="3"/>
  <c r="S888" i="3"/>
  <c r="P655" i="1"/>
  <c r="P656" i="1"/>
  <c r="P654" i="1"/>
  <c r="N313" i="3"/>
  <c r="O313" i="3"/>
  <c r="S659" i="3"/>
  <c r="S658" i="3"/>
  <c r="S660" i="3"/>
  <c r="G183" i="3"/>
  <c r="M183" i="3"/>
  <c r="N183" i="3"/>
  <c r="O183" i="3"/>
  <c r="R183" i="3"/>
  <c r="G86" i="3"/>
  <c r="M86" i="3"/>
  <c r="N86" i="3"/>
  <c r="O86" i="3"/>
  <c r="R86" i="3"/>
  <c r="G808" i="3"/>
  <c r="M808" i="3"/>
  <c r="N808" i="3"/>
  <c r="O808" i="3"/>
  <c r="R808" i="3"/>
  <c r="G809" i="3"/>
  <c r="M809" i="3"/>
  <c r="N809" i="3"/>
  <c r="O809" i="3"/>
  <c r="R809" i="3"/>
  <c r="G803" i="3"/>
  <c r="M803" i="3"/>
  <c r="N803" i="3"/>
  <c r="O803" i="3"/>
  <c r="R803" i="3"/>
  <c r="G804" i="3"/>
  <c r="M804" i="3"/>
  <c r="N804" i="3"/>
  <c r="O804" i="3"/>
  <c r="R804" i="3"/>
  <c r="G805" i="3"/>
  <c r="M805" i="3"/>
  <c r="N805" i="3"/>
  <c r="O805" i="3"/>
  <c r="R805" i="3"/>
  <c r="G806" i="3"/>
  <c r="M806" i="3"/>
  <c r="N806" i="3"/>
  <c r="O806" i="3"/>
  <c r="R806" i="3"/>
  <c r="G807" i="3"/>
  <c r="M807" i="3"/>
  <c r="N807" i="3"/>
  <c r="O807" i="3"/>
  <c r="R807" i="3"/>
  <c r="G800" i="3"/>
  <c r="M800" i="3"/>
  <c r="N800" i="3"/>
  <c r="O800" i="3"/>
  <c r="R800" i="3"/>
  <c r="G801" i="3"/>
  <c r="M801" i="3"/>
  <c r="N801" i="3"/>
  <c r="O801" i="3"/>
  <c r="R801" i="3"/>
  <c r="G802" i="3"/>
  <c r="M802" i="3"/>
  <c r="N802" i="3"/>
  <c r="O802" i="3"/>
  <c r="R802" i="3"/>
  <c r="E799" i="3"/>
  <c r="E808" i="3"/>
  <c r="E809" i="3"/>
  <c r="E805" i="3"/>
  <c r="E806" i="3"/>
  <c r="E807" i="3"/>
  <c r="E800" i="3"/>
  <c r="E801" i="3"/>
  <c r="E802" i="3"/>
  <c r="E803" i="3"/>
  <c r="E80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R220" i="3"/>
  <c r="R221" i="3"/>
  <c r="R222" i="3"/>
  <c r="R223" i="3"/>
  <c r="G220" i="3"/>
  <c r="G221" i="3"/>
  <c r="G222" i="3"/>
  <c r="G223" i="3"/>
  <c r="P802" i="3"/>
  <c r="P800" i="3"/>
  <c r="P806" i="3"/>
  <c r="P804" i="3"/>
  <c r="P183" i="3"/>
  <c r="P808" i="3"/>
  <c r="P86" i="3"/>
  <c r="P809" i="3"/>
  <c r="P801" i="3"/>
  <c r="P807" i="3"/>
  <c r="P805" i="3"/>
  <c r="P803" i="3"/>
  <c r="G73" i="3"/>
  <c r="G67" i="3"/>
  <c r="G68" i="3"/>
  <c r="G438" i="3"/>
  <c r="M438" i="3"/>
  <c r="N438" i="3"/>
  <c r="O438" i="3"/>
  <c r="R438" i="3"/>
  <c r="M365" i="3"/>
  <c r="N365" i="3"/>
  <c r="O365" i="3"/>
  <c r="R365" i="3"/>
  <c r="F310" i="1"/>
  <c r="H310" i="1"/>
  <c r="M310" i="1"/>
  <c r="O310" i="1"/>
  <c r="F311" i="1"/>
  <c r="H311" i="1"/>
  <c r="M311" i="1"/>
  <c r="O311" i="1"/>
  <c r="F312" i="1"/>
  <c r="H312" i="1"/>
  <c r="M312" i="1"/>
  <c r="O312" i="1"/>
  <c r="F313" i="1"/>
  <c r="H313" i="1"/>
  <c r="M313" i="1"/>
  <c r="O313" i="1"/>
  <c r="F314" i="1"/>
  <c r="H314" i="1"/>
  <c r="M314" i="1"/>
  <c r="O314" i="1"/>
  <c r="E423" i="3"/>
  <c r="F424" i="1"/>
  <c r="H424" i="1"/>
  <c r="M424" i="1"/>
  <c r="O424" i="1"/>
  <c r="F425" i="1"/>
  <c r="H425" i="1"/>
  <c r="M425" i="1"/>
  <c r="O425" i="1"/>
  <c r="F426" i="1"/>
  <c r="H426" i="1"/>
  <c r="M426" i="1"/>
  <c r="O426" i="1"/>
  <c r="F427" i="1"/>
  <c r="H427" i="1"/>
  <c r="M427" i="1"/>
  <c r="O427" i="1"/>
  <c r="F419" i="1"/>
  <c r="H419" i="1"/>
  <c r="M419" i="1"/>
  <c r="O419" i="1"/>
  <c r="F410" i="1"/>
  <c r="H410" i="1"/>
  <c r="M410" i="1"/>
  <c r="O410" i="1"/>
  <c r="F409" i="1"/>
  <c r="H409" i="1"/>
  <c r="M409" i="1"/>
  <c r="O409" i="1"/>
  <c r="F406" i="1"/>
  <c r="H406" i="1"/>
  <c r="M406" i="1"/>
  <c r="O406" i="1"/>
  <c r="F407" i="1"/>
  <c r="H407" i="1"/>
  <c r="M407" i="1"/>
  <c r="O407" i="1"/>
  <c r="F408" i="1"/>
  <c r="H408" i="1"/>
  <c r="M408" i="1"/>
  <c r="O408" i="1"/>
  <c r="F405" i="1"/>
  <c r="H405" i="1"/>
  <c r="M405" i="1"/>
  <c r="O405" i="1"/>
  <c r="F387" i="1"/>
  <c r="H387" i="1"/>
  <c r="M387" i="1"/>
  <c r="O387" i="1"/>
  <c r="F366" i="1"/>
  <c r="H366" i="1"/>
  <c r="M366" i="1"/>
  <c r="O366" i="1"/>
  <c r="F347" i="1"/>
  <c r="H347" i="1"/>
  <c r="M347" i="1"/>
  <c r="O347" i="1"/>
  <c r="F271" i="1"/>
  <c r="E271" i="3"/>
  <c r="H271" i="1"/>
  <c r="J271" i="1"/>
  <c r="M271" i="1"/>
  <c r="O271" i="1"/>
  <c r="E312" i="3"/>
  <c r="E314" i="3"/>
  <c r="E310" i="3"/>
  <c r="E313" i="3"/>
  <c r="E405" i="3"/>
  <c r="E406" i="3"/>
  <c r="E426" i="3"/>
  <c r="E425" i="3"/>
  <c r="E409" i="3"/>
  <c r="E408" i="3"/>
  <c r="E424" i="3"/>
  <c r="E407" i="3"/>
  <c r="E427" i="3"/>
  <c r="E428" i="3"/>
  <c r="E429" i="3"/>
  <c r="E430" i="3"/>
  <c r="S806" i="3"/>
  <c r="S809" i="3"/>
  <c r="S801" i="3"/>
  <c r="S800" i="3"/>
  <c r="S807" i="3"/>
  <c r="S805" i="3"/>
  <c r="S804" i="3"/>
  <c r="S802" i="3"/>
  <c r="S808" i="3"/>
  <c r="S803" i="3"/>
  <c r="N240" i="3"/>
  <c r="M240" i="3"/>
  <c r="O240" i="3"/>
  <c r="M223" i="3"/>
  <c r="N223" i="3"/>
  <c r="O223" i="3"/>
  <c r="M222" i="3"/>
  <c r="N222" i="3"/>
  <c r="O222" i="3"/>
  <c r="M221" i="3"/>
  <c r="N221" i="3"/>
  <c r="O221" i="3"/>
  <c r="M220" i="3"/>
  <c r="N220" i="3"/>
  <c r="O220" i="3"/>
  <c r="P438" i="3"/>
  <c r="P365" i="3"/>
  <c r="P310" i="1"/>
  <c r="P311" i="1"/>
  <c r="P312" i="1"/>
  <c r="P313" i="1"/>
  <c r="P314" i="1"/>
  <c r="S423" i="3"/>
  <c r="P424" i="1"/>
  <c r="P425" i="1"/>
  <c r="P426" i="1"/>
  <c r="P427" i="1"/>
  <c r="P419" i="1"/>
  <c r="P410" i="1"/>
  <c r="P409" i="1"/>
  <c r="P406" i="1"/>
  <c r="P407" i="1"/>
  <c r="P408" i="1"/>
  <c r="P405" i="1"/>
  <c r="P387" i="1"/>
  <c r="P366" i="1"/>
  <c r="P347" i="1"/>
  <c r="P271" i="1"/>
  <c r="S271" i="3"/>
  <c r="S405" i="3"/>
  <c r="S407" i="3"/>
  <c r="S424" i="3"/>
  <c r="S427" i="3"/>
  <c r="S406" i="3"/>
  <c r="S426" i="3"/>
  <c r="S425" i="3"/>
  <c r="S408" i="3"/>
  <c r="S409" i="3"/>
  <c r="S429" i="3"/>
  <c r="S430" i="3"/>
  <c r="S428" i="3"/>
  <c r="P240" i="3"/>
  <c r="P220" i="3"/>
  <c r="P221" i="3"/>
  <c r="P222" i="3"/>
  <c r="P223" i="3"/>
  <c r="N67" i="3"/>
  <c r="O67" i="3"/>
  <c r="N68" i="3"/>
  <c r="O68" i="3"/>
  <c r="P68" i="3"/>
  <c r="P67" i="3"/>
  <c r="F224" i="1"/>
  <c r="H224" i="1"/>
  <c r="J224" i="1"/>
  <c r="M224" i="1"/>
  <c r="O224" i="1"/>
  <c r="F190" i="1"/>
  <c r="H190" i="1"/>
  <c r="J190" i="1"/>
  <c r="M190" i="1"/>
  <c r="O190" i="1"/>
  <c r="F189" i="1"/>
  <c r="H189" i="1"/>
  <c r="J189" i="1"/>
  <c r="M189" i="1"/>
  <c r="O189" i="1"/>
  <c r="F160" i="1"/>
  <c r="H160" i="1"/>
  <c r="J160" i="1"/>
  <c r="M160" i="1"/>
  <c r="O160" i="1"/>
  <c r="F158" i="1"/>
  <c r="H158" i="1"/>
  <c r="J158" i="1"/>
  <c r="M158" i="1"/>
  <c r="O158" i="1"/>
  <c r="F159" i="1"/>
  <c r="H159" i="1"/>
  <c r="J159" i="1"/>
  <c r="M159" i="1"/>
  <c r="O159" i="1"/>
  <c r="G97" i="3"/>
  <c r="M97" i="3"/>
  <c r="N97" i="3"/>
  <c r="O97" i="3"/>
  <c r="R97" i="3"/>
  <c r="F83" i="1"/>
  <c r="H83" i="1"/>
  <c r="J83" i="1"/>
  <c r="M83" i="1"/>
  <c r="O83" i="1"/>
  <c r="F84" i="1"/>
  <c r="E85" i="3"/>
  <c r="H84" i="1"/>
  <c r="J84" i="1"/>
  <c r="M84" i="1"/>
  <c r="O84" i="1"/>
  <c r="F86" i="1"/>
  <c r="H86" i="1"/>
  <c r="J86" i="1"/>
  <c r="M86" i="1"/>
  <c r="O86" i="1"/>
  <c r="E75" i="3"/>
  <c r="E76" i="3"/>
  <c r="E77" i="3"/>
  <c r="E78" i="3"/>
  <c r="E79" i="3"/>
  <c r="E80" i="3"/>
  <c r="E81" i="3"/>
  <c r="E82" i="3"/>
  <c r="E73" i="3"/>
  <c r="E72" i="3"/>
  <c r="G66" i="3"/>
  <c r="M66" i="3"/>
  <c r="N66" i="3"/>
  <c r="O66" i="3"/>
  <c r="R66" i="3"/>
  <c r="E67" i="3"/>
  <c r="E68" i="3"/>
  <c r="M33" i="3"/>
  <c r="P33" i="3"/>
  <c r="M34" i="3"/>
  <c r="P34" i="3"/>
  <c r="M36" i="3"/>
  <c r="P36" i="3"/>
  <c r="M37" i="3"/>
  <c r="P37" i="3"/>
  <c r="M38" i="3"/>
  <c r="P38" i="3"/>
  <c r="M39" i="3"/>
  <c r="P39" i="3"/>
  <c r="M40" i="3"/>
  <c r="P40" i="3"/>
  <c r="M41" i="3"/>
  <c r="P41" i="3"/>
  <c r="M42" i="3"/>
  <c r="P42" i="3"/>
  <c r="M43" i="3"/>
  <c r="P43" i="3"/>
  <c r="R33" i="3"/>
  <c r="R34" i="3"/>
  <c r="R36" i="3"/>
  <c r="R37" i="3"/>
  <c r="R38" i="3"/>
  <c r="R39" i="3"/>
  <c r="R40" i="3"/>
  <c r="R41" i="3"/>
  <c r="R42" i="3"/>
  <c r="R43" i="3"/>
  <c r="R44" i="3"/>
  <c r="G39" i="3"/>
  <c r="G40" i="3"/>
  <c r="G41" i="3"/>
  <c r="G42" i="3"/>
  <c r="G43" i="3"/>
  <c r="G44" i="3"/>
  <c r="G33" i="3"/>
  <c r="G34" i="3"/>
  <c r="G36" i="3"/>
  <c r="G37" i="3"/>
  <c r="G38" i="3"/>
  <c r="E44" i="3"/>
  <c r="E45" i="3"/>
  <c r="F35" i="1"/>
  <c r="H35" i="1"/>
  <c r="J35" i="1"/>
  <c r="M35" i="1"/>
  <c r="O35" i="1"/>
  <c r="F36" i="1"/>
  <c r="H36" i="1"/>
  <c r="J36" i="1"/>
  <c r="M36" i="1"/>
  <c r="O36" i="1"/>
  <c r="F38" i="1"/>
  <c r="H38" i="1"/>
  <c r="J38" i="1"/>
  <c r="M38" i="1"/>
  <c r="O38" i="1"/>
  <c r="F39" i="1"/>
  <c r="H39" i="1"/>
  <c r="J39" i="1"/>
  <c r="M39" i="1"/>
  <c r="O39" i="1"/>
  <c r="E43" i="3"/>
  <c r="M340" i="3"/>
  <c r="N340" i="3"/>
  <c r="O340" i="3"/>
  <c r="R340" i="3"/>
  <c r="M341" i="3"/>
  <c r="N341" i="3"/>
  <c r="O341" i="3"/>
  <c r="R341" i="3"/>
  <c r="M346" i="3"/>
  <c r="N346" i="3"/>
  <c r="O346" i="3"/>
  <c r="R346" i="3"/>
  <c r="G312" i="3"/>
  <c r="M312" i="3"/>
  <c r="N312" i="3"/>
  <c r="O312" i="3"/>
  <c r="R312" i="3"/>
  <c r="G311" i="3"/>
  <c r="M311" i="3"/>
  <c r="N311" i="3"/>
  <c r="O311" i="3"/>
  <c r="R311" i="3"/>
  <c r="G310" i="3"/>
  <c r="M310" i="3"/>
  <c r="N310" i="3"/>
  <c r="O310" i="3"/>
  <c r="R310" i="3"/>
  <c r="G302" i="3"/>
  <c r="M302" i="3"/>
  <c r="N302" i="3"/>
  <c r="O302" i="3"/>
  <c r="R302" i="3"/>
  <c r="G303" i="3"/>
  <c r="M303" i="3"/>
  <c r="N303" i="3"/>
  <c r="O303" i="3"/>
  <c r="R303" i="3"/>
  <c r="G304" i="3"/>
  <c r="M304" i="3"/>
  <c r="N304" i="3"/>
  <c r="O304" i="3"/>
  <c r="R304" i="3"/>
  <c r="G305" i="3"/>
  <c r="M305" i="3"/>
  <c r="N305" i="3"/>
  <c r="O305" i="3"/>
  <c r="R305" i="3"/>
  <c r="G301" i="3"/>
  <c r="M301" i="3"/>
  <c r="N301" i="3"/>
  <c r="O301" i="3"/>
  <c r="R301" i="3"/>
  <c r="G306" i="3"/>
  <c r="M306" i="3"/>
  <c r="N306" i="3"/>
  <c r="O306" i="3"/>
  <c r="R306" i="3"/>
  <c r="G309" i="3"/>
  <c r="M309" i="3"/>
  <c r="N309" i="3"/>
  <c r="O309" i="3"/>
  <c r="R309" i="3"/>
  <c r="E84" i="3"/>
  <c r="E83" i="3"/>
  <c r="E158" i="3"/>
  <c r="E159" i="3"/>
  <c r="E160" i="3"/>
  <c r="P309" i="3"/>
  <c r="E36" i="3"/>
  <c r="E41" i="3"/>
  <c r="E37" i="3"/>
  <c r="E40" i="3"/>
  <c r="E38" i="3"/>
  <c r="E39" i="3"/>
  <c r="E86" i="3"/>
  <c r="E87" i="3"/>
  <c r="E42" i="3"/>
  <c r="P224" i="1"/>
  <c r="P190" i="1"/>
  <c r="P189" i="1"/>
  <c r="P160" i="1"/>
  <c r="P158" i="1"/>
  <c r="P159" i="1"/>
  <c r="P97" i="3"/>
  <c r="P83" i="1"/>
  <c r="P84" i="1"/>
  <c r="P86" i="1"/>
  <c r="S73" i="3"/>
  <c r="S68" i="3"/>
  <c r="S67" i="3"/>
  <c r="P66" i="3"/>
  <c r="P38" i="1"/>
  <c r="P36" i="1"/>
  <c r="P39" i="1"/>
  <c r="P35" i="1"/>
  <c r="S34" i="3"/>
  <c r="P341" i="3"/>
  <c r="P340" i="3"/>
  <c r="P346" i="3"/>
  <c r="P312" i="3"/>
  <c r="S312" i="3"/>
  <c r="P311" i="3"/>
  <c r="P310" i="3"/>
  <c r="S310" i="3"/>
  <c r="P302" i="3"/>
  <c r="P303" i="3"/>
  <c r="P304" i="3"/>
  <c r="P301" i="3"/>
  <c r="P305" i="3"/>
  <c r="P306" i="3"/>
  <c r="G159" i="3"/>
  <c r="M159" i="3"/>
  <c r="N159" i="3"/>
  <c r="O159" i="3"/>
  <c r="R159" i="3"/>
  <c r="G158" i="3"/>
  <c r="M158" i="3"/>
  <c r="N158" i="3"/>
  <c r="O158" i="3"/>
  <c r="R158" i="3"/>
  <c r="G157" i="3"/>
  <c r="M157" i="3"/>
  <c r="N157" i="3"/>
  <c r="O157" i="3"/>
  <c r="R157" i="3"/>
  <c r="G160" i="3"/>
  <c r="M160" i="3"/>
  <c r="N160" i="3"/>
  <c r="O160" i="3"/>
  <c r="R160" i="3"/>
  <c r="F653" i="1"/>
  <c r="H653" i="1"/>
  <c r="M653" i="1"/>
  <c r="O653" i="1"/>
  <c r="F652" i="1"/>
  <c r="E657" i="3"/>
  <c r="H652" i="1"/>
  <c r="M652" i="1"/>
  <c r="O652" i="1"/>
  <c r="F651" i="1"/>
  <c r="E656" i="3"/>
  <c r="H651" i="1"/>
  <c r="M651" i="1"/>
  <c r="G884" i="3"/>
  <c r="M884" i="3"/>
  <c r="N884" i="3"/>
  <c r="R884" i="3"/>
  <c r="S35" i="3"/>
  <c r="S86" i="3"/>
  <c r="S87" i="3"/>
  <c r="S41" i="3"/>
  <c r="S38" i="3"/>
  <c r="S37" i="3"/>
  <c r="S39" i="3"/>
  <c r="S42" i="3"/>
  <c r="S36" i="3"/>
  <c r="S43" i="3"/>
  <c r="S40" i="3"/>
  <c r="P652" i="1"/>
  <c r="P653" i="1"/>
  <c r="P651" i="1"/>
  <c r="S886" i="3"/>
  <c r="P157" i="3"/>
  <c r="P159" i="3"/>
  <c r="S159" i="3"/>
  <c r="P158" i="3"/>
  <c r="S158" i="3"/>
  <c r="P160" i="3"/>
  <c r="S160" i="3"/>
  <c r="P884" i="3"/>
  <c r="G883" i="3"/>
  <c r="M883" i="3"/>
  <c r="N883" i="3"/>
  <c r="R88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45" i="3"/>
  <c r="G48" i="3"/>
  <c r="G49" i="3"/>
  <c r="G50" i="3"/>
  <c r="G51" i="3"/>
  <c r="G52" i="3"/>
  <c r="G53" i="3"/>
  <c r="G54" i="3"/>
  <c r="G55" i="3"/>
  <c r="G56" i="3"/>
  <c r="G57" i="3"/>
  <c r="G58" i="3"/>
  <c r="G59" i="3"/>
  <c r="G60" i="3"/>
  <c r="G61" i="3"/>
  <c r="G62" i="3"/>
  <c r="G63" i="3"/>
  <c r="G64" i="3"/>
  <c r="G65" i="3"/>
  <c r="G71" i="3"/>
  <c r="G72" i="3"/>
  <c r="G74" i="3"/>
  <c r="G75" i="3"/>
  <c r="G76" i="3"/>
  <c r="G77" i="3"/>
  <c r="G78" i="3"/>
  <c r="G79" i="3"/>
  <c r="G80" i="3"/>
  <c r="G81" i="3"/>
  <c r="G82" i="3"/>
  <c r="G83" i="3"/>
  <c r="G84" i="3"/>
  <c r="G85" i="3"/>
  <c r="G98" i="3"/>
  <c r="G100" i="3"/>
  <c r="G101" i="3"/>
  <c r="G102" i="3"/>
  <c r="G104" i="3"/>
  <c r="G105" i="3"/>
  <c r="G106" i="3"/>
  <c r="G107" i="3"/>
  <c r="G108" i="3"/>
  <c r="G109" i="3"/>
  <c r="G110" i="3"/>
  <c r="G111" i="3"/>
  <c r="G112" i="3"/>
  <c r="G113" i="3"/>
  <c r="G114" i="3"/>
  <c r="G115"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61" i="3"/>
  <c r="G162" i="3"/>
  <c r="G163" i="3"/>
  <c r="G164" i="3"/>
  <c r="G165" i="3"/>
  <c r="G166" i="3"/>
  <c r="G167" i="3"/>
  <c r="G168" i="3"/>
  <c r="G169" i="3"/>
  <c r="G170" i="3"/>
  <c r="G171" i="3"/>
  <c r="G172" i="3"/>
  <c r="G173" i="3"/>
  <c r="G174" i="3"/>
  <c r="G175" i="3"/>
  <c r="G176" i="3"/>
  <c r="G177" i="3"/>
  <c r="G178" i="3"/>
  <c r="G179" i="3"/>
  <c r="G180" i="3"/>
  <c r="G181" i="3"/>
  <c r="G182"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4" i="3"/>
  <c r="G225" i="3"/>
  <c r="G226" i="3"/>
  <c r="G227" i="3"/>
  <c r="G228" i="3"/>
  <c r="G229" i="3"/>
  <c r="G230" i="3"/>
  <c r="G231" i="3"/>
  <c r="G232" i="3"/>
  <c r="G233" i="3"/>
  <c r="G234" i="3"/>
  <c r="G235" i="3"/>
  <c r="G236" i="3"/>
  <c r="G237" i="3"/>
  <c r="G238" i="3"/>
  <c r="G239" i="3"/>
  <c r="G242" i="3"/>
  <c r="G243" i="3"/>
  <c r="G244" i="3"/>
  <c r="G245" i="3"/>
  <c r="G246" i="3"/>
  <c r="G247" i="3"/>
  <c r="G248" i="3"/>
  <c r="G249" i="3"/>
  <c r="G250" i="3"/>
  <c r="G251" i="3"/>
  <c r="G252" i="3"/>
  <c r="G254" i="3"/>
  <c r="G255" i="3"/>
  <c r="G256" i="3"/>
  <c r="G257" i="3"/>
  <c r="G258" i="3"/>
  <c r="G259" i="3"/>
  <c r="G260" i="3"/>
  <c r="G261" i="3"/>
  <c r="G262" i="3"/>
  <c r="G263" i="3"/>
  <c r="G264" i="3"/>
  <c r="G265" i="3"/>
  <c r="G266" i="3"/>
  <c r="G267" i="3"/>
  <c r="G268" i="3"/>
  <c r="G269"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13" i="3"/>
  <c r="G314" i="3"/>
  <c r="G431" i="3"/>
  <c r="G433" i="3"/>
  <c r="G434" i="3"/>
  <c r="G435" i="3"/>
  <c r="G436" i="3"/>
  <c r="G437"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791" i="3"/>
  <c r="G792" i="3"/>
  <c r="G793" i="3"/>
  <c r="G794" i="3"/>
  <c r="G795" i="3"/>
  <c r="G796" i="3"/>
  <c r="G797" i="3"/>
  <c r="G798" i="3"/>
  <c r="G799"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1" i="3"/>
  <c r="G842" i="3"/>
  <c r="G843" i="3"/>
  <c r="G844" i="3"/>
  <c r="G870" i="3"/>
  <c r="G871" i="3"/>
  <c r="G872" i="3"/>
  <c r="G873" i="3"/>
  <c r="G874" i="3"/>
  <c r="G875" i="3"/>
  <c r="G876" i="3"/>
  <c r="G877" i="3"/>
  <c r="G878" i="3"/>
  <c r="G879" i="3"/>
  <c r="G882" i="3"/>
  <c r="M882" i="3"/>
  <c r="N882" i="3"/>
  <c r="O882" i="3"/>
  <c r="R882" i="3"/>
  <c r="M871" i="3"/>
  <c r="M872" i="3"/>
  <c r="M873" i="3"/>
  <c r="M874" i="3"/>
  <c r="M875" i="3"/>
  <c r="M876" i="3"/>
  <c r="M877" i="3"/>
  <c r="M878" i="3"/>
  <c r="M879" i="3"/>
  <c r="N871" i="3"/>
  <c r="N872" i="3"/>
  <c r="N873" i="3"/>
  <c r="N874" i="3"/>
  <c r="N875" i="3"/>
  <c r="N876" i="3"/>
  <c r="N877" i="3"/>
  <c r="N878" i="3"/>
  <c r="N879" i="3"/>
  <c r="O871" i="3"/>
  <c r="O872" i="3"/>
  <c r="O873" i="3"/>
  <c r="O874" i="3"/>
  <c r="O875" i="3"/>
  <c r="O876" i="3"/>
  <c r="O877" i="3"/>
  <c r="O878" i="3"/>
  <c r="O879" i="3"/>
  <c r="R871" i="3"/>
  <c r="R872" i="3"/>
  <c r="R873" i="3"/>
  <c r="R874" i="3"/>
  <c r="R875" i="3"/>
  <c r="R876" i="3"/>
  <c r="R877" i="3"/>
  <c r="R878" i="3"/>
  <c r="R879" i="3"/>
  <c r="H871" i="1"/>
  <c r="H872" i="1"/>
  <c r="H873" i="1"/>
  <c r="H874" i="1"/>
  <c r="H875" i="1"/>
  <c r="H876" i="1"/>
  <c r="H877" i="1"/>
  <c r="H878" i="1"/>
  <c r="M871" i="1"/>
  <c r="M872" i="1"/>
  <c r="M873" i="1"/>
  <c r="M874" i="1"/>
  <c r="M875" i="1"/>
  <c r="M876" i="1"/>
  <c r="M877" i="1"/>
  <c r="M878" i="1"/>
  <c r="H870" i="1"/>
  <c r="M870" i="1"/>
  <c r="F650" i="1"/>
  <c r="E655" i="3"/>
  <c r="H650" i="1"/>
  <c r="M650" i="1"/>
  <c r="O650" i="1"/>
  <c r="M314" i="3"/>
  <c r="N314" i="3"/>
  <c r="O314" i="3"/>
  <c r="R314" i="3"/>
  <c r="F309" i="1"/>
  <c r="H309" i="1"/>
  <c r="M309" i="1"/>
  <c r="O309" i="1"/>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45" i="3"/>
  <c r="M870" i="3"/>
  <c r="N870" i="3"/>
  <c r="O870" i="3"/>
  <c r="F648" i="1"/>
  <c r="E653" i="3"/>
  <c r="H648" i="1"/>
  <c r="M648" i="1"/>
  <c r="O648" i="1"/>
  <c r="F649" i="1"/>
  <c r="E654" i="3"/>
  <c r="H649" i="1"/>
  <c r="M649" i="1"/>
  <c r="O649" i="1"/>
  <c r="E309" i="3"/>
  <c r="E311" i="3"/>
  <c r="S656" i="3"/>
  <c r="S657" i="3"/>
  <c r="S884" i="3"/>
  <c r="P875" i="1"/>
  <c r="P871" i="1"/>
  <c r="P870" i="1"/>
  <c r="P649" i="1"/>
  <c r="P648" i="1"/>
  <c r="P309" i="1"/>
  <c r="P650" i="1"/>
  <c r="P876" i="1"/>
  <c r="P874" i="1"/>
  <c r="P878" i="1"/>
  <c r="P877" i="1"/>
  <c r="P873" i="1"/>
  <c r="P872" i="1"/>
  <c r="P874" i="3"/>
  <c r="P873" i="3"/>
  <c r="P882" i="3"/>
  <c r="P875" i="3"/>
  <c r="P878" i="3"/>
  <c r="P314" i="3"/>
  <c r="P883" i="3"/>
  <c r="P879" i="3"/>
  <c r="P872" i="3"/>
  <c r="P870" i="3"/>
  <c r="P871" i="3"/>
  <c r="P877" i="3"/>
  <c r="P876" i="3"/>
  <c r="M242" i="3"/>
  <c r="M243" i="3"/>
  <c r="M244" i="3"/>
  <c r="M245" i="3"/>
  <c r="M246" i="3"/>
  <c r="M247" i="3"/>
  <c r="M248" i="3"/>
  <c r="M249" i="3"/>
  <c r="M250" i="3"/>
  <c r="M251" i="3"/>
  <c r="M254" i="3"/>
  <c r="M255" i="3"/>
  <c r="M256" i="3"/>
  <c r="M257" i="3"/>
  <c r="M258" i="3"/>
  <c r="M259" i="3"/>
  <c r="M260" i="3"/>
  <c r="M261" i="3"/>
  <c r="M262" i="3"/>
  <c r="M263" i="3"/>
  <c r="M264" i="3"/>
  <c r="M265" i="3"/>
  <c r="M266" i="3"/>
  <c r="M267" i="3"/>
  <c r="M268" i="3"/>
  <c r="M269"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13"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2" i="3"/>
  <c r="M343" i="3"/>
  <c r="M344" i="3"/>
  <c r="M345" i="3"/>
  <c r="M347" i="3"/>
  <c r="M348" i="3"/>
  <c r="M349" i="3"/>
  <c r="M350" i="3"/>
  <c r="M351" i="3"/>
  <c r="M352" i="3"/>
  <c r="M353" i="3"/>
  <c r="M354" i="3"/>
  <c r="M355" i="3"/>
  <c r="M356" i="3"/>
  <c r="M357" i="3"/>
  <c r="M358" i="3"/>
  <c r="M359" i="3"/>
  <c r="M360" i="3"/>
  <c r="M361" i="3"/>
  <c r="M362" i="3"/>
  <c r="M363" i="3"/>
  <c r="M364" i="3"/>
  <c r="M431" i="3"/>
  <c r="M433" i="3"/>
  <c r="M434" i="3"/>
  <c r="M435" i="3"/>
  <c r="M436" i="3"/>
  <c r="M437"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82" i="3"/>
  <c r="M483" i="3"/>
  <c r="M484" i="3"/>
  <c r="M485" i="3"/>
  <c r="M486" i="3"/>
  <c r="M487" i="3"/>
  <c r="M488" i="3"/>
  <c r="M489" i="3"/>
  <c r="M490" i="3"/>
  <c r="M791" i="3"/>
  <c r="M792" i="3"/>
  <c r="M793" i="3"/>
  <c r="M794" i="3"/>
  <c r="M795" i="3"/>
  <c r="M796" i="3"/>
  <c r="M797" i="3"/>
  <c r="M798" i="3"/>
  <c r="M799" i="3"/>
  <c r="M811" i="3"/>
  <c r="M812" i="3"/>
  <c r="M813"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N242" i="3"/>
  <c r="N243" i="3"/>
  <c r="N244" i="3"/>
  <c r="N245" i="3"/>
  <c r="N246" i="3"/>
  <c r="N247" i="3"/>
  <c r="N248" i="3"/>
  <c r="N249" i="3"/>
  <c r="N250" i="3"/>
  <c r="N251" i="3"/>
  <c r="N252" i="3"/>
  <c r="N254" i="3"/>
  <c r="N255" i="3"/>
  <c r="N256" i="3"/>
  <c r="N257" i="3"/>
  <c r="N258" i="3"/>
  <c r="N259" i="3"/>
  <c r="N260" i="3"/>
  <c r="N261" i="3"/>
  <c r="N262" i="3"/>
  <c r="N263" i="3"/>
  <c r="N264" i="3"/>
  <c r="N265" i="3"/>
  <c r="N266" i="3"/>
  <c r="N267" i="3"/>
  <c r="N268" i="3"/>
  <c r="N269"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2" i="3"/>
  <c r="N343" i="3"/>
  <c r="N344" i="3"/>
  <c r="N345" i="3"/>
  <c r="N347" i="3"/>
  <c r="N348" i="3"/>
  <c r="N349" i="3"/>
  <c r="N350" i="3"/>
  <c r="N351" i="3"/>
  <c r="N352" i="3"/>
  <c r="N353" i="3"/>
  <c r="N354" i="3"/>
  <c r="N355" i="3"/>
  <c r="N356" i="3"/>
  <c r="N357" i="3"/>
  <c r="N358" i="3"/>
  <c r="N359" i="3"/>
  <c r="N360" i="3"/>
  <c r="N361" i="3"/>
  <c r="N362" i="3"/>
  <c r="N363" i="3"/>
  <c r="N364" i="3"/>
  <c r="N431" i="3"/>
  <c r="N433" i="3"/>
  <c r="N434" i="3"/>
  <c r="N435" i="3"/>
  <c r="N436" i="3"/>
  <c r="N437"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7" i="3"/>
  <c r="N478" i="3"/>
  <c r="N479" i="3"/>
  <c r="N480" i="3"/>
  <c r="N481" i="3"/>
  <c r="N482" i="3"/>
  <c r="N483" i="3"/>
  <c r="N484" i="3"/>
  <c r="N485" i="3"/>
  <c r="N486" i="3"/>
  <c r="N487" i="3"/>
  <c r="N488" i="3"/>
  <c r="N489" i="3"/>
  <c r="N490" i="3"/>
  <c r="N791" i="3"/>
  <c r="N792" i="3"/>
  <c r="N793" i="3"/>
  <c r="N794" i="3"/>
  <c r="N795" i="3"/>
  <c r="N796" i="3"/>
  <c r="N797" i="3"/>
  <c r="N798" i="3"/>
  <c r="N799"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O242" i="3"/>
  <c r="O243" i="3"/>
  <c r="O244" i="3"/>
  <c r="O245" i="3"/>
  <c r="O246" i="3"/>
  <c r="O247" i="3"/>
  <c r="O248" i="3"/>
  <c r="O249" i="3"/>
  <c r="O250" i="3"/>
  <c r="O251" i="3"/>
  <c r="O252" i="3"/>
  <c r="O254" i="3"/>
  <c r="O255" i="3"/>
  <c r="O256" i="3"/>
  <c r="O257" i="3"/>
  <c r="O258" i="3"/>
  <c r="O259" i="3"/>
  <c r="O260" i="3"/>
  <c r="O261" i="3"/>
  <c r="O262" i="3"/>
  <c r="O263" i="3"/>
  <c r="O264" i="3"/>
  <c r="O265" i="3"/>
  <c r="O266" i="3"/>
  <c r="O267" i="3"/>
  <c r="O268" i="3"/>
  <c r="O269"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2" i="3"/>
  <c r="O343" i="3"/>
  <c r="O344" i="3"/>
  <c r="O345" i="3"/>
  <c r="O347" i="3"/>
  <c r="O348" i="3"/>
  <c r="O349" i="3"/>
  <c r="O350" i="3"/>
  <c r="O351" i="3"/>
  <c r="O352" i="3"/>
  <c r="O353" i="3"/>
  <c r="O354" i="3"/>
  <c r="O355" i="3"/>
  <c r="O356" i="3"/>
  <c r="O357" i="3"/>
  <c r="O358" i="3"/>
  <c r="O359" i="3"/>
  <c r="O360" i="3"/>
  <c r="O361" i="3"/>
  <c r="O362" i="3"/>
  <c r="O363" i="3"/>
  <c r="O364" i="3"/>
  <c r="O431" i="3"/>
  <c r="O433" i="3"/>
  <c r="O434" i="3"/>
  <c r="O435" i="3"/>
  <c r="O436" i="3"/>
  <c r="O437"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7" i="3"/>
  <c r="O478" i="3"/>
  <c r="O479" i="3"/>
  <c r="O480" i="3"/>
  <c r="O481" i="3"/>
  <c r="O482" i="3"/>
  <c r="O483" i="3"/>
  <c r="O484" i="3"/>
  <c r="O485" i="3"/>
  <c r="O486" i="3"/>
  <c r="O487" i="3"/>
  <c r="O488" i="3"/>
  <c r="O489" i="3"/>
  <c r="O490" i="3"/>
  <c r="O791" i="3"/>
  <c r="O792" i="3"/>
  <c r="O793" i="3"/>
  <c r="O794" i="3"/>
  <c r="O795" i="3"/>
  <c r="O796" i="3"/>
  <c r="O797" i="3"/>
  <c r="O798" i="3"/>
  <c r="O799"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S309" i="3"/>
  <c r="S655" i="3"/>
  <c r="S653" i="3"/>
  <c r="S654" i="3"/>
  <c r="P252" i="3"/>
  <c r="S879" i="3"/>
  <c r="S883" i="3"/>
  <c r="S876" i="3"/>
  <c r="S872" i="3"/>
  <c r="S875" i="3"/>
  <c r="S874" i="3"/>
  <c r="S877" i="3"/>
  <c r="S871" i="3"/>
  <c r="S873" i="3"/>
  <c r="S878" i="3"/>
  <c r="S882" i="3"/>
  <c r="P844" i="3"/>
  <c r="R844" i="3"/>
  <c r="H846" i="1"/>
  <c r="M846" i="1"/>
  <c r="P840" i="3"/>
  <c r="R840" i="3"/>
  <c r="P841" i="3"/>
  <c r="R841" i="3"/>
  <c r="P842" i="3"/>
  <c r="R842" i="3"/>
  <c r="P843" i="3"/>
  <c r="R843" i="3"/>
  <c r="H845" i="1"/>
  <c r="M845" i="1"/>
  <c r="H842" i="1"/>
  <c r="M842" i="1"/>
  <c r="H843" i="1"/>
  <c r="M843" i="1"/>
  <c r="H844" i="1"/>
  <c r="M844" i="1"/>
  <c r="H869" i="1"/>
  <c r="M869" i="1"/>
  <c r="P461" i="3"/>
  <c r="R461" i="3"/>
  <c r="P462" i="3"/>
  <c r="R462" i="3"/>
  <c r="P463" i="3"/>
  <c r="R463" i="3"/>
  <c r="P464" i="3"/>
  <c r="R464" i="3"/>
  <c r="P465" i="3"/>
  <c r="R465" i="3"/>
  <c r="P466" i="3"/>
  <c r="R466" i="3"/>
  <c r="P467" i="3"/>
  <c r="R467" i="3"/>
  <c r="P468" i="3"/>
  <c r="R468" i="3"/>
  <c r="P469" i="3"/>
  <c r="R469" i="3"/>
  <c r="P470" i="3"/>
  <c r="R470" i="3"/>
  <c r="P471" i="3"/>
  <c r="R471" i="3"/>
  <c r="P472" i="3"/>
  <c r="R472" i="3"/>
  <c r="P473" i="3"/>
  <c r="R473" i="3"/>
  <c r="P474" i="3"/>
  <c r="R474" i="3"/>
  <c r="P839" i="3"/>
  <c r="R839" i="3"/>
  <c r="F841" i="1"/>
  <c r="H841" i="1"/>
  <c r="M841" i="1"/>
  <c r="P838" i="3"/>
  <c r="R838" i="3"/>
  <c r="H840" i="1"/>
  <c r="M840" i="1"/>
  <c r="F287" i="1"/>
  <c r="H287" i="1"/>
  <c r="M287" i="1"/>
  <c r="O287" i="1"/>
  <c r="P242" i="3"/>
  <c r="P243" i="3"/>
  <c r="P244" i="3"/>
  <c r="P245" i="3"/>
  <c r="P246" i="3"/>
  <c r="P247" i="3"/>
  <c r="P248" i="3"/>
  <c r="P249" i="3"/>
  <c r="P250" i="3"/>
  <c r="P251" i="3"/>
  <c r="P254" i="3"/>
  <c r="P255" i="3"/>
  <c r="P256" i="3"/>
  <c r="P257" i="3"/>
  <c r="P258" i="3"/>
  <c r="P259" i="3"/>
  <c r="P260" i="3"/>
  <c r="P261" i="3"/>
  <c r="P262" i="3"/>
  <c r="P263" i="3"/>
  <c r="P264" i="3"/>
  <c r="P265" i="3"/>
  <c r="P266" i="3"/>
  <c r="P267" i="3"/>
  <c r="P268" i="3"/>
  <c r="P269"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13"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2" i="3"/>
  <c r="P343" i="3"/>
  <c r="P344" i="3"/>
  <c r="P345" i="3"/>
  <c r="P347" i="3"/>
  <c r="P348" i="3"/>
  <c r="P349" i="3"/>
  <c r="P350" i="3"/>
  <c r="P351" i="3"/>
  <c r="P352" i="3"/>
  <c r="P353" i="3"/>
  <c r="P354" i="3"/>
  <c r="P355" i="3"/>
  <c r="P356" i="3"/>
  <c r="P357" i="3"/>
  <c r="P358" i="3"/>
  <c r="P359" i="3"/>
  <c r="P360" i="3"/>
  <c r="P361" i="3"/>
  <c r="P362" i="3"/>
  <c r="P363" i="3"/>
  <c r="P364" i="3"/>
  <c r="P431" i="3"/>
  <c r="P433" i="3"/>
  <c r="P434" i="3"/>
  <c r="P435" i="3"/>
  <c r="P436" i="3"/>
  <c r="P437" i="3"/>
  <c r="P439" i="3"/>
  <c r="P440" i="3"/>
  <c r="P441" i="3"/>
  <c r="P442" i="3"/>
  <c r="P443" i="3"/>
  <c r="P444" i="3"/>
  <c r="P445" i="3"/>
  <c r="P446" i="3"/>
  <c r="P447" i="3"/>
  <c r="P448" i="3"/>
  <c r="P449" i="3"/>
  <c r="P450" i="3"/>
  <c r="P451" i="3"/>
  <c r="P452" i="3"/>
  <c r="P453" i="3"/>
  <c r="P454" i="3"/>
  <c r="P455" i="3"/>
  <c r="P456" i="3"/>
  <c r="P457" i="3"/>
  <c r="P458" i="3"/>
  <c r="P459" i="3"/>
  <c r="P460" i="3"/>
  <c r="P477" i="3"/>
  <c r="P478" i="3"/>
  <c r="P479" i="3"/>
  <c r="P480" i="3"/>
  <c r="P481" i="3"/>
  <c r="P482" i="3"/>
  <c r="P483" i="3"/>
  <c r="P484" i="3"/>
  <c r="P485" i="3"/>
  <c r="P486" i="3"/>
  <c r="P487" i="3"/>
  <c r="P488" i="3"/>
  <c r="P489" i="3"/>
  <c r="P490" i="3"/>
  <c r="P791" i="3"/>
  <c r="P792" i="3"/>
  <c r="P793" i="3"/>
  <c r="P794" i="3"/>
  <c r="P795" i="3"/>
  <c r="P796" i="3"/>
  <c r="P797" i="3"/>
  <c r="P798" i="3"/>
  <c r="P799"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H868" i="1"/>
  <c r="M868" i="1"/>
  <c r="F647" i="1"/>
  <c r="E652" i="3"/>
  <c r="H647" i="1"/>
  <c r="M647" i="1"/>
  <c r="O647" i="1"/>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E811" i="3"/>
  <c r="E812" i="3"/>
  <c r="E813" i="3"/>
  <c r="F820" i="1"/>
  <c r="F821" i="1"/>
  <c r="F826" i="1"/>
  <c r="F828" i="1"/>
  <c r="F829" i="1"/>
  <c r="F830" i="1"/>
  <c r="F831" i="1"/>
  <c r="F832" i="1"/>
  <c r="F833" i="1"/>
  <c r="F834" i="1"/>
  <c r="F835" i="1"/>
  <c r="F836" i="1"/>
  <c r="F837" i="1"/>
  <c r="F838" i="1"/>
  <c r="F839" i="1"/>
  <c r="F847" i="1"/>
  <c r="F848" i="1"/>
  <c r="F849" i="1"/>
  <c r="F850" i="1"/>
  <c r="F851" i="1"/>
  <c r="F852" i="1"/>
  <c r="F853" i="1"/>
  <c r="F854" i="1"/>
  <c r="F855" i="1"/>
  <c r="F856" i="1"/>
  <c r="F857" i="1"/>
  <c r="F858" i="1"/>
  <c r="F859" i="1"/>
  <c r="F860" i="1"/>
  <c r="F864" i="1"/>
  <c r="F865" i="1"/>
  <c r="F866" i="1"/>
  <c r="F867" i="1"/>
  <c r="H820" i="1"/>
  <c r="H821" i="1"/>
  <c r="H822" i="1"/>
  <c r="H823" i="1"/>
  <c r="H824" i="1"/>
  <c r="H825" i="1"/>
  <c r="H826" i="1"/>
  <c r="H827" i="1"/>
  <c r="H828" i="1"/>
  <c r="H829" i="1"/>
  <c r="H830" i="1"/>
  <c r="H831" i="1"/>
  <c r="H832" i="1"/>
  <c r="H833" i="1"/>
  <c r="H834" i="1"/>
  <c r="H835" i="1"/>
  <c r="H836" i="1"/>
  <c r="H837" i="1"/>
  <c r="H838" i="1"/>
  <c r="H839" i="1"/>
  <c r="H847" i="1"/>
  <c r="H848" i="1"/>
  <c r="H849" i="1"/>
  <c r="H850" i="1"/>
  <c r="H851" i="1"/>
  <c r="H852" i="1"/>
  <c r="H853" i="1"/>
  <c r="H854" i="1"/>
  <c r="H855" i="1"/>
  <c r="H856" i="1"/>
  <c r="H857" i="1"/>
  <c r="H858" i="1"/>
  <c r="H859" i="1"/>
  <c r="H860" i="1"/>
  <c r="H861" i="1"/>
  <c r="H862" i="1"/>
  <c r="H863" i="1"/>
  <c r="H864" i="1"/>
  <c r="H865" i="1"/>
  <c r="H866" i="1"/>
  <c r="H867" i="1"/>
  <c r="M820" i="1"/>
  <c r="M821" i="1"/>
  <c r="M822" i="1"/>
  <c r="M823" i="1"/>
  <c r="M824" i="1"/>
  <c r="M825" i="1"/>
  <c r="M826" i="1"/>
  <c r="M827" i="1"/>
  <c r="M828" i="1"/>
  <c r="M829" i="1"/>
  <c r="M830" i="1"/>
  <c r="M831" i="1"/>
  <c r="M832" i="1"/>
  <c r="M833" i="1"/>
  <c r="M834" i="1"/>
  <c r="M835" i="1"/>
  <c r="M836" i="1"/>
  <c r="M837" i="1"/>
  <c r="M838" i="1"/>
  <c r="M839" i="1"/>
  <c r="M847" i="1"/>
  <c r="M848" i="1"/>
  <c r="M849" i="1"/>
  <c r="M850" i="1"/>
  <c r="M851" i="1"/>
  <c r="M852" i="1"/>
  <c r="M853" i="1"/>
  <c r="M854" i="1"/>
  <c r="M855" i="1"/>
  <c r="M856" i="1"/>
  <c r="M857" i="1"/>
  <c r="M858" i="1"/>
  <c r="M859" i="1"/>
  <c r="M860" i="1"/>
  <c r="M861" i="1"/>
  <c r="M862" i="1"/>
  <c r="M863" i="1"/>
  <c r="M864" i="1"/>
  <c r="M865" i="1"/>
  <c r="M866" i="1"/>
  <c r="M867" i="1"/>
  <c r="P844" i="1"/>
  <c r="P840" i="1"/>
  <c r="P841" i="1"/>
  <c r="P869" i="1"/>
  <c r="S870" i="3"/>
  <c r="P843" i="1"/>
  <c r="P842" i="1"/>
  <c r="P845" i="1"/>
  <c r="P846" i="1"/>
  <c r="P287" i="1"/>
  <c r="P868" i="1"/>
  <c r="P835" i="1"/>
  <c r="P647" i="1"/>
  <c r="P838" i="1"/>
  <c r="P863" i="1"/>
  <c r="P837" i="1"/>
  <c r="P857" i="1"/>
  <c r="P854" i="1"/>
  <c r="P848" i="1"/>
  <c r="P827" i="1"/>
  <c r="P821" i="1"/>
  <c r="P866" i="1"/>
  <c r="P861" i="1"/>
  <c r="P853" i="1"/>
  <c r="P833" i="1"/>
  <c r="P820" i="1"/>
  <c r="P831" i="1"/>
  <c r="P824" i="1"/>
  <c r="S815" i="3"/>
  <c r="P850" i="1"/>
  <c r="P829" i="1"/>
  <c r="P822" i="1"/>
  <c r="P856" i="1"/>
  <c r="P859" i="1"/>
  <c r="P851" i="1"/>
  <c r="P830" i="1"/>
  <c r="P823" i="1"/>
  <c r="S814" i="3"/>
  <c r="P865" i="1"/>
  <c r="P860" i="1"/>
  <c r="P852" i="1"/>
  <c r="P839" i="1"/>
  <c r="P832" i="1"/>
  <c r="P825" i="1"/>
  <c r="S816" i="3"/>
  <c r="P834" i="1"/>
  <c r="P864" i="1"/>
  <c r="S813" i="3"/>
  <c r="P826" i="1"/>
  <c r="P862" i="1"/>
  <c r="P858" i="1"/>
  <c r="P855" i="1"/>
  <c r="P849" i="1"/>
  <c r="P836" i="1"/>
  <c r="P828" i="1"/>
  <c r="S812" i="3"/>
  <c r="P867" i="1"/>
  <c r="P847" i="1"/>
  <c r="S811" i="3"/>
  <c r="S652" i="3"/>
  <c r="S850" i="3"/>
  <c r="S839" i="3"/>
  <c r="S842" i="3"/>
  <c r="S841" i="3"/>
  <c r="S843" i="3"/>
  <c r="S856" i="3"/>
  <c r="S844" i="3"/>
  <c r="S840" i="3"/>
  <c r="S838" i="3"/>
  <c r="S834" i="3"/>
  <c r="S847" i="3"/>
  <c r="S848" i="3"/>
  <c r="S835" i="3"/>
  <c r="S819" i="3"/>
  <c r="S827" i="3"/>
  <c r="S849" i="3"/>
  <c r="S820" i="3"/>
  <c r="S826" i="3"/>
  <c r="S865" i="3"/>
  <c r="S860" i="3"/>
  <c r="S837" i="3"/>
  <c r="S864" i="3"/>
  <c r="S822" i="3"/>
  <c r="S859" i="3"/>
  <c r="S866" i="3"/>
  <c r="S862" i="3"/>
  <c r="S867" i="3"/>
  <c r="S863" i="3"/>
  <c r="S868" i="3"/>
  <c r="S861" i="3"/>
  <c r="S829" i="3"/>
  <c r="S851" i="3"/>
  <c r="S836" i="3"/>
  <c r="S818" i="3"/>
  <c r="S828" i="3"/>
  <c r="S824" i="3"/>
  <c r="S858" i="3"/>
  <c r="S823" i="3"/>
  <c r="S853" i="3"/>
  <c r="S852" i="3"/>
  <c r="S825" i="3"/>
  <c r="S857" i="3"/>
  <c r="S845" i="3"/>
  <c r="S831" i="3"/>
  <c r="S832" i="3"/>
  <c r="S833" i="3"/>
  <c r="S854" i="3"/>
  <c r="S846" i="3"/>
  <c r="S855" i="3"/>
  <c r="S817" i="3"/>
  <c r="S830" i="3"/>
  <c r="S821" i="3"/>
  <c r="S869" i="3"/>
  <c r="M603" i="1"/>
  <c r="R791" i="3"/>
  <c r="R792" i="3"/>
  <c r="R793" i="3"/>
  <c r="R794" i="3"/>
  <c r="R795" i="3"/>
  <c r="R796" i="3"/>
  <c r="R797" i="3"/>
  <c r="R798" i="3"/>
  <c r="R799" i="3"/>
  <c r="F765" i="1"/>
  <c r="F766" i="1"/>
  <c r="F767" i="1"/>
  <c r="F768" i="1"/>
  <c r="E768" i="3"/>
  <c r="F769" i="1"/>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H765" i="1"/>
  <c r="H766" i="1"/>
  <c r="H767" i="1"/>
  <c r="H768" i="1"/>
  <c r="H769" i="1"/>
  <c r="M765" i="1"/>
  <c r="M766" i="1"/>
  <c r="M767" i="1"/>
  <c r="M768" i="1"/>
  <c r="M769" i="1"/>
  <c r="O520" i="1"/>
  <c r="E769" i="3"/>
  <c r="E767" i="3"/>
  <c r="S780" i="3"/>
  <c r="S786" i="3"/>
  <c r="S791" i="3"/>
  <c r="S795" i="3"/>
  <c r="S788" i="3"/>
  <c r="S782" i="3"/>
  <c r="S776" i="3"/>
  <c r="S771" i="3"/>
  <c r="P766" i="1"/>
  <c r="S793" i="3"/>
  <c r="S779" i="3"/>
  <c r="S775" i="3"/>
  <c r="P769" i="1"/>
  <c r="S770" i="3"/>
  <c r="S798" i="3"/>
  <c r="S784" i="3"/>
  <c r="S778" i="3"/>
  <c r="S799" i="3"/>
  <c r="S774" i="3"/>
  <c r="S797" i="3"/>
  <c r="S790" i="3"/>
  <c r="S785" i="3"/>
  <c r="S796" i="3"/>
  <c r="S789" i="3"/>
  <c r="S783" i="3"/>
  <c r="S777" i="3"/>
  <c r="S772" i="3"/>
  <c r="P767" i="1"/>
  <c r="S794" i="3"/>
  <c r="S787" i="3"/>
  <c r="S781" i="3"/>
  <c r="P765" i="1"/>
  <c r="S773" i="3"/>
  <c r="P768" i="1"/>
  <c r="S769" i="3"/>
  <c r="S765" i="3"/>
  <c r="S766" i="3"/>
  <c r="S767" i="3"/>
  <c r="S768" i="3"/>
  <c r="S894" i="3"/>
  <c r="S792" i="3"/>
  <c r="F485" i="1"/>
  <c r="F486" i="1"/>
  <c r="F487" i="1"/>
  <c r="F488" i="1"/>
  <c r="F489" i="1"/>
  <c r="F490" i="1"/>
  <c r="F491" i="1"/>
  <c r="F493" i="1"/>
  <c r="F494" i="1"/>
  <c r="F495" i="1"/>
  <c r="F496" i="1"/>
  <c r="F497" i="1"/>
  <c r="F498" i="1"/>
  <c r="F500" i="1"/>
  <c r="F501" i="1"/>
  <c r="F502" i="1"/>
  <c r="F503" i="1"/>
  <c r="F504" i="1"/>
  <c r="F505" i="1"/>
  <c r="F506" i="1"/>
  <c r="F507" i="1"/>
  <c r="F508" i="1"/>
  <c r="F509" i="1"/>
  <c r="F510" i="1"/>
  <c r="F511" i="1"/>
  <c r="F512" i="1"/>
  <c r="F513" i="1"/>
  <c r="F514" i="1"/>
  <c r="F515" i="1"/>
  <c r="F516" i="1"/>
  <c r="F517" i="1"/>
  <c r="F518" i="1"/>
  <c r="F519" i="1"/>
  <c r="F520" i="1"/>
  <c r="F521" i="1"/>
  <c r="F522" i="1"/>
  <c r="F523"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8" i="1"/>
  <c r="F569" i="1"/>
  <c r="F570" i="1"/>
  <c r="F571" i="1"/>
  <c r="F572" i="1"/>
  <c r="F573" i="1"/>
  <c r="F574" i="1"/>
  <c r="F575" i="1"/>
  <c r="F576" i="1"/>
  <c r="F577" i="1"/>
  <c r="F578" i="1"/>
  <c r="F579" i="1"/>
  <c r="F580" i="1"/>
  <c r="F581" i="1"/>
  <c r="F582" i="1"/>
  <c r="F583" i="1"/>
  <c r="F584" i="1"/>
  <c r="F585" i="1"/>
  <c r="F586" i="1"/>
  <c r="F587" i="1"/>
  <c r="F588"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20" i="1"/>
  <c r="F621" i="1"/>
  <c r="F622" i="1"/>
  <c r="F623" i="1"/>
  <c r="F624" i="1"/>
  <c r="F625" i="1"/>
  <c r="F626" i="1"/>
  <c r="F627" i="1"/>
  <c r="F628" i="1"/>
  <c r="F629" i="1"/>
  <c r="F630" i="1"/>
  <c r="F631" i="1"/>
  <c r="F632" i="1"/>
  <c r="F633" i="1"/>
  <c r="F634" i="1"/>
  <c r="F635" i="1"/>
  <c r="F636" i="1"/>
  <c r="F637" i="1"/>
  <c r="F638" i="1"/>
  <c r="F639" i="1"/>
  <c r="F640" i="1"/>
  <c r="F641" i="1"/>
  <c r="F642" i="1"/>
  <c r="F643" i="1"/>
  <c r="E647" i="3"/>
  <c r="E648" i="3"/>
  <c r="F644" i="1"/>
  <c r="E649" i="3"/>
  <c r="F645" i="1"/>
  <c r="E650" i="3"/>
  <c r="F646" i="1"/>
  <c r="E651" i="3"/>
  <c r="H485" i="1"/>
  <c r="H486" i="1"/>
  <c r="H487" i="1"/>
  <c r="H488" i="1"/>
  <c r="H489" i="1"/>
  <c r="H490" i="1"/>
  <c r="H491" i="1"/>
  <c r="H493" i="1"/>
  <c r="H494" i="1"/>
  <c r="H495" i="1"/>
  <c r="H496" i="1"/>
  <c r="H497" i="1"/>
  <c r="H498" i="1"/>
  <c r="H500" i="1"/>
  <c r="H501" i="1"/>
  <c r="H502" i="1"/>
  <c r="H503" i="1"/>
  <c r="H504" i="1"/>
  <c r="H505" i="1"/>
  <c r="H506" i="1"/>
  <c r="H507" i="1"/>
  <c r="H508" i="1"/>
  <c r="H509" i="1"/>
  <c r="H510" i="1"/>
  <c r="H511" i="1"/>
  <c r="H512" i="1"/>
  <c r="H513" i="1"/>
  <c r="H514" i="1"/>
  <c r="H515" i="1"/>
  <c r="H516" i="1"/>
  <c r="H517" i="1"/>
  <c r="H518" i="1"/>
  <c r="H519" i="1"/>
  <c r="H520" i="1"/>
  <c r="H521" i="1"/>
  <c r="H522" i="1"/>
  <c r="H523"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8" i="1"/>
  <c r="H569" i="1"/>
  <c r="H570" i="1"/>
  <c r="H571" i="1"/>
  <c r="H572" i="1"/>
  <c r="H573" i="1"/>
  <c r="H574" i="1"/>
  <c r="H575" i="1"/>
  <c r="H576" i="1"/>
  <c r="H577" i="1"/>
  <c r="H578" i="1"/>
  <c r="H579" i="1"/>
  <c r="H580" i="1"/>
  <c r="H581" i="1"/>
  <c r="H582" i="1"/>
  <c r="H583" i="1"/>
  <c r="H584" i="1"/>
  <c r="H585" i="1"/>
  <c r="H586" i="1"/>
  <c r="H587" i="1"/>
  <c r="H588"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M485" i="1"/>
  <c r="M486" i="1"/>
  <c r="M487" i="1"/>
  <c r="M488" i="1"/>
  <c r="M489" i="1"/>
  <c r="M490" i="1"/>
  <c r="M491" i="1"/>
  <c r="M493" i="1"/>
  <c r="M494" i="1"/>
  <c r="M495" i="1"/>
  <c r="M496" i="1"/>
  <c r="M497" i="1"/>
  <c r="M498" i="1"/>
  <c r="M500" i="1"/>
  <c r="M501" i="1"/>
  <c r="M502" i="1"/>
  <c r="M503" i="1"/>
  <c r="M504" i="1"/>
  <c r="M505" i="1"/>
  <c r="M506" i="1"/>
  <c r="M507" i="1"/>
  <c r="M508" i="1"/>
  <c r="M509" i="1"/>
  <c r="M510" i="1"/>
  <c r="M511" i="1"/>
  <c r="M512" i="1"/>
  <c r="M513" i="1"/>
  <c r="M514" i="1"/>
  <c r="M515" i="1"/>
  <c r="M516" i="1"/>
  <c r="M517" i="1"/>
  <c r="M518" i="1"/>
  <c r="M519" i="1"/>
  <c r="M520" i="1"/>
  <c r="M521" i="1"/>
  <c r="M522" i="1"/>
  <c r="M523"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8" i="1"/>
  <c r="M569" i="1"/>
  <c r="M570" i="1"/>
  <c r="M571" i="1"/>
  <c r="M572" i="1"/>
  <c r="M573" i="1"/>
  <c r="M574" i="1"/>
  <c r="M575" i="1"/>
  <c r="M576" i="1"/>
  <c r="M577" i="1"/>
  <c r="M578" i="1"/>
  <c r="M579" i="1"/>
  <c r="M580" i="1"/>
  <c r="M581" i="1"/>
  <c r="M582" i="1"/>
  <c r="M583" i="1"/>
  <c r="M584" i="1"/>
  <c r="M585" i="1"/>
  <c r="M586" i="1"/>
  <c r="M587" i="1"/>
  <c r="M588" i="1"/>
  <c r="M590" i="1"/>
  <c r="M591" i="1"/>
  <c r="M592" i="1"/>
  <c r="M593" i="1"/>
  <c r="M594" i="1"/>
  <c r="M595" i="1"/>
  <c r="M596" i="1"/>
  <c r="M597" i="1"/>
  <c r="M598" i="1"/>
  <c r="M599" i="1"/>
  <c r="M600" i="1"/>
  <c r="M601" i="1"/>
  <c r="M602"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O485" i="1"/>
  <c r="O486" i="1"/>
  <c r="O487" i="1"/>
  <c r="O488" i="1"/>
  <c r="O489" i="1"/>
  <c r="O490" i="1"/>
  <c r="O491" i="1"/>
  <c r="O493" i="1"/>
  <c r="O494" i="1"/>
  <c r="O495" i="1"/>
  <c r="O496" i="1"/>
  <c r="O497" i="1"/>
  <c r="O498" i="1"/>
  <c r="O500" i="1"/>
  <c r="O501" i="1"/>
  <c r="O502" i="1"/>
  <c r="O503" i="1"/>
  <c r="O504" i="1"/>
  <c r="O505" i="1"/>
  <c r="O506" i="1"/>
  <c r="O507" i="1"/>
  <c r="O508" i="1"/>
  <c r="O509" i="1"/>
  <c r="O510" i="1"/>
  <c r="O511" i="1"/>
  <c r="O512" i="1"/>
  <c r="O513" i="1"/>
  <c r="O514" i="1"/>
  <c r="O515" i="1"/>
  <c r="O516" i="1"/>
  <c r="O517" i="1"/>
  <c r="O519" i="1"/>
  <c r="O521" i="1"/>
  <c r="O522" i="1"/>
  <c r="O523"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8" i="1"/>
  <c r="O569" i="1"/>
  <c r="O570" i="1"/>
  <c r="O571" i="1"/>
  <c r="O572" i="1"/>
  <c r="O573" i="1"/>
  <c r="O574" i="1"/>
  <c r="O575" i="1"/>
  <c r="O576" i="1"/>
  <c r="O577" i="1"/>
  <c r="O578" i="1"/>
  <c r="O579" i="1"/>
  <c r="O580" i="1"/>
  <c r="O581" i="1"/>
  <c r="O582" i="1"/>
  <c r="O583" i="1"/>
  <c r="O584" i="1"/>
  <c r="O585" i="1"/>
  <c r="O586" i="1"/>
  <c r="O587" i="1"/>
  <c r="O588"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R486" i="3"/>
  <c r="R487" i="3"/>
  <c r="R488" i="3"/>
  <c r="R489" i="3"/>
  <c r="R490" i="3"/>
  <c r="F318" i="1"/>
  <c r="H318" i="1"/>
  <c r="M318" i="1"/>
  <c r="O318" i="1"/>
  <c r="E637" i="3"/>
  <c r="E646" i="3"/>
  <c r="E639" i="3"/>
  <c r="E632" i="3"/>
  <c r="E624" i="3"/>
  <c r="E616" i="3"/>
  <c r="E628" i="3"/>
  <c r="E620" i="3"/>
  <c r="E644" i="3"/>
  <c r="E633" i="3"/>
  <c r="E625" i="3"/>
  <c r="E617" i="3"/>
  <c r="E640" i="3"/>
  <c r="E636" i="3"/>
  <c r="E629" i="3"/>
  <c r="E621" i="3"/>
  <c r="E643" i="3"/>
  <c r="E631" i="3"/>
  <c r="E623" i="3"/>
  <c r="E615" i="3"/>
  <c r="E645" i="3"/>
  <c r="E638" i="3"/>
  <c r="E630" i="3"/>
  <c r="E622" i="3"/>
  <c r="E614" i="3"/>
  <c r="E642" i="3"/>
  <c r="E635" i="3"/>
  <c r="E627" i="3"/>
  <c r="E619" i="3"/>
  <c r="E641" i="3"/>
  <c r="E634" i="3"/>
  <c r="E626" i="3"/>
  <c r="E618" i="3"/>
  <c r="P552" i="1"/>
  <c r="P491" i="1"/>
  <c r="P641" i="1"/>
  <c r="P593" i="1"/>
  <c r="P583" i="1"/>
  <c r="P569" i="1"/>
  <c r="P559" i="1"/>
  <c r="P539" i="1"/>
  <c r="P528" i="1"/>
  <c r="P613" i="1"/>
  <c r="P604" i="1"/>
  <c r="P510" i="1"/>
  <c r="P560" i="1"/>
  <c r="P646" i="1"/>
  <c r="P625" i="1"/>
  <c r="P615" i="1"/>
  <c r="P585" i="1"/>
  <c r="P635" i="1"/>
  <c r="P629" i="1"/>
  <c r="P622" i="1"/>
  <c r="P616" i="1"/>
  <c r="P606" i="1"/>
  <c r="P600" i="1"/>
  <c r="P590" i="1"/>
  <c r="P586" i="1"/>
  <c r="P580" i="1"/>
  <c r="P572" i="1"/>
  <c r="P555" i="1"/>
  <c r="P544" i="1"/>
  <c r="P536" i="1"/>
  <c r="P530" i="1"/>
  <c r="P526" i="1"/>
  <c r="P521" i="1"/>
  <c r="P514" i="1"/>
  <c r="P507" i="1"/>
  <c r="P502" i="1"/>
  <c r="P494" i="1"/>
  <c r="P488" i="1"/>
  <c r="P517" i="1"/>
  <c r="P505" i="1"/>
  <c r="P497" i="1"/>
  <c r="P644" i="1"/>
  <c r="P639" i="1"/>
  <c r="P623" i="1"/>
  <c r="P618" i="1"/>
  <c r="P611" i="1"/>
  <c r="P608" i="1"/>
  <c r="P601" i="1"/>
  <c r="P591" i="1"/>
  <c r="P581" i="1"/>
  <c r="P574" i="1"/>
  <c r="P563" i="1"/>
  <c r="S563" i="3"/>
  <c r="P557" i="1"/>
  <c r="P532" i="1"/>
  <c r="P516" i="1"/>
  <c r="P509" i="1"/>
  <c r="P504" i="1"/>
  <c r="P496" i="1"/>
  <c r="P490" i="1"/>
  <c r="S490" i="3"/>
  <c r="P638" i="1"/>
  <c r="P636" i="1"/>
  <c r="P630" i="1"/>
  <c r="P617" i="1"/>
  <c r="P607" i="1"/>
  <c r="P573" i="1"/>
  <c r="P568" i="1"/>
  <c r="P562" i="1"/>
  <c r="P556" i="1"/>
  <c r="P550" i="1"/>
  <c r="P545" i="1"/>
  <c r="P537" i="1"/>
  <c r="P531" i="1"/>
  <c r="P522" i="1"/>
  <c r="P515" i="1"/>
  <c r="P508" i="1"/>
  <c r="P503" i="1"/>
  <c r="P495" i="1"/>
  <c r="P489" i="1"/>
  <c r="S489" i="3"/>
  <c r="P597" i="1"/>
  <c r="P576" i="1"/>
  <c r="P538" i="1"/>
  <c r="P645" i="1"/>
  <c r="P640" i="1"/>
  <c r="P631" i="1"/>
  <c r="P624" i="1"/>
  <c r="P609" i="1"/>
  <c r="P602" i="1"/>
  <c r="P596" i="1"/>
  <c r="P592" i="1"/>
  <c r="P575" i="1"/>
  <c r="P564" i="1"/>
  <c r="P551" i="1"/>
  <c r="P546" i="1"/>
  <c r="P540" i="1"/>
  <c r="P533" i="1"/>
  <c r="P549" i="1"/>
  <c r="P535" i="1"/>
  <c r="P643" i="1"/>
  <c r="P579" i="1"/>
  <c r="P543" i="1"/>
  <c r="P513" i="1"/>
  <c r="P506" i="1"/>
  <c r="P493" i="1"/>
  <c r="P487" i="1"/>
  <c r="P642" i="1"/>
  <c r="P627" i="1"/>
  <c r="P621" i="1"/>
  <c r="P614" i="1"/>
  <c r="P610" i="1"/>
  <c r="P598" i="1"/>
  <c r="P578" i="1"/>
  <c r="P570" i="1"/>
  <c r="P534" i="1"/>
  <c r="P529" i="1"/>
  <c r="P519" i="1"/>
  <c r="P637" i="1"/>
  <c r="P626" i="1"/>
  <c r="P548" i="1"/>
  <c r="P619" i="1"/>
  <c r="P603" i="1"/>
  <c r="P582" i="1"/>
  <c r="P558" i="1"/>
  <c r="P547" i="1"/>
  <c r="P541" i="1"/>
  <c r="P527" i="1"/>
  <c r="P634" i="1"/>
  <c r="P633" i="1"/>
  <c r="P628" i="1"/>
  <c r="P620" i="1"/>
  <c r="P599" i="1"/>
  <c r="P595" i="1"/>
  <c r="P594" i="1"/>
  <c r="P587" i="1"/>
  <c r="P584" i="1"/>
  <c r="P577" i="1"/>
  <c r="P571" i="1"/>
  <c r="P566" i="1"/>
  <c r="P565" i="1"/>
  <c r="P561" i="1"/>
  <c r="P554" i="1"/>
  <c r="S554" i="3"/>
  <c r="P553" i="1"/>
  <c r="P542" i="1"/>
  <c r="P525" i="1"/>
  <c r="P523" i="1"/>
  <c r="P520" i="1"/>
  <c r="P501" i="1"/>
  <c r="P605" i="1"/>
  <c r="P588" i="1"/>
  <c r="P512" i="1"/>
  <c r="P500" i="1"/>
  <c r="P632" i="1"/>
  <c r="P612" i="1"/>
  <c r="P518" i="1"/>
  <c r="P498" i="1"/>
  <c r="P485" i="1"/>
  <c r="S311" i="3"/>
  <c r="P511" i="1"/>
  <c r="P486" i="1"/>
  <c r="P318" i="1"/>
  <c r="S542" i="3"/>
  <c r="S588" i="3"/>
  <c r="S572" i="3"/>
  <c r="S557" i="3"/>
  <c r="S585" i="3"/>
  <c r="S558" i="3"/>
  <c r="S534" i="3"/>
  <c r="S599" i="3"/>
  <c r="S584" i="3"/>
  <c r="S583" i="3"/>
  <c r="S568" i="3"/>
  <c r="S537" i="3"/>
  <c r="S553" i="3"/>
  <c r="S598" i="3"/>
  <c r="S539" i="3"/>
  <c r="S608" i="3"/>
  <c r="S604" i="3"/>
  <c r="S549" i="3"/>
  <c r="S591" i="3"/>
  <c r="S571" i="3"/>
  <c r="S589" i="3"/>
  <c r="S566" i="3"/>
  <c r="S541" i="3"/>
  <c r="S548" i="3"/>
  <c r="S579" i="3"/>
  <c r="S602" i="3"/>
  <c r="S536" i="3"/>
  <c r="S601" i="3"/>
  <c r="S594" i="3"/>
  <c r="S550" i="3"/>
  <c r="S605" i="3"/>
  <c r="S543" i="3"/>
  <c r="S547" i="3"/>
  <c r="S580" i="3"/>
  <c r="S555" i="3"/>
  <c r="S533" i="3"/>
  <c r="S576" i="3"/>
  <c r="S569" i="3"/>
  <c r="S575" i="3"/>
  <c r="S603" i="3"/>
  <c r="S592" i="3"/>
  <c r="S574" i="3"/>
  <c r="S582" i="3"/>
  <c r="S573" i="3"/>
  <c r="S593" i="3"/>
  <c r="S578" i="3"/>
  <c r="S619" i="3"/>
  <c r="S596" i="3"/>
  <c r="S577" i="3"/>
  <c r="S607" i="3"/>
  <c r="S581" i="3"/>
  <c r="S609" i="3"/>
  <c r="S587" i="3"/>
  <c r="S586" i="3"/>
  <c r="S567" i="3"/>
  <c r="S565" i="3"/>
  <c r="S545" i="3"/>
  <c r="S590" i="3"/>
  <c r="S552" i="3"/>
  <c r="S597" i="3"/>
  <c r="S540" i="3"/>
  <c r="S610" i="3"/>
  <c r="S546" i="3"/>
  <c r="S535" i="3"/>
  <c r="S600" i="3"/>
  <c r="S538" i="3"/>
  <c r="S561" i="3"/>
  <c r="S595" i="3"/>
  <c r="S551" i="3"/>
  <c r="S556" i="3"/>
  <c r="S544" i="3"/>
  <c r="S606" i="3"/>
  <c r="S559" i="3"/>
  <c r="S564" i="3"/>
  <c r="S562" i="3"/>
  <c r="S560" i="3"/>
  <c r="S570" i="3"/>
  <c r="S514" i="3"/>
  <c r="S634" i="3"/>
  <c r="S527" i="3"/>
  <c r="S646" i="3"/>
  <c r="S529" i="3"/>
  <c r="S648" i="3"/>
  <c r="S503" i="3"/>
  <c r="S623" i="3"/>
  <c r="S496" i="3"/>
  <c r="S616" i="3"/>
  <c r="S531" i="3"/>
  <c r="S650" i="3"/>
  <c r="S523" i="3"/>
  <c r="S642" i="3"/>
  <c r="S502" i="3"/>
  <c r="S622" i="3"/>
  <c r="S524" i="3"/>
  <c r="S643" i="3"/>
  <c r="S506" i="3"/>
  <c r="S626" i="3"/>
  <c r="S521" i="3"/>
  <c r="S640" i="3"/>
  <c r="S530" i="3"/>
  <c r="S649" i="3"/>
  <c r="S509" i="3"/>
  <c r="S629" i="3"/>
  <c r="S519" i="3"/>
  <c r="S515" i="3"/>
  <c r="S635" i="3"/>
  <c r="S526" i="3"/>
  <c r="S645" i="3"/>
  <c r="S492" i="3"/>
  <c r="S612" i="3"/>
  <c r="S494" i="3"/>
  <c r="S614" i="3"/>
  <c r="S493" i="3"/>
  <c r="S613" i="3"/>
  <c r="S497" i="3"/>
  <c r="S617" i="3"/>
  <c r="S512" i="3"/>
  <c r="S632" i="3"/>
  <c r="S500" i="3"/>
  <c r="S620" i="3"/>
  <c r="S501" i="3"/>
  <c r="S621" i="3"/>
  <c r="S504" i="3"/>
  <c r="S624" i="3"/>
  <c r="S510" i="3"/>
  <c r="S630" i="3"/>
  <c r="S495" i="3"/>
  <c r="S615" i="3"/>
  <c r="S518" i="3"/>
  <c r="S638" i="3"/>
  <c r="S508" i="3"/>
  <c r="S628" i="3"/>
  <c r="S507" i="3"/>
  <c r="S627" i="3"/>
  <c r="S511" i="3"/>
  <c r="S631" i="3"/>
  <c r="S516" i="3"/>
  <c r="S636" i="3"/>
  <c r="S491" i="3"/>
  <c r="S611" i="3"/>
  <c r="S505" i="3"/>
  <c r="S625" i="3"/>
  <c r="S525" i="3"/>
  <c r="S644" i="3"/>
  <c r="S513" i="3"/>
  <c r="S633" i="3"/>
  <c r="S520" i="3"/>
  <c r="S639" i="3"/>
  <c r="S528" i="3"/>
  <c r="S647" i="3"/>
  <c r="S517" i="3"/>
  <c r="S637" i="3"/>
  <c r="S522" i="3"/>
  <c r="S641" i="3"/>
  <c r="S498" i="3"/>
  <c r="S618" i="3"/>
  <c r="S532" i="3"/>
  <c r="S651" i="3"/>
  <c r="S895" i="3"/>
  <c r="S499" i="3"/>
  <c r="F223" i="1"/>
  <c r="H223" i="1"/>
  <c r="J223" i="1"/>
  <c r="M223" i="1"/>
  <c r="O223" i="1"/>
  <c r="F222" i="1"/>
  <c r="E221" i="3"/>
  <c r="H222" i="1"/>
  <c r="J222" i="1"/>
  <c r="M222" i="1"/>
  <c r="O222" i="1"/>
  <c r="E222" i="3"/>
  <c r="E223" i="3"/>
  <c r="P223" i="1"/>
  <c r="P222" i="1"/>
  <c r="S221" i="3"/>
  <c r="R431" i="3"/>
  <c r="R433" i="3"/>
  <c r="R434" i="3"/>
  <c r="R435" i="3"/>
  <c r="R436" i="3"/>
  <c r="R437" i="3"/>
  <c r="R439" i="3"/>
  <c r="R440" i="3"/>
  <c r="R441" i="3"/>
  <c r="R442" i="3"/>
  <c r="R443" i="3"/>
  <c r="R444" i="3"/>
  <c r="R445" i="3"/>
  <c r="R446" i="3"/>
  <c r="R447" i="3"/>
  <c r="R448" i="3"/>
  <c r="R449" i="3"/>
  <c r="R450" i="3"/>
  <c r="R451" i="3"/>
  <c r="R452" i="3"/>
  <c r="R453" i="3"/>
  <c r="R454" i="3"/>
  <c r="R455" i="3"/>
  <c r="R456" i="3"/>
  <c r="R457" i="3"/>
  <c r="R458" i="3"/>
  <c r="R459" i="3"/>
  <c r="R460" i="3"/>
  <c r="R477" i="3"/>
  <c r="R478" i="3"/>
  <c r="S478" i="3"/>
  <c r="R479" i="3"/>
  <c r="S479" i="3"/>
  <c r="R480" i="3"/>
  <c r="S480" i="3"/>
  <c r="R481" i="3"/>
  <c r="S481" i="3"/>
  <c r="R482" i="3"/>
  <c r="S482" i="3"/>
  <c r="R483" i="3"/>
  <c r="S483" i="3"/>
  <c r="R484" i="3"/>
  <c r="S484" i="3"/>
  <c r="R485" i="3"/>
  <c r="S485" i="3"/>
  <c r="S487" i="3"/>
  <c r="S488" i="3"/>
  <c r="F369" i="1"/>
  <c r="E366" i="3"/>
  <c r="F370" i="1"/>
  <c r="F371" i="1"/>
  <c r="F372" i="1"/>
  <c r="F373" i="1"/>
  <c r="F374" i="1"/>
  <c r="F375" i="1"/>
  <c r="F376" i="1"/>
  <c r="F377" i="1"/>
  <c r="F378" i="1"/>
  <c r="F379" i="1"/>
  <c r="F380" i="1"/>
  <c r="F381" i="1"/>
  <c r="F382" i="1"/>
  <c r="F383" i="1"/>
  <c r="F384" i="1"/>
  <c r="F385" i="1"/>
  <c r="F386" i="1"/>
  <c r="F388" i="1"/>
  <c r="E387" i="3"/>
  <c r="F389" i="1"/>
  <c r="F390" i="1"/>
  <c r="F391" i="1"/>
  <c r="F392" i="1"/>
  <c r="F393" i="1"/>
  <c r="F394" i="1"/>
  <c r="F395" i="1"/>
  <c r="F396" i="1"/>
  <c r="F397" i="1"/>
  <c r="F398" i="1"/>
  <c r="F399" i="1"/>
  <c r="F400" i="1"/>
  <c r="F401" i="1"/>
  <c r="F402" i="1"/>
  <c r="F403" i="1"/>
  <c r="F404" i="1"/>
  <c r="F411" i="1"/>
  <c r="E410" i="3"/>
  <c r="F412" i="1"/>
  <c r="F413" i="1"/>
  <c r="F415" i="1"/>
  <c r="E414" i="3"/>
  <c r="F416" i="1"/>
  <c r="F417" i="1"/>
  <c r="F418" i="1"/>
  <c r="F420" i="1"/>
  <c r="E419" i="3"/>
  <c r="F421" i="1"/>
  <c r="F422" i="1"/>
  <c r="H369" i="1"/>
  <c r="H370" i="1"/>
  <c r="H371" i="1"/>
  <c r="H372" i="1"/>
  <c r="H373" i="1"/>
  <c r="H374" i="1"/>
  <c r="H375" i="1"/>
  <c r="H376" i="1"/>
  <c r="H377" i="1"/>
  <c r="H378" i="1"/>
  <c r="H379" i="1"/>
  <c r="H380" i="1"/>
  <c r="H381" i="1"/>
  <c r="H382" i="1"/>
  <c r="H383" i="1"/>
  <c r="H384" i="1"/>
  <c r="H385" i="1"/>
  <c r="H386" i="1"/>
  <c r="H388" i="1"/>
  <c r="H389" i="1"/>
  <c r="H390" i="1"/>
  <c r="H391" i="1"/>
  <c r="H392" i="1"/>
  <c r="H393" i="1"/>
  <c r="H394" i="1"/>
  <c r="H395" i="1"/>
  <c r="H396" i="1"/>
  <c r="H397" i="1"/>
  <c r="H398" i="1"/>
  <c r="H399" i="1"/>
  <c r="H400" i="1"/>
  <c r="H401" i="1"/>
  <c r="H402" i="1"/>
  <c r="H403" i="1"/>
  <c r="H404" i="1"/>
  <c r="H411" i="1"/>
  <c r="H412" i="1"/>
  <c r="H413" i="1"/>
  <c r="H415" i="1"/>
  <c r="H416" i="1"/>
  <c r="H417" i="1"/>
  <c r="H418" i="1"/>
  <c r="H420" i="1"/>
  <c r="H421" i="1"/>
  <c r="H422" i="1"/>
  <c r="M369" i="1"/>
  <c r="M370" i="1"/>
  <c r="M371" i="1"/>
  <c r="M372" i="1"/>
  <c r="M373" i="1"/>
  <c r="M374" i="1"/>
  <c r="M375" i="1"/>
  <c r="M376" i="1"/>
  <c r="M377" i="1"/>
  <c r="M378" i="1"/>
  <c r="M379" i="1"/>
  <c r="M380" i="1"/>
  <c r="M381" i="1"/>
  <c r="M382" i="1"/>
  <c r="M383" i="1"/>
  <c r="M384" i="1"/>
  <c r="M385" i="1"/>
  <c r="M386" i="1"/>
  <c r="M388" i="1"/>
  <c r="M389" i="1"/>
  <c r="M390" i="1"/>
  <c r="M391" i="1"/>
  <c r="M392" i="1"/>
  <c r="M393" i="1"/>
  <c r="M394" i="1"/>
  <c r="M395" i="1"/>
  <c r="M396" i="1"/>
  <c r="M397" i="1"/>
  <c r="M398" i="1"/>
  <c r="M399" i="1"/>
  <c r="M400" i="1"/>
  <c r="M401" i="1"/>
  <c r="M402" i="1"/>
  <c r="M403" i="1"/>
  <c r="M404" i="1"/>
  <c r="M411" i="1"/>
  <c r="M412" i="1"/>
  <c r="M413" i="1"/>
  <c r="M415" i="1"/>
  <c r="M416" i="1"/>
  <c r="M417" i="1"/>
  <c r="M418" i="1"/>
  <c r="M420" i="1"/>
  <c r="M421" i="1"/>
  <c r="M422" i="1"/>
  <c r="O369" i="1"/>
  <c r="O370" i="1"/>
  <c r="O371" i="1"/>
  <c r="O372" i="1"/>
  <c r="O373" i="1"/>
  <c r="O374" i="1"/>
  <c r="O375" i="1"/>
  <c r="O376" i="1"/>
  <c r="O377" i="1"/>
  <c r="O378" i="1"/>
  <c r="O379" i="1"/>
  <c r="O380" i="1"/>
  <c r="O381" i="1"/>
  <c r="O382" i="1"/>
  <c r="O383" i="1"/>
  <c r="O384" i="1"/>
  <c r="O385" i="1"/>
  <c r="O386" i="1"/>
  <c r="O388" i="1"/>
  <c r="O389" i="1"/>
  <c r="O390" i="1"/>
  <c r="O391" i="1"/>
  <c r="O392" i="1"/>
  <c r="O393" i="1"/>
  <c r="O394" i="1"/>
  <c r="O395" i="1"/>
  <c r="O396" i="1"/>
  <c r="O397" i="1"/>
  <c r="O398" i="1"/>
  <c r="O399" i="1"/>
  <c r="O400" i="1"/>
  <c r="O401" i="1"/>
  <c r="O402" i="1"/>
  <c r="O403" i="1"/>
  <c r="O404" i="1"/>
  <c r="O411" i="1"/>
  <c r="O412" i="1"/>
  <c r="O413" i="1"/>
  <c r="O415" i="1"/>
  <c r="O416" i="1"/>
  <c r="O417" i="1"/>
  <c r="O418" i="1"/>
  <c r="O420" i="1"/>
  <c r="O421" i="1"/>
  <c r="O422" i="1"/>
  <c r="R297" i="3"/>
  <c r="R298" i="3"/>
  <c r="R299" i="3"/>
  <c r="R300" i="3"/>
  <c r="R313" i="3"/>
  <c r="R273" i="3"/>
  <c r="R274" i="3"/>
  <c r="R275" i="3"/>
  <c r="R276" i="3"/>
  <c r="R277" i="3"/>
  <c r="R278" i="3"/>
  <c r="R279" i="3"/>
  <c r="R280" i="3"/>
  <c r="R281" i="3"/>
  <c r="R282" i="3"/>
  <c r="R283" i="3"/>
  <c r="R284" i="3"/>
  <c r="R285" i="3"/>
  <c r="R286" i="3"/>
  <c r="R287" i="3"/>
  <c r="R288" i="3"/>
  <c r="R289" i="3"/>
  <c r="R290" i="3"/>
  <c r="R291" i="3"/>
  <c r="R292" i="3"/>
  <c r="R293" i="3"/>
  <c r="R294" i="3"/>
  <c r="R295" i="3"/>
  <c r="R296" i="3"/>
  <c r="R317" i="3"/>
  <c r="F315" i="1"/>
  <c r="F316" i="1"/>
  <c r="F317" i="1"/>
  <c r="F319" i="1"/>
  <c r="E318" i="3"/>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8" i="1"/>
  <c r="E347" i="3"/>
  <c r="F349" i="1"/>
  <c r="F350" i="1"/>
  <c r="F351" i="1"/>
  <c r="F352" i="1"/>
  <c r="F353" i="1"/>
  <c r="F354" i="1"/>
  <c r="F355" i="1"/>
  <c r="F356" i="1"/>
  <c r="F357" i="1"/>
  <c r="F358" i="1"/>
  <c r="F359" i="1"/>
  <c r="F360" i="1"/>
  <c r="F361" i="1"/>
  <c r="F362" i="1"/>
  <c r="F363" i="1"/>
  <c r="F364" i="1"/>
  <c r="F365" i="1"/>
  <c r="H315" i="1"/>
  <c r="H316" i="1"/>
  <c r="H317"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8" i="1"/>
  <c r="H349" i="1"/>
  <c r="H350" i="1"/>
  <c r="H351" i="1"/>
  <c r="H352" i="1"/>
  <c r="H353" i="1"/>
  <c r="H354" i="1"/>
  <c r="H355" i="1"/>
  <c r="H356" i="1"/>
  <c r="H357" i="1"/>
  <c r="H358" i="1"/>
  <c r="H359" i="1"/>
  <c r="H360" i="1"/>
  <c r="H361" i="1"/>
  <c r="H362" i="1"/>
  <c r="H363" i="1"/>
  <c r="H364" i="1"/>
  <c r="H365" i="1"/>
  <c r="M315" i="1"/>
  <c r="M316" i="1"/>
  <c r="M317"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8" i="1"/>
  <c r="M349" i="1"/>
  <c r="M350" i="1"/>
  <c r="M351" i="1"/>
  <c r="M352" i="1"/>
  <c r="M353" i="1"/>
  <c r="M354" i="1"/>
  <c r="M355" i="1"/>
  <c r="M356" i="1"/>
  <c r="M357" i="1"/>
  <c r="M358" i="1"/>
  <c r="M359" i="1"/>
  <c r="M360" i="1"/>
  <c r="M361" i="1"/>
  <c r="M362" i="1"/>
  <c r="M363" i="1"/>
  <c r="M364" i="1"/>
  <c r="M365" i="1"/>
  <c r="O315" i="1"/>
  <c r="O316" i="1"/>
  <c r="O317"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8" i="1"/>
  <c r="O349" i="1"/>
  <c r="O350" i="1"/>
  <c r="O351" i="1"/>
  <c r="O352" i="1"/>
  <c r="O353" i="1"/>
  <c r="O354" i="1"/>
  <c r="O355" i="1"/>
  <c r="O356" i="1"/>
  <c r="O357" i="1"/>
  <c r="O358" i="1"/>
  <c r="O359" i="1"/>
  <c r="O360" i="1"/>
  <c r="O361" i="1"/>
  <c r="O362" i="1"/>
  <c r="O363" i="1"/>
  <c r="O364" i="1"/>
  <c r="O365" i="1"/>
  <c r="M274" i="1"/>
  <c r="M275" i="1"/>
  <c r="M276" i="1"/>
  <c r="M277" i="1"/>
  <c r="M278" i="1"/>
  <c r="M279" i="1"/>
  <c r="M280" i="1"/>
  <c r="M281" i="1"/>
  <c r="M282" i="1"/>
  <c r="M283" i="1"/>
  <c r="M284" i="1"/>
  <c r="M285" i="1"/>
  <c r="M286" i="1"/>
  <c r="M288" i="1"/>
  <c r="M289" i="1"/>
  <c r="M290" i="1"/>
  <c r="M291" i="1"/>
  <c r="M292" i="1"/>
  <c r="M293" i="1"/>
  <c r="M294" i="1"/>
  <c r="M295" i="1"/>
  <c r="M296" i="1"/>
  <c r="M297" i="1"/>
  <c r="M298" i="1"/>
  <c r="M299" i="1"/>
  <c r="M300" i="1"/>
  <c r="M301" i="1"/>
  <c r="M302" i="1"/>
  <c r="M303" i="1"/>
  <c r="M304" i="1"/>
  <c r="M305" i="1"/>
  <c r="M306" i="1"/>
  <c r="F274" i="1"/>
  <c r="E273" i="3"/>
  <c r="F275" i="1"/>
  <c r="F276" i="1"/>
  <c r="F277" i="1"/>
  <c r="F278" i="1"/>
  <c r="F279" i="1"/>
  <c r="F280" i="1"/>
  <c r="F281" i="1"/>
  <c r="F282" i="1"/>
  <c r="F283" i="1"/>
  <c r="F284" i="1"/>
  <c r="F285" i="1"/>
  <c r="F286" i="1"/>
  <c r="F288" i="1"/>
  <c r="F289" i="1"/>
  <c r="F290" i="1"/>
  <c r="F291" i="1"/>
  <c r="F292" i="1"/>
  <c r="F293" i="1"/>
  <c r="F294" i="1"/>
  <c r="F295" i="1"/>
  <c r="F296" i="1"/>
  <c r="F297" i="1"/>
  <c r="F298" i="1"/>
  <c r="F299" i="1"/>
  <c r="F300" i="1"/>
  <c r="F301" i="1"/>
  <c r="F302" i="1"/>
  <c r="F303" i="1"/>
  <c r="F304" i="1"/>
  <c r="F305" i="1"/>
  <c r="E307" i="3"/>
  <c r="F306" i="1"/>
  <c r="E308" i="3"/>
  <c r="H274" i="1"/>
  <c r="H275" i="1"/>
  <c r="H276" i="1"/>
  <c r="H277" i="1"/>
  <c r="H278" i="1"/>
  <c r="H279" i="1"/>
  <c r="H280" i="1"/>
  <c r="H281" i="1"/>
  <c r="H282" i="1"/>
  <c r="H283" i="1"/>
  <c r="H284" i="1"/>
  <c r="H285" i="1"/>
  <c r="H286" i="1"/>
  <c r="H288" i="1"/>
  <c r="H289" i="1"/>
  <c r="H290" i="1"/>
  <c r="H291" i="1"/>
  <c r="H292" i="1"/>
  <c r="H293" i="1"/>
  <c r="H294" i="1"/>
  <c r="H295" i="1"/>
  <c r="H296" i="1"/>
  <c r="H297" i="1"/>
  <c r="H298" i="1"/>
  <c r="H299" i="1"/>
  <c r="H300" i="1"/>
  <c r="H301" i="1"/>
  <c r="H302" i="1"/>
  <c r="H303" i="1"/>
  <c r="H304" i="1"/>
  <c r="H305" i="1"/>
  <c r="H306" i="1"/>
  <c r="J274" i="1"/>
  <c r="J275" i="1"/>
  <c r="J276" i="1"/>
  <c r="J277" i="1"/>
  <c r="J278" i="1"/>
  <c r="J279" i="1"/>
  <c r="O274" i="1"/>
  <c r="O275" i="1"/>
  <c r="O276" i="1"/>
  <c r="O277" i="1"/>
  <c r="O278" i="1"/>
  <c r="O279" i="1"/>
  <c r="O280" i="1"/>
  <c r="O281" i="1"/>
  <c r="O282" i="1"/>
  <c r="O283" i="1"/>
  <c r="O284" i="1"/>
  <c r="O285" i="1"/>
  <c r="O286" i="1"/>
  <c r="O288" i="1"/>
  <c r="O289" i="1"/>
  <c r="O290" i="1"/>
  <c r="O291" i="1"/>
  <c r="O292" i="1"/>
  <c r="O293" i="1"/>
  <c r="O294" i="1"/>
  <c r="O295" i="1"/>
  <c r="O296" i="1"/>
  <c r="O297" i="1"/>
  <c r="O298" i="1"/>
  <c r="O299" i="1"/>
  <c r="O300" i="1"/>
  <c r="O301" i="1"/>
  <c r="O302" i="1"/>
  <c r="O303" i="1"/>
  <c r="O304" i="1"/>
  <c r="O305" i="1"/>
  <c r="O306"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E270" i="3"/>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F225" i="1"/>
  <c r="E224" i="3"/>
  <c r="F226" i="1"/>
  <c r="F227" i="1"/>
  <c r="F228" i="1"/>
  <c r="F229" i="1"/>
  <c r="F230" i="1"/>
  <c r="F231" i="1"/>
  <c r="F232" i="1"/>
  <c r="F233" i="1"/>
  <c r="F234" i="1"/>
  <c r="F235" i="1"/>
  <c r="F236" i="1"/>
  <c r="F237" i="1"/>
  <c r="F238" i="1"/>
  <c r="F239" i="1"/>
  <c r="F240" i="1"/>
  <c r="F241" i="1"/>
  <c r="H225" i="1"/>
  <c r="H226" i="1"/>
  <c r="H227" i="1"/>
  <c r="H228" i="1"/>
  <c r="H229" i="1"/>
  <c r="H230" i="1"/>
  <c r="H231" i="1"/>
  <c r="H232" i="1"/>
  <c r="H233" i="1"/>
  <c r="H234" i="1"/>
  <c r="H235" i="1"/>
  <c r="H236" i="1"/>
  <c r="H237" i="1"/>
  <c r="H238" i="1"/>
  <c r="H239" i="1"/>
  <c r="H240" i="1"/>
  <c r="H241" i="1"/>
  <c r="J225" i="1"/>
  <c r="J226" i="1"/>
  <c r="J227" i="1"/>
  <c r="J228" i="1"/>
  <c r="J229" i="1"/>
  <c r="J230" i="1"/>
  <c r="J231" i="1"/>
  <c r="J232" i="1"/>
  <c r="J233" i="1"/>
  <c r="J234" i="1"/>
  <c r="J235" i="1"/>
  <c r="J236" i="1"/>
  <c r="J237" i="1"/>
  <c r="J238" i="1"/>
  <c r="J239" i="1"/>
  <c r="J240" i="1"/>
  <c r="J241" i="1"/>
  <c r="M225" i="1"/>
  <c r="M226" i="1"/>
  <c r="M227" i="1"/>
  <c r="M228" i="1"/>
  <c r="M229" i="1"/>
  <c r="M230" i="1"/>
  <c r="M231" i="1"/>
  <c r="M232" i="1"/>
  <c r="M233" i="1"/>
  <c r="M234" i="1"/>
  <c r="M235" i="1"/>
  <c r="M236" i="1"/>
  <c r="M237" i="1"/>
  <c r="M238" i="1"/>
  <c r="M239" i="1"/>
  <c r="M240" i="1"/>
  <c r="M241" i="1"/>
  <c r="O225" i="1"/>
  <c r="O226" i="1"/>
  <c r="O227" i="1"/>
  <c r="O228" i="1"/>
  <c r="O229" i="1"/>
  <c r="O230" i="1"/>
  <c r="O231" i="1"/>
  <c r="O232" i="1"/>
  <c r="O233" i="1"/>
  <c r="O234" i="1"/>
  <c r="O235" i="1"/>
  <c r="O236" i="1"/>
  <c r="O237" i="1"/>
  <c r="O238" i="1"/>
  <c r="O239" i="1"/>
  <c r="O240" i="1"/>
  <c r="O241" i="1"/>
  <c r="M219" i="3"/>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E219" i="3"/>
  <c r="E220" i="3"/>
  <c r="E242" i="3"/>
  <c r="E359" i="3"/>
  <c r="E351" i="3"/>
  <c r="E342" i="3"/>
  <c r="E334" i="3"/>
  <c r="E326" i="3"/>
  <c r="E395" i="3"/>
  <c r="E378" i="3"/>
  <c r="E370" i="3"/>
  <c r="E217" i="3"/>
  <c r="E209" i="3"/>
  <c r="E201" i="3"/>
  <c r="E193" i="3"/>
  <c r="E236" i="3"/>
  <c r="E228" i="3"/>
  <c r="E215" i="3"/>
  <c r="E207" i="3"/>
  <c r="E199" i="3"/>
  <c r="E258" i="3"/>
  <c r="E250" i="3"/>
  <c r="E298" i="3"/>
  <c r="E290" i="3"/>
  <c r="E281" i="3"/>
  <c r="E397" i="3"/>
  <c r="E389" i="3"/>
  <c r="E380" i="3"/>
  <c r="E212" i="3"/>
  <c r="E204" i="3"/>
  <c r="E400" i="3"/>
  <c r="E392" i="3"/>
  <c r="E383" i="3"/>
  <c r="E375" i="3"/>
  <c r="E363" i="3"/>
  <c r="E355" i="3"/>
  <c r="E338" i="3"/>
  <c r="E391" i="3"/>
  <c r="E382" i="3"/>
  <c r="E374" i="3"/>
  <c r="E372" i="3"/>
  <c r="E216" i="3"/>
  <c r="E208" i="3"/>
  <c r="E200" i="3"/>
  <c r="E192" i="3"/>
  <c r="E235" i="3"/>
  <c r="E227" i="3"/>
  <c r="E265" i="3"/>
  <c r="E257" i="3"/>
  <c r="E249" i="3"/>
  <c r="E297" i="3"/>
  <c r="E289" i="3"/>
  <c r="E280" i="3"/>
  <c r="E360" i="3"/>
  <c r="E352" i="3"/>
  <c r="E343" i="3"/>
  <c r="E335" i="3"/>
  <c r="E327" i="3"/>
  <c r="E319" i="3"/>
  <c r="E396" i="3"/>
  <c r="E388" i="3"/>
  <c r="E379" i="3"/>
  <c r="E371" i="3"/>
  <c r="E302" i="3"/>
  <c r="E294" i="3"/>
  <c r="E277" i="3"/>
  <c r="E357" i="3"/>
  <c r="E349" i="3"/>
  <c r="E340" i="3"/>
  <c r="E332" i="3"/>
  <c r="E324" i="3"/>
  <c r="E315" i="3"/>
  <c r="E196" i="3"/>
  <c r="E239" i="3"/>
  <c r="E231" i="3"/>
  <c r="E261" i="3"/>
  <c r="E245" i="3"/>
  <c r="E301" i="3"/>
  <c r="E293" i="3"/>
  <c r="E284" i="3"/>
  <c r="E276" i="3"/>
  <c r="E356" i="3"/>
  <c r="E348" i="3"/>
  <c r="E339" i="3"/>
  <c r="E331" i="3"/>
  <c r="E323" i="3"/>
  <c r="E305" i="3"/>
  <c r="E306" i="3"/>
  <c r="E234" i="3"/>
  <c r="E226" i="3"/>
  <c r="E256" i="3"/>
  <c r="E248" i="3"/>
  <c r="E304" i="3"/>
  <c r="E296" i="3"/>
  <c r="E288" i="3"/>
  <c r="E279" i="3"/>
  <c r="E214" i="3"/>
  <c r="E206" i="3"/>
  <c r="E198" i="3"/>
  <c r="E233" i="3"/>
  <c r="E225" i="3"/>
  <c r="E263" i="3"/>
  <c r="E255" i="3"/>
  <c r="E247" i="3"/>
  <c r="E303" i="3"/>
  <c r="E295" i="3"/>
  <c r="E278" i="3"/>
  <c r="E358" i="3"/>
  <c r="E350" i="3"/>
  <c r="E341" i="3"/>
  <c r="E333" i="3"/>
  <c r="E325" i="3"/>
  <c r="E316" i="3"/>
  <c r="E317" i="3"/>
  <c r="E394" i="3"/>
  <c r="E385" i="3"/>
  <c r="E386" i="3"/>
  <c r="E377" i="3"/>
  <c r="E369" i="3"/>
  <c r="E213" i="3"/>
  <c r="E205" i="3"/>
  <c r="E197" i="3"/>
  <c r="E240" i="3"/>
  <c r="E241" i="3"/>
  <c r="E232" i="3"/>
  <c r="E254" i="3"/>
  <c r="E246" i="3"/>
  <c r="E285" i="3"/>
  <c r="E286" i="3"/>
  <c r="E393" i="3"/>
  <c r="E384" i="3"/>
  <c r="E376" i="3"/>
  <c r="E364" i="3"/>
  <c r="E365" i="3"/>
  <c r="E211" i="3"/>
  <c r="E203" i="3"/>
  <c r="E195" i="3"/>
  <c r="E238" i="3"/>
  <c r="E230" i="3"/>
  <c r="E260" i="3"/>
  <c r="E244" i="3"/>
  <c r="E300" i="3"/>
  <c r="E283" i="3"/>
  <c r="E275" i="3"/>
  <c r="E330" i="3"/>
  <c r="E322" i="3"/>
  <c r="E399" i="3"/>
  <c r="S222" i="3"/>
  <c r="S223" i="3"/>
  <c r="E218" i="3"/>
  <c r="E210" i="3"/>
  <c r="E202" i="3"/>
  <c r="E194" i="3"/>
  <c r="E237" i="3"/>
  <c r="E229" i="3"/>
  <c r="E259" i="3"/>
  <c r="E243" i="3"/>
  <c r="E299" i="3"/>
  <c r="E291" i="3"/>
  <c r="E282" i="3"/>
  <c r="E274" i="3"/>
  <c r="E354" i="3"/>
  <c r="E345" i="3"/>
  <c r="E346" i="3"/>
  <c r="E337" i="3"/>
  <c r="E329" i="3"/>
  <c r="E321" i="3"/>
  <c r="E398" i="3"/>
  <c r="E390" i="3"/>
  <c r="E381" i="3"/>
  <c r="E373" i="3"/>
  <c r="E361" i="3"/>
  <c r="E353" i="3"/>
  <c r="E344" i="3"/>
  <c r="E336" i="3"/>
  <c r="E328" i="3"/>
  <c r="E320" i="3"/>
  <c r="E415" i="3"/>
  <c r="E402" i="3"/>
  <c r="E412" i="3"/>
  <c r="E413" i="3"/>
  <c r="E421" i="3"/>
  <c r="E422" i="3"/>
  <c r="E411" i="3"/>
  <c r="E420" i="3"/>
  <c r="E403" i="3"/>
  <c r="E404" i="3"/>
  <c r="E417" i="3"/>
  <c r="E418" i="3"/>
  <c r="E416" i="3"/>
  <c r="E401" i="3"/>
  <c r="E251" i="3"/>
  <c r="E252" i="3"/>
  <c r="E253" i="3"/>
  <c r="E266" i="3"/>
  <c r="E267" i="3"/>
  <c r="E264" i="3"/>
  <c r="E262" i="3"/>
  <c r="E268" i="3"/>
  <c r="E269" i="3"/>
  <c r="E292" i="3"/>
  <c r="E287" i="3"/>
  <c r="E362" i="3"/>
  <c r="P369" i="1"/>
  <c r="S366" i="3"/>
  <c r="P399" i="1"/>
  <c r="P418" i="1"/>
  <c r="P373" i="1"/>
  <c r="P372" i="1"/>
  <c r="P377" i="1"/>
  <c r="P370" i="1"/>
  <c r="P376" i="1"/>
  <c r="P398" i="1"/>
  <c r="P390" i="1"/>
  <c r="P415" i="1"/>
  <c r="S414" i="3"/>
  <c r="P374" i="1"/>
  <c r="P403" i="1"/>
  <c r="P379" i="1"/>
  <c r="P396" i="1"/>
  <c r="P401" i="1"/>
  <c r="P378" i="1"/>
  <c r="P411" i="1"/>
  <c r="S410" i="3"/>
  <c r="P385" i="1"/>
  <c r="N219" i="3"/>
  <c r="O219" i="3"/>
  <c r="M218" i="3"/>
  <c r="N218" i="3"/>
  <c r="O218" i="3"/>
  <c r="M217" i="3"/>
  <c r="N217" i="3"/>
  <c r="O217" i="3"/>
  <c r="M216" i="3"/>
  <c r="N216" i="3"/>
  <c r="O216" i="3"/>
  <c r="M215" i="3"/>
  <c r="N215" i="3"/>
  <c r="O215" i="3"/>
  <c r="M214" i="3"/>
  <c r="N214" i="3"/>
  <c r="O214" i="3"/>
  <c r="M213" i="3"/>
  <c r="N213" i="3"/>
  <c r="O213" i="3"/>
  <c r="M212" i="3"/>
  <c r="N212" i="3"/>
  <c r="O212" i="3"/>
  <c r="M211" i="3"/>
  <c r="N211" i="3"/>
  <c r="O211" i="3"/>
  <c r="M210" i="3"/>
  <c r="N210" i="3"/>
  <c r="O210" i="3"/>
  <c r="M209" i="3"/>
  <c r="N209" i="3"/>
  <c r="O209" i="3"/>
  <c r="M208" i="3"/>
  <c r="N208" i="3"/>
  <c r="O208" i="3"/>
  <c r="M207" i="3"/>
  <c r="N207" i="3"/>
  <c r="O207" i="3"/>
  <c r="M206" i="3"/>
  <c r="N206" i="3"/>
  <c r="O206" i="3"/>
  <c r="M205" i="3"/>
  <c r="N205" i="3"/>
  <c r="O205" i="3"/>
  <c r="M204" i="3"/>
  <c r="N204" i="3"/>
  <c r="O204" i="3"/>
  <c r="M203" i="3"/>
  <c r="N203" i="3"/>
  <c r="O203" i="3"/>
  <c r="M202" i="3"/>
  <c r="N202" i="3"/>
  <c r="O202" i="3"/>
  <c r="M201" i="3"/>
  <c r="N201" i="3"/>
  <c r="O201" i="3"/>
  <c r="M200" i="3"/>
  <c r="N200" i="3"/>
  <c r="O200" i="3"/>
  <c r="M199" i="3"/>
  <c r="N199" i="3"/>
  <c r="O199" i="3"/>
  <c r="M198" i="3"/>
  <c r="N198" i="3"/>
  <c r="O198" i="3"/>
  <c r="M197" i="3"/>
  <c r="N197" i="3"/>
  <c r="O197" i="3"/>
  <c r="M196" i="3"/>
  <c r="N196" i="3"/>
  <c r="O196" i="3"/>
  <c r="M195" i="3"/>
  <c r="N195" i="3"/>
  <c r="O195" i="3"/>
  <c r="M194" i="3"/>
  <c r="N194" i="3"/>
  <c r="O194" i="3"/>
  <c r="M193" i="3"/>
  <c r="N193" i="3"/>
  <c r="O193" i="3"/>
  <c r="M192" i="3"/>
  <c r="N192" i="3"/>
  <c r="O192" i="3"/>
  <c r="M239" i="3"/>
  <c r="N239" i="3"/>
  <c r="O239" i="3"/>
  <c r="M238" i="3"/>
  <c r="N238" i="3"/>
  <c r="O238" i="3"/>
  <c r="M237" i="3"/>
  <c r="N237" i="3"/>
  <c r="O237" i="3"/>
  <c r="M236" i="3"/>
  <c r="N236" i="3"/>
  <c r="O236" i="3"/>
  <c r="M235" i="3"/>
  <c r="N235" i="3"/>
  <c r="O235" i="3"/>
  <c r="M234" i="3"/>
  <c r="N234" i="3"/>
  <c r="O234" i="3"/>
  <c r="M233" i="3"/>
  <c r="N233" i="3"/>
  <c r="O233" i="3"/>
  <c r="M232" i="3"/>
  <c r="N232" i="3"/>
  <c r="O232" i="3"/>
  <c r="M231" i="3"/>
  <c r="N231" i="3"/>
  <c r="O231" i="3"/>
  <c r="M230" i="3"/>
  <c r="N230" i="3"/>
  <c r="O230" i="3"/>
  <c r="M229" i="3"/>
  <c r="N229" i="3"/>
  <c r="O229" i="3"/>
  <c r="M228" i="3"/>
  <c r="N228" i="3"/>
  <c r="O228" i="3"/>
  <c r="M227" i="3"/>
  <c r="N227" i="3"/>
  <c r="O227" i="3"/>
  <c r="M226" i="3"/>
  <c r="N226" i="3"/>
  <c r="O226" i="3"/>
  <c r="M225" i="3"/>
  <c r="N225" i="3"/>
  <c r="O225" i="3"/>
  <c r="M224" i="3"/>
  <c r="N224" i="3"/>
  <c r="O224" i="3"/>
  <c r="P371" i="1"/>
  <c r="P375" i="1"/>
  <c r="P389" i="1"/>
  <c r="P413" i="1"/>
  <c r="P391" i="1"/>
  <c r="P388" i="1"/>
  <c r="S387" i="3"/>
  <c r="P382" i="1"/>
  <c r="P404" i="1"/>
  <c r="P397" i="1"/>
  <c r="S477" i="3"/>
  <c r="P380" i="1"/>
  <c r="S486" i="3"/>
  <c r="P395" i="1"/>
  <c r="P394" i="1"/>
  <c r="P386" i="1"/>
  <c r="P393" i="1"/>
  <c r="P400" i="1"/>
  <c r="P392" i="1"/>
  <c r="P384" i="1"/>
  <c r="P383" i="1"/>
  <c r="P381" i="1"/>
  <c r="P412" i="1"/>
  <c r="P402" i="1"/>
  <c r="P349" i="1"/>
  <c r="S438" i="3"/>
  <c r="S436" i="3"/>
  <c r="P330" i="1"/>
  <c r="P323" i="1"/>
  <c r="S437" i="3"/>
  <c r="P304" i="1"/>
  <c r="P274" i="1"/>
  <c r="P417" i="1"/>
  <c r="P360" i="1"/>
  <c r="P422" i="1"/>
  <c r="P421" i="1"/>
  <c r="P365" i="1"/>
  <c r="P358" i="1"/>
  <c r="P343" i="1"/>
  <c r="P337" i="1"/>
  <c r="P315" i="1"/>
  <c r="P416" i="1"/>
  <c r="P420" i="1"/>
  <c r="S419" i="3"/>
  <c r="P336" i="1"/>
  <c r="P324" i="1"/>
  <c r="P356" i="1"/>
  <c r="P321" i="1"/>
  <c r="P363" i="1"/>
  <c r="P341" i="1"/>
  <c r="P335" i="1"/>
  <c r="P328" i="1"/>
  <c r="P297" i="1"/>
  <c r="P289" i="1"/>
  <c r="P281" i="1"/>
  <c r="P352" i="1"/>
  <c r="P345" i="1"/>
  <c r="P339" i="1"/>
  <c r="P332" i="1"/>
  <c r="P364" i="1"/>
  <c r="P344" i="1"/>
  <c r="P338" i="1"/>
  <c r="P331" i="1"/>
  <c r="P276" i="1"/>
  <c r="P317" i="1"/>
  <c r="P354" i="1"/>
  <c r="P334" i="1"/>
  <c r="P326" i="1"/>
  <c r="P359" i="1"/>
  <c r="P351" i="1"/>
  <c r="P316" i="1"/>
  <c r="P350" i="1"/>
  <c r="P342" i="1"/>
  <c r="P322" i="1"/>
  <c r="P291" i="1"/>
  <c r="P355" i="1"/>
  <c r="P348" i="1"/>
  <c r="P340" i="1"/>
  <c r="P320" i="1"/>
  <c r="P361" i="1"/>
  <c r="P353" i="1"/>
  <c r="P333" i="1"/>
  <c r="P325" i="1"/>
  <c r="P357" i="1"/>
  <c r="P329" i="1"/>
  <c r="P327" i="1"/>
  <c r="P362" i="1"/>
  <c r="P346" i="1"/>
  <c r="P319" i="1"/>
  <c r="P290" i="1"/>
  <c r="P282" i="1"/>
  <c r="P275" i="1"/>
  <c r="P298" i="1"/>
  <c r="P283" i="1"/>
  <c r="P303" i="1"/>
  <c r="P296" i="1"/>
  <c r="P288" i="1"/>
  <c r="P306" i="1"/>
  <c r="S308" i="3"/>
  <c r="P302" i="1"/>
  <c r="P295" i="1"/>
  <c r="P280" i="1"/>
  <c r="P299" i="1"/>
  <c r="P292" i="1"/>
  <c r="P284" i="1"/>
  <c r="P277" i="1"/>
  <c r="P300" i="1"/>
  <c r="P293" i="1"/>
  <c r="P285" i="1"/>
  <c r="P278" i="1"/>
  <c r="P305" i="1"/>
  <c r="S307" i="3"/>
  <c r="P301" i="1"/>
  <c r="P294" i="1"/>
  <c r="P286" i="1"/>
  <c r="P279" i="1"/>
  <c r="P251" i="1"/>
  <c r="P243" i="1"/>
  <c r="P232" i="1"/>
  <c r="P225" i="1"/>
  <c r="P264" i="1"/>
  <c r="P259" i="1"/>
  <c r="P246" i="1"/>
  <c r="P270" i="1"/>
  <c r="S270" i="3"/>
  <c r="P258" i="1"/>
  <c r="P269" i="1"/>
  <c r="P266" i="1"/>
  <c r="P261" i="1"/>
  <c r="P256" i="1"/>
  <c r="P253" i="1"/>
  <c r="P248" i="1"/>
  <c r="P245" i="1"/>
  <c r="P267" i="1"/>
  <c r="P260" i="1"/>
  <c r="P254" i="1"/>
  <c r="P263" i="1"/>
  <c r="P250" i="1"/>
  <c r="P262" i="1"/>
  <c r="P257" i="1"/>
  <c r="P249" i="1"/>
  <c r="P265" i="1"/>
  <c r="P252" i="1"/>
  <c r="P244" i="1"/>
  <c r="P268" i="1"/>
  <c r="P255" i="1"/>
  <c r="P247" i="1"/>
  <c r="P237" i="1"/>
  <c r="P238" i="1"/>
  <c r="P239" i="1"/>
  <c r="P231" i="1"/>
  <c r="P230" i="1"/>
  <c r="P241" i="1"/>
  <c r="P235" i="1"/>
  <c r="P228" i="1"/>
  <c r="P240" i="1"/>
  <c r="P234" i="1"/>
  <c r="P227" i="1"/>
  <c r="P236" i="1"/>
  <c r="P229" i="1"/>
  <c r="P233" i="1"/>
  <c r="P226" i="1"/>
  <c r="P217" i="1"/>
  <c r="P209" i="1"/>
  <c r="P201" i="1"/>
  <c r="P193" i="1"/>
  <c r="P208" i="1"/>
  <c r="P199" i="1"/>
  <c r="P214" i="1"/>
  <c r="P206" i="1"/>
  <c r="P198" i="1"/>
  <c r="P216" i="1"/>
  <c r="P200" i="1"/>
  <c r="P215" i="1"/>
  <c r="P207" i="1"/>
  <c r="P213" i="1"/>
  <c r="P205" i="1"/>
  <c r="P197" i="1"/>
  <c r="P192" i="1"/>
  <c r="P212" i="1"/>
  <c r="P211" i="1"/>
  <c r="P204" i="1"/>
  <c r="P203" i="1"/>
  <c r="P202" i="1"/>
  <c r="P194" i="1"/>
  <c r="P195" i="1"/>
  <c r="P196" i="1"/>
  <c r="P218" i="1"/>
  <c r="P210" i="1"/>
  <c r="P219" i="1"/>
  <c r="F162" i="1"/>
  <c r="F163" i="1"/>
  <c r="F164" i="1"/>
  <c r="F165" i="1"/>
  <c r="F166" i="1"/>
  <c r="F167" i="1"/>
  <c r="F168" i="1"/>
  <c r="E168" i="3"/>
  <c r="E169" i="3"/>
  <c r="F170" i="1"/>
  <c r="F171" i="1"/>
  <c r="F172" i="1"/>
  <c r="F173" i="1"/>
  <c r="E174" i="3"/>
  <c r="F175" i="1"/>
  <c r="E175" i="3"/>
  <c r="F176" i="1"/>
  <c r="F177" i="1"/>
  <c r="F178" i="1"/>
  <c r="F179" i="1"/>
  <c r="F180" i="1"/>
  <c r="F181" i="1"/>
  <c r="F182" i="1"/>
  <c r="F183" i="1"/>
  <c r="F184" i="1"/>
  <c r="F185" i="1"/>
  <c r="F186" i="1"/>
  <c r="F188" i="1"/>
  <c r="E190" i="3"/>
  <c r="E191" i="3"/>
  <c r="H162" i="1"/>
  <c r="H163" i="1"/>
  <c r="H164" i="1"/>
  <c r="H165" i="1"/>
  <c r="H166" i="1"/>
  <c r="H167" i="1"/>
  <c r="H168" i="1"/>
  <c r="H170" i="1"/>
  <c r="H171" i="1"/>
  <c r="H172" i="1"/>
  <c r="H173" i="1"/>
  <c r="H175" i="1"/>
  <c r="H176" i="1"/>
  <c r="H177" i="1"/>
  <c r="H178" i="1"/>
  <c r="H179" i="1"/>
  <c r="H180" i="1"/>
  <c r="H181" i="1"/>
  <c r="H182" i="1"/>
  <c r="H183" i="1"/>
  <c r="H184" i="1"/>
  <c r="H185" i="1"/>
  <c r="H186" i="1"/>
  <c r="H188" i="1"/>
  <c r="J162" i="1"/>
  <c r="J163" i="1"/>
  <c r="J164" i="1"/>
  <c r="J165" i="1"/>
  <c r="J166" i="1"/>
  <c r="J167" i="1"/>
  <c r="J168" i="1"/>
  <c r="J170" i="1"/>
  <c r="J171" i="1"/>
  <c r="J172" i="1"/>
  <c r="J173" i="1"/>
  <c r="J175" i="1"/>
  <c r="J176" i="1"/>
  <c r="J177" i="1"/>
  <c r="J178" i="1"/>
  <c r="J179" i="1"/>
  <c r="J180" i="1"/>
  <c r="J181" i="1"/>
  <c r="J182" i="1"/>
  <c r="J183" i="1"/>
  <c r="J184" i="1"/>
  <c r="J185" i="1"/>
  <c r="J186" i="1"/>
  <c r="J188" i="1"/>
  <c r="M162" i="1"/>
  <c r="M163" i="1"/>
  <c r="M164" i="1"/>
  <c r="M165" i="1"/>
  <c r="M166" i="1"/>
  <c r="M167" i="1"/>
  <c r="M168" i="1"/>
  <c r="M170" i="1"/>
  <c r="M171" i="1"/>
  <c r="M172" i="1"/>
  <c r="M173" i="1"/>
  <c r="M175" i="1"/>
  <c r="M176" i="1"/>
  <c r="M177" i="1"/>
  <c r="M178" i="1"/>
  <c r="M179" i="1"/>
  <c r="M180" i="1"/>
  <c r="M181" i="1"/>
  <c r="M182" i="1"/>
  <c r="M183" i="1"/>
  <c r="M184" i="1"/>
  <c r="M185" i="1"/>
  <c r="M186" i="1"/>
  <c r="M188" i="1"/>
  <c r="O162" i="1"/>
  <c r="O163" i="1"/>
  <c r="O164" i="1"/>
  <c r="O165" i="1"/>
  <c r="O166" i="1"/>
  <c r="O167" i="1"/>
  <c r="O168" i="1"/>
  <c r="O170" i="1"/>
  <c r="O171" i="1"/>
  <c r="O172" i="1"/>
  <c r="O173" i="1"/>
  <c r="O175" i="1"/>
  <c r="O176" i="1"/>
  <c r="O177" i="1"/>
  <c r="O178" i="1"/>
  <c r="O179" i="1"/>
  <c r="O180" i="1"/>
  <c r="O181" i="1"/>
  <c r="O182" i="1"/>
  <c r="O183" i="1"/>
  <c r="O184" i="1"/>
  <c r="O185" i="1"/>
  <c r="O186" i="1"/>
  <c r="O188" i="1"/>
  <c r="F161" i="1"/>
  <c r="H161" i="1"/>
  <c r="J161" i="1"/>
  <c r="M161" i="1"/>
  <c r="O161"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F99" i="1"/>
  <c r="F100" i="1"/>
  <c r="F101" i="1"/>
  <c r="F102" i="1"/>
  <c r="F103" i="1"/>
  <c r="F104" i="1"/>
  <c r="F105" i="1"/>
  <c r="F106" i="1"/>
  <c r="F107" i="1"/>
  <c r="F108" i="1"/>
  <c r="F109" i="1"/>
  <c r="F110" i="1"/>
  <c r="F111" i="1"/>
  <c r="F112" i="1"/>
  <c r="F113" i="1"/>
  <c r="F114" i="1"/>
  <c r="F115" i="1"/>
  <c r="H99" i="1"/>
  <c r="H100" i="1"/>
  <c r="H101" i="1"/>
  <c r="H102" i="1"/>
  <c r="H103" i="1"/>
  <c r="H104" i="1"/>
  <c r="H105" i="1"/>
  <c r="H106" i="1"/>
  <c r="H107" i="1"/>
  <c r="H108" i="1"/>
  <c r="H109" i="1"/>
  <c r="H110" i="1"/>
  <c r="H111" i="1"/>
  <c r="H112" i="1"/>
  <c r="H113" i="1"/>
  <c r="H114" i="1"/>
  <c r="H115" i="1"/>
  <c r="J99" i="1"/>
  <c r="J100" i="1"/>
  <c r="J101" i="1"/>
  <c r="J102" i="1"/>
  <c r="J103" i="1"/>
  <c r="J104" i="1"/>
  <c r="J105" i="1"/>
  <c r="J106" i="1"/>
  <c r="J107" i="1"/>
  <c r="J108" i="1"/>
  <c r="J109" i="1"/>
  <c r="J110" i="1"/>
  <c r="J111" i="1"/>
  <c r="J112" i="1"/>
  <c r="J113" i="1"/>
  <c r="J114" i="1"/>
  <c r="J115" i="1"/>
  <c r="M99" i="1"/>
  <c r="M100" i="1"/>
  <c r="M101" i="1"/>
  <c r="M102" i="1"/>
  <c r="M103" i="1"/>
  <c r="M104" i="1"/>
  <c r="M105" i="1"/>
  <c r="M106" i="1"/>
  <c r="M107" i="1"/>
  <c r="M108" i="1"/>
  <c r="M109" i="1"/>
  <c r="M110" i="1"/>
  <c r="M111" i="1"/>
  <c r="M112" i="1"/>
  <c r="M113" i="1"/>
  <c r="M114" i="1"/>
  <c r="M115" i="1"/>
  <c r="O99" i="1"/>
  <c r="O100" i="1"/>
  <c r="O101" i="1"/>
  <c r="O102" i="1"/>
  <c r="O103" i="1"/>
  <c r="O104" i="1"/>
  <c r="O105" i="1"/>
  <c r="O106" i="1"/>
  <c r="O107" i="1"/>
  <c r="O108" i="1"/>
  <c r="O109" i="1"/>
  <c r="O110" i="1"/>
  <c r="O111" i="1"/>
  <c r="O112" i="1"/>
  <c r="O113" i="1"/>
  <c r="O114" i="1"/>
  <c r="O115" i="1"/>
  <c r="M44" i="3"/>
  <c r="P44" i="3"/>
  <c r="E178" i="3"/>
  <c r="S220" i="3"/>
  <c r="E722" i="3"/>
  <c r="S306" i="3"/>
  <c r="E176" i="3"/>
  <c r="E113" i="3"/>
  <c r="E105" i="3"/>
  <c r="S380" i="3"/>
  <c r="S392" i="3"/>
  <c r="E97" i="3"/>
  <c r="E108" i="3"/>
  <c r="E100" i="3"/>
  <c r="E149" i="3"/>
  <c r="E141" i="3"/>
  <c r="E133" i="3"/>
  <c r="E125" i="3"/>
  <c r="E117" i="3"/>
  <c r="E184" i="3"/>
  <c r="S379" i="3"/>
  <c r="S374" i="3"/>
  <c r="S393" i="3"/>
  <c r="S280" i="3"/>
  <c r="E154" i="3"/>
  <c r="E146" i="3"/>
  <c r="E138" i="3"/>
  <c r="E130" i="3"/>
  <c r="E122" i="3"/>
  <c r="S382" i="3"/>
  <c r="E170" i="3"/>
  <c r="E162" i="3"/>
  <c r="E110" i="3"/>
  <c r="E151" i="3"/>
  <c r="E143" i="3"/>
  <c r="E135" i="3"/>
  <c r="E127" i="3"/>
  <c r="E119" i="3"/>
  <c r="E186" i="3"/>
  <c r="E103" i="3"/>
  <c r="E187" i="3"/>
  <c r="E179" i="3"/>
  <c r="E171" i="3"/>
  <c r="E163" i="3"/>
  <c r="S390" i="3"/>
  <c r="S378" i="3"/>
  <c r="E109" i="3"/>
  <c r="E101" i="3"/>
  <c r="E150" i="3"/>
  <c r="E142" i="3"/>
  <c r="E134" i="3"/>
  <c r="E126" i="3"/>
  <c r="E118" i="3"/>
  <c r="E185" i="3"/>
  <c r="E177" i="3"/>
  <c r="S373" i="3"/>
  <c r="S372" i="3"/>
  <c r="E132" i="3"/>
  <c r="E182" i="3"/>
  <c r="E166" i="3"/>
  <c r="S317" i="3"/>
  <c r="S275" i="3"/>
  <c r="S399" i="3"/>
  <c r="S369" i="3"/>
  <c r="S394" i="3"/>
  <c r="S376" i="3"/>
  <c r="S365" i="3"/>
  <c r="E107" i="3"/>
  <c r="E99" i="3"/>
  <c r="E156" i="3"/>
  <c r="E157" i="3"/>
  <c r="E148" i="3"/>
  <c r="E140" i="3"/>
  <c r="E124" i="3"/>
  <c r="E115" i="3"/>
  <c r="S391" i="3"/>
  <c r="S384" i="3"/>
  <c r="E106" i="3"/>
  <c r="E98" i="3"/>
  <c r="E155" i="3"/>
  <c r="E147" i="3"/>
  <c r="E139" i="3"/>
  <c r="E131" i="3"/>
  <c r="E123" i="3"/>
  <c r="E183" i="3"/>
  <c r="E167" i="3"/>
  <c r="S396" i="3"/>
  <c r="S370" i="3"/>
  <c r="S389" i="3"/>
  <c r="S398" i="3"/>
  <c r="S377" i="3"/>
  <c r="S397" i="3"/>
  <c r="E104" i="3"/>
  <c r="E153" i="3"/>
  <c r="E145" i="3"/>
  <c r="E137" i="3"/>
  <c r="E129" i="3"/>
  <c r="E121" i="3"/>
  <c r="E181" i="3"/>
  <c r="E173" i="3"/>
  <c r="E165" i="3"/>
  <c r="S385" i="3"/>
  <c r="S386" i="3"/>
  <c r="S381" i="3"/>
  <c r="S400" i="3"/>
  <c r="S375" i="3"/>
  <c r="E152" i="3"/>
  <c r="E144" i="3"/>
  <c r="E136" i="3"/>
  <c r="E128" i="3"/>
  <c r="E120" i="3"/>
  <c r="E188" i="3"/>
  <c r="E180" i="3"/>
  <c r="E172" i="3"/>
  <c r="E164" i="3"/>
  <c r="S395" i="3"/>
  <c r="S240" i="3"/>
  <c r="S241" i="3"/>
  <c r="S371" i="3"/>
  <c r="E161" i="3"/>
  <c r="S346" i="3"/>
  <c r="S383" i="3"/>
  <c r="S388" i="3"/>
  <c r="S415" i="3"/>
  <c r="S411" i="3"/>
  <c r="S401" i="3"/>
  <c r="S417" i="3"/>
  <c r="S418" i="3"/>
  <c r="S416" i="3"/>
  <c r="S403" i="3"/>
  <c r="S404" i="3"/>
  <c r="S420" i="3"/>
  <c r="S412" i="3"/>
  <c r="S413" i="3"/>
  <c r="S402" i="3"/>
  <c r="S421" i="3"/>
  <c r="S422" i="3"/>
  <c r="E111" i="3"/>
  <c r="E114" i="3"/>
  <c r="S253" i="3"/>
  <c r="S252" i="3"/>
  <c r="E112" i="3"/>
  <c r="E102" i="3"/>
  <c r="S299" i="3"/>
  <c r="S340" i="3"/>
  <c r="S284" i="3"/>
  <c r="S295" i="3"/>
  <c r="S341" i="3"/>
  <c r="S431" i="3"/>
  <c r="S433" i="3"/>
  <c r="S282" i="3"/>
  <c r="S289" i="3"/>
  <c r="S294" i="3"/>
  <c r="S292" i="3"/>
  <c r="S435" i="3"/>
  <c r="S474" i="3"/>
  <c r="S285" i="3"/>
  <c r="S434" i="3"/>
  <c r="S279" i="3"/>
  <c r="S283" i="3"/>
  <c r="S278" i="3"/>
  <c r="S276" i="3"/>
  <c r="S291" i="3"/>
  <c r="S277" i="3"/>
  <c r="S297" i="3"/>
  <c r="S274" i="3"/>
  <c r="S281" i="3"/>
  <c r="S286" i="3"/>
  <c r="S301" i="3"/>
  <c r="S288" i="3"/>
  <c r="S287" i="3"/>
  <c r="S298" i="3"/>
  <c r="S304" i="3"/>
  <c r="S290" i="3"/>
  <c r="S302" i="3"/>
  <c r="S293" i="3"/>
  <c r="S273" i="3"/>
  <c r="S296" i="3"/>
  <c r="S314" i="3"/>
  <c r="S300" i="3"/>
  <c r="S305" i="3"/>
  <c r="S469" i="3"/>
  <c r="S443" i="3"/>
  <c r="S449" i="3"/>
  <c r="S447" i="3"/>
  <c r="S459" i="3"/>
  <c r="S451" i="3"/>
  <c r="S470" i="3"/>
  <c r="S464" i="3"/>
  <c r="S439" i="3"/>
  <c r="S463" i="3"/>
  <c r="S468" i="3"/>
  <c r="S456" i="3"/>
  <c r="S471" i="3"/>
  <c r="S454" i="3"/>
  <c r="S473" i="3"/>
  <c r="S452" i="3"/>
  <c r="S455" i="3"/>
  <c r="S472" i="3"/>
  <c r="S453" i="3"/>
  <c r="S461" i="3"/>
  <c r="S450" i="3"/>
  <c r="S448" i="3"/>
  <c r="S446" i="3"/>
  <c r="S467" i="3"/>
  <c r="S458" i="3"/>
  <c r="S445" i="3"/>
  <c r="S457" i="3"/>
  <c r="S466" i="3"/>
  <c r="S465" i="3"/>
  <c r="S313" i="3"/>
  <c r="S303" i="3"/>
  <c r="P195" i="3"/>
  <c r="P203" i="3"/>
  <c r="P211" i="3"/>
  <c r="P232" i="3"/>
  <c r="P196" i="3"/>
  <c r="P204" i="3"/>
  <c r="P212" i="3"/>
  <c r="P197" i="3"/>
  <c r="P205" i="3"/>
  <c r="P213" i="3"/>
  <c r="P219" i="3"/>
  <c r="P199" i="3"/>
  <c r="P230" i="3"/>
  <c r="P238" i="3"/>
  <c r="P194" i="3"/>
  <c r="P202" i="3"/>
  <c r="P210" i="3"/>
  <c r="P218" i="3"/>
  <c r="P225" i="3"/>
  <c r="P233" i="3"/>
  <c r="P239" i="3"/>
  <c r="P235" i="3"/>
  <c r="P228" i="3"/>
  <c r="P236" i="3"/>
  <c r="P192" i="3"/>
  <c r="P200" i="3"/>
  <c r="P208" i="3"/>
  <c r="P216" i="3"/>
  <c r="P227" i="3"/>
  <c r="P207" i="3"/>
  <c r="P226" i="3"/>
  <c r="P234" i="3"/>
  <c r="P198" i="3"/>
  <c r="P206" i="3"/>
  <c r="P214" i="3"/>
  <c r="P215" i="3"/>
  <c r="P229" i="3"/>
  <c r="P237" i="3"/>
  <c r="P193" i="3"/>
  <c r="P201" i="3"/>
  <c r="P209" i="3"/>
  <c r="P217" i="3"/>
  <c r="P231" i="3"/>
  <c r="P224" i="3"/>
  <c r="S441" i="3"/>
  <c r="S460" i="3"/>
  <c r="S440" i="3"/>
  <c r="S442" i="3"/>
  <c r="S462" i="3"/>
  <c r="M4" i="3"/>
  <c r="M65" i="3"/>
  <c r="N65" i="3"/>
  <c r="O65" i="3"/>
  <c r="M64" i="3"/>
  <c r="N64" i="3"/>
  <c r="O64" i="3"/>
  <c r="M63" i="3"/>
  <c r="N63" i="3"/>
  <c r="O63" i="3"/>
  <c r="M62" i="3"/>
  <c r="N62" i="3"/>
  <c r="O62" i="3"/>
  <c r="M61" i="3"/>
  <c r="N61" i="3"/>
  <c r="O61" i="3"/>
  <c r="M60" i="3"/>
  <c r="N60" i="3"/>
  <c r="O60" i="3"/>
  <c r="M59" i="3"/>
  <c r="N59" i="3"/>
  <c r="O59" i="3"/>
  <c r="M58" i="3"/>
  <c r="N58" i="3"/>
  <c r="O58" i="3"/>
  <c r="M57" i="3"/>
  <c r="N57" i="3"/>
  <c r="O57" i="3"/>
  <c r="M56" i="3"/>
  <c r="N56" i="3"/>
  <c r="O56" i="3"/>
  <c r="M55" i="3"/>
  <c r="N55" i="3"/>
  <c r="O55" i="3"/>
  <c r="M54" i="3"/>
  <c r="N54" i="3"/>
  <c r="O54" i="3"/>
  <c r="M53" i="3"/>
  <c r="N53" i="3"/>
  <c r="O53" i="3"/>
  <c r="M52" i="3"/>
  <c r="N52" i="3"/>
  <c r="O52" i="3"/>
  <c r="M51" i="3"/>
  <c r="N51" i="3"/>
  <c r="O51" i="3"/>
  <c r="M50" i="3"/>
  <c r="N50" i="3"/>
  <c r="O50" i="3"/>
  <c r="M49" i="3"/>
  <c r="N49" i="3"/>
  <c r="O49" i="3"/>
  <c r="M48" i="3"/>
  <c r="N48" i="3"/>
  <c r="O48" i="3"/>
  <c r="M45" i="3"/>
  <c r="N45" i="3"/>
  <c r="O45"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85" i="3"/>
  <c r="N85" i="3"/>
  <c r="O85" i="3"/>
  <c r="M84" i="3"/>
  <c r="N84" i="3"/>
  <c r="O84" i="3"/>
  <c r="M83" i="3"/>
  <c r="N83" i="3"/>
  <c r="O83" i="3"/>
  <c r="M82" i="3"/>
  <c r="N82" i="3"/>
  <c r="O82" i="3"/>
  <c r="M81" i="3"/>
  <c r="N81" i="3"/>
  <c r="O81" i="3"/>
  <c r="M80" i="3"/>
  <c r="N80" i="3"/>
  <c r="O80" i="3"/>
  <c r="M79" i="3"/>
  <c r="N79" i="3"/>
  <c r="O79" i="3"/>
  <c r="M78" i="3"/>
  <c r="N78" i="3"/>
  <c r="O78" i="3"/>
  <c r="M77" i="3"/>
  <c r="N77" i="3"/>
  <c r="O77" i="3"/>
  <c r="M76" i="3"/>
  <c r="N76" i="3"/>
  <c r="O76" i="3"/>
  <c r="M75" i="3"/>
  <c r="N75" i="3"/>
  <c r="O75" i="3"/>
  <c r="M74" i="3"/>
  <c r="N74" i="3"/>
  <c r="O74" i="3"/>
  <c r="M72" i="3"/>
  <c r="N72" i="3"/>
  <c r="O72" i="3"/>
  <c r="M71" i="3"/>
  <c r="N71" i="3"/>
  <c r="O71" i="3"/>
  <c r="M114" i="3"/>
  <c r="N114" i="3"/>
  <c r="O114" i="3"/>
  <c r="M113" i="3"/>
  <c r="N113" i="3"/>
  <c r="O113" i="3"/>
  <c r="M112" i="3"/>
  <c r="N112" i="3"/>
  <c r="O112" i="3"/>
  <c r="M111" i="3"/>
  <c r="N111" i="3"/>
  <c r="O111" i="3"/>
  <c r="M110" i="3"/>
  <c r="N110" i="3"/>
  <c r="O110" i="3"/>
  <c r="M109" i="3"/>
  <c r="N109" i="3"/>
  <c r="O109" i="3"/>
  <c r="M108" i="3"/>
  <c r="N108" i="3"/>
  <c r="O108" i="3"/>
  <c r="M107" i="3"/>
  <c r="N107" i="3"/>
  <c r="O107" i="3"/>
  <c r="M106" i="3"/>
  <c r="N106" i="3"/>
  <c r="O106" i="3"/>
  <c r="M105" i="3"/>
  <c r="N105" i="3"/>
  <c r="O105" i="3"/>
  <c r="M104" i="3"/>
  <c r="N104" i="3"/>
  <c r="O104" i="3"/>
  <c r="M102" i="3"/>
  <c r="N102" i="3"/>
  <c r="O102" i="3"/>
  <c r="M101" i="3"/>
  <c r="N101" i="3"/>
  <c r="O101" i="3"/>
  <c r="M100" i="3"/>
  <c r="N100" i="3"/>
  <c r="O100" i="3"/>
  <c r="M98" i="3"/>
  <c r="N98" i="3"/>
  <c r="O98" i="3"/>
  <c r="M156" i="3"/>
  <c r="N156" i="3"/>
  <c r="O156" i="3"/>
  <c r="M155" i="3"/>
  <c r="N155" i="3"/>
  <c r="O155" i="3"/>
  <c r="M154" i="3"/>
  <c r="N154" i="3"/>
  <c r="O154" i="3"/>
  <c r="M153" i="3"/>
  <c r="N153" i="3"/>
  <c r="O153" i="3"/>
  <c r="M152" i="3"/>
  <c r="N152" i="3"/>
  <c r="O152" i="3"/>
  <c r="M151" i="3"/>
  <c r="N151" i="3"/>
  <c r="O151" i="3"/>
  <c r="M150" i="3"/>
  <c r="N150" i="3"/>
  <c r="O150" i="3"/>
  <c r="M149" i="3"/>
  <c r="N149" i="3"/>
  <c r="O149" i="3"/>
  <c r="M148" i="3"/>
  <c r="N148" i="3"/>
  <c r="O148" i="3"/>
  <c r="M147" i="3"/>
  <c r="N147" i="3"/>
  <c r="O147" i="3"/>
  <c r="M146" i="3"/>
  <c r="N146" i="3"/>
  <c r="O146" i="3"/>
  <c r="M145" i="3"/>
  <c r="N145" i="3"/>
  <c r="O145" i="3"/>
  <c r="M144" i="3"/>
  <c r="N144" i="3"/>
  <c r="O144" i="3"/>
  <c r="M143" i="3"/>
  <c r="N143" i="3"/>
  <c r="O143" i="3"/>
  <c r="M142" i="3"/>
  <c r="N142" i="3"/>
  <c r="O142" i="3"/>
  <c r="M141" i="3"/>
  <c r="N141" i="3"/>
  <c r="O141" i="3"/>
  <c r="M140" i="3"/>
  <c r="N140" i="3"/>
  <c r="O140" i="3"/>
  <c r="M139" i="3"/>
  <c r="N139" i="3"/>
  <c r="O139" i="3"/>
  <c r="M138" i="3"/>
  <c r="N138" i="3"/>
  <c r="O138" i="3"/>
  <c r="M137" i="3"/>
  <c r="N137" i="3"/>
  <c r="O137" i="3"/>
  <c r="M136" i="3"/>
  <c r="N136" i="3"/>
  <c r="O136" i="3"/>
  <c r="M135" i="3"/>
  <c r="N135" i="3"/>
  <c r="O135" i="3"/>
  <c r="M134" i="3"/>
  <c r="N134" i="3"/>
  <c r="O134" i="3"/>
  <c r="M133" i="3"/>
  <c r="N133" i="3"/>
  <c r="O133" i="3"/>
  <c r="M132" i="3"/>
  <c r="N132" i="3"/>
  <c r="O132" i="3"/>
  <c r="M131" i="3"/>
  <c r="N131" i="3"/>
  <c r="O131" i="3"/>
  <c r="M130" i="3"/>
  <c r="N130" i="3"/>
  <c r="O130" i="3"/>
  <c r="M129" i="3"/>
  <c r="N129" i="3"/>
  <c r="O129" i="3"/>
  <c r="M128" i="3"/>
  <c r="N128" i="3"/>
  <c r="O128" i="3"/>
  <c r="M127" i="3"/>
  <c r="N127" i="3"/>
  <c r="O127" i="3"/>
  <c r="M126" i="3"/>
  <c r="N126" i="3"/>
  <c r="O126" i="3"/>
  <c r="M125" i="3"/>
  <c r="N125" i="3"/>
  <c r="O125" i="3"/>
  <c r="M124" i="3"/>
  <c r="N124" i="3"/>
  <c r="O124" i="3"/>
  <c r="M123" i="3"/>
  <c r="N123" i="3"/>
  <c r="O123" i="3"/>
  <c r="M122" i="3"/>
  <c r="N122" i="3"/>
  <c r="O122" i="3"/>
  <c r="M121" i="3"/>
  <c r="N121" i="3"/>
  <c r="O121" i="3"/>
  <c r="M120" i="3"/>
  <c r="N120" i="3"/>
  <c r="O120" i="3"/>
  <c r="M119" i="3"/>
  <c r="N119" i="3"/>
  <c r="O119" i="3"/>
  <c r="M118" i="3"/>
  <c r="N118" i="3"/>
  <c r="O118" i="3"/>
  <c r="M117" i="3"/>
  <c r="N117" i="3"/>
  <c r="O117" i="3"/>
  <c r="M115" i="3"/>
  <c r="N115" i="3"/>
  <c r="O115" i="3"/>
  <c r="M191" i="3"/>
  <c r="N191" i="3"/>
  <c r="O191" i="3"/>
  <c r="M190" i="3"/>
  <c r="N190" i="3"/>
  <c r="O190" i="3"/>
  <c r="M189" i="3"/>
  <c r="N189" i="3"/>
  <c r="O189" i="3"/>
  <c r="M188" i="3"/>
  <c r="N188" i="3"/>
  <c r="O188" i="3"/>
  <c r="M187" i="3"/>
  <c r="N187" i="3"/>
  <c r="O187" i="3"/>
  <c r="M186" i="3"/>
  <c r="N186" i="3"/>
  <c r="O186" i="3"/>
  <c r="M185" i="3"/>
  <c r="N185" i="3"/>
  <c r="O185" i="3"/>
  <c r="M184" i="3"/>
  <c r="N184" i="3"/>
  <c r="O184" i="3"/>
  <c r="M182" i="3"/>
  <c r="N182" i="3"/>
  <c r="O182" i="3"/>
  <c r="M181" i="3"/>
  <c r="N181" i="3"/>
  <c r="O181" i="3"/>
  <c r="M180" i="3"/>
  <c r="N180" i="3"/>
  <c r="O180" i="3"/>
  <c r="M179" i="3"/>
  <c r="N179" i="3"/>
  <c r="O179" i="3"/>
  <c r="M178" i="3"/>
  <c r="N178" i="3"/>
  <c r="O178" i="3"/>
  <c r="M177" i="3"/>
  <c r="N177" i="3"/>
  <c r="O177" i="3"/>
  <c r="M176" i="3"/>
  <c r="N176" i="3"/>
  <c r="O176" i="3"/>
  <c r="M175" i="3"/>
  <c r="N175" i="3"/>
  <c r="O175" i="3"/>
  <c r="M174" i="3"/>
  <c r="N174" i="3"/>
  <c r="O174" i="3"/>
  <c r="M173" i="3"/>
  <c r="N173" i="3"/>
  <c r="O173" i="3"/>
  <c r="M172" i="3"/>
  <c r="N172" i="3"/>
  <c r="O172" i="3"/>
  <c r="M171" i="3"/>
  <c r="N171" i="3"/>
  <c r="O171" i="3"/>
  <c r="M170" i="3"/>
  <c r="N170" i="3"/>
  <c r="O170" i="3"/>
  <c r="M169" i="3"/>
  <c r="N169" i="3"/>
  <c r="O169" i="3"/>
  <c r="M168" i="3"/>
  <c r="N168" i="3"/>
  <c r="O168" i="3"/>
  <c r="M167" i="3"/>
  <c r="N167" i="3"/>
  <c r="O167" i="3"/>
  <c r="M166" i="3"/>
  <c r="N166" i="3"/>
  <c r="O166" i="3"/>
  <c r="M165" i="3"/>
  <c r="N165" i="3"/>
  <c r="O165" i="3"/>
  <c r="M164" i="3"/>
  <c r="N164" i="3"/>
  <c r="O164" i="3"/>
  <c r="M163" i="3"/>
  <c r="N163" i="3"/>
  <c r="O163" i="3"/>
  <c r="M162" i="3"/>
  <c r="N162" i="3"/>
  <c r="O162" i="3"/>
  <c r="M161" i="3"/>
  <c r="N161" i="3"/>
  <c r="O161" i="3"/>
  <c r="P162" i="1"/>
  <c r="P175" i="1"/>
  <c r="P179" i="1"/>
  <c r="P165" i="1"/>
  <c r="P148" i="1"/>
  <c r="P120" i="1"/>
  <c r="P168" i="1"/>
  <c r="P128" i="1"/>
  <c r="P121" i="1"/>
  <c r="P126" i="1"/>
  <c r="P130" i="1"/>
  <c r="P123" i="1"/>
  <c r="P180" i="1"/>
  <c r="P167" i="1"/>
  <c r="P186" i="1"/>
  <c r="P166" i="1"/>
  <c r="P184" i="1"/>
  <c r="P178" i="1"/>
  <c r="P171" i="1"/>
  <c r="P164" i="1"/>
  <c r="P185" i="1"/>
  <c r="P188" i="1"/>
  <c r="P181" i="1"/>
  <c r="P173" i="1"/>
  <c r="P172" i="1"/>
  <c r="P182" i="1"/>
  <c r="P176" i="1"/>
  <c r="P183" i="1"/>
  <c r="P177" i="1"/>
  <c r="P170" i="1"/>
  <c r="P163" i="1"/>
  <c r="P151" i="1"/>
  <c r="P141" i="1"/>
  <c r="P133" i="1"/>
  <c r="P118" i="1"/>
  <c r="P161" i="1"/>
  <c r="P149" i="1"/>
  <c r="P136" i="1"/>
  <c r="P157" i="1"/>
  <c r="P150" i="1"/>
  <c r="P143" i="1"/>
  <c r="P137" i="1"/>
  <c r="P129" i="1"/>
  <c r="P122" i="1"/>
  <c r="P147" i="1"/>
  <c r="P142" i="1"/>
  <c r="P119" i="1"/>
  <c r="P155" i="1"/>
  <c r="P146" i="1"/>
  <c r="P153" i="1"/>
  <c r="P145" i="1"/>
  <c r="P140" i="1"/>
  <c r="P132" i="1"/>
  <c r="P125" i="1"/>
  <c r="P156" i="1"/>
  <c r="P135" i="1"/>
  <c r="P127" i="1"/>
  <c r="P138" i="1"/>
  <c r="P134" i="1"/>
  <c r="P117" i="1"/>
  <c r="P154" i="1"/>
  <c r="P152" i="1"/>
  <c r="P144" i="1"/>
  <c r="P139" i="1"/>
  <c r="P131" i="1"/>
  <c r="P124" i="1"/>
  <c r="P113" i="1"/>
  <c r="P111" i="1"/>
  <c r="P102" i="1"/>
  <c r="P103" i="1"/>
  <c r="P100" i="1"/>
  <c r="P110" i="1"/>
  <c r="P106" i="1"/>
  <c r="P109" i="1"/>
  <c r="P114" i="1"/>
  <c r="P107" i="1"/>
  <c r="P101" i="1"/>
  <c r="P105" i="1"/>
  <c r="P99" i="1"/>
  <c r="P112" i="1"/>
  <c r="P104" i="1"/>
  <c r="P115" i="1"/>
  <c r="P108" i="1"/>
  <c r="F4" i="1"/>
  <c r="F5" i="1"/>
  <c r="E5" i="3"/>
  <c r="F6" i="1"/>
  <c r="F7" i="1"/>
  <c r="E7" i="3"/>
  <c r="F8" i="1"/>
  <c r="E8" i="3"/>
  <c r="F9" i="1"/>
  <c r="E9" i="3"/>
  <c r="F10" i="1"/>
  <c r="E10" i="3"/>
  <c r="F11" i="1"/>
  <c r="E11" i="3"/>
  <c r="F12" i="1"/>
  <c r="E12" i="3"/>
  <c r="F13" i="1"/>
  <c r="E13" i="3"/>
  <c r="F14" i="1"/>
  <c r="E14" i="3"/>
  <c r="F15" i="1"/>
  <c r="E15" i="3"/>
  <c r="F16" i="1"/>
  <c r="E16" i="3"/>
  <c r="F17" i="1"/>
  <c r="E17" i="3"/>
  <c r="F18" i="1"/>
  <c r="E18" i="3"/>
  <c r="F19" i="1"/>
  <c r="E19" i="3"/>
  <c r="F20" i="1"/>
  <c r="E20" i="3"/>
  <c r="F21" i="1"/>
  <c r="E21" i="3"/>
  <c r="F22" i="1"/>
  <c r="E22" i="3"/>
  <c r="F23" i="1"/>
  <c r="E23" i="3"/>
  <c r="F24" i="1"/>
  <c r="E24" i="3"/>
  <c r="F25" i="1"/>
  <c r="E25" i="3"/>
  <c r="F26" i="1"/>
  <c r="E26" i="3"/>
  <c r="F27" i="1"/>
  <c r="E27" i="3"/>
  <c r="F28" i="1"/>
  <c r="E28" i="3"/>
  <c r="F29" i="1"/>
  <c r="E29" i="3"/>
  <c r="F30" i="1"/>
  <c r="E30" i="3"/>
  <c r="F31" i="1"/>
  <c r="E31" i="3"/>
  <c r="F33" i="1"/>
  <c r="E48" i="3"/>
  <c r="E49" i="3"/>
  <c r="E50" i="3"/>
  <c r="E51" i="3"/>
  <c r="E52" i="3"/>
  <c r="E53" i="3"/>
  <c r="E54" i="3"/>
  <c r="E55" i="3"/>
  <c r="E56" i="3"/>
  <c r="E57" i="3"/>
  <c r="E58" i="3"/>
  <c r="E59" i="3"/>
  <c r="E60" i="3"/>
  <c r="E61" i="3"/>
  <c r="E62" i="3"/>
  <c r="E63" i="3"/>
  <c r="E64" i="3"/>
  <c r="E65" i="3"/>
  <c r="E66" i="3"/>
  <c r="E71" i="3"/>
  <c r="E74" i="3"/>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3" i="1"/>
  <c r="R49" i="3"/>
  <c r="R50" i="3"/>
  <c r="R51" i="3"/>
  <c r="R52" i="3"/>
  <c r="R53" i="3"/>
  <c r="R54" i="3"/>
  <c r="R55" i="3"/>
  <c r="R56" i="3"/>
  <c r="R57" i="3"/>
  <c r="R58" i="3"/>
  <c r="R59" i="3"/>
  <c r="R60" i="3"/>
  <c r="R61" i="3"/>
  <c r="R62" i="3"/>
  <c r="R63" i="3"/>
  <c r="R64" i="3"/>
  <c r="R65" i="3"/>
  <c r="R71" i="3"/>
  <c r="R72" i="3"/>
  <c r="R74" i="3"/>
  <c r="R75" i="3"/>
  <c r="R76" i="3"/>
  <c r="R77" i="3"/>
  <c r="R78" i="3"/>
  <c r="R79" i="3"/>
  <c r="R80" i="3"/>
  <c r="R81" i="3"/>
  <c r="R82" i="3"/>
  <c r="R83" i="3"/>
  <c r="R84" i="3"/>
  <c r="R85" i="3"/>
  <c r="R98" i="3"/>
  <c r="R100" i="3"/>
  <c r="R101" i="3"/>
  <c r="R102" i="3"/>
  <c r="R104" i="3"/>
  <c r="R105" i="3"/>
  <c r="R106" i="3"/>
  <c r="R107" i="3"/>
  <c r="R108" i="3"/>
  <c r="R109" i="3"/>
  <c r="R110" i="3"/>
  <c r="R111" i="3"/>
  <c r="R112" i="3"/>
  <c r="R113" i="3"/>
  <c r="R114" i="3"/>
  <c r="R115"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61" i="3"/>
  <c r="R162" i="3"/>
  <c r="R163" i="3"/>
  <c r="R164" i="3"/>
  <c r="R165" i="3"/>
  <c r="R166" i="3"/>
  <c r="R167" i="3"/>
  <c r="R168" i="3"/>
  <c r="R169" i="3"/>
  <c r="R170" i="3"/>
  <c r="R171" i="3"/>
  <c r="R172" i="3"/>
  <c r="R173" i="3"/>
  <c r="R174" i="3"/>
  <c r="R175" i="3"/>
  <c r="R176" i="3"/>
  <c r="R177" i="3"/>
  <c r="R178" i="3"/>
  <c r="R179" i="3"/>
  <c r="R180" i="3"/>
  <c r="R181" i="3"/>
  <c r="R182"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4" i="3"/>
  <c r="R225" i="3"/>
  <c r="R226" i="3"/>
  <c r="R227" i="3"/>
  <c r="R228" i="3"/>
  <c r="R229" i="3"/>
  <c r="R230" i="3"/>
  <c r="R231" i="3"/>
  <c r="R232" i="3"/>
  <c r="R233" i="3"/>
  <c r="R234" i="3"/>
  <c r="R235" i="3"/>
  <c r="R236" i="3"/>
  <c r="R237" i="3"/>
  <c r="R238" i="3"/>
  <c r="R239" i="3"/>
  <c r="R242" i="3"/>
  <c r="R243" i="3"/>
  <c r="R244" i="3"/>
  <c r="R245" i="3"/>
  <c r="R246" i="3"/>
  <c r="R247" i="3"/>
  <c r="R248" i="3"/>
  <c r="R249" i="3"/>
  <c r="R250" i="3"/>
  <c r="R251" i="3"/>
  <c r="R254" i="3"/>
  <c r="R255" i="3"/>
  <c r="R256" i="3"/>
  <c r="R257" i="3"/>
  <c r="R258" i="3"/>
  <c r="R259" i="3"/>
  <c r="R260" i="3"/>
  <c r="R261" i="3"/>
  <c r="R262" i="3"/>
  <c r="R263" i="3"/>
  <c r="R264" i="3"/>
  <c r="R265" i="3"/>
  <c r="R266" i="3"/>
  <c r="R267" i="3"/>
  <c r="R268" i="3"/>
  <c r="R269" i="3"/>
  <c r="R315" i="3"/>
  <c r="R316" i="3"/>
  <c r="R318" i="3"/>
  <c r="R319" i="3"/>
  <c r="R320" i="3"/>
  <c r="R321" i="3"/>
  <c r="R322" i="3"/>
  <c r="R323" i="3"/>
  <c r="R324" i="3"/>
  <c r="R325" i="3"/>
  <c r="R326" i="3"/>
  <c r="R327" i="3"/>
  <c r="R328" i="3"/>
  <c r="R329" i="3"/>
  <c r="R330" i="3"/>
  <c r="R331" i="3"/>
  <c r="R332" i="3"/>
  <c r="R333" i="3"/>
  <c r="R334" i="3"/>
  <c r="R335" i="3"/>
  <c r="R336" i="3"/>
  <c r="R337" i="3"/>
  <c r="R338" i="3"/>
  <c r="R339" i="3"/>
  <c r="R342" i="3"/>
  <c r="R343" i="3"/>
  <c r="R344" i="3"/>
  <c r="R345" i="3"/>
  <c r="R347" i="3"/>
  <c r="R348" i="3"/>
  <c r="R349" i="3"/>
  <c r="R350" i="3"/>
  <c r="R351" i="3"/>
  <c r="R352" i="3"/>
  <c r="R353" i="3"/>
  <c r="R354" i="3"/>
  <c r="R355" i="3"/>
  <c r="R356" i="3"/>
  <c r="R357" i="3"/>
  <c r="R358" i="3"/>
  <c r="R359" i="3"/>
  <c r="R360" i="3"/>
  <c r="R361" i="3"/>
  <c r="R362" i="3"/>
  <c r="R363" i="3"/>
  <c r="R364" i="3"/>
  <c r="E32" i="3"/>
  <c r="E33" i="3"/>
  <c r="S722" i="3"/>
  <c r="S157" i="3"/>
  <c r="S103" i="3"/>
  <c r="S183" i="3"/>
  <c r="S99" i="3"/>
  <c r="S97" i="3"/>
  <c r="E92" i="3"/>
  <c r="S219" i="3"/>
  <c r="S444" i="3"/>
  <c r="S356" i="3"/>
  <c r="S349" i="3"/>
  <c r="S335" i="3"/>
  <c r="S328" i="3"/>
  <c r="S321" i="3"/>
  <c r="S269" i="3"/>
  <c r="S262" i="3"/>
  <c r="S257" i="3"/>
  <c r="S249" i="3"/>
  <c r="S364" i="3"/>
  <c r="S226" i="3"/>
  <c r="S210" i="3"/>
  <c r="S359" i="3"/>
  <c r="S351" i="3"/>
  <c r="S338" i="3"/>
  <c r="S265" i="3"/>
  <c r="S251" i="3"/>
  <c r="S244" i="3"/>
  <c r="S229" i="3"/>
  <c r="S213" i="3"/>
  <c r="S344" i="3"/>
  <c r="S331" i="3"/>
  <c r="S316" i="3"/>
  <c r="P165" i="3"/>
  <c r="S165" i="3"/>
  <c r="P173" i="3"/>
  <c r="S173" i="3"/>
  <c r="P181" i="3"/>
  <c r="S181" i="3"/>
  <c r="P189" i="3"/>
  <c r="S189" i="3"/>
  <c r="P120" i="3"/>
  <c r="S120" i="3"/>
  <c r="P127" i="3"/>
  <c r="S127" i="3"/>
  <c r="P135" i="3"/>
  <c r="S135" i="3"/>
  <c r="P148" i="3"/>
  <c r="S148" i="3"/>
  <c r="P156" i="3"/>
  <c r="S156" i="3"/>
  <c r="S197" i="3"/>
  <c r="S357" i="3"/>
  <c r="S342" i="3"/>
  <c r="S336" i="3"/>
  <c r="S329" i="3"/>
  <c r="S322" i="3"/>
  <c r="S263" i="3"/>
  <c r="S258" i="3"/>
  <c r="S250" i="3"/>
  <c r="S242" i="3"/>
  <c r="S235" i="3"/>
  <c r="S211" i="3"/>
  <c r="S203" i="3"/>
  <c r="S195" i="3"/>
  <c r="S194" i="3"/>
  <c r="P167" i="3"/>
  <c r="S167" i="3"/>
  <c r="P175" i="3"/>
  <c r="S175" i="3"/>
  <c r="P184" i="3"/>
  <c r="S184" i="3"/>
  <c r="P190" i="3"/>
  <c r="S190" i="3"/>
  <c r="P122" i="3"/>
  <c r="S122" i="3"/>
  <c r="P129" i="3"/>
  <c r="S129" i="3"/>
  <c r="P137" i="3"/>
  <c r="S137" i="3"/>
  <c r="S205" i="3"/>
  <c r="S358" i="3"/>
  <c r="S350" i="3"/>
  <c r="S343" i="3"/>
  <c r="S337" i="3"/>
  <c r="S330" i="3"/>
  <c r="S323" i="3"/>
  <c r="S315" i="3"/>
  <c r="S264" i="3"/>
  <c r="S243" i="3"/>
  <c r="S236" i="3"/>
  <c r="S228" i="3"/>
  <c r="S212" i="3"/>
  <c r="S204" i="3"/>
  <c r="S196" i="3"/>
  <c r="S202" i="3"/>
  <c r="P163" i="3"/>
  <c r="S163" i="3"/>
  <c r="P171" i="3"/>
  <c r="S171" i="3"/>
  <c r="P179" i="3"/>
  <c r="S179" i="3"/>
  <c r="P118" i="3"/>
  <c r="S118" i="3"/>
  <c r="P133" i="3"/>
  <c r="S133" i="3"/>
  <c r="P141" i="3"/>
  <c r="S141" i="3"/>
  <c r="P146" i="3"/>
  <c r="S146" i="3"/>
  <c r="P154" i="3"/>
  <c r="S154" i="3"/>
  <c r="P107" i="3"/>
  <c r="S107" i="3"/>
  <c r="P114" i="3"/>
  <c r="S114" i="3"/>
  <c r="P76" i="3"/>
  <c r="S76" i="3"/>
  <c r="P84" i="3"/>
  <c r="S84" i="3"/>
  <c r="P11" i="3"/>
  <c r="P19" i="3"/>
  <c r="P27" i="3"/>
  <c r="P45" i="3"/>
  <c r="P55" i="3"/>
  <c r="P4" i="3"/>
  <c r="S227" i="3"/>
  <c r="S363" i="3"/>
  <c r="S334" i="3"/>
  <c r="S248" i="3"/>
  <c r="S233" i="3"/>
  <c r="S217" i="3"/>
  <c r="S209" i="3"/>
  <c r="S201" i="3"/>
  <c r="S355" i="3"/>
  <c r="S320" i="3"/>
  <c r="S256" i="3"/>
  <c r="S354" i="3"/>
  <c r="S319" i="3"/>
  <c r="S260" i="3"/>
  <c r="S247" i="3"/>
  <c r="S239" i="3"/>
  <c r="S224" i="3"/>
  <c r="S216" i="3"/>
  <c r="S192" i="3"/>
  <c r="P150" i="3"/>
  <c r="S150" i="3"/>
  <c r="P111" i="3"/>
  <c r="S111" i="3"/>
  <c r="P72" i="3"/>
  <c r="P80" i="3"/>
  <c r="S80" i="3"/>
  <c r="P7" i="3"/>
  <c r="P15" i="3"/>
  <c r="P23" i="3"/>
  <c r="P31" i="3"/>
  <c r="P51" i="3"/>
  <c r="P59" i="3"/>
  <c r="S362" i="3"/>
  <c r="S348" i="3"/>
  <c r="S327" i="3"/>
  <c r="S261" i="3"/>
  <c r="S347" i="3"/>
  <c r="S339" i="3"/>
  <c r="S326" i="3"/>
  <c r="S268" i="3"/>
  <c r="S255" i="3"/>
  <c r="S232" i="3"/>
  <c r="P174" i="3"/>
  <c r="S174" i="3"/>
  <c r="P102" i="3"/>
  <c r="S102" i="3"/>
  <c r="P79" i="3"/>
  <c r="S79" i="3"/>
  <c r="P22" i="3"/>
  <c r="P50" i="3"/>
  <c r="P58" i="3"/>
  <c r="P65" i="3"/>
  <c r="S234" i="3"/>
  <c r="S218" i="3"/>
  <c r="P161" i="3"/>
  <c r="S161" i="3"/>
  <c r="P177" i="3"/>
  <c r="S177" i="3"/>
  <c r="P186" i="3"/>
  <c r="S186" i="3"/>
  <c r="P115" i="3"/>
  <c r="S115" i="3"/>
  <c r="P124" i="3"/>
  <c r="S124" i="3"/>
  <c r="P131" i="3"/>
  <c r="S131" i="3"/>
  <c r="P139" i="3"/>
  <c r="S139" i="3"/>
  <c r="P144" i="3"/>
  <c r="S144" i="3"/>
  <c r="P152" i="3"/>
  <c r="S152" i="3"/>
  <c r="P98" i="3"/>
  <c r="S98" i="3"/>
  <c r="P105" i="3"/>
  <c r="S105" i="3"/>
  <c r="P112" i="3"/>
  <c r="S112" i="3"/>
  <c r="P74" i="3"/>
  <c r="P82" i="3"/>
  <c r="S82" i="3"/>
  <c r="P9" i="3"/>
  <c r="P17" i="3"/>
  <c r="P25" i="3"/>
  <c r="P32" i="3"/>
  <c r="P53" i="3"/>
  <c r="P61" i="3"/>
  <c r="P110" i="3"/>
  <c r="S110" i="3"/>
  <c r="P6" i="3"/>
  <c r="P14" i="3"/>
  <c r="P30" i="3"/>
  <c r="S225" i="3"/>
  <c r="S193" i="3"/>
  <c r="P172" i="3"/>
  <c r="S172" i="3"/>
  <c r="P180" i="3"/>
  <c r="S180" i="3"/>
  <c r="P188" i="3"/>
  <c r="S188" i="3"/>
  <c r="P119" i="3"/>
  <c r="S119" i="3"/>
  <c r="P126" i="3"/>
  <c r="S126" i="3"/>
  <c r="P134" i="3"/>
  <c r="S134" i="3"/>
  <c r="P147" i="3"/>
  <c r="S147" i="3"/>
  <c r="P155" i="3"/>
  <c r="S155" i="3"/>
  <c r="P100" i="3"/>
  <c r="S100" i="3"/>
  <c r="P108" i="3"/>
  <c r="S108" i="3"/>
  <c r="P77" i="3"/>
  <c r="S77" i="3"/>
  <c r="P85" i="3"/>
  <c r="S85" i="3"/>
  <c r="P12" i="3"/>
  <c r="P20" i="3"/>
  <c r="P28" i="3"/>
  <c r="P48" i="3"/>
  <c r="P56" i="3"/>
  <c r="P63" i="3"/>
  <c r="P128" i="3"/>
  <c r="S128" i="3"/>
  <c r="S208" i="3"/>
  <c r="S200" i="3"/>
  <c r="P166" i="3"/>
  <c r="S166" i="3"/>
  <c r="P149" i="3"/>
  <c r="S149" i="3"/>
  <c r="S353" i="3"/>
  <c r="S333" i="3"/>
  <c r="S325" i="3"/>
  <c r="S267" i="3"/>
  <c r="S254" i="3"/>
  <c r="S246" i="3"/>
  <c r="S215" i="3"/>
  <c r="S207" i="3"/>
  <c r="S199" i="3"/>
  <c r="P162" i="3"/>
  <c r="S162" i="3"/>
  <c r="P170" i="3"/>
  <c r="S170" i="3"/>
  <c r="P178" i="3"/>
  <c r="S178" i="3"/>
  <c r="P187" i="3"/>
  <c r="S187" i="3"/>
  <c r="P117" i="3"/>
  <c r="S117" i="3"/>
  <c r="P125" i="3"/>
  <c r="S125" i="3"/>
  <c r="P132" i="3"/>
  <c r="S132" i="3"/>
  <c r="P140" i="3"/>
  <c r="S140" i="3"/>
  <c r="P145" i="3"/>
  <c r="S145" i="3"/>
  <c r="P153" i="3"/>
  <c r="S153" i="3"/>
  <c r="P106" i="3"/>
  <c r="S106" i="3"/>
  <c r="P113" i="3"/>
  <c r="S113" i="3"/>
  <c r="P75" i="3"/>
  <c r="S75" i="3"/>
  <c r="P83" i="3"/>
  <c r="S83" i="3"/>
  <c r="P10" i="3"/>
  <c r="P18" i="3"/>
  <c r="P26" i="3"/>
  <c r="P54" i="3"/>
  <c r="P62" i="3"/>
  <c r="P121" i="3"/>
  <c r="S121" i="3"/>
  <c r="P142" i="3"/>
  <c r="S142" i="3"/>
  <c r="S360" i="3"/>
  <c r="S345" i="3"/>
  <c r="S332" i="3"/>
  <c r="S324" i="3"/>
  <c r="S318" i="3"/>
  <c r="S266" i="3"/>
  <c r="S259" i="3"/>
  <c r="S245" i="3"/>
  <c r="S238" i="3"/>
  <c r="S230" i="3"/>
  <c r="S214" i="3"/>
  <c r="S206" i="3"/>
  <c r="S198" i="3"/>
  <c r="P101" i="3"/>
  <c r="S101" i="3"/>
  <c r="P109" i="3"/>
  <c r="S109" i="3"/>
  <c r="P78" i="3"/>
  <c r="S78" i="3"/>
  <c r="P5" i="3"/>
  <c r="P13" i="3"/>
  <c r="P21" i="3"/>
  <c r="P29" i="3"/>
  <c r="P49" i="3"/>
  <c r="P57" i="3"/>
  <c r="P64" i="3"/>
  <c r="P182" i="3"/>
  <c r="S182" i="3"/>
  <c r="P136" i="3"/>
  <c r="S136" i="3"/>
  <c r="P71" i="3"/>
  <c r="S352" i="3"/>
  <c r="S237" i="3"/>
  <c r="P168" i="3"/>
  <c r="S168" i="3"/>
  <c r="P176" i="3"/>
  <c r="S176" i="3"/>
  <c r="P185" i="3"/>
  <c r="S185" i="3"/>
  <c r="P191" i="3"/>
  <c r="S191" i="3"/>
  <c r="P123" i="3"/>
  <c r="S123" i="3"/>
  <c r="P130" i="3"/>
  <c r="S130" i="3"/>
  <c r="P138" i="3"/>
  <c r="S138" i="3"/>
  <c r="P143" i="3"/>
  <c r="S143" i="3"/>
  <c r="P151" i="3"/>
  <c r="S151" i="3"/>
  <c r="P104" i="3"/>
  <c r="S104" i="3"/>
  <c r="P81" i="3"/>
  <c r="S81" i="3"/>
  <c r="P8" i="3"/>
  <c r="P16" i="3"/>
  <c r="P24" i="3"/>
  <c r="P52" i="3"/>
  <c r="P60" i="3"/>
  <c r="S231" i="3"/>
  <c r="P164" i="3"/>
  <c r="S164" i="3"/>
  <c r="P169" i="3"/>
  <c r="S169" i="3"/>
  <c r="P12" i="1"/>
  <c r="P33" i="1"/>
  <c r="P27" i="1"/>
  <c r="P19" i="1"/>
  <c r="P11" i="1"/>
  <c r="P17" i="1"/>
  <c r="P24" i="1"/>
  <c r="P16" i="1"/>
  <c r="P8" i="1"/>
  <c r="P20" i="1"/>
  <c r="S66" i="3"/>
  <c r="P23" i="1"/>
  <c r="P15" i="1"/>
  <c r="P7" i="1"/>
  <c r="P28" i="1"/>
  <c r="P25" i="1"/>
  <c r="P4" i="1"/>
  <c r="P21" i="1"/>
  <c r="P9" i="1"/>
  <c r="P29" i="1"/>
  <c r="P13" i="1"/>
  <c r="P31" i="1"/>
  <c r="P6" i="1"/>
  <c r="P26" i="1"/>
  <c r="P18" i="1"/>
  <c r="P10" i="1"/>
  <c r="P30" i="1"/>
  <c r="P22" i="1"/>
  <c r="P14" i="1"/>
  <c r="P5" i="1"/>
  <c r="R48" i="3"/>
  <c r="R45" i="3"/>
  <c r="R10" i="3"/>
  <c r="R11" i="3"/>
  <c r="R12" i="3"/>
  <c r="R13" i="3"/>
  <c r="R14" i="3"/>
  <c r="R15" i="3"/>
  <c r="R16" i="3"/>
  <c r="R17" i="3"/>
  <c r="R18" i="3"/>
  <c r="R19" i="3"/>
  <c r="R20" i="3"/>
  <c r="R21" i="3"/>
  <c r="R22" i="3"/>
  <c r="R23" i="3"/>
  <c r="R24" i="3"/>
  <c r="R25" i="3"/>
  <c r="R26" i="3"/>
  <c r="R27" i="3"/>
  <c r="R28" i="3"/>
  <c r="R29" i="3"/>
  <c r="R30" i="3"/>
  <c r="R31" i="3"/>
  <c r="R32" i="3"/>
  <c r="S361" i="3"/>
  <c r="R7" i="3"/>
  <c r="R8" i="3"/>
  <c r="R9" i="3"/>
  <c r="R6" i="3"/>
  <c r="R4" i="3"/>
  <c r="R5" i="3"/>
  <c r="S33" i="3"/>
  <c r="S92" i="3"/>
  <c r="S27" i="3"/>
  <c r="S58" i="3"/>
  <c r="S12" i="3"/>
  <c r="S62" i="3"/>
  <c r="S10" i="3"/>
  <c r="S32" i="3"/>
  <c r="S44" i="3"/>
  <c r="S51" i="3"/>
  <c r="S24" i="3"/>
  <c r="S22" i="3"/>
  <c r="S14" i="3"/>
  <c r="S19" i="3"/>
  <c r="S64" i="3"/>
  <c r="S56" i="3"/>
  <c r="S8" i="3"/>
  <c r="S49" i="3"/>
  <c r="S18" i="3"/>
  <c r="S17" i="3"/>
  <c r="S23" i="3"/>
  <c r="S20" i="3"/>
  <c r="S60" i="3"/>
  <c r="S74" i="3"/>
  <c r="S55" i="3"/>
  <c r="S50" i="3"/>
  <c r="S54" i="3"/>
  <c r="S59" i="3"/>
  <c r="S53" i="3"/>
  <c r="S30" i="3"/>
  <c r="S52" i="3"/>
  <c r="S72" i="3"/>
  <c r="S7" i="3"/>
  <c r="S5" i="3"/>
  <c r="S45" i="3"/>
  <c r="S61" i="3"/>
  <c r="S25" i="3"/>
  <c r="S11" i="3"/>
  <c r="S57" i="3"/>
  <c r="S16" i="3"/>
  <c r="S31" i="3"/>
  <c r="S48" i="3"/>
  <c r="S15" i="3"/>
  <c r="S6" i="3"/>
  <c r="S9" i="3"/>
  <c r="S29" i="3"/>
  <c r="S63" i="3"/>
  <c r="S28" i="3"/>
  <c r="S65" i="3"/>
  <c r="S71" i="3"/>
  <c r="S21" i="3"/>
  <c r="S26" i="3"/>
  <c r="S13" i="3"/>
  <c r="E4" i="3"/>
  <c r="S4" i="3"/>
  <c r="B5" i="6"/>
  <c r="B6" i="6"/>
  <c r="T750" i="3"/>
  <c r="T759" i="3"/>
  <c r="T752" i="3"/>
  <c r="T751" i="3"/>
  <c r="T754" i="3"/>
  <c r="T753" i="3"/>
  <c r="T756" i="3"/>
  <c r="T755" i="3"/>
  <c r="T758" i="3"/>
  <c r="T757" i="3"/>
  <c r="T367" i="3"/>
  <c r="T368" i="3"/>
  <c r="T116" i="3"/>
  <c r="T47" i="3"/>
  <c r="T70" i="3"/>
  <c r="T748" i="3"/>
  <c r="T46" i="3"/>
  <c r="T48" i="3"/>
  <c r="T49" i="3"/>
  <c r="T50" i="3"/>
  <c r="T51" i="3"/>
  <c r="T52" i="3"/>
  <c r="T53" i="3"/>
  <c r="T761" i="3"/>
  <c r="T749" i="3"/>
  <c r="T762" i="3"/>
  <c r="T763" i="3"/>
  <c r="T760" i="3"/>
  <c r="T764" i="3"/>
  <c r="T733" i="3"/>
  <c r="T724" i="3"/>
  <c r="T728" i="3"/>
  <c r="T732" i="3"/>
  <c r="T725" i="3"/>
  <c r="T729" i="3"/>
  <c r="T726" i="3"/>
  <c r="T730" i="3"/>
  <c r="T727" i="3"/>
  <c r="T731" i="3"/>
  <c r="T734" i="3"/>
  <c r="T738" i="3"/>
  <c r="T741" i="3"/>
  <c r="T735" i="3"/>
  <c r="T739" i="3"/>
  <c r="T742" i="3"/>
  <c r="T745" i="3"/>
  <c r="T736" i="3"/>
  <c r="T743" i="3"/>
  <c r="T746" i="3"/>
  <c r="T737" i="3"/>
  <c r="T740" i="3"/>
  <c r="T744" i="3"/>
  <c r="T747" i="3"/>
  <c r="T723" i="3"/>
  <c r="T694" i="3"/>
  <c r="T698" i="3"/>
  <c r="T702" i="3"/>
  <c r="T706" i="3"/>
  <c r="T710" i="3"/>
  <c r="T714" i="3"/>
  <c r="T718" i="3"/>
  <c r="T722" i="3"/>
  <c r="T695" i="3"/>
  <c r="T699" i="3"/>
  <c r="T703" i="3"/>
  <c r="T707" i="3"/>
  <c r="T711" i="3"/>
  <c r="T715" i="3"/>
  <c r="T719" i="3"/>
  <c r="T696" i="3"/>
  <c r="T700" i="3"/>
  <c r="T704" i="3"/>
  <c r="T708" i="3"/>
  <c r="T712" i="3"/>
  <c r="T716" i="3"/>
  <c r="T720" i="3"/>
  <c r="T697" i="3"/>
  <c r="T701" i="3"/>
  <c r="T705" i="3"/>
  <c r="T709" i="3"/>
  <c r="T713" i="3"/>
  <c r="T717" i="3"/>
  <c r="T721" i="3"/>
  <c r="T687" i="3"/>
  <c r="T644" i="3"/>
  <c r="T648" i="3"/>
  <c r="T652" i="3"/>
  <c r="T656" i="3"/>
  <c r="T659" i="3"/>
  <c r="T663" i="3"/>
  <c r="T667" i="3"/>
  <c r="T671" i="3"/>
  <c r="T675" i="3"/>
  <c r="T679" i="3"/>
  <c r="T683" i="3"/>
  <c r="T645" i="3"/>
  <c r="T649" i="3"/>
  <c r="T653" i="3"/>
  <c r="T657" i="3"/>
  <c r="T660" i="3"/>
  <c r="T664" i="3"/>
  <c r="T668" i="3"/>
  <c r="T672" i="3"/>
  <c r="T676" i="3"/>
  <c r="T680" i="3"/>
  <c r="T684" i="3"/>
  <c r="T646" i="3"/>
  <c r="T650" i="3"/>
  <c r="T654" i="3"/>
  <c r="T661" i="3"/>
  <c r="T665" i="3"/>
  <c r="T669" i="3"/>
  <c r="T673" i="3"/>
  <c r="T677" i="3"/>
  <c r="T681" i="3"/>
  <c r="T685" i="3"/>
  <c r="T647" i="3"/>
  <c r="T651" i="3"/>
  <c r="T655" i="3"/>
  <c r="T658" i="3"/>
  <c r="T662" i="3"/>
  <c r="T666" i="3"/>
  <c r="T670" i="3"/>
  <c r="T674" i="3"/>
  <c r="T678" i="3"/>
  <c r="T682" i="3"/>
  <c r="T686" i="3"/>
  <c r="T689" i="3"/>
  <c r="T688" i="3"/>
  <c r="T691" i="3"/>
  <c r="T690" i="3"/>
  <c r="T693" i="3"/>
  <c r="T692" i="3"/>
  <c r="T641" i="3"/>
  <c r="T640" i="3"/>
  <c r="T643" i="3"/>
  <c r="T642" i="3"/>
  <c r="T880" i="3"/>
  <c r="T881" i="3"/>
  <c r="T897" i="3"/>
  <c r="T896" i="3"/>
  <c r="T475" i="3"/>
  <c r="T476" i="3"/>
  <c r="T889" i="3"/>
  <c r="T891" i="3"/>
  <c r="T892" i="3"/>
  <c r="T893" i="3"/>
  <c r="T894" i="3"/>
  <c r="T890" i="3"/>
  <c r="T895" i="3"/>
  <c r="T615" i="3"/>
  <c r="T614" i="3"/>
  <c r="T617" i="3"/>
  <c r="T616" i="3"/>
  <c r="T619" i="3"/>
  <c r="T618" i="3"/>
  <c r="T620" i="3"/>
  <c r="T621" i="3"/>
  <c r="T623" i="3"/>
  <c r="T622" i="3"/>
  <c r="T625" i="3"/>
  <c r="T624" i="3"/>
  <c r="T627" i="3"/>
  <c r="T626" i="3"/>
  <c r="T629" i="3"/>
  <c r="T628" i="3"/>
  <c r="T631" i="3"/>
  <c r="T630" i="3"/>
  <c r="T633" i="3"/>
  <c r="T632" i="3"/>
  <c r="T635" i="3"/>
  <c r="T634" i="3"/>
  <c r="T637" i="3"/>
  <c r="T636" i="3"/>
  <c r="T638" i="3"/>
  <c r="T639" i="3"/>
  <c r="T612" i="3"/>
  <c r="T613" i="3"/>
  <c r="T432" i="3"/>
  <c r="T423" i="3"/>
  <c r="T366" i="3"/>
  <c r="T376" i="3"/>
  <c r="T384" i="3"/>
  <c r="T392" i="3"/>
  <c r="T400" i="3"/>
  <c r="T408" i="3"/>
  <c r="T416" i="3"/>
  <c r="T391" i="3"/>
  <c r="T399" i="3"/>
  <c r="T407" i="3"/>
  <c r="T369" i="3"/>
  <c r="T377" i="3"/>
  <c r="T385" i="3"/>
  <c r="T393" i="3"/>
  <c r="T401" i="3"/>
  <c r="T409" i="3"/>
  <c r="T417" i="3"/>
  <c r="T370" i="3"/>
  <c r="T378" i="3"/>
  <c r="T386" i="3"/>
  <c r="T394" i="3"/>
  <c r="T402" i="3"/>
  <c r="T410" i="3"/>
  <c r="T418" i="3"/>
  <c r="T383" i="3"/>
  <c r="T371" i="3"/>
  <c r="T379" i="3"/>
  <c r="T387" i="3"/>
  <c r="T395" i="3"/>
  <c r="T403" i="3"/>
  <c r="T411" i="3"/>
  <c r="T419" i="3"/>
  <c r="T415" i="3"/>
  <c r="T372" i="3"/>
  <c r="T380" i="3"/>
  <c r="T388" i="3"/>
  <c r="T396" i="3"/>
  <c r="T404" i="3"/>
  <c r="T412" i="3"/>
  <c r="T420" i="3"/>
  <c r="T373" i="3"/>
  <c r="T381" i="3"/>
  <c r="T389" i="3"/>
  <c r="T397" i="3"/>
  <c r="T405" i="3"/>
  <c r="T413" i="3"/>
  <c r="T421" i="3"/>
  <c r="T374" i="3"/>
  <c r="T382" i="3"/>
  <c r="T390" i="3"/>
  <c r="T398" i="3"/>
  <c r="T406" i="3"/>
  <c r="T414" i="3"/>
  <c r="T422" i="3"/>
  <c r="T375" i="3"/>
  <c r="T425" i="3"/>
  <c r="T424" i="3"/>
  <c r="T427" i="3"/>
  <c r="T426" i="3"/>
  <c r="T429" i="3"/>
  <c r="T428" i="3"/>
  <c r="T430" i="3"/>
  <c r="T103" i="3"/>
  <c r="T99" i="3"/>
  <c r="T810" i="3"/>
  <c r="T307" i="3"/>
  <c r="T308" i="3"/>
  <c r="T272" i="3"/>
  <c r="T271" i="3"/>
  <c r="T241" i="3"/>
  <c r="T253" i="3"/>
  <c r="T270" i="3"/>
  <c r="T89" i="3"/>
  <c r="T91" i="3"/>
  <c r="T90" i="3"/>
  <c r="T92" i="3"/>
  <c r="T93" i="3"/>
  <c r="T95" i="3"/>
  <c r="T94" i="3"/>
  <c r="T96" i="3"/>
  <c r="T87" i="3"/>
  <c r="T88" i="3"/>
  <c r="T69" i="3"/>
  <c r="T35" i="3"/>
  <c r="T608" i="3"/>
  <c r="T610" i="3"/>
  <c r="T609" i="3"/>
  <c r="T611" i="3"/>
  <c r="T240" i="3"/>
  <c r="T607" i="3"/>
  <c r="T222" i="3"/>
  <c r="T220" i="3"/>
  <c r="T221" i="3"/>
  <c r="T223" i="3"/>
  <c r="T888" i="3"/>
  <c r="T5" i="3"/>
  <c r="T7" i="3"/>
  <c r="T9" i="3"/>
  <c r="T11" i="3"/>
  <c r="T13" i="3"/>
  <c r="T15" i="3"/>
  <c r="T17" i="3"/>
  <c r="T19" i="3"/>
  <c r="T21" i="3"/>
  <c r="T23" i="3"/>
  <c r="T25" i="3"/>
  <c r="T27" i="3"/>
  <c r="T29" i="3"/>
  <c r="T31" i="3"/>
  <c r="T32" i="3"/>
  <c r="XEG32" i="3"/>
  <c r="T34" i="3"/>
  <c r="T37" i="3"/>
  <c r="T39" i="3"/>
  <c r="T41" i="3"/>
  <c r="T43" i="3"/>
  <c r="T45" i="3"/>
  <c r="T55" i="3"/>
  <c r="T57" i="3"/>
  <c r="T59" i="3"/>
  <c r="T61" i="3"/>
  <c r="T64" i="3"/>
  <c r="T66" i="3"/>
  <c r="T68" i="3"/>
  <c r="T72" i="3"/>
  <c r="T74" i="3"/>
  <c r="T76" i="3"/>
  <c r="T78" i="3"/>
  <c r="T80" i="3"/>
  <c r="T82" i="3"/>
  <c r="T84" i="3"/>
  <c r="T86" i="3"/>
  <c r="T98" i="3"/>
  <c r="T101" i="3"/>
  <c r="T105" i="3"/>
  <c r="T107" i="3"/>
  <c r="T109" i="3"/>
  <c r="T111" i="3"/>
  <c r="T113" i="3"/>
  <c r="T115" i="3"/>
  <c r="T118" i="3"/>
  <c r="T120" i="3"/>
  <c r="T122" i="3"/>
  <c r="T124" i="3"/>
  <c r="T127" i="3"/>
  <c r="T129" i="3"/>
  <c r="T131" i="3"/>
  <c r="T133" i="3"/>
  <c r="T135" i="3"/>
  <c r="T137" i="3"/>
  <c r="T139" i="3"/>
  <c r="T141" i="3"/>
  <c r="T142" i="3"/>
  <c r="T143" i="3"/>
  <c r="T145" i="3"/>
  <c r="T147" i="3"/>
  <c r="T149" i="3"/>
  <c r="T151" i="3"/>
  <c r="T153" i="3"/>
  <c r="T155" i="3"/>
  <c r="T157" i="3"/>
  <c r="T159" i="3"/>
  <c r="T162" i="3"/>
  <c r="T164" i="3"/>
  <c r="T166" i="3"/>
  <c r="T168" i="3"/>
  <c r="T170" i="3"/>
  <c r="T172" i="3"/>
  <c r="T174" i="3"/>
  <c r="T176" i="3"/>
  <c r="T6" i="3"/>
  <c r="T10" i="3"/>
  <c r="T14" i="3"/>
  <c r="T18" i="3"/>
  <c r="T22" i="3"/>
  <c r="T26" i="3"/>
  <c r="T30" i="3"/>
  <c r="T33" i="3"/>
  <c r="T36" i="3"/>
  <c r="T40" i="3"/>
  <c r="T44" i="3"/>
  <c r="T54" i="3"/>
  <c r="T58" i="3"/>
  <c r="T62" i="3"/>
  <c r="T65" i="3"/>
  <c r="T67" i="3"/>
  <c r="T73" i="3"/>
  <c r="T77" i="3"/>
  <c r="T81" i="3"/>
  <c r="T85" i="3"/>
  <c r="T97" i="3"/>
  <c r="T100" i="3"/>
  <c r="T104" i="3"/>
  <c r="T108" i="3"/>
  <c r="T112" i="3"/>
  <c r="T117" i="3"/>
  <c r="T121" i="3"/>
  <c r="T125" i="3"/>
  <c r="T128" i="3"/>
  <c r="T132" i="3"/>
  <c r="T136" i="3"/>
  <c r="T140" i="3"/>
  <c r="T146" i="3"/>
  <c r="T150" i="3"/>
  <c r="T154" i="3"/>
  <c r="T158" i="3"/>
  <c r="T161" i="3"/>
  <c r="T165" i="3"/>
  <c r="T169" i="3"/>
  <c r="T173" i="3"/>
  <c r="T177" i="3"/>
  <c r="T179" i="3"/>
  <c r="T181" i="3"/>
  <c r="T183" i="3"/>
  <c r="T185" i="3"/>
  <c r="T187" i="3"/>
  <c r="T188" i="3"/>
  <c r="T190" i="3"/>
  <c r="T192" i="3"/>
  <c r="T194" i="3"/>
  <c r="T196" i="3"/>
  <c r="T198" i="3"/>
  <c r="T200" i="3"/>
  <c r="T202" i="3"/>
  <c r="T204" i="3"/>
  <c r="T206" i="3"/>
  <c r="T208" i="3"/>
  <c r="T210" i="3"/>
  <c r="T212" i="3"/>
  <c r="T214" i="3"/>
  <c r="T216" i="3"/>
  <c r="T218" i="3"/>
  <c r="T8" i="3"/>
  <c r="T12" i="3"/>
  <c r="T16" i="3"/>
  <c r="T20" i="3"/>
  <c r="T24" i="3"/>
  <c r="T28" i="3"/>
  <c r="T38" i="3"/>
  <c r="T42" i="3"/>
  <c r="T56" i="3"/>
  <c r="T60" i="3"/>
  <c r="T63" i="3"/>
  <c r="T71" i="3"/>
  <c r="T75" i="3"/>
  <c r="T79" i="3"/>
  <c r="T83" i="3"/>
  <c r="T102" i="3"/>
  <c r="T106" i="3"/>
  <c r="T110" i="3"/>
  <c r="T114" i="3"/>
  <c r="T119" i="3"/>
  <c r="T123" i="3"/>
  <c r="T126" i="3"/>
  <c r="T130" i="3"/>
  <c r="T134" i="3"/>
  <c r="T138" i="3"/>
  <c r="T144" i="3"/>
  <c r="T148" i="3"/>
  <c r="T152" i="3"/>
  <c r="T156" i="3"/>
  <c r="T160" i="3"/>
  <c r="T163" i="3"/>
  <c r="T167" i="3"/>
  <c r="T171" i="3"/>
  <c r="T175" i="3"/>
  <c r="T178" i="3"/>
  <c r="T180" i="3"/>
  <c r="T182" i="3"/>
  <c r="T184" i="3"/>
  <c r="T186" i="3"/>
  <c r="T189" i="3"/>
  <c r="T191" i="3"/>
  <c r="T193" i="3"/>
  <c r="T195" i="3"/>
  <c r="T197" i="3"/>
  <c r="T199" i="3"/>
  <c r="T201" i="3"/>
  <c r="T203" i="3"/>
  <c r="T205" i="3"/>
  <c r="T207" i="3"/>
  <c r="T209" i="3"/>
  <c r="T211" i="3"/>
  <c r="T213" i="3"/>
  <c r="T215" i="3"/>
  <c r="T217" i="3"/>
  <c r="T219" i="3"/>
  <c r="T543" i="3"/>
  <c r="T887" i="3"/>
  <c r="T545" i="3"/>
  <c r="T544" i="3"/>
  <c r="T547" i="3"/>
  <c r="T546" i="3"/>
  <c r="T549" i="3"/>
  <c r="T548" i="3"/>
  <c r="T550" i="3"/>
  <c r="T551" i="3"/>
  <c r="T552" i="3"/>
  <c r="T553" i="3"/>
  <c r="T554" i="3"/>
  <c r="T555" i="3"/>
  <c r="T557" i="3"/>
  <c r="T556" i="3"/>
  <c r="T559" i="3"/>
  <c r="T558" i="3"/>
  <c r="T560" i="3"/>
  <c r="T562" i="3"/>
  <c r="T561" i="3"/>
  <c r="T564" i="3"/>
  <c r="T563" i="3"/>
  <c r="T566" i="3"/>
  <c r="T565" i="3"/>
  <c r="T568" i="3"/>
  <c r="T567" i="3"/>
  <c r="T570" i="3"/>
  <c r="T569" i="3"/>
  <c r="T571" i="3"/>
  <c r="T572" i="3"/>
  <c r="T574" i="3"/>
  <c r="T573" i="3"/>
  <c r="T576" i="3"/>
  <c r="T575" i="3"/>
  <c r="T577" i="3"/>
  <c r="T579" i="3"/>
  <c r="T578" i="3"/>
  <c r="T581" i="3"/>
  <c r="T580" i="3"/>
  <c r="T583" i="3"/>
  <c r="T582" i="3"/>
  <c r="T584" i="3"/>
  <c r="T586" i="3"/>
  <c r="T585" i="3"/>
  <c r="T588" i="3"/>
  <c r="T587" i="3"/>
  <c r="T590" i="3"/>
  <c r="T589" i="3"/>
  <c r="T592" i="3"/>
  <c r="T591" i="3"/>
  <c r="T593" i="3"/>
  <c r="T595" i="3"/>
  <c r="T594" i="3"/>
  <c r="T597" i="3"/>
  <c r="T596" i="3"/>
  <c r="T599" i="3"/>
  <c r="T598" i="3"/>
  <c r="T601" i="3"/>
  <c r="T600" i="3"/>
  <c r="T603" i="3"/>
  <c r="T602" i="3"/>
  <c r="T605" i="3"/>
  <c r="T604" i="3"/>
  <c r="T606"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885" i="3"/>
  <c r="T886" i="3"/>
  <c r="T809" i="3"/>
  <c r="T808" i="3"/>
  <c r="T804" i="3"/>
  <c r="T803" i="3"/>
  <c r="T806" i="3"/>
  <c r="T805" i="3"/>
  <c r="T800" i="3"/>
  <c r="T807" i="3"/>
  <c r="T802" i="3"/>
  <c r="T801" i="3"/>
  <c r="T438" i="3"/>
  <c r="T365" i="3"/>
  <c r="T341" i="3"/>
  <c r="T340" i="3"/>
  <c r="T312" i="3"/>
  <c r="T346" i="3"/>
  <c r="T311" i="3"/>
  <c r="T302" i="3"/>
  <c r="T310" i="3"/>
  <c r="T304" i="3"/>
  <c r="T303" i="3"/>
  <c r="T301" i="3"/>
  <c r="T305" i="3"/>
  <c r="T309" i="3"/>
  <c r="T306" i="3"/>
  <c r="T883" i="3"/>
  <c r="T884" i="3"/>
  <c r="T882" i="3"/>
  <c r="T871" i="3"/>
  <c r="T872" i="3"/>
  <c r="T873" i="3"/>
  <c r="T874" i="3"/>
  <c r="T875" i="3"/>
  <c r="T876" i="3"/>
  <c r="T877" i="3"/>
  <c r="T878" i="3"/>
  <c r="T879" i="3"/>
  <c r="T314" i="3"/>
  <c r="T870" i="3"/>
  <c r="T4" i="3"/>
  <c r="T224" i="3"/>
  <c r="T228" i="3"/>
  <c r="T232" i="3"/>
  <c r="T236" i="3"/>
  <c r="T239" i="3"/>
  <c r="T243" i="3"/>
  <c r="T247" i="3"/>
  <c r="T255" i="3"/>
  <c r="T260" i="3"/>
  <c r="T264" i="3"/>
  <c r="T268" i="3"/>
  <c r="T274" i="3"/>
  <c r="T278" i="3"/>
  <c r="T281" i="3"/>
  <c r="T284" i="3"/>
  <c r="T288" i="3"/>
  <c r="T292" i="3"/>
  <c r="T295" i="3"/>
  <c r="T299" i="3"/>
  <c r="T315" i="3"/>
  <c r="T322" i="3"/>
  <c r="T325" i="3"/>
  <c r="T329" i="3"/>
  <c r="T333" i="3"/>
  <c r="T336" i="3"/>
  <c r="T342" i="3"/>
  <c r="T225" i="3"/>
  <c r="T229" i="3"/>
  <c r="T233" i="3"/>
  <c r="T237" i="3"/>
  <c r="T244" i="3"/>
  <c r="T248" i="3"/>
  <c r="T251" i="3"/>
  <c r="T256" i="3"/>
  <c r="T261" i="3"/>
  <c r="T265" i="3"/>
  <c r="T275" i="3"/>
  <c r="T279" i="3"/>
  <c r="T285" i="3"/>
  <c r="T289" i="3"/>
  <c r="T296" i="3"/>
  <c r="T300" i="3"/>
  <c r="T313" i="3"/>
  <c r="T316" i="3"/>
  <c r="T319" i="3"/>
  <c r="T323" i="3"/>
  <c r="T326" i="3"/>
  <c r="T330" i="3"/>
  <c r="T337" i="3"/>
  <c r="T339" i="3"/>
  <c r="T343" i="3"/>
  <c r="T347" i="3"/>
  <c r="T350" i="3"/>
  <c r="T226" i="3"/>
  <c r="T230" i="3"/>
  <c r="T234" i="3"/>
  <c r="T238" i="3"/>
  <c r="T245" i="3"/>
  <c r="T249" i="3"/>
  <c r="T252" i="3"/>
  <c r="T257" i="3"/>
  <c r="T259" i="3"/>
  <c r="T262" i="3"/>
  <c r="T266" i="3"/>
  <c r="T269" i="3"/>
  <c r="T276" i="3"/>
  <c r="T282" i="3"/>
  <c r="T286" i="3"/>
  <c r="T290" i="3"/>
  <c r="T293" i="3"/>
  <c r="T297" i="3"/>
  <c r="T317" i="3"/>
  <c r="T320" i="3"/>
  <c r="T327" i="3"/>
  <c r="T331" i="3"/>
  <c r="T334" i="3"/>
  <c r="T338" i="3"/>
  <c r="T344" i="3"/>
  <c r="T348" i="3"/>
  <c r="T351" i="3"/>
  <c r="T227" i="3"/>
  <c r="T242" i="3"/>
  <c r="T258" i="3"/>
  <c r="T273" i="3"/>
  <c r="T287" i="3"/>
  <c r="T324" i="3"/>
  <c r="T352" i="3"/>
  <c r="T356" i="3"/>
  <c r="T360" i="3"/>
  <c r="T363" i="3"/>
  <c r="T431" i="3"/>
  <c r="T435" i="3"/>
  <c r="T441" i="3"/>
  <c r="T445" i="3"/>
  <c r="T449" i="3"/>
  <c r="T453" i="3"/>
  <c r="T457" i="3"/>
  <c r="T461" i="3"/>
  <c r="T465" i="3"/>
  <c r="T467" i="3"/>
  <c r="T472" i="3"/>
  <c r="T478" i="3"/>
  <c r="T481" i="3"/>
  <c r="T490" i="3"/>
  <c r="T231" i="3"/>
  <c r="T246" i="3"/>
  <c r="T277" i="3"/>
  <c r="T291" i="3"/>
  <c r="T328" i="3"/>
  <c r="T353" i="3"/>
  <c r="T357" i="3"/>
  <c r="T361" i="3"/>
  <c r="T364" i="3"/>
  <c r="T436" i="3"/>
  <c r="T439" i="3"/>
  <c r="T442" i="3"/>
  <c r="T446" i="3"/>
  <c r="T450" i="3"/>
  <c r="T454" i="3"/>
  <c r="T458" i="3"/>
  <c r="T462" i="3"/>
  <c r="T468" i="3"/>
  <c r="T470" i="3"/>
  <c r="T482" i="3"/>
  <c r="T487" i="3"/>
  <c r="T235" i="3"/>
  <c r="T250" i="3"/>
  <c r="T263" i="3"/>
  <c r="T280" i="3"/>
  <c r="T294" i="3"/>
  <c r="T318" i="3"/>
  <c r="T332" i="3"/>
  <c r="T345" i="3"/>
  <c r="T354" i="3"/>
  <c r="T358" i="3"/>
  <c r="T433" i="3"/>
  <c r="T437" i="3"/>
  <c r="T443" i="3"/>
  <c r="T447" i="3"/>
  <c r="T451" i="3"/>
  <c r="T455" i="3"/>
  <c r="T459" i="3"/>
  <c r="T463" i="3"/>
  <c r="T466" i="3"/>
  <c r="T473" i="3"/>
  <c r="T479" i="3"/>
  <c r="T483" i="3"/>
  <c r="T485" i="3"/>
  <c r="T488" i="3"/>
  <c r="T283" i="3"/>
  <c r="T349" i="3"/>
  <c r="T452" i="3"/>
  <c r="T477" i="3"/>
  <c r="T486" i="3"/>
  <c r="T791" i="3"/>
  <c r="T795" i="3"/>
  <c r="T798" i="3"/>
  <c r="T813" i="3"/>
  <c r="T817" i="3"/>
  <c r="T820" i="3"/>
  <c r="T826" i="3"/>
  <c r="T830" i="3"/>
  <c r="T834" i="3"/>
  <c r="T838" i="3"/>
  <c r="T841" i="3"/>
  <c r="T848" i="3"/>
  <c r="T852" i="3"/>
  <c r="T855" i="3"/>
  <c r="T857" i="3"/>
  <c r="T859" i="3"/>
  <c r="T863" i="3"/>
  <c r="T866" i="3"/>
  <c r="T362" i="3"/>
  <c r="T464" i="3"/>
  <c r="T298" i="3"/>
  <c r="T355" i="3"/>
  <c r="T440" i="3"/>
  <c r="T456" i="3"/>
  <c r="T469" i="3"/>
  <c r="T480" i="3"/>
  <c r="T489" i="3"/>
  <c r="T792" i="3"/>
  <c r="T796" i="3"/>
  <c r="T799" i="3"/>
  <c r="T814" i="3"/>
  <c r="T821" i="3"/>
  <c r="T823" i="3"/>
  <c r="T827" i="3"/>
  <c r="T831" i="3"/>
  <c r="T835" i="3"/>
  <c r="T839" i="3"/>
  <c r="T842" i="3"/>
  <c r="T845" i="3"/>
  <c r="T849" i="3"/>
  <c r="T853" i="3"/>
  <c r="T858" i="3"/>
  <c r="T860" i="3"/>
  <c r="T864" i="3"/>
  <c r="T867" i="3"/>
  <c r="T434" i="3"/>
  <c r="T254" i="3"/>
  <c r="T321" i="3"/>
  <c r="T359" i="3"/>
  <c r="T444" i="3"/>
  <c r="T460" i="3"/>
  <c r="T471" i="3"/>
  <c r="T484" i="3"/>
  <c r="T793" i="3"/>
  <c r="T811" i="3"/>
  <c r="T815" i="3"/>
  <c r="T818" i="3"/>
  <c r="T824" i="3"/>
  <c r="T828" i="3"/>
  <c r="T832" i="3"/>
  <c r="T836" i="3"/>
  <c r="T840" i="3"/>
  <c r="T843" i="3"/>
  <c r="T846" i="3"/>
  <c r="T850" i="3"/>
  <c r="T856" i="3"/>
  <c r="T861" i="3"/>
  <c r="T865" i="3"/>
  <c r="T868" i="3"/>
  <c r="T267" i="3"/>
  <c r="T335" i="3"/>
  <c r="T448" i="3"/>
  <c r="T474" i="3"/>
  <c r="T797" i="3"/>
  <c r="T822" i="3"/>
  <c r="T837" i="3"/>
  <c r="T851" i="3"/>
  <c r="T862" i="3"/>
  <c r="T816" i="3"/>
  <c r="T833" i="3"/>
  <c r="T812" i="3"/>
  <c r="T825" i="3"/>
  <c r="T854" i="3"/>
  <c r="T844" i="3"/>
  <c r="T819" i="3"/>
  <c r="T829" i="3"/>
  <c r="T869" i="3"/>
  <c r="T794" i="3"/>
  <c r="T847" i="3"/>
  <c r="T898" i="3"/>
  <c r="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Akbar Azadi</author>
  </authors>
  <commentList>
    <comment ref="C66" authorId="0" shapeId="0" xr:uid="{D2FFD5FF-53D9-4AE3-A2EC-B6B0C0E7C283}">
      <text>
        <r>
          <rPr>
            <b/>
            <sz val="9"/>
            <color indexed="81"/>
            <rFont val="Tahoma"/>
          </rPr>
          <t>Akbar Azadi:</t>
        </r>
        <r>
          <rPr>
            <sz val="9"/>
            <color indexed="81"/>
            <rFont val="Tahoma"/>
          </rPr>
          <t xml:space="preserve">
کارکرد سرپل اضافه گردد</t>
        </r>
      </text>
    </comment>
    <comment ref="B249" authorId="0" shapeId="0" xr:uid="{00000000-0006-0000-0300-000001000000}">
      <text>
        <r>
          <rPr>
            <b/>
            <sz val="9"/>
            <color indexed="81"/>
            <rFont val="Tahoma"/>
            <family val="2"/>
          </rPr>
          <t>Akbar Azadi:</t>
        </r>
        <r>
          <rPr>
            <sz val="9"/>
            <color indexed="81"/>
            <rFont val="Tahoma"/>
            <family val="2"/>
          </rPr>
          <t xml:space="preserve">
شش ماهه اول پرداخت نشده است</t>
        </r>
      </text>
    </comment>
    <comment ref="C438" authorId="0" shapeId="0" xr:uid="{00000000-0006-0000-0300-000002000000}">
      <text>
        <r>
          <rPr>
            <b/>
            <sz val="9"/>
            <color indexed="81"/>
            <rFont val="Tahoma"/>
            <family val="2"/>
          </rPr>
          <t>Akbar Azadi:</t>
        </r>
        <r>
          <rPr>
            <sz val="9"/>
            <color indexed="81"/>
            <rFont val="Tahoma"/>
            <family val="2"/>
          </rPr>
          <t xml:space="preserve">
 هاشمی نژاد به محنتی تغییر یافت</t>
        </r>
      </text>
    </comment>
    <comment ref="C670" authorId="0" shapeId="0" xr:uid="{17804F28-3EDF-4987-A7F2-60B815886462}">
      <text>
        <r>
          <rPr>
            <b/>
            <sz val="9"/>
            <color indexed="81"/>
            <rFont val="Tahoma"/>
            <family val="2"/>
          </rPr>
          <t>Akbar Azadi:</t>
        </r>
        <r>
          <rPr>
            <sz val="9"/>
            <color indexed="81"/>
            <rFont val="Tahoma"/>
            <family val="2"/>
          </rPr>
          <t xml:space="preserve">
موتور</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Akbar Azadi</author>
    <author>MrPorkar</author>
    <author>Mr.Azadi</author>
  </authors>
  <commentList>
    <comment ref="F58" authorId="0" shapeId="0" xr:uid="{DC5FC4F2-8299-4F59-96D3-60F33517115F}">
      <text>
        <r>
          <rPr>
            <b/>
            <sz val="9"/>
            <color indexed="81"/>
            <rFont val="Tahoma"/>
          </rPr>
          <t>Akbar Azadi:</t>
        </r>
        <r>
          <rPr>
            <sz val="9"/>
            <color indexed="81"/>
            <rFont val="Tahoma"/>
          </rPr>
          <t xml:space="preserve">
100</t>
        </r>
      </text>
    </comment>
    <comment ref="C78" authorId="0" shapeId="0" xr:uid="{00000000-0006-0000-0400-000001000000}">
      <text>
        <r>
          <rPr>
            <b/>
            <sz val="9"/>
            <color indexed="81"/>
            <rFont val="Tahoma"/>
            <family val="2"/>
          </rPr>
          <t>Akbar Azadi:</t>
        </r>
        <r>
          <rPr>
            <sz val="9"/>
            <color indexed="81"/>
            <rFont val="Tahoma"/>
            <family val="2"/>
          </rPr>
          <t xml:space="preserve">
نیروی پیام آور</t>
        </r>
      </text>
    </comment>
    <comment ref="C79" authorId="0" shapeId="0" xr:uid="{00000000-0006-0000-0400-000002000000}">
      <text>
        <r>
          <rPr>
            <b/>
            <sz val="9"/>
            <color indexed="81"/>
            <rFont val="Tahoma"/>
            <family val="2"/>
          </rPr>
          <t>Akbar Azadi:</t>
        </r>
        <r>
          <rPr>
            <sz val="9"/>
            <color indexed="81"/>
            <rFont val="Tahoma"/>
            <family val="2"/>
          </rPr>
          <t xml:space="preserve">
نیروی شرکتی</t>
        </r>
      </text>
    </comment>
    <comment ref="C80" authorId="0" shapeId="0" xr:uid="{00000000-0006-0000-0400-000003000000}">
      <text>
        <r>
          <rPr>
            <b/>
            <sz val="9"/>
            <color indexed="81"/>
            <rFont val="Tahoma"/>
            <family val="2"/>
          </rPr>
          <t>Akbar Azadi:</t>
        </r>
        <r>
          <rPr>
            <sz val="9"/>
            <color indexed="81"/>
            <rFont val="Tahoma"/>
            <family val="2"/>
          </rPr>
          <t xml:space="preserve">
نیروی شرکتی</t>
        </r>
      </text>
    </comment>
    <comment ref="C81" authorId="0" shapeId="0" xr:uid="{00000000-0006-0000-0400-000004000000}">
      <text>
        <r>
          <rPr>
            <b/>
            <sz val="9"/>
            <color indexed="81"/>
            <rFont val="Tahoma"/>
            <family val="2"/>
          </rPr>
          <t>Akbar Azadi:</t>
        </r>
        <r>
          <rPr>
            <sz val="9"/>
            <color indexed="81"/>
            <rFont val="Tahoma"/>
            <family val="2"/>
          </rPr>
          <t xml:space="preserve">
نیروی شرکتی</t>
        </r>
      </text>
    </comment>
    <comment ref="C82" authorId="0" shapeId="0" xr:uid="{00000000-0006-0000-0400-000005000000}">
      <text>
        <r>
          <rPr>
            <b/>
            <sz val="9"/>
            <color indexed="81"/>
            <rFont val="Tahoma"/>
            <family val="2"/>
          </rPr>
          <t>Akbar Azadi:</t>
        </r>
        <r>
          <rPr>
            <sz val="9"/>
            <color indexed="81"/>
            <rFont val="Tahoma"/>
            <family val="2"/>
          </rPr>
          <t xml:space="preserve">
نیروی شرکتی</t>
        </r>
      </text>
    </comment>
    <comment ref="C83" authorId="0" shapeId="0" xr:uid="{00000000-0006-0000-0400-000006000000}">
      <text>
        <r>
          <rPr>
            <b/>
            <sz val="9"/>
            <color indexed="81"/>
            <rFont val="Tahoma"/>
            <family val="2"/>
          </rPr>
          <t>Akbar Azadi:</t>
        </r>
        <r>
          <rPr>
            <sz val="9"/>
            <color indexed="81"/>
            <rFont val="Tahoma"/>
            <family val="2"/>
          </rPr>
          <t xml:space="preserve">
نیروی شرکتی</t>
        </r>
      </text>
    </comment>
    <comment ref="C84" authorId="0" shapeId="0" xr:uid="{00000000-0006-0000-0400-000007000000}">
      <text>
        <r>
          <rPr>
            <b/>
            <sz val="9"/>
            <color indexed="81"/>
            <rFont val="Tahoma"/>
            <family val="2"/>
          </rPr>
          <t>Akbar Azadi:</t>
        </r>
        <r>
          <rPr>
            <sz val="9"/>
            <color indexed="81"/>
            <rFont val="Tahoma"/>
            <family val="2"/>
          </rPr>
          <t xml:space="preserve">
نیروی شرکتی</t>
        </r>
      </text>
    </comment>
    <comment ref="C85" authorId="0" shapeId="0" xr:uid="{00000000-0006-0000-0400-000008000000}">
      <text>
        <r>
          <rPr>
            <b/>
            <sz val="9"/>
            <color indexed="81"/>
            <rFont val="Tahoma"/>
            <family val="2"/>
          </rPr>
          <t>Akbar Azadi:</t>
        </r>
        <r>
          <rPr>
            <sz val="9"/>
            <color indexed="81"/>
            <rFont val="Tahoma"/>
            <family val="2"/>
          </rPr>
          <t xml:space="preserve">
نیروی شرکتی</t>
        </r>
      </text>
    </comment>
    <comment ref="H115" authorId="1" shapeId="0" xr:uid="{00000000-0006-0000-0400-000009000000}">
      <text>
        <r>
          <rPr>
            <b/>
            <sz val="9"/>
            <color indexed="81"/>
            <rFont val="Tahoma"/>
            <family val="2"/>
          </rPr>
          <t>MrPorkar:</t>
        </r>
        <r>
          <rPr>
            <sz val="9"/>
            <color indexed="81"/>
            <rFont val="Tahoma"/>
            <family val="2"/>
          </rPr>
          <t xml:space="preserve">
13 ماموریت شهری داشته است</t>
        </r>
      </text>
    </comment>
    <comment ref="H224" authorId="1" shapeId="0" xr:uid="{00000000-0006-0000-0400-00000B000000}">
      <text>
        <r>
          <rPr>
            <b/>
            <sz val="9"/>
            <color indexed="81"/>
            <rFont val="Tahoma"/>
            <family val="2"/>
          </rPr>
          <t>MrPorkar:</t>
        </r>
        <r>
          <rPr>
            <sz val="9"/>
            <color indexed="81"/>
            <rFont val="Tahoma"/>
            <family val="2"/>
          </rPr>
          <t xml:space="preserve">
22 ماموریت شهری داشته است</t>
        </r>
      </text>
    </comment>
    <comment ref="F244" authorId="0" shapeId="0" xr:uid="{25320E60-F43D-45CC-AECD-820919611F51}">
      <text>
        <r>
          <rPr>
            <b/>
            <sz val="9"/>
            <color indexed="81"/>
            <rFont val="Tahoma"/>
          </rPr>
          <t>Akbar Azadi:</t>
        </r>
        <r>
          <rPr>
            <sz val="9"/>
            <color indexed="81"/>
            <rFont val="Tahoma"/>
          </rPr>
          <t xml:space="preserve">
100</t>
        </r>
      </text>
    </comment>
    <comment ref="I273" authorId="1" shapeId="0" xr:uid="{00000000-0006-0000-0400-00000C000000}">
      <text>
        <r>
          <rPr>
            <b/>
            <sz val="9"/>
            <color indexed="81"/>
            <rFont val="Tahoma"/>
            <family val="2"/>
          </rPr>
          <t>MrPorkar:</t>
        </r>
        <r>
          <rPr>
            <sz val="9"/>
            <color indexed="81"/>
            <rFont val="Tahoma"/>
            <family val="2"/>
          </rPr>
          <t xml:space="preserve">
14 ماموریت جاده ای داشته است</t>
        </r>
      </text>
    </comment>
    <comment ref="C316" authorId="0" shapeId="0" xr:uid="{DB0A9642-F4F0-4887-BC36-45152648A279}">
      <text>
        <r>
          <rPr>
            <b/>
            <sz val="9"/>
            <color indexed="81"/>
            <rFont val="Tahoma"/>
          </rPr>
          <t>Akbar Azadi:</t>
        </r>
        <r>
          <rPr>
            <sz val="9"/>
            <color indexed="81"/>
            <rFont val="Tahoma"/>
          </rPr>
          <t xml:space="preserve">
ماموریت ثبت نشده است</t>
        </r>
      </text>
    </comment>
    <comment ref="F372" authorId="0" shapeId="0" xr:uid="{FF5D8DC1-FF51-46B9-BB2F-A7E517111792}">
      <text>
        <r>
          <rPr>
            <b/>
            <sz val="9"/>
            <color indexed="81"/>
            <rFont val="Tahoma"/>
          </rPr>
          <t>Akbar Azadi:</t>
        </r>
        <r>
          <rPr>
            <sz val="9"/>
            <color indexed="81"/>
            <rFont val="Tahoma"/>
          </rPr>
          <t xml:space="preserve">
100</t>
        </r>
      </text>
    </comment>
    <comment ref="C478" authorId="2" shapeId="0" xr:uid="{00000000-0006-0000-0400-00000F000000}">
      <text>
        <r>
          <rPr>
            <sz val="9"/>
            <color indexed="81"/>
            <rFont val="Tahoma"/>
            <family val="2"/>
          </rPr>
          <t>185MCMC</t>
        </r>
      </text>
    </comment>
    <comment ref="C480" authorId="2" shapeId="0" xr:uid="{00000000-0006-0000-0400-000010000000}">
      <text>
        <r>
          <rPr>
            <b/>
            <sz val="9"/>
            <color indexed="81"/>
            <rFont val="Tahoma"/>
            <family val="2"/>
          </rPr>
          <t>Mr.Azadi:</t>
        </r>
        <r>
          <rPr>
            <sz val="9"/>
            <color indexed="81"/>
            <rFont val="Tahoma"/>
            <family val="2"/>
          </rPr>
          <t xml:space="preserve">
موتورلانس
100 ساعت</t>
        </r>
      </text>
    </comment>
    <comment ref="C482" authorId="2" shapeId="0" xr:uid="{00000000-0006-0000-0400-000011000000}">
      <text>
        <r>
          <rPr>
            <b/>
            <sz val="9"/>
            <color indexed="81"/>
            <rFont val="Tahoma"/>
            <family val="2"/>
          </rPr>
          <t>Mr.Azadi:</t>
        </r>
        <r>
          <rPr>
            <sz val="9"/>
            <color indexed="81"/>
            <rFont val="Tahoma"/>
            <family val="2"/>
          </rPr>
          <t xml:space="preserve">
مسئول پایگاه پیرکاشان
100 ساعت</t>
        </r>
      </text>
    </comment>
    <comment ref="C484" authorId="2" shapeId="0" xr:uid="{00000000-0006-0000-0400-000012000000}">
      <text>
        <r>
          <rPr>
            <b/>
            <sz val="9"/>
            <color indexed="81"/>
            <rFont val="Tahoma"/>
            <family val="2"/>
          </rPr>
          <t>Mr.Azadi:</t>
        </r>
        <r>
          <rPr>
            <sz val="9"/>
            <color indexed="81"/>
            <rFont val="Tahoma"/>
            <family val="2"/>
          </rPr>
          <t xml:space="preserve">
مسئول پایگاه 15
100 ساعت</t>
        </r>
      </text>
    </comment>
    <comment ref="C485" authorId="2" shapeId="0" xr:uid="{00000000-0006-0000-0400-000013000000}">
      <text>
        <r>
          <rPr>
            <b/>
            <sz val="9"/>
            <color indexed="81"/>
            <rFont val="Tahoma"/>
            <family val="2"/>
          </rPr>
          <t>Mr.Azadi:</t>
        </r>
        <r>
          <rPr>
            <sz val="9"/>
            <color indexed="81"/>
            <rFont val="Tahoma"/>
            <family val="2"/>
          </rPr>
          <t xml:space="preserve">
مسئول پایگاه 2
100 ساعت</t>
        </r>
      </text>
    </comment>
    <comment ref="F488" authorId="0" shapeId="0" xr:uid="{46FA5BCE-0D51-4F32-B724-A1D97FD4843D}">
      <text>
        <r>
          <rPr>
            <b/>
            <sz val="9"/>
            <color indexed="81"/>
            <rFont val="Tahoma"/>
          </rPr>
          <t>Akbar Azadi:</t>
        </r>
        <r>
          <rPr>
            <sz val="9"/>
            <color indexed="81"/>
            <rFont val="Tahoma"/>
          </rPr>
          <t xml:space="preserve">
200 ساغت</t>
        </r>
      </text>
    </comment>
    <comment ref="F492" authorId="0" shapeId="0" xr:uid="{9C6B093A-09DB-44FE-9C2F-222AD0B26D76}">
      <text>
        <r>
          <rPr>
            <b/>
            <sz val="9"/>
            <color indexed="81"/>
            <rFont val="Tahoma"/>
          </rPr>
          <t>Akbar Azadi:</t>
        </r>
        <r>
          <rPr>
            <sz val="9"/>
            <color indexed="81"/>
            <rFont val="Tahoma"/>
          </rPr>
          <t xml:space="preserve">
200</t>
        </r>
      </text>
    </comment>
    <comment ref="F494" authorId="0" shapeId="0" xr:uid="{E497EB63-1240-4B09-8661-871C17CBC50E}">
      <text>
        <r>
          <rPr>
            <b/>
            <sz val="9"/>
            <color indexed="81"/>
            <rFont val="Tahoma"/>
          </rPr>
          <t>Akbar Azadi:</t>
        </r>
        <r>
          <rPr>
            <sz val="9"/>
            <color indexed="81"/>
            <rFont val="Tahoma"/>
          </rPr>
          <t xml:space="preserve">
200</t>
        </r>
      </text>
    </comment>
    <comment ref="F520" authorId="0" shapeId="0" xr:uid="{73F9184D-BD28-45FD-8F53-486B6B444793}">
      <text>
        <r>
          <rPr>
            <b/>
            <sz val="9"/>
            <color indexed="81"/>
            <rFont val="Tahoma"/>
          </rPr>
          <t>Akbar Azadi:</t>
        </r>
        <r>
          <rPr>
            <sz val="9"/>
            <color indexed="81"/>
            <rFont val="Tahoma"/>
          </rPr>
          <t xml:space="preserve">
200</t>
        </r>
      </text>
    </comment>
    <comment ref="F546" authorId="0" shapeId="0" xr:uid="{7DDCE830-9672-445B-9BDF-7343398E50F1}">
      <text>
        <r>
          <rPr>
            <b/>
            <sz val="9"/>
            <color indexed="81"/>
            <rFont val="Tahoma"/>
          </rPr>
          <t>Akbar Azadi:</t>
        </r>
        <r>
          <rPr>
            <sz val="9"/>
            <color indexed="81"/>
            <rFont val="Tahoma"/>
          </rPr>
          <t xml:space="preserve">
200</t>
        </r>
      </text>
    </comment>
    <comment ref="F553" authorId="0" shapeId="0" xr:uid="{BECF9C07-A5FF-4024-9A20-2BC71919A98C}">
      <text>
        <r>
          <rPr>
            <b/>
            <sz val="9"/>
            <color indexed="81"/>
            <rFont val="Tahoma"/>
          </rPr>
          <t>Akbar Azadi:</t>
        </r>
        <r>
          <rPr>
            <sz val="9"/>
            <color indexed="81"/>
            <rFont val="Tahoma"/>
          </rPr>
          <t xml:space="preserve">
200</t>
        </r>
      </text>
    </comment>
    <comment ref="F557" authorId="0" shapeId="0" xr:uid="{92F734F2-8B6B-4043-A7A9-8D5660134FFD}">
      <text>
        <r>
          <rPr>
            <b/>
            <sz val="9"/>
            <color indexed="81"/>
            <rFont val="Tahoma"/>
          </rPr>
          <t>Akbar Azadi:</t>
        </r>
        <r>
          <rPr>
            <sz val="9"/>
            <color indexed="81"/>
            <rFont val="Tahoma"/>
          </rPr>
          <t xml:space="preserve">
200</t>
        </r>
      </text>
    </comment>
    <comment ref="F570" authorId="0" shapeId="0" xr:uid="{01D393CC-90BE-4B6C-8090-D94FF61B011E}">
      <text>
        <r>
          <rPr>
            <b/>
            <sz val="9"/>
            <color indexed="81"/>
            <rFont val="Tahoma"/>
          </rPr>
          <t>Akbar Azadi:</t>
        </r>
        <r>
          <rPr>
            <sz val="9"/>
            <color indexed="81"/>
            <rFont val="Tahoma"/>
          </rPr>
          <t xml:space="preserve">
200</t>
        </r>
      </text>
    </comment>
    <comment ref="F605" authorId="0" shapeId="0" xr:uid="{CDFD1FC5-679D-49C1-9F16-DE1D4DC9F2E2}">
      <text>
        <r>
          <rPr>
            <b/>
            <sz val="9"/>
            <color indexed="81"/>
            <rFont val="Tahoma"/>
          </rPr>
          <t>Akbar Azadi:</t>
        </r>
        <r>
          <rPr>
            <sz val="9"/>
            <color indexed="81"/>
            <rFont val="Tahoma"/>
          </rPr>
          <t xml:space="preserve">
200</t>
        </r>
      </text>
    </comment>
    <comment ref="F621" authorId="0" shapeId="0" xr:uid="{157EB942-5C91-4A0D-97A7-B84EA2E54CA2}">
      <text>
        <r>
          <rPr>
            <b/>
            <sz val="9"/>
            <color indexed="81"/>
            <rFont val="Tahoma"/>
          </rPr>
          <t>Akbar Azadi:</t>
        </r>
        <r>
          <rPr>
            <sz val="9"/>
            <color indexed="81"/>
            <rFont val="Tahoma"/>
          </rPr>
          <t xml:space="preserve">
200</t>
        </r>
      </text>
    </comment>
    <comment ref="F637" authorId="0" shapeId="0" xr:uid="{891D1775-E2C6-4D70-BBA8-239A2ABBA384}">
      <text>
        <r>
          <rPr>
            <b/>
            <sz val="9"/>
            <color indexed="81"/>
            <rFont val="Tahoma"/>
          </rPr>
          <t>Akbar Azadi:</t>
        </r>
        <r>
          <rPr>
            <sz val="9"/>
            <color indexed="81"/>
            <rFont val="Tahoma"/>
          </rPr>
          <t xml:space="preserve">
200</t>
        </r>
      </text>
    </comment>
    <comment ref="F646" authorId="0" shapeId="0" xr:uid="{F47F509E-8C74-4053-B085-B820DA367963}">
      <text>
        <r>
          <rPr>
            <b/>
            <sz val="9"/>
            <color indexed="81"/>
            <rFont val="Tahoma"/>
          </rPr>
          <t>Akbar Azadi:</t>
        </r>
        <r>
          <rPr>
            <sz val="9"/>
            <color indexed="81"/>
            <rFont val="Tahoma"/>
          </rPr>
          <t xml:space="preserve">
200</t>
        </r>
      </text>
    </comment>
    <comment ref="F735" authorId="0" shapeId="0" xr:uid="{6B0D5045-3106-4EFB-AC27-6BD72C74701E}">
      <text>
        <r>
          <rPr>
            <b/>
            <sz val="9"/>
            <color indexed="81"/>
            <rFont val="Tahoma"/>
          </rPr>
          <t>Akbar Azadi:</t>
        </r>
        <r>
          <rPr>
            <sz val="9"/>
            <color indexed="81"/>
            <rFont val="Tahoma"/>
          </rPr>
          <t xml:space="preserve">
200</t>
        </r>
      </text>
    </comment>
    <comment ref="C812" authorId="0" shapeId="0" xr:uid="{8250CB0D-5CFB-4342-9BEE-318B72FED441}">
      <text>
        <r>
          <rPr>
            <b/>
            <sz val="9"/>
            <color indexed="81"/>
            <rFont val="Tahoma"/>
          </rPr>
          <t>Akbar Azadi:</t>
        </r>
        <r>
          <rPr>
            <sz val="9"/>
            <color indexed="81"/>
            <rFont val="Tahoma"/>
          </rPr>
          <t xml:space="preserve">
MCMC 227</t>
        </r>
      </text>
    </comment>
    <comment ref="F813" authorId="1" shapeId="0" xr:uid="{00000000-0006-0000-0400-000034000000}">
      <text>
        <r>
          <rPr>
            <b/>
            <sz val="9"/>
            <color indexed="81"/>
            <rFont val="Tahoma"/>
            <family val="2"/>
          </rPr>
          <t xml:space="preserve">
MrPorkar:</t>
        </r>
        <r>
          <rPr>
            <sz val="9"/>
            <color indexed="81"/>
            <rFont val="Tahoma"/>
            <family val="2"/>
          </rPr>
          <t xml:space="preserve">
61 ساعت mcmc
100 ساعت حق مسئولیت
</t>
        </r>
      </text>
    </comment>
    <comment ref="C814" authorId="2" shapeId="0" xr:uid="{00000000-0006-0000-0400-000035000000}">
      <text>
        <r>
          <rPr>
            <b/>
            <sz val="9"/>
            <color indexed="81"/>
            <rFont val="Tahoma"/>
            <family val="2"/>
          </rPr>
          <t>Mr.Azadi:</t>
        </r>
        <r>
          <rPr>
            <sz val="9"/>
            <color indexed="81"/>
            <rFont val="Tahoma"/>
            <family val="2"/>
          </rPr>
          <t xml:space="preserve">
آنگال نقلیه</t>
        </r>
      </text>
    </comment>
    <comment ref="F814" authorId="0" shapeId="0" xr:uid="{4B208172-78DB-48D6-BBD4-F83938E16417}">
      <text>
        <r>
          <rPr>
            <b/>
            <sz val="9"/>
            <color indexed="81"/>
            <rFont val="Tahoma"/>
            <family val="2"/>
          </rPr>
          <t>Akbar Azadi:</t>
        </r>
        <r>
          <rPr>
            <sz val="9"/>
            <color indexed="81"/>
            <rFont val="Tahoma"/>
            <family val="2"/>
          </rPr>
          <t xml:space="preserve">
100 ساعت کارکرد داده شد</t>
        </r>
      </text>
    </comment>
    <comment ref="C815" authorId="2" shapeId="0" xr:uid="{00000000-0006-0000-0400-000036000000}">
      <text>
        <r>
          <rPr>
            <b/>
            <sz val="9"/>
            <color indexed="81"/>
            <rFont val="Tahoma"/>
            <family val="2"/>
          </rPr>
          <t>Mr.Azadi:</t>
        </r>
        <r>
          <rPr>
            <sz val="9"/>
            <color indexed="81"/>
            <rFont val="Tahoma"/>
            <family val="2"/>
          </rPr>
          <t xml:space="preserve">
آنکال نقلیه</t>
        </r>
      </text>
    </comment>
    <comment ref="F815" authorId="0" shapeId="0" xr:uid="{1262B95A-CA15-4BAA-83AC-9CB6758A33EF}">
      <text>
        <r>
          <rPr>
            <b/>
            <sz val="9"/>
            <color indexed="81"/>
            <rFont val="Tahoma"/>
            <family val="2"/>
          </rPr>
          <t>Akbar Azadi:</t>
        </r>
        <r>
          <rPr>
            <sz val="9"/>
            <color indexed="81"/>
            <rFont val="Tahoma"/>
            <family val="2"/>
          </rPr>
          <t xml:space="preserve">
100 ساعت کارکرد داده شد</t>
        </r>
      </text>
    </comment>
    <comment ref="F820" authorId="1" shapeId="0" xr:uid="{00000000-0006-0000-0400-000037000000}">
      <text>
        <r>
          <rPr>
            <b/>
            <sz val="9"/>
            <color indexed="81"/>
            <rFont val="Tahoma"/>
            <family val="2"/>
          </rPr>
          <t>MrPorkar:</t>
        </r>
        <r>
          <rPr>
            <sz val="9"/>
            <color indexed="81"/>
            <rFont val="Tahoma"/>
            <family val="2"/>
          </rPr>
          <t xml:space="preserve">
527 ساعت اربعین</t>
        </r>
      </text>
    </comment>
    <comment ref="F821" authorId="1" shapeId="0" xr:uid="{00000000-0006-0000-0400-000038000000}">
      <text>
        <r>
          <rPr>
            <b/>
            <sz val="9"/>
            <color indexed="81"/>
            <rFont val="Tahoma"/>
            <family val="2"/>
          </rPr>
          <t>MrPorkar:</t>
        </r>
        <r>
          <rPr>
            <sz val="9"/>
            <color indexed="81"/>
            <rFont val="Tahoma"/>
            <family val="2"/>
          </rPr>
          <t xml:space="preserve">
اربعین</t>
        </r>
      </text>
    </comment>
    <comment ref="F823" authorId="0" shapeId="0" xr:uid="{841EF101-FA7B-4475-B2D7-CB45E2F68967}">
      <text>
        <r>
          <rPr>
            <b/>
            <sz val="9"/>
            <color indexed="81"/>
            <rFont val="Tahoma"/>
          </rPr>
          <t>Akbar Azadi:</t>
        </r>
        <r>
          <rPr>
            <sz val="9"/>
            <color indexed="81"/>
            <rFont val="Tahoma"/>
          </rPr>
          <t xml:space="preserve">
354</t>
        </r>
      </text>
    </comment>
    <comment ref="F824" authorId="0" shapeId="0" xr:uid="{65972FF6-116E-464F-AF86-948D9E6F99A4}">
      <text>
        <r>
          <rPr>
            <b/>
            <sz val="9"/>
            <color indexed="81"/>
            <rFont val="Tahoma"/>
          </rPr>
          <t>Akbar Azadi:</t>
        </r>
        <r>
          <rPr>
            <sz val="9"/>
            <color indexed="81"/>
            <rFont val="Tahoma"/>
          </rPr>
          <t xml:space="preserve">
363</t>
        </r>
      </text>
    </comment>
    <comment ref="F829" authorId="0" shapeId="0" xr:uid="{7BE738E6-5FE0-4B63-B795-7DCB6E102B46}">
      <text>
        <r>
          <rPr>
            <b/>
            <sz val="9"/>
            <color indexed="81"/>
            <rFont val="Tahoma"/>
            <family val="2"/>
          </rPr>
          <t>Akbar Azadi:</t>
        </r>
        <r>
          <rPr>
            <sz val="9"/>
            <color indexed="81"/>
            <rFont val="Tahoma"/>
            <family val="2"/>
          </rPr>
          <t xml:space="preserve">
58 ای او سی</t>
        </r>
      </text>
    </comment>
    <comment ref="F830" authorId="0" shapeId="0" xr:uid="{17310CE7-0B0D-45F0-8D12-F31501551246}">
      <text>
        <r>
          <rPr>
            <b/>
            <sz val="9"/>
            <color indexed="81"/>
            <rFont val="Tahoma"/>
            <family val="2"/>
          </rPr>
          <t>Akbar Azadi:</t>
        </r>
        <r>
          <rPr>
            <sz val="9"/>
            <color indexed="81"/>
            <rFont val="Tahoma"/>
            <family val="2"/>
          </rPr>
          <t xml:space="preserve">
100 ساعت حق مسئولیت</t>
        </r>
      </text>
    </comment>
    <comment ref="F831" authorId="0" shapeId="0" xr:uid="{09A55C08-0FBE-4D44-914C-143A4ED3ECA8}">
      <text>
        <r>
          <rPr>
            <b/>
            <sz val="9"/>
            <color indexed="81"/>
            <rFont val="Tahoma"/>
            <family val="2"/>
          </rPr>
          <t>Akbar Azadi:</t>
        </r>
        <r>
          <rPr>
            <sz val="9"/>
            <color indexed="81"/>
            <rFont val="Tahoma"/>
            <family val="2"/>
          </rPr>
          <t xml:space="preserve">
100 ساعت حق مسئولیت</t>
        </r>
      </text>
    </comment>
    <comment ref="F838" authorId="1" shapeId="0" xr:uid="{00000000-0006-0000-0400-000039000000}">
      <text>
        <r>
          <rPr>
            <b/>
            <sz val="9"/>
            <color indexed="81"/>
            <rFont val="Tahoma"/>
            <family val="2"/>
          </rPr>
          <t>MrPorkar:</t>
        </r>
        <r>
          <rPr>
            <sz val="9"/>
            <color indexed="81"/>
            <rFont val="Tahoma"/>
            <family val="2"/>
          </rPr>
          <t xml:space="preserve">
200 ساعت اربعین</t>
        </r>
      </text>
    </comment>
    <comment ref="F839" authorId="0" shapeId="0" xr:uid="{0F0C15F1-B490-4E8E-BC40-51F358A52B21}">
      <text>
        <r>
          <rPr>
            <b/>
            <sz val="9"/>
            <color indexed="81"/>
            <rFont val="Tahoma"/>
            <family val="2"/>
          </rPr>
          <t>Akbar Azadi:</t>
        </r>
        <r>
          <rPr>
            <sz val="9"/>
            <color indexed="81"/>
            <rFont val="Tahoma"/>
            <family val="2"/>
          </rPr>
          <t xml:space="preserve">
100 ساعت حق ماموریت</t>
        </r>
      </text>
    </comment>
    <comment ref="F840" authorId="1" shapeId="0" xr:uid="{00000000-0006-0000-0400-00003B000000}">
      <text>
        <r>
          <rPr>
            <sz val="9"/>
            <color indexed="81"/>
            <rFont val="Tahoma"/>
            <family val="2"/>
          </rPr>
          <t>136</t>
        </r>
      </text>
    </comment>
    <comment ref="F841" authorId="1" shapeId="0" xr:uid="{00000000-0006-0000-0400-00003C000000}">
      <text>
        <r>
          <rPr>
            <b/>
            <sz val="9"/>
            <color indexed="81"/>
            <rFont val="Tahoma"/>
            <family val="2"/>
          </rPr>
          <t>MrPorkar:</t>
        </r>
        <r>
          <rPr>
            <sz val="9"/>
            <color indexed="81"/>
            <rFont val="Tahoma"/>
            <family val="2"/>
          </rPr>
          <t xml:space="preserve">
454 ساعت mcmc</t>
        </r>
      </text>
    </comment>
    <comment ref="C843" authorId="0" shapeId="0" xr:uid="{E4104844-923D-4B11-B7EE-F3884A19D190}">
      <text>
        <r>
          <rPr>
            <b/>
            <sz val="9"/>
            <color indexed="81"/>
            <rFont val="Tahoma"/>
          </rPr>
          <t>Akbar Azadi:</t>
        </r>
        <r>
          <rPr>
            <sz val="9"/>
            <color indexed="81"/>
            <rFont val="Tahoma"/>
          </rPr>
          <t xml:space="preserve">
99 ساعت MCMC</t>
        </r>
      </text>
    </comment>
    <comment ref="C870" authorId="0" shapeId="0" xr:uid="{C9227D99-4087-41E4-BE00-0599FAFCBEF5}">
      <text>
        <r>
          <rPr>
            <b/>
            <sz val="9"/>
            <color indexed="81"/>
            <rFont val="Tahoma"/>
          </rPr>
          <t>Akbar Azadi:</t>
        </r>
        <r>
          <rPr>
            <sz val="9"/>
            <color indexed="81"/>
            <rFont val="Tahoma"/>
          </rPr>
          <t xml:space="preserve">
MCMC 84</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ارزیابی" description="Connection to the 'ارزیابی' query in the workbook." type="5" refreshedVersion="7" background="1" saveData="1">
    <dbPr connection="Provider=Microsoft.Mashup.OleDb.1;Data Source=$Workbook$;Location=ارزیابی;Extended Properties=&quot;&quot;" command="SELECT * FROM [ارزیابی]"/>
  </connection>
  <connection id="2" xr16:uid="{00000000-0015-0000-FFFF-FFFF01000000}" keepAlive="1" name="ThisWorkbookDataModel" description="Data Model" type="5" refreshedVersion="7"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کارانه اورژانس.xlsx!Table26" type="102" refreshedVersion="7" minRefreshableVersion="5">
    <extLst>
      <ext xmlns:x15="http://schemas.microsoft.com/office/spreadsheetml/2010/11/main" uri="{DE250136-89BD-433C-8126-D09CA5730AF9}">
        <x15:connection id="Table26">
          <x15:rangePr sourceName="_xlcn.WorksheetConnection_کارانهاورژانس.xlsxTable26"/>
        </x15:connection>
      </ext>
    </extLst>
  </connection>
</connections>
</file>

<file path=xl/sharedStrings.xml><?xml version="1.0" encoding="utf-8"?>
<sst xmlns="http://schemas.openxmlformats.org/spreadsheetml/2006/main" count="4035" uniqueCount="111">
  <si>
    <t>شماره پرسنلی</t>
  </si>
  <si>
    <t>نام</t>
  </si>
  <si>
    <t>نام خانوادگی</t>
  </si>
  <si>
    <t>شغل</t>
  </si>
  <si>
    <t>رتبه</t>
  </si>
  <si>
    <t>جایگاه سازمانی</t>
  </si>
  <si>
    <t>مدرک تحصیلی</t>
  </si>
  <si>
    <t>تاریخ استخدام</t>
  </si>
  <si>
    <t>منطقه خدمتی</t>
  </si>
  <si>
    <t>عملیاتی</t>
  </si>
  <si>
    <t>دیسپچ</t>
  </si>
  <si>
    <t>ستاد</t>
  </si>
  <si>
    <t>زیر دیپلم</t>
  </si>
  <si>
    <t>دیپلم</t>
  </si>
  <si>
    <t>کاردانی مرتبط</t>
  </si>
  <si>
    <t>کارشناسی مرتبط</t>
  </si>
  <si>
    <t>کارشناسی ارشد مرتبط</t>
  </si>
  <si>
    <t>شهری</t>
  </si>
  <si>
    <t>جاده ای برخوردار</t>
  </si>
  <si>
    <t>جاده ای غیربرخوردار</t>
  </si>
  <si>
    <t>امتیاز</t>
  </si>
  <si>
    <t>نام و نام خانوادگی</t>
  </si>
  <si>
    <t>امتیاز سابقه</t>
  </si>
  <si>
    <t>ضریب منطقه خدمتی</t>
  </si>
  <si>
    <t>رتبه کارمند</t>
  </si>
  <si>
    <t>تعداد ماموریت شهری</t>
  </si>
  <si>
    <t>تعداد ماموریت جاده ای</t>
  </si>
  <si>
    <t>امتیاز جایگاه</t>
  </si>
  <si>
    <t>امتیاز مدرک</t>
  </si>
  <si>
    <t>دوره ارزیابی</t>
  </si>
  <si>
    <t>به صورت سال چهاررقمی و ماه دورقمی بدون فاصله یا جداکننده وارد شود مانند 140209</t>
  </si>
  <si>
    <t>تنظیمات</t>
  </si>
  <si>
    <t>امتیاز هر سال سابقه</t>
  </si>
  <si>
    <t>0.25</t>
  </si>
  <si>
    <t>مجموع امتیاز</t>
  </si>
  <si>
    <t>رضایت</t>
  </si>
  <si>
    <t>امتیاز کارکرد (به ازای هر 8 ساعت)</t>
  </si>
  <si>
    <t>امتیاز کارکرد</t>
  </si>
  <si>
    <t>امتیاز رضایت</t>
  </si>
  <si>
    <t>کف</t>
  </si>
  <si>
    <t>سقف</t>
  </si>
  <si>
    <t>امتیاز رضایت سرپرست</t>
  </si>
  <si>
    <t>امتیاز نهایی</t>
  </si>
  <si>
    <t>مبلغ بودجه</t>
  </si>
  <si>
    <t>مجموع امتیاز کارکنان</t>
  </si>
  <si>
    <t>ارزش هر امتیاز</t>
  </si>
  <si>
    <t>بر اساس بودجه و مجموع امتیاز کارکنان محاسبه می‏شود.</t>
  </si>
  <si>
    <t>مبلغ کارانه</t>
  </si>
  <si>
    <t>مجموع اعتبارات (1.5 درصد جزء حرفه ای پزشکان بیمارستان) پس از کسر اعتبارات مورد نیاز ماده 4</t>
  </si>
  <si>
    <r>
      <t xml:space="preserve">مجموع امتیازات کارکنان </t>
    </r>
    <r>
      <rPr>
        <b/>
        <sz val="11"/>
        <color theme="1"/>
        <rFont val="B Nazanin"/>
        <charset val="178"/>
      </rPr>
      <t>عملیاتی</t>
    </r>
    <r>
      <rPr>
        <sz val="11"/>
        <color theme="1"/>
        <rFont val="B Nazanin"/>
        <charset val="178"/>
      </rPr>
      <t xml:space="preserve"> و </t>
    </r>
    <r>
      <rPr>
        <b/>
        <sz val="11"/>
        <color theme="1"/>
        <rFont val="B Nazanin"/>
        <charset val="178"/>
      </rPr>
      <t>دیسپچ</t>
    </r>
    <r>
      <rPr>
        <sz val="11"/>
        <color theme="1"/>
        <rFont val="B Nazanin"/>
        <charset val="178"/>
      </rPr>
      <t xml:space="preserve"> بر اساس جدول ارزیابی</t>
    </r>
  </si>
  <si>
    <t>سابقه (سال)</t>
  </si>
  <si>
    <t>مجموع کارانه کارکنان</t>
  </si>
  <si>
    <t>بر اساس مبلغ کارانه محاسبه شده برای کارکنان محاسبه می‏شود.</t>
  </si>
  <si>
    <r>
      <rPr>
        <b/>
        <sz val="11"/>
        <color rgb="FF0F14E1"/>
        <rFont val="B Nazanin"/>
        <charset val="178"/>
      </rPr>
      <t xml:space="preserve">راهنما: </t>
    </r>
    <r>
      <rPr>
        <sz val="11"/>
        <color rgb="FF0F14E1"/>
        <rFont val="B Nazanin"/>
        <charset val="178"/>
      </rPr>
      <t>در ستونهای آبی رنگ مقادیر مربوطه را وارد نمایید. سایر امتیازات به صورت خودکار محاسبه خواهد شد.</t>
    </r>
  </si>
  <si>
    <t>راهنما</t>
  </si>
  <si>
    <t>در برگه ارزیابی مقادیر کارکرد (بر اساس ساعت)، عملکرد و امتیاز رضایت سرپرست را وارد نمایید.</t>
  </si>
  <si>
    <t>پس از ثبت تمامی اطلاعات ذکر شده کارانه کارکنان به صورت خودکار محاسبه خواهد شد.</t>
  </si>
  <si>
    <r>
      <t xml:space="preserve">در برگه </t>
    </r>
    <r>
      <rPr>
        <sz val="16"/>
        <color theme="1"/>
        <rFont val="B Nazanin"/>
        <charset val="178"/>
      </rPr>
      <t>«تنظیمات دوره»</t>
    </r>
    <r>
      <rPr>
        <b/>
        <sz val="16"/>
        <color theme="1"/>
        <rFont val="B Nazanin"/>
        <charset val="178"/>
      </rPr>
      <t xml:space="preserve"> دوره مورد نظر را با فرمت سال ماه وارد کنید (به عنوان نمونه 140209)</t>
    </r>
  </si>
  <si>
    <t>در برگه «تنظیمات دوره» مبلغ بودجه کارانه دوره را وارد نمایید. (بر حسب ریال)</t>
  </si>
  <si>
    <t>اطلاعات عمومی کارکنان را در برگه «کارکنان» وارد نمایید. توجه کنید تنها در ستون‏های با عنوان آبی رنگ اطلاعات وارد کنید و از تغییر در ستون‏های قرمز رنگ خودداری کنید. در هنگام ورود اطلاعات به نکات راهنمای نمایش داده شده توجه نمایید.</t>
  </si>
  <si>
    <t>ابتدا مطمئن شوید که تمامی نفراتی که در برگه «کارکنان» ثبت کرده اید و در دوره مورد نظر مشمول دریافت کارانه هستند در برگه «ارزیابی» اضافه شده اند. برای اضافه کردن یک کارمند در برگه «ارزیابی» کافی است شماره پرسنلی فرد را وارد نمایید. سایر مشخصات به صورت خودکار بارگذاری خواهد شد.</t>
  </si>
  <si>
    <t>امتیاز پاسخگویی (دیسپچ)</t>
  </si>
  <si>
    <t>تعداد روز ماه</t>
  </si>
  <si>
    <t>با توجه به ماه مورد نظر تعداد روز آن درج گردد.</t>
  </si>
  <si>
    <t>امتیاز عملکرد</t>
  </si>
  <si>
    <t>رتبه کارکنان عملیاتی</t>
  </si>
  <si>
    <t>پایه</t>
  </si>
  <si>
    <t>ارشد</t>
  </si>
  <si>
    <t>ارشد-میانی مقدماتی</t>
  </si>
  <si>
    <t>ارشد-میانی پیشرفته</t>
  </si>
  <si>
    <t>خبره</t>
  </si>
  <si>
    <t>عالی</t>
  </si>
  <si>
    <t>رتبه کارکنان دیسپچ</t>
  </si>
  <si>
    <t>امتیاز رتبه</t>
  </si>
  <si>
    <t>تعداد تماس در دوره</t>
  </si>
  <si>
    <t>تعداد بازدید میدانی در دوره</t>
  </si>
  <si>
    <t>تعداد فرماندهی حادثه در دوره</t>
  </si>
  <si>
    <t>کارکرد دوره (ساعت)</t>
  </si>
  <si>
    <t>عملکرد دوره عملیاتی</t>
  </si>
  <si>
    <t>عملکرد دوره دیسپچ</t>
  </si>
  <si>
    <t>عملکرد دوره ستادی</t>
  </si>
  <si>
    <t>ردیف</t>
  </si>
  <si>
    <t>14</t>
  </si>
  <si>
    <t>11</t>
  </si>
  <si>
    <t>16</t>
  </si>
  <si>
    <t>12</t>
  </si>
  <si>
    <t>17</t>
  </si>
  <si>
    <t>9</t>
  </si>
  <si>
    <t>5</t>
  </si>
  <si>
    <t>21</t>
  </si>
  <si>
    <t>2</t>
  </si>
  <si>
    <t>3</t>
  </si>
  <si>
    <t>1</t>
  </si>
  <si>
    <t>کرمانشاه</t>
  </si>
  <si>
    <t>جوانرود</t>
  </si>
  <si>
    <t>روانسر</t>
  </si>
  <si>
    <t>پاوه</t>
  </si>
  <si>
    <t>ثلاث</t>
  </si>
  <si>
    <t>سنقر</t>
  </si>
  <si>
    <t>صحنه</t>
  </si>
  <si>
    <t>کنگاور</t>
  </si>
  <si>
    <t>هرسین</t>
  </si>
  <si>
    <t>گیلانغرب</t>
  </si>
  <si>
    <t>قصرشیرین</t>
  </si>
  <si>
    <t>اسلام آباد</t>
  </si>
  <si>
    <t>Column1</t>
  </si>
  <si>
    <t>15</t>
  </si>
  <si>
    <t>محمد ظفری</t>
  </si>
  <si>
    <t>سه ماهه چهارم 1402</t>
  </si>
  <si>
    <t>دالاهو</t>
  </si>
  <si>
    <t>سرپل ذهاب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</si>
</sst>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Times New Roman"/>
      <family val="2"/>
    </font>
    <font>
      <sz val="11"/>
      <color theme="1"/>
      <name val="Calibri"/>
      <family val="2"/>
      <scheme val="minor"/>
    </font>
    <font>
      <sz val="11"/>
      <color theme="1"/>
      <name val="Calibri"/>
      <family val="2"/>
      <scheme val="minor"/>
    </font>
    <font>
      <sz val="11"/>
      <color theme="1"/>
      <name val="B Nazanin"/>
      <charset val="178"/>
    </font>
    <font>
      <b/>
      <sz val="11"/>
      <color theme="0"/>
      <name val="B Nazanin"/>
      <charset val="178"/>
    </font>
    <font>
      <b/>
      <sz val="11"/>
      <color theme="1"/>
      <name val="B Nazanin"/>
      <charset val="178"/>
    </font>
    <font>
      <b/>
      <sz val="16"/>
      <color theme="1"/>
      <name val="B Nazanin"/>
      <charset val="178"/>
    </font>
    <font>
      <sz val="16"/>
      <color theme="1"/>
      <name val="B Nazanin"/>
      <charset val="178"/>
    </font>
    <font>
      <b/>
      <sz val="22"/>
      <color theme="1"/>
      <name val="B Nazanin"/>
      <charset val="178"/>
    </font>
    <font>
      <sz val="22"/>
      <color theme="1"/>
      <name val="B Nazanin"/>
      <charset val="178"/>
    </font>
    <font>
      <b/>
      <sz val="11"/>
      <color rgb="FF000000"/>
      <name val="B Nazanin"/>
      <charset val="178"/>
    </font>
    <font>
      <sz val="11"/>
      <color rgb="FF0F14E1"/>
      <name val="B Nazanin"/>
      <charset val="178"/>
    </font>
    <font>
      <b/>
      <sz val="11"/>
      <color rgb="FF0F14E1"/>
      <name val="B Nazanin"/>
      <charset val="178"/>
    </font>
    <font>
      <sz val="11"/>
      <color rgb="FF0F14E1"/>
      <name val="Times New Roman"/>
      <family val="2"/>
    </font>
    <font>
      <b/>
      <sz val="16"/>
      <color rgb="FF0F14E1"/>
      <name val="B Nazanin"/>
      <charset val="178"/>
    </font>
    <font>
      <sz val="11"/>
      <color theme="1"/>
      <name val="B Nazanin"/>
      <charset val="178"/>
    </font>
    <font>
      <sz val="9"/>
      <color indexed="81"/>
      <name val="Tahoma"/>
      <family val="2"/>
    </font>
    <font>
      <b/>
      <sz val="9"/>
      <color indexed="81"/>
      <name val="Tahoma"/>
      <family val="2"/>
    </font>
    <font>
      <b/>
      <sz val="11"/>
      <color theme="1"/>
      <name val="B Nazanin"/>
      <charset val="178"/>
    </font>
    <font>
      <sz val="8"/>
      <name val="Times New Roman"/>
      <family val="2"/>
    </font>
    <font>
      <b/>
      <sz val="11"/>
      <name val="B Nazanin"/>
      <charset val="178"/>
    </font>
    <font>
      <b/>
      <sz val="11"/>
      <color theme="1"/>
      <name val="B Nazanin"/>
      <charset val="178"/>
    </font>
    <font>
      <b/>
      <sz val="11"/>
      <color theme="1"/>
      <name val="B Nazanin"/>
      <charset val="178"/>
    </font>
    <font>
      <sz val="11"/>
      <color rgb="FFFF0000"/>
      <name val="Times New Roman"/>
      <family val="2"/>
    </font>
    <font>
      <sz val="11"/>
      <name val="Times New Roman"/>
      <family val="2"/>
    </font>
    <font>
      <sz val="11"/>
      <color rgb="FFC00000"/>
      <name val="Times New Roman"/>
      <family val="2"/>
    </font>
    <font>
      <sz val="11"/>
      <color theme="1"/>
      <name val="Calibri"/>
      <family val="2"/>
      <charset val="178"/>
      <scheme val="minor"/>
    </font>
    <font>
      <b/>
      <sz val="11"/>
      <color rgb="FF000000"/>
      <name val="B Nazanin"/>
      <charset val="178"/>
    </font>
    <font>
      <b/>
      <sz val="11"/>
      <color theme="1"/>
      <name val="B Nazanin"/>
      <charset val="178"/>
    </font>
    <font>
      <b/>
      <sz val="11"/>
      <color theme="1"/>
      <name val="B Nazanin"/>
      <charset val="178"/>
    </font>
    <font>
      <b/>
      <sz val="11"/>
      <color theme="1"/>
      <name val="B Nazanin"/>
    </font>
    <font>
      <b/>
      <sz val="11"/>
      <color rgb="FF000000"/>
      <name val="B Nazanin"/>
    </font>
    <font>
      <sz val="9"/>
      <color indexed="81"/>
      <name val="Tahoma"/>
    </font>
    <font>
      <b/>
      <sz val="9"/>
      <color indexed="81"/>
      <name val="Tahoma"/>
    </font>
  </fonts>
  <fills count="17">
    <fill>
      <patternFill patternType="none"/>
    </fill>
    <fill>
      <patternFill patternType="gray125"/>
    </fill>
    <fill>
      <patternFill patternType="solid">
        <fgColor theme="4" tint="0.59999389629810485"/>
        <bgColor indexed="64"/>
      </patternFill>
    </fill>
    <fill>
      <patternFill patternType="solid">
        <fgColor theme="6"/>
        <bgColor theme="6"/>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CCFF99"/>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6" tint="0.39997558519241921"/>
      </left>
      <right/>
      <top style="thin">
        <color theme="6" tint="0.39997558519241921"/>
      </top>
      <bottom/>
      <diagonal/>
    </border>
    <border>
      <left/>
      <right style="thin">
        <color theme="6" tint="0.39997558519241921"/>
      </right>
      <top style="thin">
        <color theme="6" tint="0.39997558519241921"/>
      </top>
      <bottom/>
      <diagonal/>
    </border>
    <border>
      <left/>
      <right/>
      <top style="thin">
        <color theme="0" tint="-0.24994659260841701"/>
      </top>
      <bottom style="thin">
        <color theme="0" tint="-0.24994659260841701"/>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0" fontId="2" fillId="0" borderId="0"/>
    <xf numFmtId="0" fontId="1" fillId="0" borderId="0"/>
    <xf numFmtId="0" fontId="26" fillId="0" borderId="0"/>
  </cellStyleXfs>
  <cellXfs count="118">
    <xf numFmtId="0" fontId="0" fillId="0" borderId="0" xfId="0"/>
    <xf numFmtId="0" fontId="3" fillId="0" borderId="0" xfId="0" applyFont="1"/>
    <xf numFmtId="0" fontId="3" fillId="0" borderId="0" xfId="0" applyFont="1" applyAlignment="1">
      <alignment horizontal="center" vertical="center"/>
    </xf>
    <xf numFmtId="0" fontId="3" fillId="0" borderId="0" xfId="0" applyFont="1" applyAlignment="1">
      <alignment horizontal="center"/>
    </xf>
    <xf numFmtId="0" fontId="4" fillId="3" borderId="2" xfId="0" applyFont="1" applyFill="1" applyBorder="1"/>
    <xf numFmtId="0" fontId="4" fillId="3" borderId="3" xfId="0" applyFont="1" applyFill="1" applyBorder="1" applyAlignment="1">
      <alignment horizontal="center"/>
    </xf>
    <xf numFmtId="0" fontId="6" fillId="0" borderId="0" xfId="0" applyFont="1"/>
    <xf numFmtId="0" fontId="8" fillId="0" borderId="0" xfId="0" applyFont="1"/>
    <xf numFmtId="0" fontId="9" fillId="0" borderId="0" xfId="0" applyFont="1"/>
    <xf numFmtId="0" fontId="9" fillId="2" borderId="1" xfId="0" applyFont="1" applyFill="1" applyBorder="1" applyAlignment="1">
      <alignment vertical="center"/>
    </xf>
    <xf numFmtId="0" fontId="11" fillId="6" borderId="0" xfId="0" applyFont="1" applyFill="1"/>
    <xf numFmtId="0" fontId="13" fillId="6" borderId="0" xfId="0" applyFont="1" applyFill="1"/>
    <xf numFmtId="0" fontId="9" fillId="6" borderId="1" xfId="0" applyFont="1" applyFill="1" applyBorder="1" applyAlignment="1" applyProtection="1">
      <alignment horizontal="center" vertical="center"/>
      <protection locked="0"/>
    </xf>
    <xf numFmtId="3" fontId="9" fillId="6" borderId="1" xfId="0" applyNumberFormat="1" applyFont="1" applyFill="1" applyBorder="1" applyAlignment="1" applyProtection="1">
      <alignment horizontal="center" vertical="center"/>
      <protection locked="0"/>
    </xf>
    <xf numFmtId="3" fontId="9" fillId="6" borderId="1" xfId="0" applyNumberFormat="1" applyFont="1" applyFill="1" applyBorder="1" applyAlignment="1">
      <alignment horizontal="center" vertical="center"/>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shrinkToFit="1"/>
    </xf>
    <xf numFmtId="0" fontId="6" fillId="0" borderId="0" xfId="0" applyFont="1" applyAlignment="1">
      <alignment vertical="top"/>
    </xf>
    <xf numFmtId="0" fontId="14" fillId="6" borderId="0" xfId="0" applyFont="1" applyFill="1"/>
    <xf numFmtId="0" fontId="6" fillId="0" borderId="4" xfId="0" applyFont="1" applyBorder="1" applyAlignment="1">
      <alignment vertical="top" wrapText="1"/>
    </xf>
    <xf numFmtId="0" fontId="6" fillId="0" borderId="4" xfId="0" applyFont="1" applyBorder="1" applyAlignment="1">
      <alignment vertical="top"/>
    </xf>
    <xf numFmtId="0" fontId="6" fillId="7" borderId="4" xfId="0" applyFont="1" applyFill="1" applyBorder="1" applyAlignment="1">
      <alignment horizontal="center" vertical="top"/>
    </xf>
    <xf numFmtId="0" fontId="0" fillId="8" borderId="0" xfId="0" applyFill="1"/>
    <xf numFmtId="0" fontId="3" fillId="5" borderId="0" xfId="0" applyFont="1" applyFill="1" applyAlignment="1">
      <alignment horizontal="center" vertical="center" wrapText="1"/>
    </xf>
    <xf numFmtId="0" fontId="3" fillId="4" borderId="0" xfId="0" applyFont="1" applyFill="1" applyAlignment="1">
      <alignment horizontal="center" vertical="center" wrapText="1"/>
    </xf>
    <xf numFmtId="0" fontId="11" fillId="6" borderId="0" xfId="0" applyFont="1" applyFill="1" applyAlignment="1">
      <alignment horizontal="center" vertical="center"/>
    </xf>
    <xf numFmtId="0" fontId="13" fillId="6" borderId="0" xfId="0" applyFont="1" applyFill="1" applyAlignment="1">
      <alignment horizontal="center" vertical="center"/>
    </xf>
    <xf numFmtId="0" fontId="0" fillId="0" borderId="0" xfId="0" applyAlignment="1">
      <alignment horizontal="center" vertical="center"/>
    </xf>
    <xf numFmtId="0" fontId="3" fillId="4" borderId="0" xfId="0" applyFont="1" applyFill="1" applyAlignment="1">
      <alignment horizontal="center" vertical="center"/>
    </xf>
    <xf numFmtId="0" fontId="0" fillId="0" borderId="0" xfId="0" applyAlignment="1" applyProtection="1">
      <alignment horizontal="center" vertical="center"/>
      <protection locked="0"/>
    </xf>
    <xf numFmtId="0" fontId="4" fillId="5" borderId="5" xfId="0" applyFont="1" applyFill="1" applyBorder="1" applyAlignment="1">
      <alignment horizontal="center" vertical="center" wrapText="1"/>
    </xf>
    <xf numFmtId="0" fontId="3" fillId="9" borderId="0" xfId="0" applyFont="1" applyFill="1" applyAlignment="1">
      <alignment horizontal="center" vertical="center"/>
    </xf>
    <xf numFmtId="0" fontId="15" fillId="0" borderId="0" xfId="0" applyFont="1" applyAlignment="1" applyProtection="1">
      <alignment horizontal="center" vertical="center"/>
      <protection locked="0"/>
    </xf>
    <xf numFmtId="0" fontId="15" fillId="0" borderId="0" xfId="0" applyFont="1" applyAlignment="1">
      <alignment horizontal="center" vertical="center"/>
    </xf>
    <xf numFmtId="4" fontId="18" fillId="0" borderId="0" xfId="0" applyNumberFormat="1" applyFont="1" applyAlignment="1">
      <alignment horizontal="center" vertical="center"/>
    </xf>
    <xf numFmtId="0" fontId="5" fillId="10" borderId="0" xfId="0" applyFont="1" applyFill="1" applyAlignment="1" applyProtection="1">
      <alignment horizontal="center" vertical="center"/>
      <protection locked="0"/>
    </xf>
    <xf numFmtId="0" fontId="5" fillId="10" borderId="0" xfId="0" applyFont="1" applyFill="1" applyAlignment="1">
      <alignment horizontal="center" vertical="center"/>
    </xf>
    <xf numFmtId="0" fontId="10" fillId="10" borderId="0" xfId="0" applyFont="1" applyFill="1" applyAlignment="1" applyProtection="1">
      <alignment horizontal="center" vertical="center"/>
      <protection locked="0"/>
    </xf>
    <xf numFmtId="0" fontId="5" fillId="11" borderId="0" xfId="0" applyFont="1" applyFill="1" applyAlignment="1" applyProtection="1">
      <alignment horizontal="center" vertical="center"/>
      <protection locked="0"/>
    </xf>
    <xf numFmtId="0" fontId="5" fillId="11" borderId="0" xfId="0" applyFont="1" applyFill="1" applyAlignment="1">
      <alignment horizontal="center" vertical="center"/>
    </xf>
    <xf numFmtId="1" fontId="5" fillId="11" borderId="0" xfId="0" applyNumberFormat="1" applyFont="1" applyFill="1" applyAlignment="1">
      <alignment horizontal="center" vertical="center"/>
    </xf>
    <xf numFmtId="4" fontId="5" fillId="11" borderId="0" xfId="0" applyNumberFormat="1" applyFont="1" applyFill="1" applyAlignment="1">
      <alignment horizontal="center" vertical="center"/>
    </xf>
    <xf numFmtId="0" fontId="0" fillId="11" borderId="0" xfId="0" applyFill="1" applyAlignment="1">
      <alignment horizontal="center" vertical="center"/>
    </xf>
    <xf numFmtId="0" fontId="10" fillId="11" borderId="0" xfId="0" applyFont="1" applyFill="1" applyAlignment="1">
      <alignment horizontal="center" vertical="center"/>
    </xf>
    <xf numFmtId="0" fontId="10" fillId="11" borderId="0" xfId="0" applyFont="1" applyFill="1" applyAlignment="1" applyProtection="1">
      <alignment horizontal="center" vertical="center"/>
      <protection locked="0"/>
    </xf>
    <xf numFmtId="4" fontId="10" fillId="11" borderId="0" xfId="0" applyNumberFormat="1" applyFont="1" applyFill="1" applyAlignment="1">
      <alignment horizontal="center" vertical="center"/>
    </xf>
    <xf numFmtId="3" fontId="10" fillId="11" borderId="0" xfId="0" applyNumberFormat="1" applyFont="1" applyFill="1" applyAlignment="1">
      <alignment horizontal="center" vertical="center"/>
    </xf>
    <xf numFmtId="1" fontId="10" fillId="11" borderId="0" xfId="0" applyNumberFormat="1" applyFont="1" applyFill="1" applyAlignment="1">
      <alignment horizontal="center" vertical="center"/>
    </xf>
    <xf numFmtId="0" fontId="10" fillId="10" borderId="0" xfId="0" applyFont="1" applyFill="1" applyAlignment="1">
      <alignment horizontal="center" vertical="center"/>
    </xf>
    <xf numFmtId="4" fontId="10" fillId="10" borderId="0" xfId="0" applyNumberFormat="1" applyFont="1" applyFill="1" applyAlignment="1">
      <alignment horizontal="center" vertical="center"/>
    </xf>
    <xf numFmtId="3" fontId="10" fillId="10" borderId="0" xfId="0" applyNumberFormat="1" applyFont="1" applyFill="1" applyAlignment="1">
      <alignment horizontal="center" vertical="center"/>
    </xf>
    <xf numFmtId="0" fontId="20" fillId="10" borderId="0" xfId="0" applyFont="1" applyFill="1" applyAlignment="1" applyProtection="1">
      <alignment horizontal="center" vertical="center"/>
      <protection locked="0"/>
    </xf>
    <xf numFmtId="1" fontId="10" fillId="10" borderId="0" xfId="0" applyNumberFormat="1" applyFont="1" applyFill="1" applyAlignment="1">
      <alignment horizontal="center" vertical="center"/>
    </xf>
    <xf numFmtId="3" fontId="5" fillId="11" borderId="0" xfId="0" applyNumberFormat="1" applyFont="1" applyFill="1" applyAlignment="1">
      <alignment horizontal="center" vertical="center"/>
    </xf>
    <xf numFmtId="0" fontId="0" fillId="11" borderId="0" xfId="0" applyFill="1"/>
    <xf numFmtId="0" fontId="0" fillId="10" borderId="0" xfId="0" applyFill="1" applyAlignment="1">
      <alignment horizontal="center" vertical="center"/>
    </xf>
    <xf numFmtId="1" fontId="5" fillId="10" borderId="0" xfId="0" applyNumberFormat="1" applyFont="1" applyFill="1" applyAlignment="1">
      <alignment horizontal="center" vertical="center"/>
    </xf>
    <xf numFmtId="4" fontId="5" fillId="10" borderId="0" xfId="0" applyNumberFormat="1" applyFont="1" applyFill="1" applyAlignment="1">
      <alignment horizontal="center" vertical="center"/>
    </xf>
    <xf numFmtId="0" fontId="5" fillId="11" borderId="0" xfId="0" applyFont="1" applyFill="1" applyAlignment="1" applyProtection="1">
      <alignment horizontal="center" vertical="center" readingOrder="1"/>
      <protection locked="0"/>
    </xf>
    <xf numFmtId="0" fontId="21" fillId="11" borderId="0" xfId="0" applyFont="1" applyFill="1" applyAlignment="1" applyProtection="1">
      <alignment horizontal="center" vertical="center"/>
      <protection locked="0"/>
    </xf>
    <xf numFmtId="0" fontId="22" fillId="11" borderId="0" xfId="0" applyFont="1" applyFill="1" applyAlignment="1" applyProtection="1">
      <alignment horizontal="center" vertical="center"/>
      <protection locked="0"/>
    </xf>
    <xf numFmtId="0" fontId="23" fillId="0" borderId="0" xfId="0" applyFont="1"/>
    <xf numFmtId="0" fontId="24" fillId="0" borderId="0" xfId="0" applyFont="1"/>
    <xf numFmtId="0" fontId="25" fillId="0" borderId="0" xfId="0" applyFont="1"/>
    <xf numFmtId="0" fontId="28" fillId="11" borderId="0" xfId="0" applyFont="1" applyFill="1" applyAlignment="1" applyProtection="1">
      <alignment horizontal="center" vertical="center"/>
      <protection locked="0"/>
    </xf>
    <xf numFmtId="0" fontId="0" fillId="12" borderId="0" xfId="0" applyFill="1" applyAlignment="1">
      <alignment horizontal="center" vertical="center"/>
    </xf>
    <xf numFmtId="0" fontId="5" fillId="12" borderId="0" xfId="0" applyFont="1" applyFill="1" applyAlignment="1" applyProtection="1">
      <alignment horizontal="center" vertical="center"/>
      <protection locked="0"/>
    </xf>
    <xf numFmtId="0" fontId="5" fillId="12" borderId="0" xfId="0" applyFont="1" applyFill="1" applyAlignment="1">
      <alignment horizontal="center" vertical="center"/>
    </xf>
    <xf numFmtId="0" fontId="10" fillId="12" borderId="0" xfId="0" applyFont="1" applyFill="1" applyAlignment="1">
      <alignment horizontal="center" vertical="center"/>
    </xf>
    <xf numFmtId="0" fontId="10" fillId="12" borderId="0" xfId="0" applyFont="1" applyFill="1" applyAlignment="1" applyProtection="1">
      <alignment horizontal="center" vertical="center"/>
      <protection locked="0"/>
    </xf>
    <xf numFmtId="4" fontId="10" fillId="12" borderId="0" xfId="0" applyNumberFormat="1" applyFont="1" applyFill="1" applyAlignment="1">
      <alignment horizontal="center" vertical="center"/>
    </xf>
    <xf numFmtId="1" fontId="10" fillId="12" borderId="0" xfId="0" applyNumberFormat="1" applyFont="1" applyFill="1" applyAlignment="1">
      <alignment horizontal="center" vertical="center"/>
    </xf>
    <xf numFmtId="0" fontId="20" fillId="10" borderId="0" xfId="0" applyFont="1" applyFill="1" applyAlignment="1">
      <alignment horizontal="center" vertical="center"/>
    </xf>
    <xf numFmtId="4" fontId="20" fillId="10" borderId="0" xfId="0" applyNumberFormat="1" applyFont="1" applyFill="1" applyAlignment="1">
      <alignment horizontal="center" vertical="center"/>
    </xf>
    <xf numFmtId="1" fontId="20" fillId="10" borderId="0" xfId="0" applyNumberFormat="1" applyFont="1" applyFill="1" applyAlignment="1">
      <alignment horizontal="center" vertical="center"/>
    </xf>
    <xf numFmtId="0" fontId="5" fillId="10" borderId="1" xfId="0" applyFont="1" applyFill="1" applyBorder="1" applyAlignment="1">
      <alignment horizontal="center" vertical="center"/>
    </xf>
    <xf numFmtId="1" fontId="5" fillId="12" borderId="0" xfId="0" applyNumberFormat="1" applyFont="1" applyFill="1" applyAlignment="1">
      <alignment horizontal="center" vertical="center"/>
    </xf>
    <xf numFmtId="4" fontId="5" fillId="12" borderId="0" xfId="0" applyNumberFormat="1" applyFont="1" applyFill="1" applyAlignment="1">
      <alignment horizontal="center" vertical="center"/>
    </xf>
    <xf numFmtId="3" fontId="10" fillId="12" borderId="0" xfId="0" applyNumberFormat="1" applyFont="1" applyFill="1" applyAlignment="1">
      <alignment horizontal="center" vertical="center"/>
    </xf>
    <xf numFmtId="0" fontId="25" fillId="11" borderId="0" xfId="0" applyFont="1" applyFill="1"/>
    <xf numFmtId="0" fontId="24" fillId="11" borderId="0" xfId="0" applyFont="1" applyFill="1"/>
    <xf numFmtId="3" fontId="5" fillId="10" borderId="0" xfId="0" applyNumberFormat="1" applyFont="1" applyFill="1" applyAlignment="1">
      <alignment horizontal="center" vertical="center"/>
    </xf>
    <xf numFmtId="3" fontId="20" fillId="10" borderId="0" xfId="0" applyNumberFormat="1" applyFont="1" applyFill="1" applyAlignment="1">
      <alignment horizontal="center" vertical="center"/>
    </xf>
    <xf numFmtId="3" fontId="20" fillId="10" borderId="0" xfId="0" applyNumberFormat="1" applyFont="1" applyFill="1" applyAlignment="1" applyProtection="1">
      <alignment horizontal="center" vertical="center"/>
      <protection locked="0"/>
    </xf>
    <xf numFmtId="0" fontId="29" fillId="11" borderId="0" xfId="0" applyFont="1" applyFill="1" applyAlignment="1" applyProtection="1">
      <alignment horizontal="center" vertical="center"/>
      <protection locked="0"/>
    </xf>
    <xf numFmtId="0" fontId="27" fillId="10" borderId="0" xfId="0" applyFont="1" applyFill="1" applyAlignment="1" applyProtection="1">
      <alignment horizontal="center" vertical="center"/>
      <protection locked="0"/>
    </xf>
    <xf numFmtId="4" fontId="27" fillId="10" borderId="0" xfId="0" applyNumberFormat="1" applyFont="1" applyFill="1" applyAlignment="1">
      <alignment horizontal="center" vertical="center"/>
    </xf>
    <xf numFmtId="0" fontId="27" fillId="10" borderId="0" xfId="0" applyFont="1" applyFill="1" applyAlignment="1">
      <alignment horizontal="center" vertical="center"/>
    </xf>
    <xf numFmtId="0" fontId="20" fillId="12" borderId="0" xfId="0" applyFont="1" applyFill="1" applyAlignment="1" applyProtection="1">
      <alignment horizontal="center" vertical="center"/>
      <protection locked="0"/>
    </xf>
    <xf numFmtId="0" fontId="3" fillId="0" borderId="0" xfId="0" applyFont="1" applyAlignment="1">
      <alignment horizontal="center" vertical="center" wrapText="1"/>
    </xf>
    <xf numFmtId="0" fontId="20" fillId="11" borderId="0" xfId="0" applyFont="1" applyFill="1" applyAlignment="1">
      <alignment horizontal="center" vertical="center"/>
    </xf>
    <xf numFmtId="0" fontId="30" fillId="11" borderId="0" xfId="0" applyFont="1" applyFill="1" applyAlignment="1" applyProtection="1">
      <alignment horizontal="center" vertical="center"/>
      <protection locked="0"/>
    </xf>
    <xf numFmtId="0" fontId="31" fillId="11" borderId="0" xfId="0" applyFont="1" applyFill="1" applyAlignment="1">
      <alignment horizontal="center" vertical="center"/>
    </xf>
    <xf numFmtId="0" fontId="5" fillId="13" borderId="0" xfId="0" applyFont="1" applyFill="1" applyAlignment="1" applyProtection="1">
      <alignment horizontal="center" vertical="center"/>
      <protection locked="0"/>
    </xf>
    <xf numFmtId="0" fontId="5" fillId="13" borderId="0" xfId="0" applyFont="1" applyFill="1" applyAlignment="1">
      <alignment horizontal="center" vertical="center"/>
    </xf>
    <xf numFmtId="0" fontId="10" fillId="13" borderId="0" xfId="0" applyFont="1" applyFill="1" applyAlignment="1">
      <alignment horizontal="center" vertical="center"/>
    </xf>
    <xf numFmtId="0" fontId="10" fillId="13" borderId="0" xfId="0" applyFont="1" applyFill="1" applyAlignment="1" applyProtection="1">
      <alignment horizontal="center" vertical="center"/>
      <protection locked="0"/>
    </xf>
    <xf numFmtId="4" fontId="10" fillId="13" borderId="0" xfId="0" applyNumberFormat="1" applyFont="1" applyFill="1" applyAlignment="1">
      <alignment horizontal="center" vertical="center"/>
    </xf>
    <xf numFmtId="2" fontId="5" fillId="11" borderId="0" xfId="0" applyNumberFormat="1" applyFont="1" applyFill="1" applyAlignment="1">
      <alignment horizontal="center" vertical="center"/>
    </xf>
    <xf numFmtId="0" fontId="5" fillId="14" borderId="0" xfId="0" applyFont="1" applyFill="1" applyAlignment="1" applyProtection="1">
      <alignment horizontal="center" vertical="center"/>
      <protection locked="0"/>
    </xf>
    <xf numFmtId="0" fontId="5" fillId="14" borderId="0" xfId="0" applyFont="1" applyFill="1" applyAlignment="1">
      <alignment horizontal="center" vertical="center"/>
    </xf>
    <xf numFmtId="1" fontId="5" fillId="14" borderId="0" xfId="0" applyNumberFormat="1" applyFont="1" applyFill="1" applyAlignment="1">
      <alignment horizontal="center" vertical="center"/>
    </xf>
    <xf numFmtId="4" fontId="5" fillId="14" borderId="0" xfId="0" applyNumberFormat="1" applyFont="1" applyFill="1" applyAlignment="1">
      <alignment horizontal="center" vertical="center"/>
    </xf>
    <xf numFmtId="3" fontId="31" fillId="11" borderId="0" xfId="0" applyNumberFormat="1" applyFont="1" applyFill="1" applyAlignment="1">
      <alignment horizontal="center" vertical="center"/>
    </xf>
    <xf numFmtId="2" fontId="10" fillId="11" borderId="0" xfId="0" applyNumberFormat="1" applyFont="1" applyFill="1" applyAlignment="1">
      <alignment horizontal="center" vertical="center"/>
    </xf>
    <xf numFmtId="2" fontId="10" fillId="13" borderId="0" xfId="0" applyNumberFormat="1" applyFont="1" applyFill="1" applyAlignment="1">
      <alignment horizontal="center" vertical="center"/>
    </xf>
    <xf numFmtId="0" fontId="20" fillId="13" borderId="0" xfId="0" applyFont="1" applyFill="1" applyAlignment="1">
      <alignment horizontal="center" vertical="center"/>
    </xf>
    <xf numFmtId="0" fontId="5" fillId="15" borderId="0" xfId="0" applyFont="1" applyFill="1" applyAlignment="1">
      <alignment horizontal="center" vertical="center"/>
    </xf>
    <xf numFmtId="0" fontId="5" fillId="16" borderId="0" xfId="0" applyFont="1" applyFill="1" applyAlignment="1" applyProtection="1">
      <alignment horizontal="center" vertical="center"/>
      <protection locked="0"/>
    </xf>
    <xf numFmtId="0" fontId="5" fillId="16" borderId="0" xfId="0" applyFont="1" applyFill="1" applyAlignment="1">
      <alignment horizontal="center" vertical="center"/>
    </xf>
    <xf numFmtId="0" fontId="10" fillId="16" borderId="0" xfId="0" applyFont="1" applyFill="1" applyAlignment="1">
      <alignment horizontal="center" vertical="center"/>
    </xf>
    <xf numFmtId="0" fontId="10" fillId="16" borderId="0" xfId="0" applyFont="1" applyFill="1" applyAlignment="1" applyProtection="1">
      <alignment horizontal="center" vertical="center"/>
      <protection locked="0"/>
    </xf>
    <xf numFmtId="4" fontId="10" fillId="16" borderId="0" xfId="0" applyNumberFormat="1" applyFont="1" applyFill="1" applyAlignment="1">
      <alignment horizontal="center" vertical="center"/>
    </xf>
    <xf numFmtId="1" fontId="10" fillId="16" borderId="0" xfId="0" applyNumberFormat="1" applyFont="1" applyFill="1" applyAlignment="1">
      <alignment horizontal="center" vertical="center"/>
    </xf>
    <xf numFmtId="3" fontId="10" fillId="16" borderId="0" xfId="0" applyNumberFormat="1" applyFont="1" applyFill="1" applyAlignment="1">
      <alignment horizontal="center" vertical="center"/>
    </xf>
    <xf numFmtId="2" fontId="10" fillId="16" borderId="0" xfId="0" applyNumberFormat="1" applyFont="1" applyFill="1" applyAlignment="1">
      <alignment horizontal="center" vertical="center"/>
    </xf>
    <xf numFmtId="3" fontId="10" fillId="13" borderId="0" xfId="0" applyNumberFormat="1" applyFont="1" applyFill="1" applyAlignment="1">
      <alignment horizontal="center" vertical="center"/>
    </xf>
    <xf numFmtId="0" fontId="5" fillId="0" borderId="0" xfId="0" applyFont="1" applyAlignment="1">
      <alignment horizontal="center"/>
    </xf>
  </cellXfs>
  <cellStyles count="4">
    <cellStyle name="Normal" xfId="0" builtinId="0"/>
    <cellStyle name="Normal 2" xfId="1" xr:uid="{00000000-0005-0000-0000-000001000000}"/>
    <cellStyle name="Normal 3" xfId="3" xr:uid="{00000000-0005-0000-0000-000002000000}"/>
    <cellStyle name="Normal 4" xfId="2" xr:uid="{00000000-0005-0000-0000-000003000000}"/>
  </cellStyles>
  <dxfs count="104">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dxf>
    <dxf>
      <font>
        <b/>
        <strike val="0"/>
        <outline val="0"/>
        <shadow val="0"/>
        <u val="none"/>
        <vertAlign val="baseline"/>
        <sz val="11"/>
        <color rgb="FF000000"/>
        <name val="B Nazanin"/>
        <scheme val="none"/>
      </font>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numFmt numFmtId="3" formatCode="#,##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numFmt numFmtId="3" formatCode="#,##0"/>
      <fill>
        <patternFill patternType="solid">
          <fgColor indexed="64"/>
          <bgColor rgb="FFFFFF0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numFmt numFmtId="4" formatCode="#,##0.00"/>
      <fill>
        <patternFill patternType="solid">
          <fgColor indexed="64"/>
          <bgColor theme="0"/>
        </patternFill>
      </fill>
      <alignment horizontal="center" vertical="center" textRotation="0" wrapText="0" indent="0" justifyLastLine="0" shrinkToFit="0" readingOrder="0"/>
    </dxf>
    <dxf>
      <font>
        <b/>
        <strike val="0"/>
        <outline val="0"/>
        <shadow val="0"/>
        <u val="none"/>
        <vertAlign val="baseline"/>
        <sz val="11"/>
        <color rgb="FF000000"/>
        <name val="B Nazanin"/>
        <scheme val="none"/>
      </font>
      <numFmt numFmtId="4" formatCode="#,##0.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dxf>
    <dxf>
      <font>
        <b/>
        <strike val="0"/>
        <outline val="0"/>
        <shadow val="0"/>
        <u val="none"/>
        <vertAlign val="baseline"/>
        <sz val="11"/>
        <color rgb="FF000000"/>
        <name val="B Nazanin"/>
        <scheme val="none"/>
      </font>
      <numFmt numFmtId="0" formatCode="General"/>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dxf>
    <dxf>
      <font>
        <b/>
        <strike val="0"/>
        <outline val="0"/>
        <shadow val="0"/>
        <u val="none"/>
        <vertAlign val="baseline"/>
        <sz val="11"/>
        <color rgb="FF000000"/>
        <name val="B Nazanin"/>
        <scheme val="none"/>
      </font>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numFmt numFmtId="4" formatCode="#,##0.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scheme val="none"/>
      </font>
      <numFmt numFmtId="4" formatCode="#,##0.00"/>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numFmt numFmtId="4" formatCode="#,##0.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scheme val="none"/>
      </font>
      <numFmt numFmtId="4" formatCode="#,##0.00"/>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numFmt numFmtId="4" formatCode="#,##0.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scheme val="none"/>
      </font>
      <numFmt numFmtId="4" formatCode="#,##0.00"/>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numFmt numFmtId="4" formatCode="#,##0.00"/>
      <fill>
        <patternFill patternType="solid">
          <fgColor indexed="64"/>
          <bgColor theme="0"/>
        </patternFill>
      </fill>
      <alignment horizontal="center" vertical="center" textRotation="0" wrapText="0" indent="0" justifyLastLine="0" shrinkToFit="0" readingOrder="0"/>
    </dxf>
    <dxf>
      <font>
        <b/>
        <strike val="0"/>
        <outline val="0"/>
        <shadow val="0"/>
        <u val="none"/>
        <vertAlign val="baseline"/>
        <sz val="11"/>
        <color rgb="FF000000"/>
        <name val="B Nazanin"/>
        <scheme val="none"/>
      </font>
      <numFmt numFmtId="4" formatCode="#,##0.00"/>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scheme val="none"/>
      </font>
      <fill>
        <patternFill>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scheme val="none"/>
      </font>
      <fill>
        <patternFill>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scheme val="none"/>
      </font>
      <fill>
        <patternFill>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scheme val="none"/>
      </font>
      <fill>
        <patternFill>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scheme val="none"/>
      </font>
      <fill>
        <patternFill>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charset val="178"/>
        <scheme val="none"/>
      </font>
      <numFmt numFmtId="4" formatCode="#,##0.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scheme val="none"/>
      </font>
      <numFmt numFmtId="4" formatCode="#,##0.00"/>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scheme val="none"/>
      </font>
      <fill>
        <patternFill>
          <fgColor indexed="64"/>
          <bgColor theme="0"/>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rgb="FF000000"/>
        <name val="B Nazanin"/>
        <charset val="178"/>
        <scheme val="none"/>
      </font>
      <fill>
        <patternFill patternType="solid">
          <fgColor indexed="64"/>
          <bgColor theme="0"/>
        </patternFill>
      </fill>
      <alignment horizontal="center" vertical="center" textRotation="0" wrapText="0" indent="0" justifyLastLine="0" shrinkToFit="0" readingOrder="0"/>
    </dxf>
    <dxf>
      <font>
        <b/>
        <strike val="0"/>
        <outline val="0"/>
        <shadow val="0"/>
        <u val="none"/>
        <vertAlign val="baseline"/>
        <sz val="11"/>
        <color rgb="FF000000"/>
        <name val="B Nazanin"/>
        <scheme val="none"/>
      </font>
      <numFmt numFmtId="0" formatCode="General"/>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B Nazanin"/>
        <charset val="178"/>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B Nazanin"/>
        <scheme val="none"/>
      </font>
      <numFmt numFmtId="0" formatCode="General"/>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B Nazanin"/>
        <charset val="178"/>
        <scheme val="none"/>
      </font>
      <fill>
        <patternFill patternType="solid">
          <fgColor indexed="64"/>
          <bgColor theme="0"/>
        </patternFill>
      </fill>
      <alignment horizontal="center" vertical="center" textRotation="0" wrapText="0" indent="0" justifyLastLine="0" shrinkToFit="0" readingOrder="0"/>
    </dxf>
    <dxf>
      <font>
        <b/>
        <strike val="0"/>
        <outline val="0"/>
        <shadow val="0"/>
        <u val="none"/>
        <vertAlign val="baseline"/>
        <sz val="11"/>
        <color theme="1"/>
        <name val="B Nazanin"/>
        <scheme val="none"/>
      </font>
      <numFmt numFmtId="0" formatCode="General"/>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B Nazanin"/>
        <charset val="178"/>
        <scheme val="none"/>
      </font>
      <fill>
        <patternFill patternType="solid">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fill>
        <patternFill patternType="solid">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rgb="FF000000"/>
        <name val="B Nazanin"/>
        <scheme val="none"/>
      </font>
      <fill>
        <patternFill>
          <fgColor indexed="64"/>
          <bgColor theme="0"/>
        </patternFill>
      </fill>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b/>
        <strike val="0"/>
        <outline val="0"/>
        <shadow val="0"/>
        <u val="none"/>
        <vertAlign val="baseline"/>
        <sz val="11"/>
        <color theme="1"/>
        <name val="B Nazanin"/>
        <scheme val="none"/>
      </font>
      <numFmt numFmtId="4" formatCode="#,##0.00"/>
      <fill>
        <patternFill>
          <fgColor indexed="64"/>
          <bgColor theme="0"/>
        </patternFill>
      </fill>
      <alignment horizontal="center" vertical="center" textRotation="0" wrapText="0" indent="0" justifyLastLine="0" shrinkToFit="0" readingOrder="0"/>
    </dxf>
    <dxf>
      <font>
        <b/>
        <strike val="0"/>
        <outline val="0"/>
        <shadow val="0"/>
        <u val="none"/>
        <vertAlign val="baseline"/>
        <sz val="11"/>
        <color theme="1"/>
        <name val="B Nazanin"/>
        <scheme val="none"/>
      </font>
      <numFmt numFmtId="0" formatCode="General"/>
      <fill>
        <patternFill>
          <fgColor indexed="64"/>
          <bgColor theme="0"/>
        </patternFill>
      </fill>
      <alignment horizontal="center" vertical="center" textRotation="0" wrapText="0" indent="0" justifyLastLine="0" shrinkToFit="0" readingOrder="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numFmt numFmtId="4" formatCode="#,##0.00"/>
      <fill>
        <patternFill>
          <fgColor indexed="64"/>
          <bgColor theme="0"/>
        </patternFill>
      </fill>
      <alignment horizontal="center" vertical="center" textRotation="0" wrapText="0" indent="0" justifyLastLine="0" shrinkToFit="0" readingOrder="0"/>
    </dxf>
    <dxf>
      <font>
        <b/>
        <strike val="0"/>
        <outline val="0"/>
        <shadow val="0"/>
        <u val="none"/>
        <vertAlign val="baseline"/>
        <sz val="11"/>
        <color theme="1"/>
        <name val="B Nazanin"/>
        <scheme val="none"/>
      </font>
      <numFmt numFmtId="4" formatCode="#,##0.00"/>
      <fill>
        <patternFill>
          <fgColor indexed="64"/>
          <bgColor theme="0"/>
        </patternFill>
      </fill>
      <alignment horizontal="center" vertical="center" textRotation="0" wrapText="0" indent="0" justifyLastLine="0" shrinkToFit="0" readingOrder="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numFmt numFmtId="0" formatCode="General"/>
      <fill>
        <patternFill>
          <fgColor indexed="64"/>
          <bgColor theme="0"/>
        </patternFill>
      </fill>
      <alignment horizontal="center" vertical="center" textRotation="0" wrapText="0" indent="0" justifyLastLine="0" shrinkToFit="0" readingOrder="0"/>
      <protection locked="1" hidden="0"/>
    </dxf>
    <dxf>
      <font>
        <b/>
        <i val="0"/>
        <strike val="0"/>
        <condense val="0"/>
        <extend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protection locked="0" hidden="0"/>
    </dxf>
    <dxf>
      <font>
        <b/>
        <strike val="0"/>
        <outline val="0"/>
        <shadow val="0"/>
        <u val="none"/>
        <vertAlign val="baseline"/>
        <sz val="11"/>
        <color theme="1"/>
        <name val="B Nazanin"/>
        <scheme val="none"/>
      </font>
      <fill>
        <patternFill>
          <fgColor indexed="64"/>
          <bgColor theme="0"/>
        </patternFill>
      </fill>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bottom"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s>
  <tableStyles count="0" defaultTableStyle="TableStyleMedium2" defaultPivotStyle="PivotStyleLight16"/>
  <colors>
    <mruColors>
      <color rgb="FFCCFF99"/>
      <color rgb="FF0F14E1"/>
      <color rgb="FFCC0099"/>
      <color rgb="FFFFFFC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13" Type="http://schemas.openxmlformats.org/officeDocument/2006/relationships/customXml" Target="../customXml/item2.xml" /><Relationship Id="rId18" Type="http://schemas.openxmlformats.org/officeDocument/2006/relationships/customXml" Target="../customXml/item7.xml" /><Relationship Id="rId26" Type="http://schemas.openxmlformats.org/officeDocument/2006/relationships/customXml" Target="../customXml/item15.xml" /><Relationship Id="rId3" Type="http://schemas.openxmlformats.org/officeDocument/2006/relationships/worksheet" Target="worksheets/sheet3.xml" /><Relationship Id="rId21" Type="http://schemas.openxmlformats.org/officeDocument/2006/relationships/customXml" Target="../customXml/item10.xml" /><Relationship Id="rId7" Type="http://schemas.openxmlformats.org/officeDocument/2006/relationships/connections" Target="connections.xml" /><Relationship Id="rId12" Type="http://schemas.openxmlformats.org/officeDocument/2006/relationships/customXml" Target="../customXml/item1.xml" /><Relationship Id="rId17" Type="http://schemas.openxmlformats.org/officeDocument/2006/relationships/customXml" Target="../customXml/item6.xml" /><Relationship Id="rId25" Type="http://schemas.openxmlformats.org/officeDocument/2006/relationships/customXml" Target="../customXml/item14.xml" /><Relationship Id="rId2" Type="http://schemas.openxmlformats.org/officeDocument/2006/relationships/worksheet" Target="worksheets/sheet2.xml" /><Relationship Id="rId16" Type="http://schemas.openxmlformats.org/officeDocument/2006/relationships/customXml" Target="../customXml/item5.xml" /><Relationship Id="rId20" Type="http://schemas.openxmlformats.org/officeDocument/2006/relationships/customXml" Target="../customXml/item9.xml" /><Relationship Id="rId1" Type="http://schemas.openxmlformats.org/officeDocument/2006/relationships/worksheet" Target="worksheets/sheet1.xml" /><Relationship Id="rId6" Type="http://schemas.openxmlformats.org/officeDocument/2006/relationships/theme" Target="theme/theme1.xml" /><Relationship Id="rId11" Type="http://schemas.openxmlformats.org/officeDocument/2006/relationships/calcChain" Target="calcChain.xml" /><Relationship Id="rId24" Type="http://schemas.openxmlformats.org/officeDocument/2006/relationships/customXml" Target="../customXml/item13.xml" /><Relationship Id="rId5" Type="http://schemas.openxmlformats.org/officeDocument/2006/relationships/worksheet" Target="worksheets/sheet5.xml" /><Relationship Id="rId15" Type="http://schemas.openxmlformats.org/officeDocument/2006/relationships/customXml" Target="../customXml/item4.xml" /><Relationship Id="rId23" Type="http://schemas.openxmlformats.org/officeDocument/2006/relationships/customXml" Target="../customXml/item12.xml" /><Relationship Id="rId28" Type="http://schemas.openxmlformats.org/officeDocument/2006/relationships/customXml" Target="../customXml/item17.xml" /><Relationship Id="rId10" Type="http://schemas.openxmlformats.org/officeDocument/2006/relationships/powerPivotData" Target="model/item.data" /><Relationship Id="rId19" Type="http://schemas.openxmlformats.org/officeDocument/2006/relationships/customXml" Target="../customXml/item8.xml" /><Relationship Id="rId4" Type="http://schemas.openxmlformats.org/officeDocument/2006/relationships/worksheet" Target="worksheets/sheet4.xml" /><Relationship Id="rId9" Type="http://schemas.openxmlformats.org/officeDocument/2006/relationships/sharedStrings" Target="sharedStrings.xml" /><Relationship Id="rId14" Type="http://schemas.openxmlformats.org/officeDocument/2006/relationships/customXml" Target="../customXml/item3.xml" /><Relationship Id="rId22" Type="http://schemas.openxmlformats.org/officeDocument/2006/relationships/customXml" Target="../customXml/item11.xml" /><Relationship Id="rId27" Type="http://schemas.openxmlformats.org/officeDocument/2006/relationships/customXml" Target="../customXml/item16.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g" /></Relationships>
</file>

<file path=xl/drawings/drawing1.xml><?xml version="1.0" encoding="utf-8"?>
<xdr:wsDr xmlns:xdr="http://schemas.openxmlformats.org/drawingml/2006/spreadsheetDrawing" xmlns:a="http://schemas.openxmlformats.org/drawingml/2006/main">
  <xdr:twoCellAnchor editAs="oneCell">
    <xdr:from>
      <xdr:col>0</xdr:col>
      <xdr:colOff>561975</xdr:colOff>
      <xdr:row>8</xdr:row>
      <xdr:rowOff>154305</xdr:rowOff>
    </xdr:from>
    <xdr:to>
      <xdr:col>2</xdr:col>
      <xdr:colOff>3848100</xdr:colOff>
      <xdr:row>51</xdr:row>
      <xdr:rowOff>64935</xdr:rowOff>
    </xdr:to>
    <xdr:pic>
      <xdr:nvPicPr>
        <xdr:cNvPr id="3" name="Picture 2">
          <a:extLst>
            <a:ext uri="{FF2B5EF4-FFF2-40B4-BE49-F238E27FC236}">
              <a16:creationId xmlns:a16="http://schemas.microsoft.com/office/drawing/2014/main" id="{9B73E8AF-7A75-4148-93CB-2756749A4C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421480" y="3392805"/>
          <a:ext cx="7896225" cy="744681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4" totalsRowShown="0" headerRowDxfId="103" dataDxfId="102">
  <autoFilter ref="A1:B4" xr:uid="{00000000-0009-0000-0100-000002000000}">
    <filterColumn colId="0" hiddenButton="1"/>
    <filterColumn colId="1" hiddenButton="1"/>
  </autoFilter>
  <tableColumns count="2">
    <tableColumn id="1" xr3:uid="{00000000-0010-0000-0000-000001000000}" name="جایگاه سازمانی" dataDxfId="101"/>
    <tableColumn id="2" xr3:uid="{00000000-0010-0000-0000-000002000000}" name="امتیاز"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7:B12" totalsRowShown="0" headerRowDxfId="99" dataDxfId="98">
  <autoFilter ref="A7:B12" xr:uid="{00000000-0009-0000-0100-000003000000}">
    <filterColumn colId="0" hiddenButton="1"/>
    <filterColumn colId="1" hiddenButton="1"/>
  </autoFilter>
  <tableColumns count="2">
    <tableColumn id="1" xr3:uid="{00000000-0010-0000-0100-000001000000}" name="مدرک تحصیلی" dataDxfId="97"/>
    <tableColumn id="2" xr3:uid="{00000000-0010-0000-0100-000002000000}" name="امتیاز" dataDxfId="96"/>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5:B18" totalsRowShown="0" headerRowDxfId="95" dataDxfId="94">
  <autoFilter ref="A15:B18" xr:uid="{00000000-0009-0000-0100-000004000000}">
    <filterColumn colId="0" hiddenButton="1"/>
    <filterColumn colId="1" hiddenButton="1"/>
  </autoFilter>
  <tableColumns count="2">
    <tableColumn id="1" xr3:uid="{00000000-0010-0000-0200-000001000000}" name="منطقه خدمتی" dataDxfId="93"/>
    <tableColumn id="2" xr3:uid="{00000000-0010-0000-0200-000002000000}" name="امتیاز" dataDxfId="92"/>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le10" displayName="Table10" ref="E2:G8" totalsRowShown="0" headerRowDxfId="91" dataDxfId="90">
  <autoFilter ref="E2:G8" xr:uid="{00000000-0009-0000-0100-00000A000000}">
    <filterColumn colId="0" hiddenButton="1"/>
    <filterColumn colId="1" hiddenButton="1"/>
    <filterColumn colId="2" hiddenButton="1"/>
  </autoFilter>
  <tableColumns count="3">
    <tableColumn id="1" xr3:uid="{00000000-0010-0000-0300-000001000000}" name="کف" dataDxfId="89"/>
    <tableColumn id="2" xr3:uid="{00000000-0010-0000-0300-000002000000}" name="سقف" dataDxfId="88"/>
    <tableColumn id="3" xr3:uid="{00000000-0010-0000-0300-000003000000}" name="امتیاز" dataDxfId="87"/>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blDispatch" displayName="TblDispatch" ref="E13:G19" totalsRowShown="0" headerRowDxfId="86" dataDxfId="85">
  <autoFilter ref="E13:G19" xr:uid="{00000000-0009-0000-0100-000006000000}"/>
  <tableColumns count="3">
    <tableColumn id="1" xr3:uid="{00000000-0010-0000-0400-000001000000}" name="کف" dataDxfId="84"/>
    <tableColumn id="2" xr3:uid="{00000000-0010-0000-0400-000002000000}" name="سقف" dataDxfId="83"/>
    <tableColumn id="3" xr3:uid="{00000000-0010-0000-0400-000003000000}" name="امتیاز" dataDxfId="82"/>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blOprGrade" displayName="TblOprGrade" ref="A27:B32" totalsRowShown="0" headerRowDxfId="81" dataDxfId="80">
  <autoFilter ref="A27:B32" xr:uid="{00000000-0009-0000-0100-000007000000}">
    <filterColumn colId="0" hiddenButton="1"/>
    <filterColumn colId="1" hiddenButton="1"/>
  </autoFilter>
  <tableColumns count="2">
    <tableColumn id="1" xr3:uid="{00000000-0010-0000-0500-000001000000}" name="رتبه کارکنان عملیاتی" dataDxfId="79"/>
    <tableColumn id="2" xr3:uid="{00000000-0010-0000-0500-000002000000}" name="امتیاز" dataDxfId="7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blDispGrade" displayName="TblDispGrade" ref="A35:B39" totalsRowShown="0" headerRowDxfId="77" dataDxfId="76">
  <autoFilter ref="A35:B39" xr:uid="{00000000-0009-0000-0100-000008000000}"/>
  <tableColumns count="2">
    <tableColumn id="1" xr3:uid="{00000000-0010-0000-0600-000001000000}" name="رتبه کارکنان دیسپچ" dataDxfId="75"/>
    <tableColumn id="2" xr3:uid="{00000000-0010-0000-0600-000002000000}" name="امتیاز" dataDxfId="7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Table1" displayName="Table1" ref="A3:P897" totalsRowShown="0" headerRowDxfId="73" dataDxfId="72">
  <autoFilter ref="A3:P897" xr:uid="{00000000-000C-0000-FFFF-FFFF07000000}"/>
  <tableColumns count="16">
    <tableColumn id="1" xr3:uid="{00000000-0010-0000-0700-000001000000}" name="شماره پرسنلی" dataDxfId="71"/>
    <tableColumn id="2" xr3:uid="{00000000-0010-0000-0700-000002000000}" name="نام" dataDxfId="70"/>
    <tableColumn id="3" xr3:uid="{00000000-0010-0000-0700-000003000000}" name="نام خانوادگی" dataDxfId="69"/>
    <tableColumn id="4" xr3:uid="{00000000-0010-0000-0700-000004000000}" name="شغل" dataDxfId="68"/>
    <tableColumn id="9" xr3:uid="{00000000-0010-0000-0700-000009000000}" name="رتبه" dataDxfId="67"/>
    <tableColumn id="5" xr3:uid="{00000000-0010-0000-0700-000005000000}" name="امتیاز رتبه" dataDxfId="66">
      <calculatedColumnFormula>IF(Table1[[#This Row],[جایگاه سازمانی]]="عملیاتی",IFERROR(VLOOKUP(Table1[[#This Row],[رتبه]],TblOprGrade[#All],2,FALSE),1),IF(Table1[[#This Row],[جایگاه سازمانی]]="دیسپچ",IFERROR(VLOOKUP(Table1[[#This Row],[رتبه]],TblDispGrade[#All],2,FALSE),1),1))</calculatedColumnFormula>
    </tableColumn>
    <tableColumn id="6" xr3:uid="{00000000-0010-0000-0700-000006000000}" name="جایگاه سازمانی" dataDxfId="65"/>
    <tableColumn id="11" xr3:uid="{00000000-0010-0000-0700-00000B000000}" name="امتیاز جایگاه" dataDxfId="64">
      <calculatedColumnFormula>VLOOKUP(Table1[[#This Row],[جایگاه سازمانی]],Table2[#All],2,FALSE)</calculatedColumnFormula>
    </tableColumn>
    <tableColumn id="7" xr3:uid="{00000000-0010-0000-0700-000007000000}" name="مدرک تحصیلی" dataDxfId="63"/>
    <tableColumn id="12" xr3:uid="{00000000-0010-0000-0700-00000C000000}" name="امتیاز مدرک" dataDxfId="62">
      <calculatedColumnFormula>VLOOKUP(Table1[[#This Row],[مدرک تحصیلی]],Table3[#All],2,FALSE)</calculatedColumnFormula>
    </tableColumn>
    <tableColumn id="8" xr3:uid="{00000000-0010-0000-0700-000008000000}" name="تاریخ استخدام" dataDxfId="61"/>
    <tableColumn id="13" xr3:uid="{00000000-0010-0000-0700-00000D000000}" name="سابقه (سال)" dataDxfId="60"/>
    <tableColumn id="15" xr3:uid="{00000000-0010-0000-0700-00000F000000}" name="امتیاز سابقه" dataDxfId="59">
      <calculatedColumnFormula>Table1[[#This Row],[سابقه (سال)]]*'جداول پایه'!$B$21</calculatedColumnFormula>
    </tableColumn>
    <tableColumn id="10" xr3:uid="{00000000-0010-0000-0700-00000A000000}" name="منطقه خدمتی" dataDxfId="58"/>
    <tableColumn id="14" xr3:uid="{00000000-0010-0000-0700-00000E000000}" name="ضریب منطقه خدمتی" dataDxfId="57">
      <calculatedColumnFormula>IFERROR(IF(Table1[[#This Row],[جایگاه سازمانی]]="عملیاتی",VLOOKUP(Table1[[#This Row],[منطقه خدمتی]],Table4[#All],2,FALSE),0),0)</calculatedColumnFormula>
    </tableColumn>
    <tableColumn id="16" xr3:uid="{00000000-0010-0000-0700-000010000000}" name="مجموع امتیاز" dataDxfId="56">
      <calculatedColumnFormula>Table1[[#This Row],[امتیاز جایگاه]]+Table1[[#This Row],[امتیاز مدرک]]+Table1[[#This Row],[امتیاز سابقه]]+Table1[[#This Row],[ضریب منطقه خدمتی]]</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8000000}" name="Table26" displayName="Table26" ref="B3:U898" totalsRowCount="1" headerRowDxfId="55" dataDxfId="54">
  <autoFilter ref="B3:U897" xr:uid="{00000000-000C-0000-FFFF-FFFF08000000}"/>
  <tableColumns count="20">
    <tableColumn id="1" xr3:uid="{00000000-0010-0000-0800-000001000000}" name="شماره پرسنلی" dataDxfId="53" totalsRowDxfId="52"/>
    <tableColumn id="2" xr3:uid="{00000000-0010-0000-0800-000002000000}" name="نام و نام خانوادگی" dataDxfId="51" totalsRowDxfId="50">
      <calculatedColumnFormula>VLOOKUP(Table26[[#This Row],[شماره پرسنلی]],Table1[[شماره پرسنلی]:[نام خانوادگی]],2,FALSE)&amp; " " &amp; VLOOKUP(Table26[[#This Row],[شماره پرسنلی]],Table1[[شماره پرسنلی]:[نام خانوادگی]],3,FALSE)</calculatedColumnFormula>
    </tableColumn>
    <tableColumn id="14" xr3:uid="{00000000-0010-0000-0800-00000E000000}" name="جایگاه سازمانی" dataDxfId="49" totalsRowDxfId="48"/>
    <tableColumn id="7" xr3:uid="{00000000-0010-0000-0800-000007000000}" name="رتبه کارمند" dataDxfId="47" totalsRowDxfId="46">
      <calculatedColumnFormula>VLOOKUP(Table26[[#This Row],[شماره پرسنلی]],Table1[#All],6,FALSE)</calculatedColumnFormula>
    </tableColumn>
    <tableColumn id="19" xr3:uid="{00000000-0010-0000-0800-000013000000}" name="کارکرد دوره (ساعت)" dataDxfId="45" totalsRowDxfId="44"/>
    <tableColumn id="10" xr3:uid="{00000000-0010-0000-0800-00000A000000}" name="امتیاز کارکرد" dataDxfId="43" totalsRowDxfId="42">
      <calculatedColumnFormula>Table26[[#This Row],[کارکرد دوره (ساعت)]]/8*'جداول پایه'!$B$24</calculatedColumnFormula>
    </tableColumn>
    <tableColumn id="18" xr3:uid="{00000000-0010-0000-0800-000012000000}" name="تعداد ماموریت شهری" dataDxfId="41" totalsRowDxfId="40"/>
    <tableColumn id="17" xr3:uid="{00000000-0010-0000-0800-000011000000}" name="تعداد ماموریت جاده ای" dataDxfId="39" totalsRowDxfId="38"/>
    <tableColumn id="16" xr3:uid="{00000000-0010-0000-0800-000010000000}" name="تعداد تماس در دوره" dataDxfId="37" totalsRowDxfId="36"/>
    <tableColumn id="15" xr3:uid="{00000000-0010-0000-0800-00000F000000}" name="تعداد بازدید میدانی در دوره" dataDxfId="35" totalsRowDxfId="34"/>
    <tableColumn id="5" xr3:uid="{00000000-0010-0000-0800-000005000000}" name="تعداد فرماندهی حادثه در دوره" dataDxfId="33" totalsRowDxfId="32"/>
    <tableColumn id="8" xr3:uid="{00000000-0010-0000-0800-000008000000}" name="عملکرد دوره عملیاتی" dataDxfId="31" totalsRowDxfId="30">
      <calculatedColumnFormula>IF(Table26[[#This Row],[جایگاه سازمانی]]="عملیاتی",(Table26[[#This Row],[تعداد ماموریت شهری]]/7+Table26[[#This Row],[تعداد ماموریت جاده ای]]/3)*0.1+1,0)</calculatedColumnFormula>
    </tableColumn>
    <tableColumn id="3" xr3:uid="{00000000-0010-0000-0800-000003000000}" name="عملکرد دوره دیسپچ" dataDxfId="29" totalsRowDxfId="28">
      <calculatedColumnFormula>IF(Table26[[#This Row],[جایگاه سازمانی]]="دیسپچ",OFFSET(TblDispatch[[#Headers],[امتیاز]],MATCH(Table26[[#This Row],[تعداد تماس در دوره]]/'تنظیمات دوره'!$B$3,TblDispatch[کف],1),0)*'تنظیمات دوره'!$B$3,0)</calculatedColumnFormula>
    </tableColumn>
    <tableColumn id="4" xr3:uid="{00000000-0010-0000-0800-000004000000}" name="عملکرد دوره ستادی" dataDxfId="27" totalsRowDxfId="26">
      <calculatedColumnFormula>IF(Table26[[#This Row],[جایگاه سازمانی]]="ستاد",(Table26[[#This Row],[تعداد بازدید میدانی در دوره]]/2+Table26[[#This Row],[تعداد فرماندهی حادثه در دوره]])*0.1+1,0)</calculatedColumnFormula>
    </tableColumn>
    <tableColumn id="6" xr3:uid="{00000000-0010-0000-0800-000006000000}" name="امتیاز عملکرد" dataDxfId="25" totalsRowDxfId="24">
      <calculatedColumnFormula>SUM(Table26[[#This Row],[عملکرد دوره عملیاتی]:[عملکرد دوره ستادی]])</calculatedColumnFormula>
    </tableColumn>
    <tableColumn id="9" xr3:uid="{00000000-0010-0000-0800-000009000000}" name="رضایت" dataDxfId="23" totalsRowDxfId="22"/>
    <tableColumn id="11" xr3:uid="{00000000-0010-0000-0800-00000B000000}" name="امتیاز رضایت" dataDxfId="21" totalsRowDxfId="20">
      <calculatedColumnFormula>OFFSET(Table10[[#Headers],[امتیاز]],MATCH(Table26[[#This Row],[رضایت]],Table10[کف],1),0)</calculatedColumnFormula>
    </tableColumn>
    <tableColumn id="12" xr3:uid="{00000000-0010-0000-0800-00000C000000}" name="امتیاز نهایی" dataDxfId="19" totalsRowDxfId="18">
      <calculatedColumnFormula>(VLOOKUP(Table26[[#This Row],[شماره پرسنلی]],Table1[#All],16,FALSE)+Table26[[#This Row],[امتیاز کارکرد]]+Table26[[#This Row],[امتیاز رضایت]])*Table26[[#This Row],[رتبه کارمند]]*Table26[[#This Row],[امتیاز عملکرد]]</calculatedColumnFormula>
    </tableColumn>
    <tableColumn id="13" xr3:uid="{00000000-0010-0000-0800-00000D000000}" name="مبلغ کارانه" totalsRowFunction="sum" dataDxfId="17" totalsRowDxfId="16">
      <calculatedColumnFormula>ROUND(Table26[[#This Row],[امتیاز نهایی]]*'تنظیمات دوره'!$B$6,0)</calculatedColumnFormula>
    </tableColumn>
    <tableColumn id="20" xr3:uid="{BA850164-35EB-4CAD-9A85-8DF9C4A40AC8}" name="Column1" dataDxfId="15" totalsRowDxfId="14"/>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 /><Relationship Id="rId7" Type="http://schemas.openxmlformats.org/officeDocument/2006/relationships/table" Target="../tables/table7.xml" /><Relationship Id="rId2" Type="http://schemas.openxmlformats.org/officeDocument/2006/relationships/table" Target="../tables/table2.xml" /><Relationship Id="rId1" Type="http://schemas.openxmlformats.org/officeDocument/2006/relationships/table" Target="../tables/table1.xml" /><Relationship Id="rId6" Type="http://schemas.openxmlformats.org/officeDocument/2006/relationships/table" Target="../tables/table6.xml" /><Relationship Id="rId5" Type="http://schemas.openxmlformats.org/officeDocument/2006/relationships/table" Target="../tables/table5.xml" /><Relationship Id="rId4" Type="http://schemas.openxmlformats.org/officeDocument/2006/relationships/table" Target="../tables/table4.xml" /></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 /><Relationship Id="rId2" Type="http://schemas.openxmlformats.org/officeDocument/2006/relationships/vmlDrawing" Target="../drawings/vmlDrawing1.vml" /><Relationship Id="rId1" Type="http://schemas.openxmlformats.org/officeDocument/2006/relationships/printerSettings" Target="../printerSettings/printerSettings1.bin" /><Relationship Id="rId4" Type="http://schemas.openxmlformats.org/officeDocument/2006/relationships/comments" Target="../comments1.xml" /></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 /><Relationship Id="rId2" Type="http://schemas.openxmlformats.org/officeDocument/2006/relationships/vmlDrawing" Target="../drawings/vmlDrawing2.vml" /><Relationship Id="rId1" Type="http://schemas.openxmlformats.org/officeDocument/2006/relationships/printerSettings" Target="../printerSettings/printerSettings2.bin" /><Relationship Id="rId4" Type="http://schemas.openxmlformats.org/officeDocument/2006/relationships/comments" Target="../comments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sheetPr>
  <dimension ref="A1:L29"/>
  <sheetViews>
    <sheetView showGridLines="0" showRowColHeaders="0" rightToLeft="1" topLeftCell="A7" workbookViewId="0"/>
  </sheetViews>
  <sheetFormatPr defaultColWidth="0" defaultRowHeight="13.5" zeroHeight="1" x14ac:dyDescent="0.15"/>
  <cols>
    <col min="1" max="1" width="4.08984375" customWidth="1"/>
    <col min="2" max="2" width="9.1328125" customWidth="1"/>
    <col min="3" max="3" width="115.6328125" customWidth="1"/>
    <col min="4" max="12" width="0" hidden="1" customWidth="1"/>
    <col min="13" max="16384" width="9.1328125" hidden="1"/>
  </cols>
  <sheetData>
    <row r="1" spans="1:12" ht="20.25" x14ac:dyDescent="0.25">
      <c r="A1" s="22"/>
      <c r="B1" s="18" t="s">
        <v>54</v>
      </c>
      <c r="C1" s="11"/>
    </row>
    <row r="2" spans="1:12" ht="23.25" x14ac:dyDescent="0.25">
      <c r="A2" s="22"/>
      <c r="B2" s="21">
        <v>1</v>
      </c>
      <c r="C2" s="19" t="s">
        <v>57</v>
      </c>
      <c r="D2" s="6"/>
      <c r="E2" s="6"/>
      <c r="F2" s="6"/>
      <c r="G2" s="6"/>
      <c r="H2" s="6"/>
      <c r="I2" s="6"/>
      <c r="J2" s="6"/>
      <c r="K2" s="6"/>
      <c r="L2" s="6"/>
    </row>
    <row r="3" spans="1:12" ht="20.25" x14ac:dyDescent="0.25">
      <c r="A3" s="22"/>
      <c r="B3" s="21">
        <v>2</v>
      </c>
      <c r="C3" s="19" t="s">
        <v>58</v>
      </c>
      <c r="D3" s="6"/>
      <c r="E3" s="6"/>
      <c r="F3" s="6"/>
      <c r="G3" s="6"/>
      <c r="H3" s="6"/>
      <c r="I3" s="6"/>
      <c r="J3" s="6"/>
      <c r="K3" s="6"/>
      <c r="L3" s="6"/>
    </row>
    <row r="4" spans="1:12" ht="56.25" x14ac:dyDescent="0.25">
      <c r="A4" s="22"/>
      <c r="B4" s="21">
        <v>3</v>
      </c>
      <c r="C4" s="19" t="s">
        <v>59</v>
      </c>
      <c r="D4" s="6"/>
      <c r="E4" s="6"/>
      <c r="F4" s="6"/>
      <c r="G4" s="6"/>
      <c r="H4" s="6"/>
      <c r="I4" s="6"/>
      <c r="J4" s="6"/>
      <c r="K4" s="6"/>
      <c r="L4" s="6"/>
    </row>
    <row r="5" spans="1:12" ht="56.25" x14ac:dyDescent="0.25">
      <c r="A5" s="22"/>
      <c r="B5" s="21">
        <v>4</v>
      </c>
      <c r="C5" s="19" t="s">
        <v>60</v>
      </c>
      <c r="D5" s="6"/>
      <c r="E5" s="6"/>
      <c r="F5" s="6"/>
      <c r="G5" s="6"/>
      <c r="H5" s="6"/>
      <c r="I5" s="6"/>
      <c r="J5" s="6"/>
      <c r="K5" s="6"/>
      <c r="L5" s="6"/>
    </row>
    <row r="6" spans="1:12" ht="20.25" x14ac:dyDescent="0.25">
      <c r="A6" s="22"/>
      <c r="B6" s="21">
        <v>5</v>
      </c>
      <c r="C6" s="20" t="s">
        <v>55</v>
      </c>
      <c r="D6" s="6"/>
      <c r="E6" s="6"/>
      <c r="F6" s="6"/>
      <c r="G6" s="6"/>
      <c r="H6" s="6"/>
      <c r="I6" s="6"/>
      <c r="J6" s="6"/>
      <c r="K6" s="6"/>
      <c r="L6" s="6"/>
    </row>
    <row r="7" spans="1:12" ht="20.25" x14ac:dyDescent="0.25">
      <c r="A7" s="22"/>
      <c r="B7" s="21">
        <v>6</v>
      </c>
      <c r="C7" s="20" t="s">
        <v>56</v>
      </c>
      <c r="D7" s="6"/>
      <c r="E7" s="6"/>
      <c r="F7" s="6"/>
      <c r="G7" s="6"/>
      <c r="H7" s="6"/>
      <c r="I7" s="6"/>
      <c r="J7" s="6"/>
      <c r="K7" s="6"/>
      <c r="L7" s="6"/>
    </row>
    <row r="8" spans="1:12" ht="20.25" hidden="1" x14ac:dyDescent="0.25">
      <c r="B8" s="17"/>
      <c r="C8" s="17"/>
      <c r="D8" s="6"/>
      <c r="E8" s="6"/>
      <c r="F8" s="6"/>
      <c r="G8" s="6"/>
      <c r="H8" s="6"/>
      <c r="I8" s="6"/>
      <c r="J8" s="6"/>
      <c r="K8" s="6"/>
      <c r="L8" s="6"/>
    </row>
    <row r="9" spans="1:12" ht="20.25" hidden="1" x14ac:dyDescent="0.25">
      <c r="B9" s="17"/>
      <c r="C9" s="17"/>
      <c r="D9" s="6"/>
      <c r="E9" s="6"/>
      <c r="F9" s="6"/>
      <c r="G9" s="6"/>
      <c r="H9" s="6"/>
      <c r="I9" s="6"/>
      <c r="J9" s="6"/>
      <c r="K9" s="6"/>
      <c r="L9" s="6"/>
    </row>
    <row r="10" spans="1:12" ht="20.25" hidden="1" x14ac:dyDescent="0.25">
      <c r="B10" s="17"/>
      <c r="C10" s="17"/>
      <c r="D10" s="6"/>
      <c r="E10" s="6"/>
      <c r="F10" s="6"/>
      <c r="G10" s="6"/>
      <c r="H10" s="6"/>
      <c r="I10" s="6"/>
      <c r="J10" s="6"/>
      <c r="K10" s="6"/>
      <c r="L10" s="6"/>
    </row>
    <row r="11" spans="1:12" ht="20.25" hidden="1" x14ac:dyDescent="0.25">
      <c r="B11" s="17"/>
      <c r="C11" s="17"/>
      <c r="D11" s="6"/>
      <c r="E11" s="6"/>
      <c r="F11" s="6"/>
      <c r="G11" s="6"/>
      <c r="H11" s="6"/>
      <c r="I11" s="6"/>
      <c r="J11" s="6"/>
      <c r="K11" s="6"/>
      <c r="L11" s="6"/>
    </row>
    <row r="12" spans="1:12" ht="20.25" hidden="1" x14ac:dyDescent="0.25">
      <c r="B12" s="17"/>
      <c r="C12" s="17"/>
      <c r="D12" s="6"/>
      <c r="E12" s="6"/>
      <c r="F12" s="6"/>
      <c r="G12" s="6"/>
      <c r="H12" s="6"/>
      <c r="I12" s="6"/>
      <c r="J12" s="6"/>
      <c r="K12" s="6"/>
      <c r="L12" s="6"/>
    </row>
    <row r="13" spans="1:12" ht="20.25" hidden="1" x14ac:dyDescent="0.25">
      <c r="B13" s="6"/>
      <c r="C13" s="6"/>
      <c r="D13" s="6"/>
      <c r="E13" s="6"/>
      <c r="F13" s="6"/>
      <c r="G13" s="6"/>
      <c r="H13" s="6"/>
      <c r="I13" s="6"/>
      <c r="J13" s="6"/>
      <c r="K13" s="6"/>
      <c r="L13" s="6"/>
    </row>
    <row r="14" spans="1:12" ht="20.25" hidden="1" x14ac:dyDescent="0.25">
      <c r="B14" s="6"/>
      <c r="C14" s="6"/>
      <c r="D14" s="6"/>
      <c r="E14" s="6"/>
      <c r="F14" s="6"/>
      <c r="G14" s="6"/>
      <c r="H14" s="6"/>
      <c r="I14" s="6"/>
      <c r="J14" s="6"/>
      <c r="K14" s="6"/>
      <c r="L14" s="6"/>
    </row>
    <row r="15" spans="1:12" ht="20.25" hidden="1" x14ac:dyDescent="0.25">
      <c r="B15" s="6"/>
      <c r="C15" s="6"/>
      <c r="D15" s="6"/>
      <c r="E15" s="6"/>
      <c r="F15" s="6"/>
      <c r="G15" s="6"/>
      <c r="H15" s="6"/>
      <c r="I15" s="6"/>
      <c r="J15" s="6"/>
      <c r="K15" s="6"/>
      <c r="L15" s="6"/>
    </row>
    <row r="16" spans="1:12" ht="20.25" hidden="1" x14ac:dyDescent="0.25">
      <c r="B16" s="6"/>
      <c r="C16" s="6"/>
      <c r="D16" s="6"/>
      <c r="E16" s="6"/>
      <c r="F16" s="6"/>
      <c r="G16" s="6"/>
      <c r="H16" s="6"/>
      <c r="I16" s="6"/>
      <c r="J16" s="6"/>
      <c r="K16" s="6"/>
      <c r="L16" s="6"/>
    </row>
    <row r="17" spans="2:12" ht="20.25" hidden="1" x14ac:dyDescent="0.25">
      <c r="B17" s="6"/>
      <c r="C17" s="6"/>
      <c r="D17" s="6"/>
      <c r="E17" s="6"/>
      <c r="F17" s="6"/>
      <c r="G17" s="6"/>
      <c r="H17" s="6"/>
      <c r="I17" s="6"/>
      <c r="J17" s="6"/>
      <c r="K17" s="6"/>
      <c r="L17" s="6"/>
    </row>
    <row r="18" spans="2:12" ht="20.25" hidden="1" x14ac:dyDescent="0.25">
      <c r="B18" s="6"/>
      <c r="C18" s="6"/>
      <c r="D18" s="6"/>
      <c r="E18" s="6"/>
      <c r="F18" s="6"/>
      <c r="G18" s="6"/>
      <c r="H18" s="6"/>
      <c r="I18" s="6"/>
      <c r="J18" s="6"/>
      <c r="K18" s="6"/>
      <c r="L18" s="6"/>
    </row>
    <row r="19" spans="2:12" ht="20.25" hidden="1" x14ac:dyDescent="0.25">
      <c r="B19" s="6"/>
      <c r="C19" s="6"/>
      <c r="D19" s="6"/>
      <c r="E19" s="6"/>
      <c r="F19" s="6"/>
      <c r="G19" s="6"/>
      <c r="H19" s="6"/>
      <c r="I19" s="6"/>
      <c r="J19" s="6"/>
      <c r="K19" s="6"/>
      <c r="L19" s="6"/>
    </row>
    <row r="20" spans="2:12" ht="20.25" hidden="1" x14ac:dyDescent="0.25">
      <c r="B20" s="6"/>
      <c r="C20" s="6"/>
      <c r="D20" s="6"/>
      <c r="E20" s="6"/>
      <c r="F20" s="6"/>
      <c r="G20" s="6"/>
      <c r="H20" s="6"/>
      <c r="I20" s="6"/>
      <c r="J20" s="6"/>
      <c r="K20" s="6"/>
      <c r="L20" s="6"/>
    </row>
    <row r="21" spans="2:12" ht="20.25" hidden="1" x14ac:dyDescent="0.25">
      <c r="B21" s="6"/>
      <c r="C21" s="6"/>
      <c r="D21" s="6"/>
      <c r="E21" s="6"/>
      <c r="F21" s="6"/>
      <c r="G21" s="6"/>
      <c r="H21" s="6"/>
      <c r="I21" s="6"/>
      <c r="J21" s="6"/>
      <c r="K21" s="6"/>
      <c r="L21" s="6"/>
    </row>
    <row r="22" spans="2:12" ht="20.25" hidden="1" x14ac:dyDescent="0.25">
      <c r="B22" s="6"/>
      <c r="C22" s="6"/>
      <c r="D22" s="6"/>
      <c r="E22" s="6"/>
      <c r="F22" s="6"/>
      <c r="G22" s="6"/>
      <c r="H22" s="6"/>
      <c r="I22" s="6"/>
      <c r="J22" s="6"/>
      <c r="K22" s="6"/>
      <c r="L22" s="6"/>
    </row>
    <row r="23" spans="2:12" ht="20.25" hidden="1" x14ac:dyDescent="0.25">
      <c r="B23" s="6"/>
      <c r="C23" s="6"/>
      <c r="D23" s="6"/>
      <c r="E23" s="6"/>
      <c r="F23" s="6"/>
      <c r="G23" s="6"/>
      <c r="H23" s="6"/>
      <c r="I23" s="6"/>
      <c r="J23" s="6"/>
      <c r="K23" s="6"/>
      <c r="L23" s="6"/>
    </row>
    <row r="24" spans="2:12" ht="20.25" hidden="1" x14ac:dyDescent="0.25">
      <c r="B24" s="6"/>
      <c r="C24" s="6"/>
      <c r="D24" s="6"/>
      <c r="E24" s="6"/>
      <c r="F24" s="6"/>
      <c r="G24" s="6"/>
      <c r="H24" s="6"/>
      <c r="I24" s="6"/>
      <c r="J24" s="6"/>
      <c r="K24" s="6"/>
      <c r="L24" s="6"/>
    </row>
    <row r="25" spans="2:12" ht="20.25" hidden="1" x14ac:dyDescent="0.25">
      <c r="B25" s="6"/>
      <c r="C25" s="6"/>
      <c r="D25" s="6"/>
      <c r="E25" s="6"/>
      <c r="F25" s="6"/>
      <c r="G25" s="6"/>
      <c r="H25" s="6"/>
      <c r="I25" s="6"/>
      <c r="J25" s="6"/>
      <c r="K25" s="6"/>
      <c r="L25" s="6"/>
    </row>
    <row r="26" spans="2:12" ht="20.25" hidden="1" x14ac:dyDescent="0.25">
      <c r="B26" s="6"/>
      <c r="C26" s="6"/>
      <c r="D26" s="6"/>
      <c r="E26" s="6"/>
      <c r="F26" s="6"/>
      <c r="G26" s="6"/>
      <c r="H26" s="6"/>
      <c r="I26" s="6"/>
      <c r="J26" s="6"/>
      <c r="K26" s="6"/>
      <c r="L26" s="6"/>
    </row>
    <row r="27" spans="2:12" ht="20.25" hidden="1" x14ac:dyDescent="0.25">
      <c r="B27" s="6"/>
      <c r="C27" s="6"/>
      <c r="D27" s="6"/>
      <c r="E27" s="6"/>
      <c r="F27" s="6"/>
      <c r="G27" s="6"/>
      <c r="H27" s="6"/>
      <c r="I27" s="6"/>
      <c r="J27" s="6"/>
      <c r="K27" s="6"/>
      <c r="L27" s="6"/>
    </row>
    <row r="28" spans="2:12" ht="20.25" hidden="1" x14ac:dyDescent="0.25">
      <c r="B28" s="6"/>
      <c r="C28" s="6"/>
      <c r="D28" s="6"/>
      <c r="E28" s="6"/>
      <c r="F28" s="6"/>
      <c r="G28" s="6"/>
      <c r="H28" s="6"/>
      <c r="I28" s="6"/>
      <c r="J28" s="6"/>
      <c r="K28" s="6"/>
      <c r="L28" s="6"/>
    </row>
    <row r="29" spans="2:12" ht="20.25" hidden="1" x14ac:dyDescent="0.25">
      <c r="B29" s="6"/>
      <c r="C29" s="6"/>
      <c r="D29" s="6"/>
      <c r="E29" s="6"/>
      <c r="F29" s="6"/>
      <c r="G29" s="6"/>
      <c r="H29" s="6"/>
      <c r="I29" s="6"/>
      <c r="J29" s="6"/>
      <c r="K29" s="6"/>
      <c r="L29" s="6"/>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sheetPr>
  <dimension ref="A1:C7"/>
  <sheetViews>
    <sheetView showGridLines="0" showRowColHeaders="0" rightToLeft="1" workbookViewId="0">
      <selection activeCell="B6" sqref="B6"/>
    </sheetView>
  </sheetViews>
  <sheetFormatPr defaultRowHeight="13.5" x14ac:dyDescent="0.15"/>
  <cols>
    <col min="1" max="1" width="36.54296875" customWidth="1"/>
    <col min="2" max="2" width="30.6796875" customWidth="1"/>
    <col min="3" max="3" width="64.2265625" bestFit="1" customWidth="1"/>
  </cols>
  <sheetData>
    <row r="1" spans="1:3" ht="27.75" x14ac:dyDescent="0.3">
      <c r="A1" s="7" t="s">
        <v>31</v>
      </c>
      <c r="B1" s="8"/>
      <c r="C1" s="1"/>
    </row>
    <row r="2" spans="1:3" ht="27.75" x14ac:dyDescent="0.15">
      <c r="A2" s="9" t="s">
        <v>29</v>
      </c>
      <c r="B2" s="12" t="s">
        <v>108</v>
      </c>
      <c r="C2" s="15" t="s">
        <v>30</v>
      </c>
    </row>
    <row r="3" spans="1:3" ht="27.75" x14ac:dyDescent="0.15">
      <c r="A3" s="9" t="s">
        <v>62</v>
      </c>
      <c r="B3" s="12">
        <v>30</v>
      </c>
      <c r="C3" s="15" t="s">
        <v>63</v>
      </c>
    </row>
    <row r="4" spans="1:3" ht="27.75" x14ac:dyDescent="0.15">
      <c r="A4" s="9" t="s">
        <v>43</v>
      </c>
      <c r="B4" s="13">
        <v>5666666</v>
      </c>
      <c r="C4" s="16" t="s">
        <v>48</v>
      </c>
    </row>
    <row r="5" spans="1:3" ht="27.75" x14ac:dyDescent="0.15">
      <c r="A5" s="9" t="s">
        <v>44</v>
      </c>
      <c r="B5" s="14" t="e">
        <f ca="1">SUM(Table26[امتیاز نهایی])</f>
        <v>#N/A</v>
      </c>
      <c r="C5" s="15" t="s">
        <v>49</v>
      </c>
    </row>
    <row r="6" spans="1:3" ht="27.75" x14ac:dyDescent="0.15">
      <c r="A6" s="9" t="s">
        <v>45</v>
      </c>
      <c r="B6" s="14" t="e">
        <f ca="1">ROUND(B4/B5,0)</f>
        <v>#N/A</v>
      </c>
      <c r="C6" s="15" t="s">
        <v>46</v>
      </c>
    </row>
    <row r="7" spans="1:3" ht="27.75" x14ac:dyDescent="0.15">
      <c r="A7" s="9" t="s">
        <v>51</v>
      </c>
      <c r="B7" s="14" t="e">
        <f ca="1">SUM(Table26[مبلغ کارانه])</f>
        <v>#N/A</v>
      </c>
      <c r="C7" s="15" t="s">
        <v>52</v>
      </c>
    </row>
  </sheetData>
  <sheetProtection selectLockedCell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sheetPr>
  <dimension ref="A1:G39"/>
  <sheetViews>
    <sheetView showGridLines="0" showRowColHeaders="0" rightToLeft="1" topLeftCell="A30" workbookViewId="0">
      <selection activeCell="A28" sqref="A28:A32"/>
    </sheetView>
  </sheetViews>
  <sheetFormatPr defaultRowHeight="13.5" x14ac:dyDescent="0.15"/>
  <cols>
    <col min="1" max="1" width="27.26953125" bestFit="1" customWidth="1"/>
  </cols>
  <sheetData>
    <row r="1" spans="1:7" x14ac:dyDescent="0.15">
      <c r="A1" s="2" t="s">
        <v>5</v>
      </c>
      <c r="B1" s="2" t="s">
        <v>20</v>
      </c>
      <c r="E1" s="117" t="s">
        <v>41</v>
      </c>
      <c r="F1" s="117"/>
      <c r="G1" s="117"/>
    </row>
    <row r="2" spans="1:7" x14ac:dyDescent="0.15">
      <c r="A2" s="2" t="s">
        <v>9</v>
      </c>
      <c r="B2" s="2">
        <v>3</v>
      </c>
      <c r="E2" s="3" t="s">
        <v>39</v>
      </c>
      <c r="F2" s="3" t="s">
        <v>40</v>
      </c>
      <c r="G2" s="3" t="s">
        <v>20</v>
      </c>
    </row>
    <row r="3" spans="1:7" x14ac:dyDescent="0.15">
      <c r="A3" s="2" t="s">
        <v>10</v>
      </c>
      <c r="B3" s="2">
        <v>2</v>
      </c>
      <c r="E3" s="3">
        <v>0</v>
      </c>
      <c r="F3" s="3">
        <v>50</v>
      </c>
      <c r="G3" s="3">
        <v>0.6</v>
      </c>
    </row>
    <row r="4" spans="1:7" x14ac:dyDescent="0.15">
      <c r="A4" s="2" t="s">
        <v>11</v>
      </c>
      <c r="B4" s="2">
        <v>1</v>
      </c>
      <c r="E4" s="3">
        <v>51</v>
      </c>
      <c r="F4" s="3">
        <v>60</v>
      </c>
      <c r="G4" s="3">
        <v>1</v>
      </c>
    </row>
    <row r="5" spans="1:7" x14ac:dyDescent="0.15">
      <c r="A5" s="1"/>
      <c r="B5" s="1"/>
      <c r="E5" s="3">
        <v>61</v>
      </c>
      <c r="F5" s="3">
        <v>70</v>
      </c>
      <c r="G5" s="3">
        <v>1.6</v>
      </c>
    </row>
    <row r="6" spans="1:7" x14ac:dyDescent="0.15">
      <c r="A6" s="1"/>
      <c r="B6" s="1"/>
      <c r="E6" s="3">
        <v>71</v>
      </c>
      <c r="F6" s="3">
        <v>80</v>
      </c>
      <c r="G6" s="3">
        <v>2.5</v>
      </c>
    </row>
    <row r="7" spans="1:7" x14ac:dyDescent="0.15">
      <c r="A7" s="3" t="s">
        <v>6</v>
      </c>
      <c r="B7" s="3" t="s">
        <v>20</v>
      </c>
      <c r="E7" s="3">
        <v>81</v>
      </c>
      <c r="F7" s="3">
        <v>90</v>
      </c>
      <c r="G7" s="3">
        <v>3.6</v>
      </c>
    </row>
    <row r="8" spans="1:7" x14ac:dyDescent="0.15">
      <c r="A8" s="3" t="s">
        <v>12</v>
      </c>
      <c r="B8" s="3">
        <v>0.5</v>
      </c>
      <c r="E8" s="3">
        <v>91</v>
      </c>
      <c r="F8" s="3">
        <v>100</v>
      </c>
      <c r="G8" s="3">
        <v>5</v>
      </c>
    </row>
    <row r="9" spans="1:7" x14ac:dyDescent="0.15">
      <c r="A9" s="3" t="s">
        <v>13</v>
      </c>
      <c r="B9" s="3">
        <v>1.5</v>
      </c>
    </row>
    <row r="10" spans="1:7" x14ac:dyDescent="0.15">
      <c r="A10" s="3" t="s">
        <v>14</v>
      </c>
      <c r="B10" s="3">
        <v>2</v>
      </c>
    </row>
    <row r="11" spans="1:7" x14ac:dyDescent="0.15">
      <c r="A11" s="3" t="s">
        <v>15</v>
      </c>
      <c r="B11" s="3">
        <v>2.5</v>
      </c>
    </row>
    <row r="12" spans="1:7" x14ac:dyDescent="0.15">
      <c r="A12" s="3" t="s">
        <v>16</v>
      </c>
      <c r="B12" s="3">
        <v>3</v>
      </c>
      <c r="E12" s="117" t="s">
        <v>61</v>
      </c>
      <c r="F12" s="117"/>
      <c r="G12" s="117"/>
    </row>
    <row r="13" spans="1:7" x14ac:dyDescent="0.15">
      <c r="A13" s="1"/>
      <c r="B13" s="1"/>
      <c r="E13" s="3" t="s">
        <v>39</v>
      </c>
      <c r="F13" s="3" t="s">
        <v>40</v>
      </c>
      <c r="G13" s="3" t="s">
        <v>20</v>
      </c>
    </row>
    <row r="14" spans="1:7" x14ac:dyDescent="0.15">
      <c r="A14" s="1"/>
      <c r="B14" s="1"/>
      <c r="E14" s="3">
        <v>0</v>
      </c>
      <c r="F14" s="3">
        <v>50</v>
      </c>
      <c r="G14" s="3">
        <v>0.03</v>
      </c>
    </row>
    <row r="15" spans="1:7" x14ac:dyDescent="0.15">
      <c r="A15" s="3" t="s">
        <v>8</v>
      </c>
      <c r="B15" s="3" t="s">
        <v>20</v>
      </c>
      <c r="E15" s="3">
        <v>51</v>
      </c>
      <c r="F15" s="3">
        <v>100</v>
      </c>
      <c r="G15" s="3">
        <v>0.05</v>
      </c>
    </row>
    <row r="16" spans="1:7" x14ac:dyDescent="0.15">
      <c r="A16" s="3" t="s">
        <v>17</v>
      </c>
      <c r="B16" s="3">
        <v>1</v>
      </c>
      <c r="E16" s="3">
        <v>101</v>
      </c>
      <c r="F16" s="3">
        <v>150</v>
      </c>
      <c r="G16" s="3">
        <v>7.0000000000000007E-2</v>
      </c>
    </row>
    <row r="17" spans="1:7" x14ac:dyDescent="0.15">
      <c r="A17" s="3" t="s">
        <v>18</v>
      </c>
      <c r="B17" s="3">
        <v>2</v>
      </c>
      <c r="E17" s="3">
        <v>151</v>
      </c>
      <c r="F17" s="3">
        <v>200</v>
      </c>
      <c r="G17" s="3">
        <v>0.09</v>
      </c>
    </row>
    <row r="18" spans="1:7" x14ac:dyDescent="0.15">
      <c r="A18" s="3" t="s">
        <v>19</v>
      </c>
      <c r="B18" s="3">
        <v>4</v>
      </c>
      <c r="E18" s="3">
        <v>201</v>
      </c>
      <c r="F18" s="3">
        <v>1000000</v>
      </c>
      <c r="G18" s="3">
        <v>0.1</v>
      </c>
    </row>
    <row r="19" spans="1:7" x14ac:dyDescent="0.15">
      <c r="E19" s="3"/>
      <c r="F19" s="3"/>
      <c r="G19" s="3"/>
    </row>
    <row r="21" spans="1:7" x14ac:dyDescent="0.15">
      <c r="A21" s="4" t="s">
        <v>32</v>
      </c>
      <c r="B21" s="5" t="s">
        <v>33</v>
      </c>
    </row>
    <row r="24" spans="1:7" x14ac:dyDescent="0.15">
      <c r="A24" s="4" t="s">
        <v>36</v>
      </c>
      <c r="B24" s="5">
        <v>0.1</v>
      </c>
    </row>
    <row r="27" spans="1:7" x14ac:dyDescent="0.15">
      <c r="A27" s="2" t="s">
        <v>65</v>
      </c>
      <c r="B27" s="2" t="s">
        <v>20</v>
      </c>
    </row>
    <row r="28" spans="1:7" x14ac:dyDescent="0.15">
      <c r="A28" s="2" t="s">
        <v>66</v>
      </c>
      <c r="B28" s="2">
        <v>2</v>
      </c>
    </row>
    <row r="29" spans="1:7" x14ac:dyDescent="0.15">
      <c r="A29" s="2" t="s">
        <v>68</v>
      </c>
      <c r="B29" s="2">
        <v>3</v>
      </c>
    </row>
    <row r="30" spans="1:7" x14ac:dyDescent="0.15">
      <c r="A30" s="2" t="s">
        <v>69</v>
      </c>
      <c r="B30" s="2">
        <v>4</v>
      </c>
    </row>
    <row r="31" spans="1:7" x14ac:dyDescent="0.15">
      <c r="A31" s="2" t="s">
        <v>70</v>
      </c>
      <c r="B31" s="2">
        <v>5</v>
      </c>
    </row>
    <row r="32" spans="1:7" x14ac:dyDescent="0.15">
      <c r="A32" s="2" t="s">
        <v>71</v>
      </c>
      <c r="B32" s="2">
        <v>6</v>
      </c>
    </row>
    <row r="35" spans="1:2" x14ac:dyDescent="0.15">
      <c r="A35" s="2" t="s">
        <v>72</v>
      </c>
      <c r="B35" s="2" t="s">
        <v>20</v>
      </c>
    </row>
    <row r="36" spans="1:2" x14ac:dyDescent="0.15">
      <c r="A36" s="2" t="s">
        <v>66</v>
      </c>
      <c r="B36" s="2">
        <v>2</v>
      </c>
    </row>
    <row r="37" spans="1:2" x14ac:dyDescent="0.15">
      <c r="A37" s="2" t="s">
        <v>67</v>
      </c>
      <c r="B37" s="2">
        <v>3</v>
      </c>
    </row>
    <row r="38" spans="1:2" x14ac:dyDescent="0.15">
      <c r="A38" s="2" t="s">
        <v>70</v>
      </c>
      <c r="B38" s="2">
        <v>5</v>
      </c>
    </row>
    <row r="39" spans="1:2" x14ac:dyDescent="0.15">
      <c r="A39" s="2" t="s">
        <v>71</v>
      </c>
      <c r="B39" s="2">
        <v>6</v>
      </c>
    </row>
  </sheetData>
  <sheetProtection sheet="1" objects="1" scenarios="1" selectLockedCells="1"/>
  <mergeCells count="2">
    <mergeCell ref="E1:G1"/>
    <mergeCell ref="E12:G12"/>
  </mergeCells>
  <pageMargins left="0.7" right="0.7" top="0.75" bottom="0.75" header="0.3" footer="0.3"/>
  <tableParts count="7">
    <tablePart r:id="rId1"/>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C000"/>
  </sheetPr>
  <dimension ref="A1:X897"/>
  <sheetViews>
    <sheetView showGridLines="0" rightToLeft="1" topLeftCell="E1" zoomScale="90" zoomScaleNormal="90" workbookViewId="0">
      <selection activeCell="B4" sqref="B4:B897"/>
    </sheetView>
  </sheetViews>
  <sheetFormatPr defaultColWidth="9.1328125" defaultRowHeight="13.5" x14ac:dyDescent="0.15"/>
  <cols>
    <col min="1" max="1" width="18.1328125" style="29" customWidth="1"/>
    <col min="2" max="2" width="22.08984375" style="29" customWidth="1"/>
    <col min="3" max="3" width="15.6796875" style="29" customWidth="1"/>
    <col min="4" max="4" width="18.1328125" style="29" customWidth="1"/>
    <col min="5" max="5" width="15.6796875" style="29" bestFit="1" customWidth="1"/>
    <col min="6" max="6" width="10.76953125" style="29" customWidth="1"/>
    <col min="7" max="7" width="17.04296875" style="29" bestFit="1" customWidth="1"/>
    <col min="8" max="8" width="15.1328125" style="27" bestFit="1" customWidth="1"/>
    <col min="9" max="9" width="17.04296875" style="29" bestFit="1" customWidth="1"/>
    <col min="10" max="10" width="14.86328125" style="27" bestFit="1" customWidth="1"/>
    <col min="11" max="11" width="16.90625" style="29" hidden="1" customWidth="1"/>
    <col min="12" max="12" width="14.86328125" style="27" bestFit="1" customWidth="1"/>
    <col min="13" max="13" width="14.453125" style="27" bestFit="1" customWidth="1"/>
    <col min="14" max="14" width="15.81640625" style="29" bestFit="1" customWidth="1"/>
    <col min="15" max="15" width="20.99609375" style="27" bestFit="1" customWidth="1"/>
    <col min="16" max="16" width="12.81640625" style="27" bestFit="1" customWidth="1"/>
    <col min="17" max="19" width="9.1328125" style="27"/>
    <col min="20" max="20" width="14.7265625" style="27" hidden="1" customWidth="1"/>
    <col min="21" max="21" width="11.58984375" style="27" hidden="1" customWidth="1"/>
    <col min="22" max="22" width="16.76953125" style="27" hidden="1" customWidth="1"/>
    <col min="23" max="23" width="16.36328125" style="27" hidden="1" customWidth="1"/>
    <col min="24" max="16384" width="9.1328125" style="27"/>
  </cols>
  <sheetData>
    <row r="1" spans="1:23" x14ac:dyDescent="0.15">
      <c r="A1" s="25" t="s">
        <v>53</v>
      </c>
      <c r="B1" s="26"/>
      <c r="C1" s="26"/>
      <c r="D1" s="26"/>
      <c r="E1" s="26"/>
      <c r="F1" s="26"/>
      <c r="G1" s="26"/>
      <c r="H1" s="25"/>
      <c r="I1" s="26"/>
      <c r="J1" s="26"/>
      <c r="K1" s="26"/>
      <c r="L1" s="26"/>
      <c r="M1" s="26"/>
      <c r="N1" s="25"/>
      <c r="O1" s="26"/>
      <c r="P1" s="26"/>
      <c r="T1" s="31" t="s">
        <v>4</v>
      </c>
      <c r="U1" s="31" t="s">
        <v>5</v>
      </c>
      <c r="V1" s="31" t="s">
        <v>6</v>
      </c>
      <c r="W1" s="31" t="s">
        <v>8</v>
      </c>
    </row>
    <row r="2" spans="1:23" x14ac:dyDescent="0.15">
      <c r="A2" s="27"/>
      <c r="B2" s="27"/>
      <c r="C2" s="27"/>
      <c r="D2" s="27"/>
      <c r="E2" s="27"/>
      <c r="F2" s="27"/>
      <c r="G2" s="27"/>
      <c r="I2" s="27"/>
      <c r="K2" s="27"/>
      <c r="N2" s="27"/>
      <c r="T2" s="2" t="s">
        <v>66</v>
      </c>
      <c r="U2" s="2" t="s">
        <v>9</v>
      </c>
      <c r="V2" s="2" t="s">
        <v>12</v>
      </c>
      <c r="W2" s="2" t="s">
        <v>17</v>
      </c>
    </row>
    <row r="3" spans="1:23" ht="31.15" customHeight="1" x14ac:dyDescent="0.15">
      <c r="A3" s="2" t="s">
        <v>0</v>
      </c>
      <c r="B3" s="2" t="s">
        <v>1</v>
      </c>
      <c r="C3" s="2" t="s">
        <v>2</v>
      </c>
      <c r="D3" s="2" t="s">
        <v>3</v>
      </c>
      <c r="E3" s="2" t="s">
        <v>4</v>
      </c>
      <c r="F3" s="2" t="s">
        <v>73</v>
      </c>
      <c r="G3" s="2" t="s">
        <v>5</v>
      </c>
      <c r="H3" s="28" t="s">
        <v>27</v>
      </c>
      <c r="I3" s="2" t="s">
        <v>6</v>
      </c>
      <c r="J3" s="28" t="s">
        <v>28</v>
      </c>
      <c r="K3" s="2" t="s">
        <v>7</v>
      </c>
      <c r="L3" s="28" t="s">
        <v>50</v>
      </c>
      <c r="M3" s="28" t="s">
        <v>22</v>
      </c>
      <c r="N3" s="2" t="s">
        <v>8</v>
      </c>
      <c r="O3" s="28" t="s">
        <v>23</v>
      </c>
      <c r="P3" s="28" t="s">
        <v>34</v>
      </c>
      <c r="T3" s="2" t="s">
        <v>67</v>
      </c>
      <c r="U3" s="2" t="s">
        <v>10</v>
      </c>
      <c r="V3" s="2" t="s">
        <v>13</v>
      </c>
      <c r="W3" s="2" t="s">
        <v>18</v>
      </c>
    </row>
    <row r="4" spans="1:23" x14ac:dyDescent="0.15">
      <c r="A4" s="35"/>
      <c r="B4" s="35"/>
      <c r="C4" s="35"/>
      <c r="D4" s="35" t="s">
        <v>104</v>
      </c>
      <c r="E4" s="35"/>
      <c r="F4" s="36">
        <f>IF(Table1[[#This Row],[جایگاه سازمانی]]="عملیاتی",IFERROR(VLOOKUP(Table1[[#This Row],[رتبه]],TblOprGrade[#All],2,FALSE),1),IF(Table1[[#This Row],[جایگاه سازمانی]]="دیسپچ",IFERROR(VLOOKUP(Table1[[#This Row],[رتبه]],TblDispGrade[#All],2,FALSE),1),1))</f>
        <v>1</v>
      </c>
      <c r="G4" s="35" t="s">
        <v>9</v>
      </c>
      <c r="H4" s="36">
        <f>VLOOKUP(Table1[[#This Row],[جایگاه سازمانی]],Table2[#All],2,FALSE)</f>
        <v>3</v>
      </c>
      <c r="I4" s="35" t="s">
        <v>15</v>
      </c>
      <c r="J4" s="36">
        <f>VLOOKUP(Table1[[#This Row],[مدرک تحصیلی]],Table3[#All],2,FALSE)</f>
        <v>2.5</v>
      </c>
      <c r="K4" s="35"/>
      <c r="L4" s="56">
        <v>17</v>
      </c>
      <c r="M4" s="57">
        <f>Table1[[#This Row],[سابقه (سال)]]*'جداول پایه'!$B$21</f>
        <v>4.25</v>
      </c>
      <c r="N4" s="35" t="s">
        <v>17</v>
      </c>
      <c r="O4" s="36">
        <f>IFERROR(IF(Table1[[#This Row],[جایگاه سازمانی]]="عملیاتی",VLOOKUP(Table1[[#This Row],[منطقه خدمتی]],Table4[#All],2,FALSE),0),0)</f>
        <v>1</v>
      </c>
      <c r="P4" s="57">
        <f>Table1[[#This Row],[امتیاز جایگاه]]+Table1[[#This Row],[امتیاز مدرک]]+Table1[[#This Row],[امتیاز سابقه]]+Table1[[#This Row],[ضریب منطقه خدمتی]]</f>
        <v>10.75</v>
      </c>
      <c r="T4" s="2" t="s">
        <v>68</v>
      </c>
      <c r="U4" s="2" t="s">
        <v>11</v>
      </c>
      <c r="V4" s="2" t="s">
        <v>14</v>
      </c>
      <c r="W4" s="2" t="s">
        <v>19</v>
      </c>
    </row>
    <row r="5" spans="1:23" x14ac:dyDescent="0.15">
      <c r="A5" s="35"/>
      <c r="B5" s="38"/>
      <c r="C5" s="38"/>
      <c r="D5" s="38" t="s">
        <v>104</v>
      </c>
      <c r="E5" s="38"/>
      <c r="F5" s="39">
        <f>IF(Table1[[#This Row],[جایگاه سازمانی]]="عملیاتی",IFERROR(VLOOKUP(Table1[[#This Row],[رتبه]],TblOprGrade[#All],2,FALSE),1),IF(Table1[[#This Row],[جایگاه سازمانی]]="دیسپچ",IFERROR(VLOOKUP(Table1[[#This Row],[رتبه]],TblDispGrade[#All],2,FALSE),1),1))</f>
        <v>1</v>
      </c>
      <c r="G5" s="38" t="s">
        <v>9</v>
      </c>
      <c r="H5" s="39">
        <f>VLOOKUP(Table1[[#This Row],[جایگاه سازمانی]],Table2[#All],2,FALSE)</f>
        <v>3</v>
      </c>
      <c r="I5" s="38" t="s">
        <v>15</v>
      </c>
      <c r="J5" s="39">
        <f>VLOOKUP(Table1[[#This Row],[مدرک تحصیلی]],Table3[#All],2,FALSE)</f>
        <v>2.5</v>
      </c>
      <c r="K5" s="38"/>
      <c r="L5" s="40">
        <v>26</v>
      </c>
      <c r="M5" s="41">
        <f>Table1[[#This Row],[سابقه (سال)]]*'جداول پایه'!$B$21</f>
        <v>6.5</v>
      </c>
      <c r="N5" s="38" t="s">
        <v>18</v>
      </c>
      <c r="O5" s="39">
        <f>IFERROR(IF(Table1[[#This Row],[جایگاه سازمانی]]="عملیاتی",VLOOKUP(Table1[[#This Row],[منطقه خدمتی]],Table4[#All],2,FALSE),0),0)</f>
        <v>2</v>
      </c>
      <c r="P5" s="41">
        <f>Table1[[#This Row],[امتیاز جایگاه]]+Table1[[#This Row],[امتیاز مدرک]]+Table1[[#This Row],[امتیاز سابقه]]+Table1[[#This Row],[ضریب منطقه خدمتی]]</f>
        <v>14</v>
      </c>
      <c r="T5" s="2" t="s">
        <v>69</v>
      </c>
      <c r="U5" s="2"/>
      <c r="V5" s="2" t="s">
        <v>15</v>
      </c>
      <c r="W5" s="2"/>
    </row>
    <row r="6" spans="1:23" x14ac:dyDescent="0.15">
      <c r="A6" s="35"/>
      <c r="B6" s="38"/>
      <c r="C6" s="38"/>
      <c r="D6" s="38" t="s">
        <v>104</v>
      </c>
      <c r="E6" s="38"/>
      <c r="F6" s="39">
        <f>IF(Table1[[#This Row],[جایگاه سازمانی]]="عملیاتی",IFERROR(VLOOKUP(Table1[[#This Row],[رتبه]],TblOprGrade[#All],2,FALSE),1),IF(Table1[[#This Row],[جایگاه سازمانی]]="دیسپچ",IFERROR(VLOOKUP(Table1[[#This Row],[رتبه]],TblDispGrade[#All],2,FALSE),1),1))</f>
        <v>1</v>
      </c>
      <c r="G6" s="38" t="s">
        <v>9</v>
      </c>
      <c r="H6" s="39">
        <f>VLOOKUP(Table1[[#This Row],[جایگاه سازمانی]],Table2[#All],2,FALSE)</f>
        <v>3</v>
      </c>
      <c r="I6" s="38" t="s">
        <v>15</v>
      </c>
      <c r="J6" s="39">
        <f>VLOOKUP(Table1[[#This Row],[مدرک تحصیلی]],Table3[#All],2,FALSE)</f>
        <v>2.5</v>
      </c>
      <c r="K6" s="38"/>
      <c r="L6" s="40">
        <v>19</v>
      </c>
      <c r="M6" s="41">
        <f>Table1[[#This Row],[سابقه (سال)]]*'جداول پایه'!$B$21</f>
        <v>4.75</v>
      </c>
      <c r="N6" s="38" t="s">
        <v>17</v>
      </c>
      <c r="O6" s="39">
        <f>IFERROR(IF(Table1[[#This Row],[جایگاه سازمانی]]="عملیاتی",VLOOKUP(Table1[[#This Row],[منطقه خدمتی]],Table4[#All],2,FALSE),0),0)</f>
        <v>1</v>
      </c>
      <c r="P6" s="41">
        <f>Table1[[#This Row],[امتیاز جایگاه]]+Table1[[#This Row],[امتیاز مدرک]]+Table1[[#This Row],[امتیاز سابقه]]+Table1[[#This Row],[ضریب منطقه خدمتی]]</f>
        <v>11.25</v>
      </c>
      <c r="T6" s="2" t="s">
        <v>70</v>
      </c>
      <c r="U6" s="2"/>
      <c r="V6" s="2" t="s">
        <v>16</v>
      </c>
      <c r="W6" s="2"/>
    </row>
    <row r="7" spans="1:23" x14ac:dyDescent="0.15">
      <c r="A7" s="35"/>
      <c r="B7" s="38"/>
      <c r="C7" s="38"/>
      <c r="D7" s="38" t="s">
        <v>104</v>
      </c>
      <c r="E7" s="38"/>
      <c r="F7" s="39">
        <f>IF(Table1[[#This Row],[جایگاه سازمانی]]="عملیاتی",IFERROR(VLOOKUP(Table1[[#This Row],[رتبه]],TblOprGrade[#All],2,FALSE),1),IF(Table1[[#This Row],[جایگاه سازمانی]]="دیسپچ",IFERROR(VLOOKUP(Table1[[#This Row],[رتبه]],TblDispGrade[#All],2,FALSE),1),1))</f>
        <v>1</v>
      </c>
      <c r="G7" s="38" t="s">
        <v>9</v>
      </c>
      <c r="H7" s="39">
        <f>VLOOKUP(Table1[[#This Row],[جایگاه سازمانی]],Table2[#All],2,FALSE)</f>
        <v>3</v>
      </c>
      <c r="I7" s="38" t="s">
        <v>15</v>
      </c>
      <c r="J7" s="39">
        <f>VLOOKUP(Table1[[#This Row],[مدرک تحصیلی]],Table3[#All],2,FALSE)</f>
        <v>2.5</v>
      </c>
      <c r="K7" s="38"/>
      <c r="L7" s="40">
        <v>19</v>
      </c>
      <c r="M7" s="41">
        <f>Table1[[#This Row],[سابقه (سال)]]*'جداول پایه'!$B$21</f>
        <v>4.75</v>
      </c>
      <c r="N7" s="38" t="s">
        <v>17</v>
      </c>
      <c r="O7" s="39">
        <f>IFERROR(IF(Table1[[#This Row],[جایگاه سازمانی]]="عملیاتی",VLOOKUP(Table1[[#This Row],[منطقه خدمتی]],Table4[#All],2,FALSE),0),0)</f>
        <v>1</v>
      </c>
      <c r="P7" s="41">
        <f>Table1[[#This Row],[امتیاز جایگاه]]+Table1[[#This Row],[امتیاز مدرک]]+Table1[[#This Row],[امتیاز سابقه]]+Table1[[#This Row],[ضریب منطقه خدمتی]]</f>
        <v>11.25</v>
      </c>
      <c r="T7" s="2" t="s">
        <v>71</v>
      </c>
      <c r="U7" s="2"/>
      <c r="V7" s="2"/>
      <c r="W7" s="2"/>
    </row>
    <row r="8" spans="1:23" x14ac:dyDescent="0.15">
      <c r="A8" s="35"/>
      <c r="B8" s="38"/>
      <c r="C8" s="38"/>
      <c r="D8" s="38" t="s">
        <v>104</v>
      </c>
      <c r="E8" s="38"/>
      <c r="F8" s="39">
        <f>IF(Table1[[#This Row],[جایگاه سازمانی]]="عملیاتی",IFERROR(VLOOKUP(Table1[[#This Row],[رتبه]],TblOprGrade[#All],2,FALSE),1),IF(Table1[[#This Row],[جایگاه سازمانی]]="دیسپچ",IFERROR(VLOOKUP(Table1[[#This Row],[رتبه]],TblDispGrade[#All],2,FALSE),1),1))</f>
        <v>1</v>
      </c>
      <c r="G8" s="38" t="s">
        <v>9</v>
      </c>
      <c r="H8" s="39">
        <f>VLOOKUP(Table1[[#This Row],[جایگاه سازمانی]],Table2[#All],2,FALSE)</f>
        <v>3</v>
      </c>
      <c r="I8" s="38" t="s">
        <v>15</v>
      </c>
      <c r="J8" s="39">
        <f>VLOOKUP(Table1[[#This Row],[مدرک تحصیلی]],Table3[#All],2,FALSE)</f>
        <v>2.5</v>
      </c>
      <c r="K8" s="38"/>
      <c r="L8" s="40">
        <v>13</v>
      </c>
      <c r="M8" s="41">
        <f>Table1[[#This Row],[سابقه (سال)]]*'جداول پایه'!$B$21</f>
        <v>3.25</v>
      </c>
      <c r="N8" s="38" t="s">
        <v>18</v>
      </c>
      <c r="O8" s="39">
        <f>IFERROR(IF(Table1[[#This Row],[جایگاه سازمانی]]="عملیاتی",VLOOKUP(Table1[[#This Row],[منطقه خدمتی]],Table4[#All],2,FALSE),0),0)</f>
        <v>2</v>
      </c>
      <c r="P8" s="41">
        <f>Table1[[#This Row],[امتیاز جایگاه]]+Table1[[#This Row],[امتیاز مدرک]]+Table1[[#This Row],[امتیاز سابقه]]+Table1[[#This Row],[ضریب منطقه خدمتی]]</f>
        <v>10.75</v>
      </c>
    </row>
    <row r="9" spans="1:23" x14ac:dyDescent="0.15">
      <c r="A9" s="35"/>
      <c r="B9" s="38"/>
      <c r="C9" s="38"/>
      <c r="D9" s="38" t="s">
        <v>104</v>
      </c>
      <c r="E9" s="38"/>
      <c r="F9" s="39">
        <f>IF(Table1[[#This Row],[جایگاه سازمانی]]="عملیاتی",IFERROR(VLOOKUP(Table1[[#This Row],[رتبه]],TblOprGrade[#All],2,FALSE),1),IF(Table1[[#This Row],[جایگاه سازمانی]]="دیسپچ",IFERROR(VLOOKUP(Table1[[#This Row],[رتبه]],TblDispGrade[#All],2,FALSE),1),1))</f>
        <v>1</v>
      </c>
      <c r="G9" s="38" t="s">
        <v>9</v>
      </c>
      <c r="H9" s="39">
        <f>VLOOKUP(Table1[[#This Row],[جایگاه سازمانی]],Table2[#All],2,FALSE)</f>
        <v>3</v>
      </c>
      <c r="I9" s="38" t="s">
        <v>14</v>
      </c>
      <c r="J9" s="39">
        <f>VLOOKUP(Table1[[#This Row],[مدرک تحصیلی]],Table3[#All],2,FALSE)</f>
        <v>2</v>
      </c>
      <c r="K9" s="38"/>
      <c r="L9" s="40">
        <v>15</v>
      </c>
      <c r="M9" s="41">
        <f>Table1[[#This Row],[سابقه (سال)]]*'جداول پایه'!$B$21</f>
        <v>3.75</v>
      </c>
      <c r="N9" s="38" t="s">
        <v>17</v>
      </c>
      <c r="O9" s="39">
        <f>IFERROR(IF(Table1[[#This Row],[جایگاه سازمانی]]="عملیاتی",VLOOKUP(Table1[[#This Row],[منطقه خدمتی]],Table4[#All],2,FALSE),0),0)</f>
        <v>1</v>
      </c>
      <c r="P9" s="41">
        <f>Table1[[#This Row],[امتیاز جایگاه]]+Table1[[#This Row],[امتیاز مدرک]]+Table1[[#This Row],[امتیاز سابقه]]+Table1[[#This Row],[ضریب منطقه خدمتی]]</f>
        <v>9.75</v>
      </c>
    </row>
    <row r="10" spans="1:23" x14ac:dyDescent="0.15">
      <c r="A10" s="35"/>
      <c r="B10" s="38"/>
      <c r="C10" s="38"/>
      <c r="D10" s="38" t="s">
        <v>104</v>
      </c>
      <c r="E10" s="38"/>
      <c r="F10" s="39">
        <f>IF(Table1[[#This Row],[جایگاه سازمانی]]="عملیاتی",IFERROR(VLOOKUP(Table1[[#This Row],[رتبه]],TblOprGrade[#All],2,FALSE),1),IF(Table1[[#This Row],[جایگاه سازمانی]]="دیسپچ",IFERROR(VLOOKUP(Table1[[#This Row],[رتبه]],TblDispGrade[#All],2,FALSE),1),1))</f>
        <v>1</v>
      </c>
      <c r="G10" s="38" t="s">
        <v>9</v>
      </c>
      <c r="H10" s="39">
        <f>VLOOKUP(Table1[[#This Row],[جایگاه سازمانی]],Table2[#All],2,FALSE)</f>
        <v>3</v>
      </c>
      <c r="I10" s="38" t="s">
        <v>15</v>
      </c>
      <c r="J10" s="39">
        <f>VLOOKUP(Table1[[#This Row],[مدرک تحصیلی]],Table3[#All],2,FALSE)</f>
        <v>2.5</v>
      </c>
      <c r="K10" s="38"/>
      <c r="L10" s="40">
        <v>14</v>
      </c>
      <c r="M10" s="41">
        <f>Table1[[#This Row],[سابقه (سال)]]*'جداول پایه'!$B$21</f>
        <v>3.5</v>
      </c>
      <c r="N10" s="38" t="s">
        <v>17</v>
      </c>
      <c r="O10" s="39">
        <f>IFERROR(IF(Table1[[#This Row],[جایگاه سازمانی]]="عملیاتی",VLOOKUP(Table1[[#This Row],[منطقه خدمتی]],Table4[#All],2,FALSE),0),0)</f>
        <v>1</v>
      </c>
      <c r="P10" s="41">
        <f>Table1[[#This Row],[امتیاز جایگاه]]+Table1[[#This Row],[امتیاز مدرک]]+Table1[[#This Row],[امتیاز سابقه]]+Table1[[#This Row],[ضریب منطقه خدمتی]]</f>
        <v>10</v>
      </c>
    </row>
    <row r="11" spans="1:23" x14ac:dyDescent="0.15">
      <c r="A11" s="35"/>
      <c r="B11" s="38"/>
      <c r="C11" s="38"/>
      <c r="D11" s="38" t="s">
        <v>104</v>
      </c>
      <c r="E11" s="38"/>
      <c r="F11" s="39">
        <f>IF(Table1[[#This Row],[جایگاه سازمانی]]="عملیاتی",IFERROR(VLOOKUP(Table1[[#This Row],[رتبه]],TblOprGrade[#All],2,FALSE),1),IF(Table1[[#This Row],[جایگاه سازمانی]]="دیسپچ",IFERROR(VLOOKUP(Table1[[#This Row],[رتبه]],TblDispGrade[#All],2,FALSE),1),1))</f>
        <v>1</v>
      </c>
      <c r="G11" s="38" t="s">
        <v>9</v>
      </c>
      <c r="H11" s="39">
        <f>VLOOKUP(Table1[[#This Row],[جایگاه سازمانی]],Table2[#All],2,FALSE)</f>
        <v>3</v>
      </c>
      <c r="I11" s="38" t="s">
        <v>15</v>
      </c>
      <c r="J11" s="39">
        <f>VLOOKUP(Table1[[#This Row],[مدرک تحصیلی]],Table3[#All],2,FALSE)</f>
        <v>2.5</v>
      </c>
      <c r="K11" s="38"/>
      <c r="L11" s="40">
        <v>13</v>
      </c>
      <c r="M11" s="41">
        <f>Table1[[#This Row],[سابقه (سال)]]*'جداول پایه'!$B$21</f>
        <v>3.25</v>
      </c>
      <c r="N11" s="38" t="s">
        <v>17</v>
      </c>
      <c r="O11" s="39">
        <f>IFERROR(IF(Table1[[#This Row],[جایگاه سازمانی]]="عملیاتی",VLOOKUP(Table1[[#This Row],[منطقه خدمتی]],Table4[#All],2,FALSE),0),0)</f>
        <v>1</v>
      </c>
      <c r="P11" s="41">
        <f>Table1[[#This Row],[امتیاز جایگاه]]+Table1[[#This Row],[امتیاز مدرک]]+Table1[[#This Row],[امتیاز سابقه]]+Table1[[#This Row],[ضریب منطقه خدمتی]]</f>
        <v>9.75</v>
      </c>
    </row>
    <row r="12" spans="1:23" x14ac:dyDescent="0.15">
      <c r="A12" s="35"/>
      <c r="B12" s="38"/>
      <c r="C12" s="38"/>
      <c r="D12" s="38" t="s">
        <v>104</v>
      </c>
      <c r="E12" s="38"/>
      <c r="F12" s="39">
        <f>IF(Table1[[#This Row],[جایگاه سازمانی]]="عملیاتی",IFERROR(VLOOKUP(Table1[[#This Row],[رتبه]],TblOprGrade[#All],2,FALSE),1),IF(Table1[[#This Row],[جایگاه سازمانی]]="دیسپچ",IFERROR(VLOOKUP(Table1[[#This Row],[رتبه]],TblDispGrade[#All],2,FALSE),1),1))</f>
        <v>1</v>
      </c>
      <c r="G12" s="38" t="s">
        <v>9</v>
      </c>
      <c r="H12" s="39">
        <f>VLOOKUP(Table1[[#This Row],[جایگاه سازمانی]],Table2[#All],2,FALSE)</f>
        <v>3</v>
      </c>
      <c r="I12" s="38" t="s">
        <v>15</v>
      </c>
      <c r="J12" s="39">
        <f>VLOOKUP(Table1[[#This Row],[مدرک تحصیلی]],Table3[#All],2,FALSE)</f>
        <v>2.5</v>
      </c>
      <c r="K12" s="38"/>
      <c r="L12" s="40">
        <v>13</v>
      </c>
      <c r="M12" s="41">
        <f>Table1[[#This Row],[سابقه (سال)]]*'جداول پایه'!$B$21</f>
        <v>3.25</v>
      </c>
      <c r="N12" s="38" t="s">
        <v>18</v>
      </c>
      <c r="O12" s="39">
        <f>IFERROR(IF(Table1[[#This Row],[جایگاه سازمانی]]="عملیاتی",VLOOKUP(Table1[[#This Row],[منطقه خدمتی]],Table4[#All],2,FALSE),0),0)</f>
        <v>2</v>
      </c>
      <c r="P12" s="41">
        <f>Table1[[#This Row],[امتیاز جایگاه]]+Table1[[#This Row],[امتیاز مدرک]]+Table1[[#This Row],[امتیاز سابقه]]+Table1[[#This Row],[ضریب منطقه خدمتی]]</f>
        <v>10.75</v>
      </c>
    </row>
    <row r="13" spans="1:23" x14ac:dyDescent="0.15">
      <c r="A13" s="35"/>
      <c r="B13" s="38"/>
      <c r="C13" s="38"/>
      <c r="D13" s="38" t="s">
        <v>104</v>
      </c>
      <c r="E13" s="38"/>
      <c r="F13" s="39">
        <f>IF(Table1[[#This Row],[جایگاه سازمانی]]="عملیاتی",IFERROR(VLOOKUP(Table1[[#This Row],[رتبه]],TblOprGrade[#All],2,FALSE),1),IF(Table1[[#This Row],[جایگاه سازمانی]]="دیسپچ",IFERROR(VLOOKUP(Table1[[#This Row],[رتبه]],TblDispGrade[#All],2,FALSE),1),1))</f>
        <v>1</v>
      </c>
      <c r="G13" s="38" t="s">
        <v>9</v>
      </c>
      <c r="H13" s="39">
        <f>VLOOKUP(Table1[[#This Row],[جایگاه سازمانی]],Table2[#All],2,FALSE)</f>
        <v>3</v>
      </c>
      <c r="I13" s="38" t="s">
        <v>15</v>
      </c>
      <c r="J13" s="39">
        <f>VLOOKUP(Table1[[#This Row],[مدرک تحصیلی]],Table3[#All],2,FALSE)</f>
        <v>2.5</v>
      </c>
      <c r="K13" s="38"/>
      <c r="L13" s="40">
        <v>12</v>
      </c>
      <c r="M13" s="41">
        <f>Table1[[#This Row],[سابقه (سال)]]*'جداول پایه'!$B$21</f>
        <v>3</v>
      </c>
      <c r="N13" s="38" t="s">
        <v>17</v>
      </c>
      <c r="O13" s="39">
        <f>IFERROR(IF(Table1[[#This Row],[جایگاه سازمانی]]="عملیاتی",VLOOKUP(Table1[[#This Row],[منطقه خدمتی]],Table4[#All],2,FALSE),0),0)</f>
        <v>1</v>
      </c>
      <c r="P13" s="41">
        <f>Table1[[#This Row],[امتیاز جایگاه]]+Table1[[#This Row],[امتیاز مدرک]]+Table1[[#This Row],[امتیاز سابقه]]+Table1[[#This Row],[ضریب منطقه خدمتی]]</f>
        <v>9.5</v>
      </c>
    </row>
    <row r="14" spans="1:23" x14ac:dyDescent="0.15">
      <c r="A14" s="35"/>
      <c r="B14" s="38"/>
      <c r="C14" s="38"/>
      <c r="D14" s="38" t="s">
        <v>104</v>
      </c>
      <c r="E14" s="38"/>
      <c r="F14" s="39">
        <f>IF(Table1[[#This Row],[جایگاه سازمانی]]="عملیاتی",IFERROR(VLOOKUP(Table1[[#This Row],[رتبه]],TblOprGrade[#All],2,FALSE),1),IF(Table1[[#This Row],[جایگاه سازمانی]]="دیسپچ",IFERROR(VLOOKUP(Table1[[#This Row],[رتبه]],TblDispGrade[#All],2,FALSE),1),1))</f>
        <v>1</v>
      </c>
      <c r="G14" s="38" t="s">
        <v>9</v>
      </c>
      <c r="H14" s="39">
        <f>VLOOKUP(Table1[[#This Row],[جایگاه سازمانی]],Table2[#All],2,FALSE)</f>
        <v>3</v>
      </c>
      <c r="I14" s="38" t="s">
        <v>15</v>
      </c>
      <c r="J14" s="39">
        <f>VLOOKUP(Table1[[#This Row],[مدرک تحصیلی]],Table3[#All],2,FALSE)</f>
        <v>2.5</v>
      </c>
      <c r="K14" s="38"/>
      <c r="L14" s="40">
        <v>13</v>
      </c>
      <c r="M14" s="41">
        <f>Table1[[#This Row],[سابقه (سال)]]*'جداول پایه'!$B$21</f>
        <v>3.25</v>
      </c>
      <c r="N14" s="38" t="s">
        <v>17</v>
      </c>
      <c r="O14" s="39">
        <f>IFERROR(IF(Table1[[#This Row],[جایگاه سازمانی]]="عملیاتی",VLOOKUP(Table1[[#This Row],[منطقه خدمتی]],Table4[#All],2,FALSE),0),0)</f>
        <v>1</v>
      </c>
      <c r="P14" s="41">
        <f>Table1[[#This Row],[امتیاز جایگاه]]+Table1[[#This Row],[امتیاز مدرک]]+Table1[[#This Row],[امتیاز سابقه]]+Table1[[#This Row],[ضریب منطقه خدمتی]]</f>
        <v>9.75</v>
      </c>
    </row>
    <row r="15" spans="1:23" x14ac:dyDescent="0.15">
      <c r="A15" s="35"/>
      <c r="B15" s="38"/>
      <c r="C15" s="38"/>
      <c r="D15" s="38" t="s">
        <v>104</v>
      </c>
      <c r="E15" s="38"/>
      <c r="F15" s="39">
        <f>IF(Table1[[#This Row],[جایگاه سازمانی]]="عملیاتی",IFERROR(VLOOKUP(Table1[[#This Row],[رتبه]],TblOprGrade[#All],2,FALSE),1),IF(Table1[[#This Row],[جایگاه سازمانی]]="دیسپچ",IFERROR(VLOOKUP(Table1[[#This Row],[رتبه]],TblDispGrade[#All],2,FALSE),1),1))</f>
        <v>1</v>
      </c>
      <c r="G15" s="38" t="s">
        <v>9</v>
      </c>
      <c r="H15" s="39">
        <f>VLOOKUP(Table1[[#This Row],[جایگاه سازمانی]],Table2[#All],2,FALSE)</f>
        <v>3</v>
      </c>
      <c r="I15" s="38" t="s">
        <v>15</v>
      </c>
      <c r="J15" s="39">
        <f>VLOOKUP(Table1[[#This Row],[مدرک تحصیلی]],Table3[#All],2,FALSE)</f>
        <v>2.5</v>
      </c>
      <c r="K15" s="38"/>
      <c r="L15" s="40">
        <v>7</v>
      </c>
      <c r="M15" s="41">
        <f>Table1[[#This Row],[سابقه (سال)]]*'جداول پایه'!$B$21</f>
        <v>1.75</v>
      </c>
      <c r="N15" s="38" t="s">
        <v>17</v>
      </c>
      <c r="O15" s="39">
        <f>IFERROR(IF(Table1[[#This Row],[جایگاه سازمانی]]="عملیاتی",VLOOKUP(Table1[[#This Row],[منطقه خدمتی]],Table4[#All],2,FALSE),0),0)</f>
        <v>1</v>
      </c>
      <c r="P15" s="41">
        <f>Table1[[#This Row],[امتیاز جایگاه]]+Table1[[#This Row],[امتیاز مدرک]]+Table1[[#This Row],[امتیاز سابقه]]+Table1[[#This Row],[ضریب منطقه خدمتی]]</f>
        <v>8.25</v>
      </c>
    </row>
    <row r="16" spans="1:23" x14ac:dyDescent="0.15">
      <c r="A16" s="35"/>
      <c r="B16" s="38"/>
      <c r="C16" s="38"/>
      <c r="D16" s="38" t="s">
        <v>104</v>
      </c>
      <c r="E16" s="38"/>
      <c r="F16" s="39">
        <f>IF(Table1[[#This Row],[جایگاه سازمانی]]="عملیاتی",IFERROR(VLOOKUP(Table1[[#This Row],[رتبه]],TblOprGrade[#All],2,FALSE),1),IF(Table1[[#This Row],[جایگاه سازمانی]]="دیسپچ",IFERROR(VLOOKUP(Table1[[#This Row],[رتبه]],TblDispGrade[#All],2,FALSE),1),1))</f>
        <v>1</v>
      </c>
      <c r="G16" s="38" t="s">
        <v>9</v>
      </c>
      <c r="H16" s="39">
        <f>VLOOKUP(Table1[[#This Row],[جایگاه سازمانی]],Table2[#All],2,FALSE)</f>
        <v>3</v>
      </c>
      <c r="I16" s="38" t="s">
        <v>15</v>
      </c>
      <c r="J16" s="39">
        <f>VLOOKUP(Table1[[#This Row],[مدرک تحصیلی]],Table3[#All],2,FALSE)</f>
        <v>2.5</v>
      </c>
      <c r="K16" s="38"/>
      <c r="L16" s="40">
        <v>7</v>
      </c>
      <c r="M16" s="41">
        <f>Table1[[#This Row],[سابقه (سال)]]*'جداول پایه'!$B$21</f>
        <v>1.75</v>
      </c>
      <c r="N16" s="38" t="s">
        <v>17</v>
      </c>
      <c r="O16" s="39">
        <f>IFERROR(IF(Table1[[#This Row],[جایگاه سازمانی]]="عملیاتی",VLOOKUP(Table1[[#This Row],[منطقه خدمتی]],Table4[#All],2,FALSE),0),0)</f>
        <v>1</v>
      </c>
      <c r="P16" s="41">
        <f>Table1[[#This Row],[امتیاز جایگاه]]+Table1[[#This Row],[امتیاز مدرک]]+Table1[[#This Row],[امتیاز سابقه]]+Table1[[#This Row],[ضریب منطقه خدمتی]]</f>
        <v>8.25</v>
      </c>
    </row>
    <row r="17" spans="1:16" x14ac:dyDescent="0.15">
      <c r="A17" s="35"/>
      <c r="B17" s="38"/>
      <c r="C17" s="38"/>
      <c r="D17" s="38" t="s">
        <v>104</v>
      </c>
      <c r="E17" s="38"/>
      <c r="F17" s="39">
        <f>IF(Table1[[#This Row],[جایگاه سازمانی]]="عملیاتی",IFERROR(VLOOKUP(Table1[[#This Row],[رتبه]],TblOprGrade[#All],2,FALSE),1),IF(Table1[[#This Row],[جایگاه سازمانی]]="دیسپچ",IFERROR(VLOOKUP(Table1[[#This Row],[رتبه]],TblDispGrade[#All],2,FALSE),1),1))</f>
        <v>1</v>
      </c>
      <c r="G17" s="38" t="s">
        <v>9</v>
      </c>
      <c r="H17" s="39">
        <f>VLOOKUP(Table1[[#This Row],[جایگاه سازمانی]],Table2[#All],2,FALSE)</f>
        <v>3</v>
      </c>
      <c r="I17" s="38" t="s">
        <v>15</v>
      </c>
      <c r="J17" s="39">
        <f>VLOOKUP(Table1[[#This Row],[مدرک تحصیلی]],Table3[#All],2,FALSE)</f>
        <v>2.5</v>
      </c>
      <c r="K17" s="38"/>
      <c r="L17" s="40">
        <v>5</v>
      </c>
      <c r="M17" s="41">
        <f>Table1[[#This Row],[سابقه (سال)]]*'جداول پایه'!$B$21</f>
        <v>1.25</v>
      </c>
      <c r="N17" s="38" t="s">
        <v>17</v>
      </c>
      <c r="O17" s="39">
        <f>IFERROR(IF(Table1[[#This Row],[جایگاه سازمانی]]="عملیاتی",VLOOKUP(Table1[[#This Row],[منطقه خدمتی]],Table4[#All],2,FALSE),0),0)</f>
        <v>1</v>
      </c>
      <c r="P17" s="41">
        <f>Table1[[#This Row],[امتیاز جایگاه]]+Table1[[#This Row],[امتیاز مدرک]]+Table1[[#This Row],[امتیاز سابقه]]+Table1[[#This Row],[ضریب منطقه خدمتی]]</f>
        <v>7.75</v>
      </c>
    </row>
    <row r="18" spans="1:16" x14ac:dyDescent="0.15">
      <c r="A18" s="35"/>
      <c r="B18" s="38"/>
      <c r="C18" s="38"/>
      <c r="D18" s="38" t="s">
        <v>104</v>
      </c>
      <c r="E18" s="38"/>
      <c r="F18" s="39">
        <f>IF(Table1[[#This Row],[جایگاه سازمانی]]="عملیاتی",IFERROR(VLOOKUP(Table1[[#This Row],[رتبه]],TblOprGrade[#All],2,FALSE),1),IF(Table1[[#This Row],[جایگاه سازمانی]]="دیسپچ",IFERROR(VLOOKUP(Table1[[#This Row],[رتبه]],TblDispGrade[#All],2,FALSE),1),1))</f>
        <v>1</v>
      </c>
      <c r="G18" s="38" t="s">
        <v>9</v>
      </c>
      <c r="H18" s="39">
        <f>VLOOKUP(Table1[[#This Row],[جایگاه سازمانی]],Table2[#All],2,FALSE)</f>
        <v>3</v>
      </c>
      <c r="I18" s="38" t="s">
        <v>15</v>
      </c>
      <c r="J18" s="39">
        <f>VLOOKUP(Table1[[#This Row],[مدرک تحصیلی]],Table3[#All],2,FALSE)</f>
        <v>2.5</v>
      </c>
      <c r="K18" s="38"/>
      <c r="L18" s="40">
        <v>14</v>
      </c>
      <c r="M18" s="41">
        <f>Table1[[#This Row],[سابقه (سال)]]*'جداول پایه'!$B$21</f>
        <v>3.5</v>
      </c>
      <c r="N18" s="38" t="s">
        <v>17</v>
      </c>
      <c r="O18" s="39">
        <f>IFERROR(IF(Table1[[#This Row],[جایگاه سازمانی]]="عملیاتی",VLOOKUP(Table1[[#This Row],[منطقه خدمتی]],Table4[#All],2,FALSE),0),0)</f>
        <v>1</v>
      </c>
      <c r="P18" s="41">
        <f>Table1[[#This Row],[امتیاز جایگاه]]+Table1[[#This Row],[امتیاز مدرک]]+Table1[[#This Row],[امتیاز سابقه]]+Table1[[#This Row],[ضریب منطقه خدمتی]]</f>
        <v>10</v>
      </c>
    </row>
    <row r="19" spans="1:16" x14ac:dyDescent="0.15">
      <c r="A19" s="35"/>
      <c r="B19" s="38"/>
      <c r="C19" s="38"/>
      <c r="D19" s="38" t="s">
        <v>104</v>
      </c>
      <c r="E19" s="38"/>
      <c r="F19" s="39">
        <f>IF(Table1[[#This Row],[جایگاه سازمانی]]="عملیاتی",IFERROR(VLOOKUP(Table1[[#This Row],[رتبه]],TblOprGrade[#All],2,FALSE),1),IF(Table1[[#This Row],[جایگاه سازمانی]]="دیسپچ",IFERROR(VLOOKUP(Table1[[#This Row],[رتبه]],TblDispGrade[#All],2,FALSE),1),1))</f>
        <v>1</v>
      </c>
      <c r="G19" s="38" t="s">
        <v>9</v>
      </c>
      <c r="H19" s="39">
        <f>VLOOKUP(Table1[[#This Row],[جایگاه سازمانی]],Table2[#All],2,FALSE)</f>
        <v>3</v>
      </c>
      <c r="I19" s="38" t="s">
        <v>15</v>
      </c>
      <c r="J19" s="39">
        <f>VLOOKUP(Table1[[#This Row],[مدرک تحصیلی]],Table3[#All],2,FALSE)</f>
        <v>2.5</v>
      </c>
      <c r="K19" s="38"/>
      <c r="L19" s="40">
        <v>15</v>
      </c>
      <c r="M19" s="41">
        <f>Table1[[#This Row],[سابقه (سال)]]*'جداول پایه'!$B$21</f>
        <v>3.75</v>
      </c>
      <c r="N19" s="38" t="s">
        <v>18</v>
      </c>
      <c r="O19" s="39">
        <f>IFERROR(IF(Table1[[#This Row],[جایگاه سازمانی]]="عملیاتی",VLOOKUP(Table1[[#This Row],[منطقه خدمتی]],Table4[#All],2,FALSE),0),0)</f>
        <v>2</v>
      </c>
      <c r="P19" s="41">
        <f>Table1[[#This Row],[امتیاز جایگاه]]+Table1[[#This Row],[امتیاز مدرک]]+Table1[[#This Row],[امتیاز سابقه]]+Table1[[#This Row],[ضریب منطقه خدمتی]]</f>
        <v>11.25</v>
      </c>
    </row>
    <row r="20" spans="1:16" x14ac:dyDescent="0.15">
      <c r="A20" s="35"/>
      <c r="B20" s="38"/>
      <c r="C20" s="38"/>
      <c r="D20" s="38" t="s">
        <v>104</v>
      </c>
      <c r="E20" s="38"/>
      <c r="F20" s="39">
        <f>IF(Table1[[#This Row],[جایگاه سازمانی]]="عملیاتی",IFERROR(VLOOKUP(Table1[[#This Row],[رتبه]],TblOprGrade[#All],2,FALSE),1),IF(Table1[[#This Row],[جایگاه سازمانی]]="دیسپچ",IFERROR(VLOOKUP(Table1[[#This Row],[رتبه]],TblDispGrade[#All],2,FALSE),1),1))</f>
        <v>1</v>
      </c>
      <c r="G20" s="38" t="s">
        <v>9</v>
      </c>
      <c r="H20" s="39">
        <f>VLOOKUP(Table1[[#This Row],[جایگاه سازمانی]],Table2[#All],2,FALSE)</f>
        <v>3</v>
      </c>
      <c r="I20" s="38" t="s">
        <v>15</v>
      </c>
      <c r="J20" s="39">
        <f>VLOOKUP(Table1[[#This Row],[مدرک تحصیلی]],Table3[#All],2,FALSE)</f>
        <v>2.5</v>
      </c>
      <c r="K20" s="38"/>
      <c r="L20" s="40">
        <v>13</v>
      </c>
      <c r="M20" s="41">
        <f>Table1[[#This Row],[سابقه (سال)]]*'جداول پایه'!$B$21</f>
        <v>3.25</v>
      </c>
      <c r="N20" s="38" t="s">
        <v>17</v>
      </c>
      <c r="O20" s="39">
        <f>IFERROR(IF(Table1[[#This Row],[جایگاه سازمانی]]="عملیاتی",VLOOKUP(Table1[[#This Row],[منطقه خدمتی]],Table4[#All],2,FALSE),0),0)</f>
        <v>1</v>
      </c>
      <c r="P20" s="41">
        <f>Table1[[#This Row],[امتیاز جایگاه]]+Table1[[#This Row],[امتیاز مدرک]]+Table1[[#This Row],[امتیاز سابقه]]+Table1[[#This Row],[ضریب منطقه خدمتی]]</f>
        <v>9.75</v>
      </c>
    </row>
    <row r="21" spans="1:16" x14ac:dyDescent="0.15">
      <c r="A21" s="35"/>
      <c r="B21" s="38"/>
      <c r="C21" s="38"/>
      <c r="D21" s="38" t="s">
        <v>104</v>
      </c>
      <c r="E21" s="38"/>
      <c r="F21" s="39">
        <f>IF(Table1[[#This Row],[جایگاه سازمانی]]="عملیاتی",IFERROR(VLOOKUP(Table1[[#This Row],[رتبه]],TblOprGrade[#All],2,FALSE),1),IF(Table1[[#This Row],[جایگاه سازمانی]]="دیسپچ",IFERROR(VLOOKUP(Table1[[#This Row],[رتبه]],TblDispGrade[#All],2,FALSE),1),1))</f>
        <v>1</v>
      </c>
      <c r="G21" s="38" t="s">
        <v>9</v>
      </c>
      <c r="H21" s="39">
        <f>VLOOKUP(Table1[[#This Row],[جایگاه سازمانی]],Table2[#All],2,FALSE)</f>
        <v>3</v>
      </c>
      <c r="I21" s="38" t="s">
        <v>15</v>
      </c>
      <c r="J21" s="39">
        <f>VLOOKUP(Table1[[#This Row],[مدرک تحصیلی]],Table3[#All],2,FALSE)</f>
        <v>2.5</v>
      </c>
      <c r="K21" s="38"/>
      <c r="L21" s="40">
        <v>5</v>
      </c>
      <c r="M21" s="41">
        <f>Table1[[#This Row],[سابقه (سال)]]*'جداول پایه'!$B$21</f>
        <v>1.25</v>
      </c>
      <c r="N21" s="38" t="s">
        <v>18</v>
      </c>
      <c r="O21" s="39">
        <f>IFERROR(IF(Table1[[#This Row],[جایگاه سازمانی]]="عملیاتی",VLOOKUP(Table1[[#This Row],[منطقه خدمتی]],Table4[#All],2,FALSE),0),0)</f>
        <v>2</v>
      </c>
      <c r="P21" s="41">
        <f>Table1[[#This Row],[امتیاز جایگاه]]+Table1[[#This Row],[امتیاز مدرک]]+Table1[[#This Row],[امتیاز سابقه]]+Table1[[#This Row],[ضریب منطقه خدمتی]]</f>
        <v>8.75</v>
      </c>
    </row>
    <row r="22" spans="1:16" x14ac:dyDescent="0.15">
      <c r="A22" s="35"/>
      <c r="B22" s="38"/>
      <c r="C22" s="38"/>
      <c r="D22" s="38" t="s">
        <v>104</v>
      </c>
      <c r="E22" s="38"/>
      <c r="F22" s="39">
        <f>IF(Table1[[#This Row],[جایگاه سازمانی]]="عملیاتی",IFERROR(VLOOKUP(Table1[[#This Row],[رتبه]],TblOprGrade[#All],2,FALSE),1),IF(Table1[[#This Row],[جایگاه سازمانی]]="دیسپچ",IFERROR(VLOOKUP(Table1[[#This Row],[رتبه]],TblDispGrade[#All],2,FALSE),1),1))</f>
        <v>1</v>
      </c>
      <c r="G22" s="38" t="s">
        <v>9</v>
      </c>
      <c r="H22" s="39">
        <f>VLOOKUP(Table1[[#This Row],[جایگاه سازمانی]],Table2[#All],2,FALSE)</f>
        <v>3</v>
      </c>
      <c r="I22" s="38" t="s">
        <v>15</v>
      </c>
      <c r="J22" s="39">
        <f>VLOOKUP(Table1[[#This Row],[مدرک تحصیلی]],Table3[#All],2,FALSE)</f>
        <v>2.5</v>
      </c>
      <c r="K22" s="38"/>
      <c r="L22" s="40">
        <v>7</v>
      </c>
      <c r="M22" s="41">
        <f>Table1[[#This Row],[سابقه (سال)]]*'جداول پایه'!$B$21</f>
        <v>1.75</v>
      </c>
      <c r="N22" s="38" t="s">
        <v>18</v>
      </c>
      <c r="O22" s="39">
        <f>IFERROR(IF(Table1[[#This Row],[جایگاه سازمانی]]="عملیاتی",VLOOKUP(Table1[[#This Row],[منطقه خدمتی]],Table4[#All],2,FALSE),0),0)</f>
        <v>2</v>
      </c>
      <c r="P22" s="41">
        <f>Table1[[#This Row],[امتیاز جایگاه]]+Table1[[#This Row],[امتیاز مدرک]]+Table1[[#This Row],[امتیاز سابقه]]+Table1[[#This Row],[ضریب منطقه خدمتی]]</f>
        <v>9.25</v>
      </c>
    </row>
    <row r="23" spans="1:16" x14ac:dyDescent="0.15">
      <c r="A23" s="35"/>
      <c r="B23" s="38"/>
      <c r="C23" s="38"/>
      <c r="D23" s="38" t="s">
        <v>104</v>
      </c>
      <c r="E23" s="38"/>
      <c r="F23" s="39">
        <f>IF(Table1[[#This Row],[جایگاه سازمانی]]="عملیاتی",IFERROR(VLOOKUP(Table1[[#This Row],[رتبه]],TblOprGrade[#All],2,FALSE),1),IF(Table1[[#This Row],[جایگاه سازمانی]]="دیسپچ",IFERROR(VLOOKUP(Table1[[#This Row],[رتبه]],TblDispGrade[#All],2,FALSE),1),1))</f>
        <v>1</v>
      </c>
      <c r="G23" s="38" t="s">
        <v>9</v>
      </c>
      <c r="H23" s="39">
        <f>VLOOKUP(Table1[[#This Row],[جایگاه سازمانی]],Table2[#All],2,FALSE)</f>
        <v>3</v>
      </c>
      <c r="I23" s="38" t="s">
        <v>14</v>
      </c>
      <c r="J23" s="39">
        <f>VLOOKUP(Table1[[#This Row],[مدرک تحصیلی]],Table3[#All],2,FALSE)</f>
        <v>2</v>
      </c>
      <c r="K23" s="38"/>
      <c r="L23" s="40">
        <v>7</v>
      </c>
      <c r="M23" s="41">
        <f>Table1[[#This Row],[سابقه (سال)]]*'جداول پایه'!$B$21</f>
        <v>1.75</v>
      </c>
      <c r="N23" s="38" t="s">
        <v>18</v>
      </c>
      <c r="O23" s="39">
        <f>IFERROR(IF(Table1[[#This Row],[جایگاه سازمانی]]="عملیاتی",VLOOKUP(Table1[[#This Row],[منطقه خدمتی]],Table4[#All],2,FALSE),0),0)</f>
        <v>2</v>
      </c>
      <c r="P23" s="41">
        <f>Table1[[#This Row],[امتیاز جایگاه]]+Table1[[#This Row],[امتیاز مدرک]]+Table1[[#This Row],[امتیاز سابقه]]+Table1[[#This Row],[ضریب منطقه خدمتی]]</f>
        <v>8.75</v>
      </c>
    </row>
    <row r="24" spans="1:16" x14ac:dyDescent="0.15">
      <c r="A24" s="35"/>
      <c r="B24" s="38"/>
      <c r="C24" s="38"/>
      <c r="D24" s="38" t="s">
        <v>104</v>
      </c>
      <c r="E24" s="38"/>
      <c r="F24" s="39">
        <f>IF(Table1[[#This Row],[جایگاه سازمانی]]="عملیاتی",IFERROR(VLOOKUP(Table1[[#This Row],[رتبه]],TblOprGrade[#All],2,FALSE),1),IF(Table1[[#This Row],[جایگاه سازمانی]]="دیسپچ",IFERROR(VLOOKUP(Table1[[#This Row],[رتبه]],TblDispGrade[#All],2,FALSE),1),1))</f>
        <v>1</v>
      </c>
      <c r="G24" s="38" t="s">
        <v>9</v>
      </c>
      <c r="H24" s="39">
        <f>VLOOKUP(Table1[[#This Row],[جایگاه سازمانی]],Table2[#All],2,FALSE)</f>
        <v>3</v>
      </c>
      <c r="I24" s="38" t="s">
        <v>15</v>
      </c>
      <c r="J24" s="39">
        <f>VLOOKUP(Table1[[#This Row],[مدرک تحصیلی]],Table3[#All],2,FALSE)</f>
        <v>2.5</v>
      </c>
      <c r="K24" s="38"/>
      <c r="L24" s="40">
        <v>3</v>
      </c>
      <c r="M24" s="41">
        <f>Table1[[#This Row],[سابقه (سال)]]*'جداول پایه'!$B$21</f>
        <v>0.75</v>
      </c>
      <c r="N24" s="38" t="s">
        <v>18</v>
      </c>
      <c r="O24" s="39">
        <f>IFERROR(IF(Table1[[#This Row],[جایگاه سازمانی]]="عملیاتی",VLOOKUP(Table1[[#This Row],[منطقه خدمتی]],Table4[#All],2,FALSE),0),0)</f>
        <v>2</v>
      </c>
      <c r="P24" s="41">
        <f>Table1[[#This Row],[امتیاز جایگاه]]+Table1[[#This Row],[امتیاز مدرک]]+Table1[[#This Row],[امتیاز سابقه]]+Table1[[#This Row],[ضریب منطقه خدمتی]]</f>
        <v>8.25</v>
      </c>
    </row>
    <row r="25" spans="1:16" x14ac:dyDescent="0.15">
      <c r="A25" s="35"/>
      <c r="B25" s="38"/>
      <c r="C25" s="38"/>
      <c r="D25" s="38" t="s">
        <v>104</v>
      </c>
      <c r="E25" s="38"/>
      <c r="F25" s="39">
        <f>IF(Table1[[#This Row],[جایگاه سازمانی]]="عملیاتی",IFERROR(VLOOKUP(Table1[[#This Row],[رتبه]],TblOprGrade[#All],2,FALSE),1),IF(Table1[[#This Row],[جایگاه سازمانی]]="دیسپچ",IFERROR(VLOOKUP(Table1[[#This Row],[رتبه]],TblDispGrade[#All],2,FALSE),1),1))</f>
        <v>1</v>
      </c>
      <c r="G25" s="38" t="s">
        <v>9</v>
      </c>
      <c r="H25" s="39">
        <f>VLOOKUP(Table1[[#This Row],[جایگاه سازمانی]],Table2[#All],2,FALSE)</f>
        <v>3</v>
      </c>
      <c r="I25" s="38" t="s">
        <v>14</v>
      </c>
      <c r="J25" s="39">
        <f>VLOOKUP(Table1[[#This Row],[مدرک تحصیلی]],Table3[#All],2,FALSE)</f>
        <v>2</v>
      </c>
      <c r="K25" s="38"/>
      <c r="L25" s="40">
        <v>2</v>
      </c>
      <c r="M25" s="41">
        <f>Table1[[#This Row],[سابقه (سال)]]*'جداول پایه'!$B$21</f>
        <v>0.5</v>
      </c>
      <c r="N25" s="38" t="s">
        <v>17</v>
      </c>
      <c r="O25" s="39">
        <f>IFERROR(IF(Table1[[#This Row],[جایگاه سازمانی]]="عملیاتی",VLOOKUP(Table1[[#This Row],[منطقه خدمتی]],Table4[#All],2,FALSE),0),0)</f>
        <v>1</v>
      </c>
      <c r="P25" s="41">
        <f>Table1[[#This Row],[امتیاز جایگاه]]+Table1[[#This Row],[امتیاز مدرک]]+Table1[[#This Row],[امتیاز سابقه]]+Table1[[#This Row],[ضریب منطقه خدمتی]]</f>
        <v>6.5</v>
      </c>
    </row>
    <row r="26" spans="1:16" x14ac:dyDescent="0.15">
      <c r="A26" s="35"/>
      <c r="B26" s="38"/>
      <c r="C26" s="38"/>
      <c r="D26" s="38" t="s">
        <v>104</v>
      </c>
      <c r="E26" s="38"/>
      <c r="F26" s="39">
        <f>IF(Table1[[#This Row],[جایگاه سازمانی]]="عملیاتی",IFERROR(VLOOKUP(Table1[[#This Row],[رتبه]],TblOprGrade[#All],2,FALSE),1),IF(Table1[[#This Row],[جایگاه سازمانی]]="دیسپچ",IFERROR(VLOOKUP(Table1[[#This Row],[رتبه]],TblDispGrade[#All],2,FALSE),1),1))</f>
        <v>1</v>
      </c>
      <c r="G26" s="38" t="s">
        <v>9</v>
      </c>
      <c r="H26" s="39">
        <f>VLOOKUP(Table1[[#This Row],[جایگاه سازمانی]],Table2[#All],2,FALSE)</f>
        <v>3</v>
      </c>
      <c r="I26" s="38" t="s">
        <v>14</v>
      </c>
      <c r="J26" s="39">
        <f>VLOOKUP(Table1[[#This Row],[مدرک تحصیلی]],Table3[#All],2,FALSE)</f>
        <v>2</v>
      </c>
      <c r="K26" s="38"/>
      <c r="L26" s="40">
        <v>1</v>
      </c>
      <c r="M26" s="41">
        <f>Table1[[#This Row],[سابقه (سال)]]*'جداول پایه'!$B$21</f>
        <v>0.25</v>
      </c>
      <c r="N26" s="38" t="s">
        <v>17</v>
      </c>
      <c r="O26" s="39">
        <f>IFERROR(IF(Table1[[#This Row],[جایگاه سازمانی]]="عملیاتی",VLOOKUP(Table1[[#This Row],[منطقه خدمتی]],Table4[#All],2,FALSE),0),0)</f>
        <v>1</v>
      </c>
      <c r="P26" s="41">
        <f>Table1[[#This Row],[امتیاز جایگاه]]+Table1[[#This Row],[امتیاز مدرک]]+Table1[[#This Row],[امتیاز سابقه]]+Table1[[#This Row],[ضریب منطقه خدمتی]]</f>
        <v>6.25</v>
      </c>
    </row>
    <row r="27" spans="1:16" x14ac:dyDescent="0.15">
      <c r="A27" s="35"/>
      <c r="B27" s="38"/>
      <c r="C27" s="38"/>
      <c r="D27" s="38" t="s">
        <v>104</v>
      </c>
      <c r="E27" s="38"/>
      <c r="F27" s="39">
        <f>IF(Table1[[#This Row],[جایگاه سازمانی]]="عملیاتی",IFERROR(VLOOKUP(Table1[[#This Row],[رتبه]],TblOprGrade[#All],2,FALSE),1),IF(Table1[[#This Row],[جایگاه سازمانی]]="دیسپچ",IFERROR(VLOOKUP(Table1[[#This Row],[رتبه]],TblDispGrade[#All],2,FALSE),1),1))</f>
        <v>1</v>
      </c>
      <c r="G27" s="38" t="s">
        <v>9</v>
      </c>
      <c r="H27" s="39">
        <f>VLOOKUP(Table1[[#This Row],[جایگاه سازمانی]],Table2[#All],2,FALSE)</f>
        <v>3</v>
      </c>
      <c r="I27" s="38" t="s">
        <v>14</v>
      </c>
      <c r="J27" s="39">
        <f>VLOOKUP(Table1[[#This Row],[مدرک تحصیلی]],Table3[#All],2,FALSE)</f>
        <v>2</v>
      </c>
      <c r="K27" s="38"/>
      <c r="L27" s="40">
        <v>2</v>
      </c>
      <c r="M27" s="41">
        <f>Table1[[#This Row],[سابقه (سال)]]*'جداول پایه'!$B$21</f>
        <v>0.5</v>
      </c>
      <c r="N27" s="38" t="s">
        <v>18</v>
      </c>
      <c r="O27" s="39">
        <f>IFERROR(IF(Table1[[#This Row],[جایگاه سازمانی]]="عملیاتی",VLOOKUP(Table1[[#This Row],[منطقه خدمتی]],Table4[#All],2,FALSE),0),0)</f>
        <v>2</v>
      </c>
      <c r="P27" s="41">
        <f>Table1[[#This Row],[امتیاز جایگاه]]+Table1[[#This Row],[امتیاز مدرک]]+Table1[[#This Row],[امتیاز سابقه]]+Table1[[#This Row],[ضریب منطقه خدمتی]]</f>
        <v>7.5</v>
      </c>
    </row>
    <row r="28" spans="1:16" x14ac:dyDescent="0.15">
      <c r="A28" s="35"/>
      <c r="B28" s="38"/>
      <c r="C28" s="38"/>
      <c r="D28" s="38" t="s">
        <v>104</v>
      </c>
      <c r="E28" s="38"/>
      <c r="F28" s="39">
        <f>IF(Table1[[#This Row],[جایگاه سازمانی]]="عملیاتی",IFERROR(VLOOKUP(Table1[[#This Row],[رتبه]],TblOprGrade[#All],2,FALSE),1),IF(Table1[[#This Row],[جایگاه سازمانی]]="دیسپچ",IFERROR(VLOOKUP(Table1[[#This Row],[رتبه]],TblDispGrade[#All],2,FALSE),1),1))</f>
        <v>1</v>
      </c>
      <c r="G28" s="38" t="s">
        <v>9</v>
      </c>
      <c r="H28" s="39">
        <f>VLOOKUP(Table1[[#This Row],[جایگاه سازمانی]],Table2[#All],2,FALSE)</f>
        <v>3</v>
      </c>
      <c r="I28" s="38" t="s">
        <v>15</v>
      </c>
      <c r="J28" s="39">
        <f>VLOOKUP(Table1[[#This Row],[مدرک تحصیلی]],Table3[#All],2,FALSE)</f>
        <v>2.5</v>
      </c>
      <c r="K28" s="38"/>
      <c r="L28" s="40">
        <v>11</v>
      </c>
      <c r="M28" s="41">
        <f>Table1[[#This Row],[سابقه (سال)]]*'جداول پایه'!$B$21</f>
        <v>2.75</v>
      </c>
      <c r="N28" s="38" t="s">
        <v>18</v>
      </c>
      <c r="O28" s="39">
        <f>IFERROR(IF(Table1[[#This Row],[جایگاه سازمانی]]="عملیاتی",VLOOKUP(Table1[[#This Row],[منطقه خدمتی]],Table4[#All],2,FALSE),0),0)</f>
        <v>2</v>
      </c>
      <c r="P28" s="41">
        <f>Table1[[#This Row],[امتیاز جایگاه]]+Table1[[#This Row],[امتیاز مدرک]]+Table1[[#This Row],[امتیاز سابقه]]+Table1[[#This Row],[ضریب منطقه خدمتی]]</f>
        <v>10.25</v>
      </c>
    </row>
    <row r="29" spans="1:16" x14ac:dyDescent="0.15">
      <c r="A29" s="35"/>
      <c r="B29" s="38"/>
      <c r="C29" s="38"/>
      <c r="D29" s="38" t="s">
        <v>104</v>
      </c>
      <c r="E29" s="38"/>
      <c r="F29" s="39">
        <f>IF(Table1[[#This Row],[جایگاه سازمانی]]="عملیاتی",IFERROR(VLOOKUP(Table1[[#This Row],[رتبه]],TblOprGrade[#All],2,FALSE),1),IF(Table1[[#This Row],[جایگاه سازمانی]]="دیسپچ",IFERROR(VLOOKUP(Table1[[#This Row],[رتبه]],TblDispGrade[#All],2,FALSE),1),1))</f>
        <v>1</v>
      </c>
      <c r="G29" s="38" t="s">
        <v>9</v>
      </c>
      <c r="H29" s="39">
        <f>VLOOKUP(Table1[[#This Row],[جایگاه سازمانی]],Table2[#All],2,FALSE)</f>
        <v>3</v>
      </c>
      <c r="I29" s="38" t="s">
        <v>15</v>
      </c>
      <c r="J29" s="39">
        <f>VLOOKUP(Table1[[#This Row],[مدرک تحصیلی]],Table3[#All],2,FALSE)</f>
        <v>2.5</v>
      </c>
      <c r="K29" s="38"/>
      <c r="L29" s="40">
        <v>5</v>
      </c>
      <c r="M29" s="41">
        <f>Table1[[#This Row],[سابقه (سال)]]*'جداول پایه'!$B$21</f>
        <v>1.25</v>
      </c>
      <c r="N29" s="38" t="s">
        <v>17</v>
      </c>
      <c r="O29" s="39">
        <f>IFERROR(IF(Table1[[#This Row],[جایگاه سازمانی]]="عملیاتی",VLOOKUP(Table1[[#This Row],[منطقه خدمتی]],Table4[#All],2,FALSE),0),0)</f>
        <v>1</v>
      </c>
      <c r="P29" s="41">
        <f>Table1[[#This Row],[امتیاز جایگاه]]+Table1[[#This Row],[امتیاز مدرک]]+Table1[[#This Row],[امتیاز سابقه]]+Table1[[#This Row],[ضریب منطقه خدمتی]]</f>
        <v>7.75</v>
      </c>
    </row>
    <row r="30" spans="1:16" x14ac:dyDescent="0.15">
      <c r="A30" s="35"/>
      <c r="B30" s="38"/>
      <c r="C30" s="38"/>
      <c r="D30" s="38" t="s">
        <v>104</v>
      </c>
      <c r="E30" s="38"/>
      <c r="F30" s="39">
        <f>IF(Table1[[#This Row],[جایگاه سازمانی]]="عملیاتی",IFERROR(VLOOKUP(Table1[[#This Row],[رتبه]],TblOprGrade[#All],2,FALSE),1),IF(Table1[[#This Row],[جایگاه سازمانی]]="دیسپچ",IFERROR(VLOOKUP(Table1[[#This Row],[رتبه]],TblDispGrade[#All],2,FALSE),1),1))</f>
        <v>1</v>
      </c>
      <c r="G30" s="38" t="s">
        <v>9</v>
      </c>
      <c r="H30" s="39">
        <f>VLOOKUP(Table1[[#This Row],[جایگاه سازمانی]],Table2[#All],2,FALSE)</f>
        <v>3</v>
      </c>
      <c r="I30" s="38" t="s">
        <v>15</v>
      </c>
      <c r="J30" s="39">
        <f>VLOOKUP(Table1[[#This Row],[مدرک تحصیلی]],Table3[#All],2,FALSE)</f>
        <v>2.5</v>
      </c>
      <c r="K30" s="38"/>
      <c r="L30" s="40">
        <v>13</v>
      </c>
      <c r="M30" s="41">
        <f>Table1[[#This Row],[سابقه (سال)]]*'جداول پایه'!$B$21</f>
        <v>3.25</v>
      </c>
      <c r="N30" s="38" t="s">
        <v>18</v>
      </c>
      <c r="O30" s="39">
        <f>IFERROR(IF(Table1[[#This Row],[جایگاه سازمانی]]="عملیاتی",VLOOKUP(Table1[[#This Row],[منطقه خدمتی]],Table4[#All],2,FALSE),0),0)</f>
        <v>2</v>
      </c>
      <c r="P30" s="41">
        <f>Table1[[#This Row],[امتیاز جایگاه]]+Table1[[#This Row],[امتیاز مدرک]]+Table1[[#This Row],[امتیاز سابقه]]+Table1[[#This Row],[ضریب منطقه خدمتی]]</f>
        <v>10.75</v>
      </c>
    </row>
    <row r="31" spans="1:16" x14ac:dyDescent="0.15">
      <c r="A31" s="35"/>
      <c r="B31" s="38"/>
      <c r="C31" s="38"/>
      <c r="D31" s="38" t="s">
        <v>104</v>
      </c>
      <c r="E31" s="38"/>
      <c r="F31" s="39">
        <f>IF(Table1[[#This Row],[جایگاه سازمانی]]="عملیاتی",IFERROR(VLOOKUP(Table1[[#This Row],[رتبه]],TblOprGrade[#All],2,FALSE),1),IF(Table1[[#This Row],[جایگاه سازمانی]]="دیسپچ",IFERROR(VLOOKUP(Table1[[#This Row],[رتبه]],TblDispGrade[#All],2,FALSE),1),1))</f>
        <v>1</v>
      </c>
      <c r="G31" s="38" t="s">
        <v>9</v>
      </c>
      <c r="H31" s="39">
        <f>VLOOKUP(Table1[[#This Row],[جایگاه سازمانی]],Table2[#All],2,FALSE)</f>
        <v>3</v>
      </c>
      <c r="I31" s="38" t="s">
        <v>15</v>
      </c>
      <c r="J31" s="39">
        <f>VLOOKUP(Table1[[#This Row],[مدرک تحصیلی]],Table3[#All],2,FALSE)</f>
        <v>2.5</v>
      </c>
      <c r="K31" s="38"/>
      <c r="L31" s="40">
        <v>1</v>
      </c>
      <c r="M31" s="41">
        <f>Table1[[#This Row],[سابقه (سال)]]*'جداول پایه'!$B$21</f>
        <v>0.25</v>
      </c>
      <c r="N31" s="38" t="s">
        <v>18</v>
      </c>
      <c r="O31" s="39">
        <f>IFERROR(IF(Table1[[#This Row],[جایگاه سازمانی]]="عملیاتی",VLOOKUP(Table1[[#This Row],[منطقه خدمتی]],Table4[#All],2,FALSE),0),0)</f>
        <v>2</v>
      </c>
      <c r="P31" s="41">
        <f>Table1[[#This Row],[امتیاز جایگاه]]+Table1[[#This Row],[امتیاز مدرک]]+Table1[[#This Row],[امتیاز سابقه]]+Table1[[#This Row],[ضریب منطقه خدمتی]]</f>
        <v>7.75</v>
      </c>
    </row>
    <row r="32" spans="1:16" x14ac:dyDescent="0.15">
      <c r="A32" s="35"/>
      <c r="B32" s="38"/>
      <c r="C32" s="38"/>
      <c r="D32" s="38" t="s">
        <v>104</v>
      </c>
      <c r="E32" s="38"/>
      <c r="F32" s="39">
        <f>IF(Table1[[#This Row],[جایگاه سازمانی]]="عملیاتی",IFERROR(VLOOKUP(Table1[[#This Row],[رتبه]],TblOprGrade[#All],2,FALSE),1),IF(Table1[[#This Row],[جایگاه سازمانی]]="دیسپچ",IFERROR(VLOOKUP(Table1[[#This Row],[رتبه]],TblDispGrade[#All],2,FALSE),1),1))</f>
        <v>1</v>
      </c>
      <c r="G32" s="38" t="s">
        <v>9</v>
      </c>
      <c r="H32" s="39">
        <f>VLOOKUP(Table1[[#This Row],[جایگاه سازمانی]],Table2[#All],2,FALSE)</f>
        <v>3</v>
      </c>
      <c r="I32" s="38" t="s">
        <v>15</v>
      </c>
      <c r="J32" s="39">
        <f>VLOOKUP(Table1[[#This Row],[مدرک تحصیلی]],Table3[#All],2,FALSE)</f>
        <v>2.5</v>
      </c>
      <c r="K32" s="38"/>
      <c r="L32" s="40">
        <v>10</v>
      </c>
      <c r="M32" s="41">
        <f>Table1[[#This Row],[سابقه (سال)]]*'جداول پایه'!$B$21</f>
        <v>2.5</v>
      </c>
      <c r="N32" s="38" t="s">
        <v>17</v>
      </c>
      <c r="O32" s="39">
        <f>IFERROR(IF(Table1[[#This Row],[جایگاه سازمانی]]="عملیاتی",VLOOKUP(Table1[[#This Row],[منطقه خدمتی]],Table4[#All],2,FALSE),0),0)</f>
        <v>1</v>
      </c>
      <c r="P32" s="41">
        <f>Table1[[#This Row],[امتیاز جایگاه]]+Table1[[#This Row],[امتیاز مدرک]]+Table1[[#This Row],[امتیاز سابقه]]+Table1[[#This Row],[ضریب منطقه خدمتی]]</f>
        <v>9</v>
      </c>
    </row>
    <row r="33" spans="1:16" x14ac:dyDescent="0.15">
      <c r="A33" s="35"/>
      <c r="B33" s="38"/>
      <c r="C33" s="38"/>
      <c r="D33" s="38" t="s">
        <v>104</v>
      </c>
      <c r="E33" s="38"/>
      <c r="F33" s="39">
        <f>IF(Table1[[#This Row],[جایگاه سازمانی]]="عملیاتی",IFERROR(VLOOKUP(Table1[[#This Row],[رتبه]],TblOprGrade[#All],2,FALSE),1),IF(Table1[[#This Row],[جایگاه سازمانی]]="دیسپچ",IFERROR(VLOOKUP(Table1[[#This Row],[رتبه]],TblDispGrade[#All],2,FALSE),1),1))</f>
        <v>1</v>
      </c>
      <c r="G33" s="38" t="s">
        <v>9</v>
      </c>
      <c r="H33" s="39">
        <f>VLOOKUP(Table1[[#This Row],[جایگاه سازمانی]],Table2[#All],2,FALSE)</f>
        <v>3</v>
      </c>
      <c r="I33" s="38" t="s">
        <v>14</v>
      </c>
      <c r="J33" s="39">
        <f>VLOOKUP(Table1[[#This Row],[مدرک تحصیلی]],Table3[#All],2,FALSE)</f>
        <v>2</v>
      </c>
      <c r="K33" s="38"/>
      <c r="L33" s="40">
        <v>1</v>
      </c>
      <c r="M33" s="41">
        <f>Table1[[#This Row],[سابقه (سال)]]*'جداول پایه'!$B$21</f>
        <v>0.25</v>
      </c>
      <c r="N33" s="38" t="s">
        <v>17</v>
      </c>
      <c r="O33" s="39">
        <f>IFERROR(IF(Table1[[#This Row],[جایگاه سازمانی]]="عملیاتی",VLOOKUP(Table1[[#This Row],[منطقه خدمتی]],Table4[#All],2,FALSE),0),0)</f>
        <v>1</v>
      </c>
      <c r="P33" s="41">
        <f>Table1[[#This Row],[امتیاز جایگاه]]+Table1[[#This Row],[امتیاز مدرک]]+Table1[[#This Row],[امتیاز سابقه]]+Table1[[#This Row],[ضریب منطقه خدمتی]]</f>
        <v>6.25</v>
      </c>
    </row>
    <row r="34" spans="1:16" x14ac:dyDescent="0.15">
      <c r="A34" s="35"/>
      <c r="B34" s="38"/>
      <c r="C34" s="38"/>
      <c r="D34" s="38" t="s">
        <v>104</v>
      </c>
      <c r="E34" s="38"/>
      <c r="F34" s="39">
        <f>IF(Table1[[#This Row],[جایگاه سازمانی]]="عملیاتی",IFERROR(VLOOKUP(Table1[[#This Row],[رتبه]],TblOprGrade[#All],2,FALSE),1),IF(Table1[[#This Row],[جایگاه سازمانی]]="دیسپچ",IFERROR(VLOOKUP(Table1[[#This Row],[رتبه]],TblDispGrade[#All],2,FALSE),1),1))</f>
        <v>1</v>
      </c>
      <c r="G34" s="38" t="s">
        <v>9</v>
      </c>
      <c r="H34" s="39">
        <f>VLOOKUP(Table1[[#This Row],[جایگاه سازمانی]],Table2[#All],2,FALSE)</f>
        <v>3</v>
      </c>
      <c r="I34" s="38" t="s">
        <v>14</v>
      </c>
      <c r="J34" s="39">
        <f>VLOOKUP(Table1[[#This Row],[مدرک تحصیلی]],Table3[#All],2,FALSE)</f>
        <v>2</v>
      </c>
      <c r="K34" s="38"/>
      <c r="L34" s="40">
        <v>2</v>
      </c>
      <c r="M34" s="41">
        <f>Table1[[#This Row],[سابقه (سال)]]*'جداول پایه'!$B$21</f>
        <v>0.5</v>
      </c>
      <c r="N34" s="38" t="s">
        <v>17</v>
      </c>
      <c r="O34" s="39">
        <v>2</v>
      </c>
      <c r="P34" s="41">
        <f>Table1[[#This Row],[امتیاز جایگاه]]+Table1[[#This Row],[امتیاز مدرک]]+Table1[[#This Row],[امتیاز سابقه]]+Table1[[#This Row],[ضریب منطقه خدمتی]]</f>
        <v>7.5</v>
      </c>
    </row>
    <row r="35" spans="1:16" x14ac:dyDescent="0.15">
      <c r="A35" s="35"/>
      <c r="B35" s="38"/>
      <c r="C35" s="38"/>
      <c r="D35" s="38" t="s">
        <v>104</v>
      </c>
      <c r="E35" s="38"/>
      <c r="F35" s="39">
        <f>IF(Table1[[#This Row],[جایگاه سازمانی]]="عملیاتی",IFERROR(VLOOKUP(Table1[[#This Row],[رتبه]],TblOprGrade[#All],2,FALSE),1),IF(Table1[[#This Row],[جایگاه سازمانی]]="دیسپچ",IFERROR(VLOOKUP(Table1[[#This Row],[رتبه]],TblDispGrade[#All],2,FALSE),1),1))</f>
        <v>1</v>
      </c>
      <c r="G35" s="38" t="s">
        <v>9</v>
      </c>
      <c r="H35" s="39">
        <f>VLOOKUP(Table1[[#This Row],[جایگاه سازمانی]],Table2[#All],2,FALSE)</f>
        <v>3</v>
      </c>
      <c r="I35" s="38" t="s">
        <v>15</v>
      </c>
      <c r="J35" s="39">
        <f>VLOOKUP(Table1[[#This Row],[مدرک تحصیلی]],Table3[#All],2,FALSE)</f>
        <v>2.5</v>
      </c>
      <c r="K35" s="38"/>
      <c r="L35" s="40">
        <v>1</v>
      </c>
      <c r="M35" s="41">
        <f>Table1[[#This Row],[سابقه (سال)]]*'جداول پایه'!$B$21</f>
        <v>0.25</v>
      </c>
      <c r="N35" s="38" t="s">
        <v>18</v>
      </c>
      <c r="O35" s="39">
        <f>IFERROR(IF(Table1[[#This Row],[جایگاه سازمانی]]="عملیاتی",VLOOKUP(Table1[[#This Row],[منطقه خدمتی]],Table4[#All],2,FALSE),0),0)</f>
        <v>2</v>
      </c>
      <c r="P35" s="41">
        <f>Table1[[#This Row],[امتیاز جایگاه]]+Table1[[#This Row],[امتیاز مدرک]]+Table1[[#This Row],[امتیاز سابقه]]+Table1[[#This Row],[ضریب منطقه خدمتی]]</f>
        <v>7.75</v>
      </c>
    </row>
    <row r="36" spans="1:16" x14ac:dyDescent="0.15">
      <c r="A36" s="35"/>
      <c r="B36" s="38"/>
      <c r="C36" s="38"/>
      <c r="D36" s="38" t="s">
        <v>104</v>
      </c>
      <c r="E36" s="38"/>
      <c r="F36" s="39">
        <f>IF(Table1[[#This Row],[جایگاه سازمانی]]="عملیاتی",IFERROR(VLOOKUP(Table1[[#This Row],[رتبه]],TblOprGrade[#All],2,FALSE),1),IF(Table1[[#This Row],[جایگاه سازمانی]]="دیسپچ",IFERROR(VLOOKUP(Table1[[#This Row],[رتبه]],TblDispGrade[#All],2,FALSE),1),1))</f>
        <v>1</v>
      </c>
      <c r="G36" s="38" t="s">
        <v>9</v>
      </c>
      <c r="H36" s="39">
        <f>VLOOKUP(Table1[[#This Row],[جایگاه سازمانی]],Table2[#All],2,FALSE)</f>
        <v>3</v>
      </c>
      <c r="I36" s="38" t="s">
        <v>15</v>
      </c>
      <c r="J36" s="39">
        <f>VLOOKUP(Table1[[#This Row],[مدرک تحصیلی]],Table3[#All],2,FALSE)</f>
        <v>2.5</v>
      </c>
      <c r="K36" s="38"/>
      <c r="L36" s="40">
        <v>1</v>
      </c>
      <c r="M36" s="41">
        <f>Table1[[#This Row],[سابقه (سال)]]*'جداول پایه'!$B$21</f>
        <v>0.25</v>
      </c>
      <c r="N36" s="38" t="s">
        <v>18</v>
      </c>
      <c r="O36" s="39">
        <f>IFERROR(IF(Table1[[#This Row],[جایگاه سازمانی]]="عملیاتی",VLOOKUP(Table1[[#This Row],[منطقه خدمتی]],Table4[#All],2,FALSE),0),0)</f>
        <v>2</v>
      </c>
      <c r="P36" s="41">
        <f>Table1[[#This Row],[امتیاز جایگاه]]+Table1[[#This Row],[امتیاز مدرک]]+Table1[[#This Row],[امتیاز سابقه]]+Table1[[#This Row],[ضریب منطقه خدمتی]]</f>
        <v>7.75</v>
      </c>
    </row>
    <row r="37" spans="1:16" x14ac:dyDescent="0.15">
      <c r="A37" s="35"/>
      <c r="B37" s="38"/>
      <c r="C37" s="38"/>
      <c r="D37" s="38" t="s">
        <v>104</v>
      </c>
      <c r="E37" s="38"/>
      <c r="F37" s="38">
        <f>IF(Table1[[#This Row],[جایگاه سازمانی]]="عملیاتی",IFERROR(VLOOKUP(Table1[[#This Row],[رتبه]],TblOprGrade[#All],2,FALSE),1),IF(Table1[[#This Row],[جایگاه سازمانی]]="دیسپچ",IFERROR(VLOOKUP(Table1[[#This Row],[رتبه]],TblDispGrade[#All],2,FALSE),1),1))</f>
        <v>1</v>
      </c>
      <c r="G37" s="38" t="s">
        <v>9</v>
      </c>
      <c r="H37" s="38">
        <f>VLOOKUP(Table1[[#This Row],[جایگاه سازمانی]],Table2[#All],2,FALSE)</f>
        <v>3</v>
      </c>
      <c r="I37" s="38" t="s">
        <v>15</v>
      </c>
      <c r="J37" s="38">
        <f>VLOOKUP(Table1[[#This Row],[مدرک تحصیلی]],Table3[#All],2,FALSE)</f>
        <v>2.5</v>
      </c>
      <c r="K37" s="38"/>
      <c r="L37" s="38">
        <v>28</v>
      </c>
      <c r="M37" s="38">
        <f>Table1[[#This Row],[سابقه (سال)]]*'جداول پایه'!$B$21</f>
        <v>7</v>
      </c>
      <c r="N37" s="38" t="s">
        <v>17</v>
      </c>
      <c r="O37" s="38">
        <f>IFERROR(IF(Table1[[#This Row],[جایگاه سازمانی]]="عملیاتی",VLOOKUP(Table1[[#This Row],[منطقه خدمتی]],Table4[#All],2,FALSE),0),0)</f>
        <v>1</v>
      </c>
      <c r="P37" s="38">
        <f>Table1[[#This Row],[امتیاز جایگاه]]+Table1[[#This Row],[امتیاز مدرک]]+Table1[[#This Row],[امتیاز سابقه]]+Table1[[#This Row],[ضریب منطقه خدمتی]]</f>
        <v>13.5</v>
      </c>
    </row>
    <row r="38" spans="1:16" x14ac:dyDescent="0.15">
      <c r="A38" s="35"/>
      <c r="B38" s="38"/>
      <c r="C38" s="38"/>
      <c r="D38" s="38" t="s">
        <v>104</v>
      </c>
      <c r="E38" s="38"/>
      <c r="F38" s="39">
        <f>IF(Table1[[#This Row],[جایگاه سازمانی]]="عملیاتی",IFERROR(VLOOKUP(Table1[[#This Row],[رتبه]],TblOprGrade[#All],2,FALSE),1),IF(Table1[[#This Row],[جایگاه سازمانی]]="دیسپچ",IFERROR(VLOOKUP(Table1[[#This Row],[رتبه]],TblDispGrade[#All],2,FALSE),1),1))</f>
        <v>1</v>
      </c>
      <c r="G38" s="38" t="s">
        <v>9</v>
      </c>
      <c r="H38" s="39">
        <f>VLOOKUP(Table1[[#This Row],[جایگاه سازمانی]],Table2[#All],2,FALSE)</f>
        <v>3</v>
      </c>
      <c r="I38" s="38" t="s">
        <v>14</v>
      </c>
      <c r="J38" s="39">
        <f>VLOOKUP(Table1[[#This Row],[مدرک تحصیلی]],Table3[#All],2,FALSE)</f>
        <v>2</v>
      </c>
      <c r="K38" s="38"/>
      <c r="L38" s="40">
        <v>1</v>
      </c>
      <c r="M38" s="41">
        <f>Table1[[#This Row],[سابقه (سال)]]*'جداول پایه'!$B$21</f>
        <v>0.25</v>
      </c>
      <c r="N38" s="38" t="s">
        <v>18</v>
      </c>
      <c r="O38" s="39">
        <f>IFERROR(IF(Table1[[#This Row],[جایگاه سازمانی]]="عملیاتی",VLOOKUP(Table1[[#This Row],[منطقه خدمتی]],Table4[#All],2,FALSE),0),0)</f>
        <v>2</v>
      </c>
      <c r="P38" s="41">
        <f>Table1[[#This Row],[امتیاز جایگاه]]+Table1[[#This Row],[امتیاز مدرک]]+Table1[[#This Row],[امتیاز سابقه]]+Table1[[#This Row],[ضریب منطقه خدمتی]]</f>
        <v>7.25</v>
      </c>
    </row>
    <row r="39" spans="1:16" x14ac:dyDescent="0.15">
      <c r="A39" s="35"/>
      <c r="B39" s="38"/>
      <c r="C39" s="38"/>
      <c r="D39" s="38" t="s">
        <v>104</v>
      </c>
      <c r="E39" s="38"/>
      <c r="F39" s="39">
        <f>IF(Table1[[#This Row],[جایگاه سازمانی]]="عملیاتی",IFERROR(VLOOKUP(Table1[[#This Row],[رتبه]],TblOprGrade[#All],2,FALSE),1),IF(Table1[[#This Row],[جایگاه سازمانی]]="دیسپچ",IFERROR(VLOOKUP(Table1[[#This Row],[رتبه]],TblDispGrade[#All],2,FALSE),1),1))</f>
        <v>1</v>
      </c>
      <c r="G39" s="38" t="s">
        <v>9</v>
      </c>
      <c r="H39" s="39">
        <f>VLOOKUP(Table1[[#This Row],[جایگاه سازمانی]],Table2[#All],2,FALSE)</f>
        <v>3</v>
      </c>
      <c r="I39" s="38" t="s">
        <v>15</v>
      </c>
      <c r="J39" s="39">
        <f>VLOOKUP(Table1[[#This Row],[مدرک تحصیلی]],Table3[#All],2,FALSE)</f>
        <v>2.5</v>
      </c>
      <c r="K39" s="38"/>
      <c r="L39" s="40">
        <v>2</v>
      </c>
      <c r="M39" s="41">
        <f>Table1[[#This Row],[سابقه (سال)]]*'جداول پایه'!$B$21</f>
        <v>0.5</v>
      </c>
      <c r="N39" s="38" t="s">
        <v>18</v>
      </c>
      <c r="O39" s="39">
        <f>IFERROR(IF(Table1[[#This Row],[جایگاه سازمانی]]="عملیاتی",VLOOKUP(Table1[[#This Row],[منطقه خدمتی]],Table4[#All],2,FALSE),0),0)</f>
        <v>2</v>
      </c>
      <c r="P39" s="41">
        <f>Table1[[#This Row],[امتیاز جایگاه]]+Table1[[#This Row],[امتیاز مدرک]]+Table1[[#This Row],[امتیاز سابقه]]+Table1[[#This Row],[ضریب منطقه خدمتی]]</f>
        <v>8</v>
      </c>
    </row>
    <row r="40" spans="1:16" x14ac:dyDescent="0.15">
      <c r="A40" s="35"/>
      <c r="B40" s="38"/>
      <c r="C40" s="38"/>
      <c r="D40" s="38" t="s">
        <v>104</v>
      </c>
      <c r="E40" s="38"/>
      <c r="F40" s="39">
        <f>IF(Table1[[#This Row],[جایگاه سازمانی]]="عملیاتی",IFERROR(VLOOKUP(Table1[[#This Row],[رتبه]],TblOprGrade[#All],2,FALSE),1),IF(Table1[[#This Row],[جایگاه سازمانی]]="دیسپچ",IFERROR(VLOOKUP(Table1[[#This Row],[رتبه]],TblDispGrade[#All],2,FALSE),1),1))</f>
        <v>1</v>
      </c>
      <c r="G40" s="38" t="s">
        <v>9</v>
      </c>
      <c r="H40" s="39">
        <f>VLOOKUP(Table1[[#This Row],[جایگاه سازمانی]],Table2[#All],2,FALSE)</f>
        <v>3</v>
      </c>
      <c r="I40" s="38" t="s">
        <v>14</v>
      </c>
      <c r="J40" s="39">
        <f>VLOOKUP(Table1[[#This Row],[مدرک تحصیلی]],Table3[#All],2,FALSE)</f>
        <v>2</v>
      </c>
      <c r="K40" s="38"/>
      <c r="L40" s="40">
        <v>1</v>
      </c>
      <c r="M40" s="41">
        <f>Table1[[#This Row],[سابقه (سال)]]*'جداول پایه'!$B$21</f>
        <v>0.25</v>
      </c>
      <c r="N40" s="38" t="s">
        <v>18</v>
      </c>
      <c r="O40" s="39">
        <f>IFERROR(IF(Table1[[#This Row],[جایگاه سازمانی]]="عملیاتی",VLOOKUP(Table1[[#This Row],[منطقه خدمتی]],Table4[#All],2,FALSE),0),0)</f>
        <v>2</v>
      </c>
      <c r="P40" s="41">
        <f>Table1[[#This Row],[امتیاز جایگاه]]+Table1[[#This Row],[امتیاز مدرک]]+Table1[[#This Row],[امتیاز سابقه]]+Table1[[#This Row],[ضریب منطقه خدمتی]]</f>
        <v>7.25</v>
      </c>
    </row>
    <row r="41" spans="1:16" x14ac:dyDescent="0.15">
      <c r="A41" s="35"/>
      <c r="B41" s="38"/>
      <c r="C41" s="38"/>
      <c r="D41" s="38" t="s">
        <v>104</v>
      </c>
      <c r="E41" s="64"/>
      <c r="F41" s="39">
        <f>IF(Table1[[#This Row],[جایگاه سازمانی]]="عملیاتی",IFERROR(VLOOKUP(Table1[[#This Row],[رتبه]],TblOprGrade[#All],2,FALSE),1),IF(Table1[[#This Row],[جایگاه سازمانی]]="دیسپچ",IFERROR(VLOOKUP(Table1[[#This Row],[رتبه]],TblDispGrade[#All],2,FALSE),1),1))</f>
        <v>1</v>
      </c>
      <c r="G41" s="38" t="s">
        <v>9</v>
      </c>
      <c r="H41" s="39">
        <f>VLOOKUP(Table1[[#This Row],[جایگاه سازمانی]],Table2[#All],2,FALSE)</f>
        <v>3</v>
      </c>
      <c r="I41" s="64" t="s">
        <v>15</v>
      </c>
      <c r="J41" s="39">
        <f>VLOOKUP(Table1[[#This Row],[مدرک تحصیلی]],Table3[#All],2,FALSE)</f>
        <v>2.5</v>
      </c>
      <c r="K41" s="40"/>
      <c r="L41" s="40">
        <v>1</v>
      </c>
      <c r="M41" s="41">
        <f>Table1[[#This Row],[سابقه (سال)]]*'جداول پایه'!$B$21</f>
        <v>0.25</v>
      </c>
      <c r="N41" s="64" t="s">
        <v>18</v>
      </c>
      <c r="O41" s="39">
        <f>IFERROR(IF(Table1[[#This Row],[جایگاه سازمانی]]="عملیاتی",VLOOKUP(Table1[[#This Row],[منطقه خدمتی]],Table4[#All],2,FALSE),0),0)</f>
        <v>2</v>
      </c>
      <c r="P41" s="41">
        <f>Table1[[#This Row],[امتیاز جایگاه]]+Table1[[#This Row],[امتیاز مدرک]]+Table1[[#This Row],[امتیاز سابقه]]+Table1[[#This Row],[ضریب منطقه خدمتی]]</f>
        <v>7.75</v>
      </c>
    </row>
    <row r="42" spans="1:16" x14ac:dyDescent="0.15">
      <c r="A42" s="35"/>
      <c r="B42" s="38"/>
      <c r="C42" s="38"/>
      <c r="D42" s="38" t="s">
        <v>104</v>
      </c>
      <c r="E42" s="64"/>
      <c r="F42" s="39">
        <f>IF(Table1[[#This Row],[جایگاه سازمانی]]="عملیاتی",IFERROR(VLOOKUP(Table1[[#This Row],[رتبه]],TblOprGrade[#All],2,FALSE),1),IF(Table1[[#This Row],[جایگاه سازمانی]]="دیسپچ",IFERROR(VLOOKUP(Table1[[#This Row],[رتبه]],TblDispGrade[#All],2,FALSE),1),1))</f>
        <v>1</v>
      </c>
      <c r="G42" s="38" t="s">
        <v>9</v>
      </c>
      <c r="H42" s="39">
        <f>VLOOKUP(Table1[[#This Row],[جایگاه سازمانی]],Table2[#All],2,FALSE)</f>
        <v>3</v>
      </c>
      <c r="I42" s="64" t="s">
        <v>14</v>
      </c>
      <c r="J42" s="39">
        <f>VLOOKUP(Table1[[#This Row],[مدرک تحصیلی]],Table3[#All],2,FALSE)</f>
        <v>2</v>
      </c>
      <c r="K42" s="40"/>
      <c r="L42" s="40">
        <v>1</v>
      </c>
      <c r="M42" s="41">
        <f>Table1[[#This Row],[سابقه (سال)]]*'جداول پایه'!$B$21</f>
        <v>0.25</v>
      </c>
      <c r="N42" s="64" t="s">
        <v>18</v>
      </c>
      <c r="O42" s="39">
        <f>IFERROR(IF(Table1[[#This Row],[جایگاه سازمانی]]="عملیاتی",VLOOKUP(Table1[[#This Row],[منطقه خدمتی]],Table4[#All],2,FALSE),0),0)</f>
        <v>2</v>
      </c>
      <c r="P42" s="41">
        <f>Table1[[#This Row],[امتیاز جایگاه]]+Table1[[#This Row],[امتیاز مدرک]]+Table1[[#This Row],[امتیاز سابقه]]+Table1[[#This Row],[ضریب منطقه خدمتی]]</f>
        <v>7.25</v>
      </c>
    </row>
    <row r="43" spans="1:16" x14ac:dyDescent="0.15">
      <c r="A43" s="35"/>
      <c r="B43" s="38"/>
      <c r="C43" s="38"/>
      <c r="D43" s="38" t="s">
        <v>104</v>
      </c>
      <c r="E43" s="64"/>
      <c r="F43" s="39">
        <f>IF(Table1[[#This Row],[جایگاه سازمانی]]="عملیاتی",IFERROR(VLOOKUP(Table1[[#This Row],[رتبه]],TblOprGrade[#All],2,FALSE),1),IF(Table1[[#This Row],[جایگاه سازمانی]]="دیسپچ",IFERROR(VLOOKUP(Table1[[#This Row],[رتبه]],TblDispGrade[#All],2,FALSE),1),1))</f>
        <v>1</v>
      </c>
      <c r="G43" s="38" t="s">
        <v>9</v>
      </c>
      <c r="H43" s="39">
        <f>VLOOKUP(Table1[[#This Row],[جایگاه سازمانی]],Table2[#All],2,FALSE)</f>
        <v>3</v>
      </c>
      <c r="I43" s="64" t="s">
        <v>15</v>
      </c>
      <c r="J43" s="39">
        <f>VLOOKUP(Table1[[#This Row],[مدرک تحصیلی]],Table3[#All],2,FALSE)</f>
        <v>2.5</v>
      </c>
      <c r="K43" s="40"/>
      <c r="L43" s="40">
        <v>1</v>
      </c>
      <c r="M43" s="41">
        <f>Table1[[#This Row],[سابقه (سال)]]*'جداول پایه'!$B$21</f>
        <v>0.25</v>
      </c>
      <c r="N43" s="64" t="s">
        <v>18</v>
      </c>
      <c r="O43" s="39">
        <f>IFERROR(IF(Table1[[#This Row],[جایگاه سازمانی]]="عملیاتی",VLOOKUP(Table1[[#This Row],[منطقه خدمتی]],Table4[#All],2,FALSE),0),0)</f>
        <v>2</v>
      </c>
      <c r="P43" s="41">
        <f>Table1[[#This Row],[امتیاز جایگاه]]+Table1[[#This Row],[امتیاز مدرک]]+Table1[[#This Row],[امتیاز سابقه]]+Table1[[#This Row],[ضریب منطقه خدمتی]]</f>
        <v>7.75</v>
      </c>
    </row>
    <row r="44" spans="1:16" x14ac:dyDescent="0.15">
      <c r="A44" s="35"/>
      <c r="B44" s="38"/>
      <c r="C44" s="38"/>
      <c r="D44" s="38" t="s">
        <v>104</v>
      </c>
      <c r="E44" s="64"/>
      <c r="F44" s="39">
        <f>IF(Table1[[#This Row],[جایگاه سازمانی]]="عملیاتی",IFERROR(VLOOKUP(Table1[[#This Row],[رتبه]],TblOprGrade[#All],2,FALSE),1),IF(Table1[[#This Row],[جایگاه سازمانی]]="دیسپچ",IFERROR(VLOOKUP(Table1[[#This Row],[رتبه]],TblDispGrade[#All],2,FALSE),1),1))</f>
        <v>1</v>
      </c>
      <c r="G44" s="38" t="s">
        <v>9</v>
      </c>
      <c r="H44" s="39">
        <f>VLOOKUP(Table1[[#This Row],[جایگاه سازمانی]],Table2[#All],2,FALSE)</f>
        <v>3</v>
      </c>
      <c r="I44" s="38" t="s">
        <v>15</v>
      </c>
      <c r="J44" s="39">
        <f>VLOOKUP(Table1[[#This Row],[مدرک تحصیلی]],Table3[#All],2,FALSE)</f>
        <v>2.5</v>
      </c>
      <c r="K44" s="40"/>
      <c r="L44" s="40">
        <v>2</v>
      </c>
      <c r="M44" s="41">
        <f>Table1[[#This Row],[سابقه (سال)]]*'جداول پایه'!$B$21</f>
        <v>0.5</v>
      </c>
      <c r="N44" s="38" t="s">
        <v>18</v>
      </c>
      <c r="O44" s="39">
        <f>IFERROR(IF(Table1[[#This Row],[جایگاه سازمانی]]="عملیاتی",VLOOKUP(Table1[[#This Row],[منطقه خدمتی]],Table4[#All],2,FALSE),0),0)</f>
        <v>2</v>
      </c>
      <c r="P44" s="41">
        <f>Table1[[#This Row],[امتیاز جایگاه]]+Table1[[#This Row],[امتیاز مدرک]]+Table1[[#This Row],[امتیاز سابقه]]+Table1[[#This Row],[ضریب منطقه خدمتی]]</f>
        <v>8</v>
      </c>
    </row>
    <row r="45" spans="1:16" x14ac:dyDescent="0.15">
      <c r="A45" s="35"/>
      <c r="B45" s="38"/>
      <c r="C45" s="38"/>
      <c r="D45" s="38" t="s">
        <v>104</v>
      </c>
      <c r="E45" s="64"/>
      <c r="F45" s="39">
        <f>IF(Table1[[#This Row],[جایگاه سازمانی]]="عملیاتی",IFERROR(VLOOKUP(Table1[[#This Row],[رتبه]],TblOprGrade[#All],2,FALSE),1),IF(Table1[[#This Row],[جایگاه سازمانی]]="دیسپچ",IFERROR(VLOOKUP(Table1[[#This Row],[رتبه]],TblDispGrade[#All],2,FALSE),1),1))</f>
        <v>1</v>
      </c>
      <c r="G45" s="38" t="s">
        <v>9</v>
      </c>
      <c r="H45" s="39">
        <f>VLOOKUP(Table1[[#This Row],[جایگاه سازمانی]],Table2[#All],2,FALSE)</f>
        <v>3</v>
      </c>
      <c r="I45" s="38" t="s">
        <v>15</v>
      </c>
      <c r="J45" s="39">
        <f>VLOOKUP(Table1[[#This Row],[مدرک تحصیلی]],Table3[#All],2,FALSE)</f>
        <v>2.5</v>
      </c>
      <c r="K45" s="40"/>
      <c r="L45" s="40">
        <v>1</v>
      </c>
      <c r="M45" s="41">
        <f>Table1[[#This Row],[سابقه (سال)]]*'جداول پایه'!$B$21</f>
        <v>0.25</v>
      </c>
      <c r="N45" s="38" t="s">
        <v>17</v>
      </c>
      <c r="O45" s="39">
        <f>IFERROR(IF(Table1[[#This Row],[جایگاه سازمانی]]="عملیاتی",VLOOKUP(Table1[[#This Row],[منطقه خدمتی]],Table4[#All],2,FALSE),0),0)</f>
        <v>1</v>
      </c>
      <c r="P45" s="41">
        <f>Table1[[#This Row],[امتیاز جایگاه]]+Table1[[#This Row],[امتیاز مدرک]]+Table1[[#This Row],[امتیاز سابقه]]+Table1[[#This Row],[ضریب منطقه خدمتی]]</f>
        <v>6.75</v>
      </c>
    </row>
    <row r="46" spans="1:16" x14ac:dyDescent="0.15">
      <c r="A46" s="35"/>
      <c r="B46" s="38"/>
      <c r="C46" s="38"/>
      <c r="D46" s="38" t="s">
        <v>104</v>
      </c>
      <c r="E46" s="64"/>
      <c r="F46" s="39">
        <f>IF(Table1[[#This Row],[جایگاه سازمانی]]="عملیاتی",IFERROR(VLOOKUP(Table1[[#This Row],[رتبه]],TblOprGrade[#All],2,FALSE),1),IF(Table1[[#This Row],[جایگاه سازمانی]]="دیسپچ",IFERROR(VLOOKUP(Table1[[#This Row],[رتبه]],TblDispGrade[#All],2,FALSE),1),1))</f>
        <v>1</v>
      </c>
      <c r="G46" s="38" t="s">
        <v>9</v>
      </c>
      <c r="H46" s="39">
        <f>VLOOKUP(Table1[[#This Row],[جایگاه سازمانی]],Table2[#All],2,FALSE)</f>
        <v>3</v>
      </c>
      <c r="I46" s="38" t="s">
        <v>14</v>
      </c>
      <c r="J46" s="39">
        <f>VLOOKUP(Table1[[#This Row],[مدرک تحصیلی]],Table3[#All],2,FALSE)</f>
        <v>2</v>
      </c>
      <c r="K46" s="40"/>
      <c r="L46" s="40">
        <v>1</v>
      </c>
      <c r="M46" s="41">
        <f>Table1[[#This Row],[سابقه (سال)]]*'جداول پایه'!$B$21</f>
        <v>0.25</v>
      </c>
      <c r="N46" s="38" t="s">
        <v>17</v>
      </c>
      <c r="O46" s="39">
        <f>IFERROR(IF(Table1[[#This Row],[جایگاه سازمانی]]="عملیاتی",VLOOKUP(Table1[[#This Row],[منطقه خدمتی]],Table4[#All],2,FALSE),0),0)</f>
        <v>1</v>
      </c>
      <c r="P46" s="41">
        <f>Table1[[#This Row],[امتیاز جایگاه]]+Table1[[#This Row],[امتیاز مدرک]]+Table1[[#This Row],[امتیاز سابقه]]+Table1[[#This Row],[ضریب منطقه خدمتی]]</f>
        <v>6.25</v>
      </c>
    </row>
    <row r="47" spans="1:16" x14ac:dyDescent="0.15">
      <c r="A47" s="35"/>
      <c r="B47" s="38"/>
      <c r="C47" s="38"/>
      <c r="D47" s="38" t="s">
        <v>104</v>
      </c>
      <c r="E47" s="64"/>
      <c r="F47" s="39">
        <f>IF(Table1[[#This Row],[جایگاه سازمانی]]="عملیاتی",IFERROR(VLOOKUP(Table1[[#This Row],[رتبه]],TblOprGrade[#All],2,FALSE),1),IF(Table1[[#This Row],[جایگاه سازمانی]]="دیسپچ",IFERROR(VLOOKUP(Table1[[#This Row],[رتبه]],TblDispGrade[#All],2,FALSE),1),1))</f>
        <v>1</v>
      </c>
      <c r="G47" s="38" t="s">
        <v>9</v>
      </c>
      <c r="H47" s="39">
        <f>VLOOKUP(Table1[[#This Row],[جایگاه سازمانی]],Table2[#All],2,FALSE)</f>
        <v>3</v>
      </c>
      <c r="I47" s="38" t="s">
        <v>14</v>
      </c>
      <c r="J47" s="39">
        <f>VLOOKUP(Table1[[#This Row],[مدرک تحصیلی]],Table3[#All],2,FALSE)</f>
        <v>2</v>
      </c>
      <c r="K47" s="40"/>
      <c r="L47" s="40">
        <v>1</v>
      </c>
      <c r="M47" s="41">
        <f>Table1[[#This Row],[سابقه (سال)]]*'جداول پایه'!$B$21</f>
        <v>0.25</v>
      </c>
      <c r="N47" s="38" t="s">
        <v>17</v>
      </c>
      <c r="O47" s="39">
        <f>IFERROR(IF(Table1[[#This Row],[جایگاه سازمانی]]="عملیاتی",VLOOKUP(Table1[[#This Row],[منطقه خدمتی]],Table4[#All],2,FALSE),0),0)</f>
        <v>1</v>
      </c>
      <c r="P47" s="41">
        <f>Table1[[#This Row],[امتیاز جایگاه]]+Table1[[#This Row],[امتیاز مدرک]]+Table1[[#This Row],[امتیاز سابقه]]+Table1[[#This Row],[ضریب منطقه خدمتی]]</f>
        <v>6.25</v>
      </c>
    </row>
    <row r="48" spans="1:16" s="55" customFormat="1" x14ac:dyDescent="0.15">
      <c r="A48" s="35"/>
      <c r="B48" s="35"/>
      <c r="C48" s="35"/>
      <c r="D48" s="35" t="s">
        <v>109</v>
      </c>
      <c r="E48" s="35"/>
      <c r="F48" s="36">
        <f>IF(Table1[[#This Row],[جایگاه سازمانی]]="عملیاتی",IFERROR(VLOOKUP(Table1[[#This Row],[رتبه]],TblOprGrade[#All],2,FALSE),1),IF(Table1[[#This Row],[جایگاه سازمانی]]="دیسپچ",IFERROR(VLOOKUP(Table1[[#This Row],[رتبه]],TblDispGrade[#All],2,FALSE),1),1))</f>
        <v>1</v>
      </c>
      <c r="G48" s="35" t="s">
        <v>9</v>
      </c>
      <c r="H48" s="36">
        <f>VLOOKUP(Table1[[#This Row],[جایگاه سازمانی]],Table2[#All],2,FALSE)</f>
        <v>3</v>
      </c>
      <c r="I48" s="35" t="s">
        <v>15</v>
      </c>
      <c r="J48" s="36">
        <f>VLOOKUP(Table1[[#This Row],[مدرک تحصیلی]],Table3[#All],2,FALSE)</f>
        <v>2.5</v>
      </c>
      <c r="K48" s="35"/>
      <c r="L48" s="56">
        <v>21</v>
      </c>
      <c r="M48" s="56">
        <f>Table1[[#This Row],[سابقه (سال)]]*'جداول پایه'!$B$21</f>
        <v>5.25</v>
      </c>
      <c r="N48" s="35" t="s">
        <v>17</v>
      </c>
      <c r="O48" s="36">
        <f>IFERROR(IF(Table1[[#This Row],[جایگاه سازمانی]]="عملیاتی",VLOOKUP(Table1[[#This Row],[منطقه خدمتی]],Table4[#All],2,FALSE),0),0)</f>
        <v>1</v>
      </c>
      <c r="P48" s="57">
        <f>Table1[[#This Row],[امتیاز جایگاه]]+Table1[[#This Row],[امتیاز مدرک]]+Table1[[#This Row],[امتیاز سابقه]]+Table1[[#This Row],[ضریب منطقه خدمتی]]</f>
        <v>11.75</v>
      </c>
    </row>
    <row r="49" spans="1:16" x14ac:dyDescent="0.15">
      <c r="A49" s="35"/>
      <c r="B49" s="38"/>
      <c r="C49" s="38"/>
      <c r="D49" s="38" t="s">
        <v>109</v>
      </c>
      <c r="E49" s="38"/>
      <c r="F49" s="39">
        <f>IF(Table1[[#This Row],[جایگاه سازمانی]]="عملیاتی",IFERROR(VLOOKUP(Table1[[#This Row],[رتبه]],TblOprGrade[#All],2,FALSE),1),IF(Table1[[#This Row],[جایگاه سازمانی]]="دیسپچ",IFERROR(VLOOKUP(Table1[[#This Row],[رتبه]],TblDispGrade[#All],2,FALSE),1),1))</f>
        <v>1</v>
      </c>
      <c r="G49" s="38" t="s">
        <v>9</v>
      </c>
      <c r="H49" s="39">
        <f>VLOOKUP(Table1[[#This Row],[جایگاه سازمانی]],Table2[#All],2,FALSE)</f>
        <v>3</v>
      </c>
      <c r="I49" s="38" t="s">
        <v>15</v>
      </c>
      <c r="J49" s="39">
        <f>VLOOKUP(Table1[[#This Row],[مدرک تحصیلی]],Table3[#All],2,FALSE)</f>
        <v>2.5</v>
      </c>
      <c r="K49" s="38"/>
      <c r="L49" s="40">
        <v>19</v>
      </c>
      <c r="M49" s="41">
        <f>Table1[[#This Row],[سابقه (سال)]]*'جداول پایه'!$B$21</f>
        <v>4.75</v>
      </c>
      <c r="N49" s="38" t="s">
        <v>17</v>
      </c>
      <c r="O49" s="39">
        <f>IFERROR(IF(Table1[[#This Row],[جایگاه سازمانی]]="عملیاتی",VLOOKUP(Table1[[#This Row],[منطقه خدمتی]],Table4[#All],2,FALSE),0),0)</f>
        <v>1</v>
      </c>
      <c r="P49" s="41">
        <f>Table1[[#This Row],[امتیاز جایگاه]]+Table1[[#This Row],[امتیاز مدرک]]+Table1[[#This Row],[امتیاز سابقه]]+Table1[[#This Row],[ضریب منطقه خدمتی]]</f>
        <v>11.25</v>
      </c>
    </row>
    <row r="50" spans="1:16" x14ac:dyDescent="0.15">
      <c r="A50" s="35"/>
      <c r="B50" s="38"/>
      <c r="C50" s="38"/>
      <c r="D50" s="38" t="s">
        <v>109</v>
      </c>
      <c r="E50" s="38"/>
      <c r="F50" s="39">
        <f>IF(Table1[[#This Row],[جایگاه سازمانی]]="عملیاتی",IFERROR(VLOOKUP(Table1[[#This Row],[رتبه]],TblOprGrade[#All],2,FALSE),1),IF(Table1[[#This Row],[جایگاه سازمانی]]="دیسپچ",IFERROR(VLOOKUP(Table1[[#This Row],[رتبه]],TblDispGrade[#All],2,FALSE),1),1))</f>
        <v>1</v>
      </c>
      <c r="G50" s="38" t="s">
        <v>9</v>
      </c>
      <c r="H50" s="39">
        <f>VLOOKUP(Table1[[#This Row],[جایگاه سازمانی]],Table2[#All],2,FALSE)</f>
        <v>3</v>
      </c>
      <c r="I50" s="38" t="s">
        <v>15</v>
      </c>
      <c r="J50" s="39">
        <f>VLOOKUP(Table1[[#This Row],[مدرک تحصیلی]],Table3[#All],2,FALSE)</f>
        <v>2.5</v>
      </c>
      <c r="K50" s="38"/>
      <c r="L50" s="40">
        <v>14</v>
      </c>
      <c r="M50" s="41">
        <f>Table1[[#This Row],[سابقه (سال)]]*'جداول پایه'!$B$21</f>
        <v>3.5</v>
      </c>
      <c r="N50" s="38" t="s">
        <v>17</v>
      </c>
      <c r="O50" s="39">
        <f>IFERROR(IF(Table1[[#This Row],[جایگاه سازمانی]]="عملیاتی",VLOOKUP(Table1[[#This Row],[منطقه خدمتی]],Table4[#All],2,FALSE),0),0)</f>
        <v>1</v>
      </c>
      <c r="P50" s="41">
        <f>Table1[[#This Row],[امتیاز جایگاه]]+Table1[[#This Row],[امتیاز مدرک]]+Table1[[#This Row],[امتیاز سابقه]]+Table1[[#This Row],[ضریب منطقه خدمتی]]</f>
        <v>10</v>
      </c>
    </row>
    <row r="51" spans="1:16" x14ac:dyDescent="0.15">
      <c r="A51" s="35"/>
      <c r="B51" s="38"/>
      <c r="C51" s="38"/>
      <c r="D51" s="38" t="s">
        <v>109</v>
      </c>
      <c r="E51" s="38"/>
      <c r="F51" s="39">
        <f>IF(Table1[[#This Row],[جایگاه سازمانی]]="عملیاتی",IFERROR(VLOOKUP(Table1[[#This Row],[رتبه]],TblOprGrade[#All],2,FALSE),1),IF(Table1[[#This Row],[جایگاه سازمانی]]="دیسپچ",IFERROR(VLOOKUP(Table1[[#This Row],[رتبه]],TblDispGrade[#All],2,FALSE),1),1))</f>
        <v>1</v>
      </c>
      <c r="G51" s="38" t="s">
        <v>9</v>
      </c>
      <c r="H51" s="39">
        <f>VLOOKUP(Table1[[#This Row],[جایگاه سازمانی]],Table2[#All],2,FALSE)</f>
        <v>3</v>
      </c>
      <c r="I51" s="38" t="s">
        <v>15</v>
      </c>
      <c r="J51" s="39">
        <f>VLOOKUP(Table1[[#This Row],[مدرک تحصیلی]],Table3[#All],2,FALSE)</f>
        <v>2.5</v>
      </c>
      <c r="K51" s="38"/>
      <c r="L51" s="40">
        <v>14</v>
      </c>
      <c r="M51" s="41">
        <f>Table1[[#This Row],[سابقه (سال)]]*'جداول پایه'!$B$21</f>
        <v>3.5</v>
      </c>
      <c r="N51" s="38" t="s">
        <v>17</v>
      </c>
      <c r="O51" s="39">
        <f>IFERROR(IF(Table1[[#This Row],[جایگاه سازمانی]]="عملیاتی",VLOOKUP(Table1[[#This Row],[منطقه خدمتی]],Table4[#All],2,FALSE),0),0)</f>
        <v>1</v>
      </c>
      <c r="P51" s="41">
        <f>Table1[[#This Row],[امتیاز جایگاه]]+Table1[[#This Row],[امتیاز مدرک]]+Table1[[#This Row],[امتیاز سابقه]]+Table1[[#This Row],[ضریب منطقه خدمتی]]</f>
        <v>10</v>
      </c>
    </row>
    <row r="52" spans="1:16" x14ac:dyDescent="0.15">
      <c r="A52" s="35"/>
      <c r="B52" s="38"/>
      <c r="C52" s="38"/>
      <c r="D52" s="38" t="s">
        <v>109</v>
      </c>
      <c r="E52" s="38"/>
      <c r="F52" s="39">
        <f>IF(Table1[[#This Row],[جایگاه سازمانی]]="عملیاتی",IFERROR(VLOOKUP(Table1[[#This Row],[رتبه]],TblOprGrade[#All],2,FALSE),1),IF(Table1[[#This Row],[جایگاه سازمانی]]="دیسپچ",IFERROR(VLOOKUP(Table1[[#This Row],[رتبه]],TblDispGrade[#All],2,FALSE),1),1))</f>
        <v>1</v>
      </c>
      <c r="G52" s="38" t="s">
        <v>9</v>
      </c>
      <c r="H52" s="39">
        <f>VLOOKUP(Table1[[#This Row],[جایگاه سازمانی]],Table2[#All],2,FALSE)</f>
        <v>3</v>
      </c>
      <c r="I52" s="38" t="s">
        <v>15</v>
      </c>
      <c r="J52" s="39">
        <f>VLOOKUP(Table1[[#This Row],[مدرک تحصیلی]],Table3[#All],2,FALSE)</f>
        <v>2.5</v>
      </c>
      <c r="K52" s="38"/>
      <c r="L52" s="40">
        <v>14</v>
      </c>
      <c r="M52" s="41">
        <f>Table1[[#This Row],[سابقه (سال)]]*'جداول پایه'!$B$21</f>
        <v>3.5</v>
      </c>
      <c r="N52" s="38" t="s">
        <v>17</v>
      </c>
      <c r="O52" s="39">
        <f>IFERROR(IF(Table1[[#This Row],[جایگاه سازمانی]]="عملیاتی",VLOOKUP(Table1[[#This Row],[منطقه خدمتی]],Table4[#All],2,FALSE),0),0)</f>
        <v>1</v>
      </c>
      <c r="P52" s="41">
        <f>Table1[[#This Row],[امتیاز جایگاه]]+Table1[[#This Row],[امتیاز مدرک]]+Table1[[#This Row],[امتیاز سابقه]]+Table1[[#This Row],[ضریب منطقه خدمتی]]</f>
        <v>10</v>
      </c>
    </row>
    <row r="53" spans="1:16" x14ac:dyDescent="0.15">
      <c r="A53" s="35"/>
      <c r="B53" s="38"/>
      <c r="C53" s="38"/>
      <c r="D53" s="38" t="s">
        <v>109</v>
      </c>
      <c r="E53" s="38"/>
      <c r="F53" s="39">
        <f>IF(Table1[[#This Row],[جایگاه سازمانی]]="عملیاتی",IFERROR(VLOOKUP(Table1[[#This Row],[رتبه]],TblOprGrade[#All],2,FALSE),1),IF(Table1[[#This Row],[جایگاه سازمانی]]="دیسپچ",IFERROR(VLOOKUP(Table1[[#This Row],[رتبه]],TblDispGrade[#All],2,FALSE),1),1))</f>
        <v>1</v>
      </c>
      <c r="G53" s="38" t="s">
        <v>9</v>
      </c>
      <c r="H53" s="39">
        <f>VLOOKUP(Table1[[#This Row],[جایگاه سازمانی]],Table2[#All],2,FALSE)</f>
        <v>3</v>
      </c>
      <c r="I53" s="38" t="s">
        <v>15</v>
      </c>
      <c r="J53" s="39">
        <f>VLOOKUP(Table1[[#This Row],[مدرک تحصیلی]],Table3[#All],2,FALSE)</f>
        <v>2.5</v>
      </c>
      <c r="K53" s="38"/>
      <c r="L53" s="40">
        <v>23</v>
      </c>
      <c r="M53" s="41">
        <f>Table1[[#This Row],[سابقه (سال)]]*'جداول پایه'!$B$21</f>
        <v>5.75</v>
      </c>
      <c r="N53" s="38" t="s">
        <v>17</v>
      </c>
      <c r="O53" s="39">
        <f>IFERROR(IF(Table1[[#This Row],[جایگاه سازمانی]]="عملیاتی",VLOOKUP(Table1[[#This Row],[منطقه خدمتی]],Table4[#All],2,FALSE),0),0)</f>
        <v>1</v>
      </c>
      <c r="P53" s="41">
        <f>Table1[[#This Row],[امتیاز جایگاه]]+Table1[[#This Row],[امتیاز مدرک]]+Table1[[#This Row],[امتیاز سابقه]]+Table1[[#This Row],[ضریب منطقه خدمتی]]</f>
        <v>12.25</v>
      </c>
    </row>
    <row r="54" spans="1:16" x14ac:dyDescent="0.15">
      <c r="A54" s="35"/>
      <c r="B54" s="38"/>
      <c r="C54" s="38"/>
      <c r="D54" s="38" t="s">
        <v>109</v>
      </c>
      <c r="E54" s="38"/>
      <c r="F54" s="39">
        <f>IF(Table1[[#This Row],[جایگاه سازمانی]]="عملیاتی",IFERROR(VLOOKUP(Table1[[#This Row],[رتبه]],TblOprGrade[#All],2,FALSE),1),IF(Table1[[#This Row],[جایگاه سازمانی]]="دیسپچ",IFERROR(VLOOKUP(Table1[[#This Row],[رتبه]],TblDispGrade[#All],2,FALSE),1),1))</f>
        <v>1</v>
      </c>
      <c r="G54" s="38" t="s">
        <v>9</v>
      </c>
      <c r="H54" s="39">
        <f>VLOOKUP(Table1[[#This Row],[جایگاه سازمانی]],Table2[#All],2,FALSE)</f>
        <v>3</v>
      </c>
      <c r="I54" s="38" t="s">
        <v>15</v>
      </c>
      <c r="J54" s="39">
        <f>VLOOKUP(Table1[[#This Row],[مدرک تحصیلی]],Table3[#All],2,FALSE)</f>
        <v>2.5</v>
      </c>
      <c r="K54" s="38"/>
      <c r="L54" s="40">
        <v>14</v>
      </c>
      <c r="M54" s="41">
        <f>Table1[[#This Row],[سابقه (سال)]]*'جداول پایه'!$B$21</f>
        <v>3.5</v>
      </c>
      <c r="N54" s="38" t="s">
        <v>18</v>
      </c>
      <c r="O54" s="39">
        <f>IFERROR(IF(Table1[[#This Row],[جایگاه سازمانی]]="عملیاتی",VLOOKUP(Table1[[#This Row],[منطقه خدمتی]],Table4[#All],2,FALSE),0),0)</f>
        <v>2</v>
      </c>
      <c r="P54" s="41">
        <f>Table1[[#This Row],[امتیاز جایگاه]]+Table1[[#This Row],[امتیاز مدرک]]+Table1[[#This Row],[امتیاز سابقه]]+Table1[[#This Row],[ضریب منطقه خدمتی]]</f>
        <v>11</v>
      </c>
    </row>
    <row r="55" spans="1:16" x14ac:dyDescent="0.15">
      <c r="A55" s="35"/>
      <c r="B55" s="38"/>
      <c r="C55" s="38"/>
      <c r="D55" s="38" t="s">
        <v>109</v>
      </c>
      <c r="E55" s="38"/>
      <c r="F55" s="39">
        <f>IF(Table1[[#This Row],[جایگاه سازمانی]]="عملیاتی",IFERROR(VLOOKUP(Table1[[#This Row],[رتبه]],TblOprGrade[#All],2,FALSE),1),IF(Table1[[#This Row],[جایگاه سازمانی]]="دیسپچ",IFERROR(VLOOKUP(Table1[[#This Row],[رتبه]],TblDispGrade[#All],2,FALSE),1),1))</f>
        <v>1</v>
      </c>
      <c r="G55" s="38" t="s">
        <v>9</v>
      </c>
      <c r="H55" s="39">
        <f>VLOOKUP(Table1[[#This Row],[جایگاه سازمانی]],Table2[#All],2,FALSE)</f>
        <v>3</v>
      </c>
      <c r="I55" s="38" t="s">
        <v>15</v>
      </c>
      <c r="J55" s="39">
        <f>VLOOKUP(Table1[[#This Row],[مدرک تحصیلی]],Table3[#All],2,FALSE)</f>
        <v>2.5</v>
      </c>
      <c r="K55" s="38"/>
      <c r="L55" s="40">
        <v>23</v>
      </c>
      <c r="M55" s="41">
        <f>Table1[[#This Row],[سابقه (سال)]]*'جداول پایه'!$B$21</f>
        <v>5.75</v>
      </c>
      <c r="N55" s="38" t="s">
        <v>17</v>
      </c>
      <c r="O55" s="39">
        <f>IFERROR(IF(Table1[[#This Row],[جایگاه سازمانی]]="عملیاتی",VLOOKUP(Table1[[#This Row],[منطقه خدمتی]],Table4[#All],2,FALSE),0),0)</f>
        <v>1</v>
      </c>
      <c r="P55" s="41">
        <f>Table1[[#This Row],[امتیاز جایگاه]]+Table1[[#This Row],[امتیاز مدرک]]+Table1[[#This Row],[امتیاز سابقه]]+Table1[[#This Row],[ضریب منطقه خدمتی]]</f>
        <v>12.25</v>
      </c>
    </row>
    <row r="56" spans="1:16" x14ac:dyDescent="0.15">
      <c r="A56" s="35"/>
      <c r="B56" s="38"/>
      <c r="C56" s="38"/>
      <c r="D56" s="38" t="s">
        <v>109</v>
      </c>
      <c r="E56" s="38"/>
      <c r="F56" s="39">
        <f>IF(Table1[[#This Row],[جایگاه سازمانی]]="عملیاتی",IFERROR(VLOOKUP(Table1[[#This Row],[رتبه]],TblOprGrade[#All],2,FALSE),1),IF(Table1[[#This Row],[جایگاه سازمانی]]="دیسپچ",IFERROR(VLOOKUP(Table1[[#This Row],[رتبه]],TblDispGrade[#All],2,FALSE),1),1))</f>
        <v>1</v>
      </c>
      <c r="G56" s="38" t="s">
        <v>9</v>
      </c>
      <c r="H56" s="39">
        <f>VLOOKUP(Table1[[#This Row],[جایگاه سازمانی]],Table2[#All],2,FALSE)</f>
        <v>3</v>
      </c>
      <c r="I56" s="38" t="s">
        <v>15</v>
      </c>
      <c r="J56" s="39">
        <f>VLOOKUP(Table1[[#This Row],[مدرک تحصیلی]],Table3[#All],2,FALSE)</f>
        <v>2.5</v>
      </c>
      <c r="K56" s="38"/>
      <c r="L56" s="40">
        <v>4</v>
      </c>
      <c r="M56" s="41">
        <f>Table1[[#This Row],[سابقه (سال)]]*'جداول پایه'!$B$21</f>
        <v>1</v>
      </c>
      <c r="N56" s="38" t="s">
        <v>18</v>
      </c>
      <c r="O56" s="39">
        <f>IFERROR(IF(Table1[[#This Row],[جایگاه سازمانی]]="عملیاتی",VLOOKUP(Table1[[#This Row],[منطقه خدمتی]],Table4[#All],2,FALSE),0),0)</f>
        <v>2</v>
      </c>
      <c r="P56" s="41">
        <f>Table1[[#This Row],[امتیاز جایگاه]]+Table1[[#This Row],[امتیاز مدرک]]+Table1[[#This Row],[امتیاز سابقه]]+Table1[[#This Row],[ضریب منطقه خدمتی]]</f>
        <v>8.5</v>
      </c>
    </row>
    <row r="57" spans="1:16" x14ac:dyDescent="0.15">
      <c r="A57" s="35"/>
      <c r="B57" s="38"/>
      <c r="C57" s="38"/>
      <c r="D57" s="38" t="s">
        <v>109</v>
      </c>
      <c r="E57" s="38"/>
      <c r="F57" s="39">
        <f>IF(Table1[[#This Row],[جایگاه سازمانی]]="عملیاتی",IFERROR(VLOOKUP(Table1[[#This Row],[رتبه]],TblOprGrade[#All],2,FALSE),1),IF(Table1[[#This Row],[جایگاه سازمانی]]="دیسپچ",IFERROR(VLOOKUP(Table1[[#This Row],[رتبه]],TblDispGrade[#All],2,FALSE),1),1))</f>
        <v>1</v>
      </c>
      <c r="G57" s="38" t="s">
        <v>9</v>
      </c>
      <c r="H57" s="39">
        <f>VLOOKUP(Table1[[#This Row],[جایگاه سازمانی]],Table2[#All],2,FALSE)</f>
        <v>3</v>
      </c>
      <c r="I57" s="38" t="s">
        <v>14</v>
      </c>
      <c r="J57" s="39">
        <f>VLOOKUP(Table1[[#This Row],[مدرک تحصیلی]],Table3[#All],2,FALSE)</f>
        <v>2</v>
      </c>
      <c r="K57" s="38"/>
      <c r="L57" s="40">
        <v>18</v>
      </c>
      <c r="M57" s="41">
        <f>Table1[[#This Row],[سابقه (سال)]]*'جداول پایه'!$B$21</f>
        <v>4.5</v>
      </c>
      <c r="N57" s="38" t="s">
        <v>18</v>
      </c>
      <c r="O57" s="39">
        <f>IFERROR(IF(Table1[[#This Row],[جایگاه سازمانی]]="عملیاتی",VLOOKUP(Table1[[#This Row],[منطقه خدمتی]],Table4[#All],2,FALSE),0),0)</f>
        <v>2</v>
      </c>
      <c r="P57" s="41">
        <f>Table1[[#This Row],[امتیاز جایگاه]]+Table1[[#This Row],[امتیاز مدرک]]+Table1[[#This Row],[امتیاز سابقه]]+Table1[[#This Row],[ضریب منطقه خدمتی]]</f>
        <v>11.5</v>
      </c>
    </row>
    <row r="58" spans="1:16" x14ac:dyDescent="0.15">
      <c r="A58" s="35"/>
      <c r="B58" s="38"/>
      <c r="C58" s="38"/>
      <c r="D58" s="38" t="s">
        <v>109</v>
      </c>
      <c r="E58" s="38"/>
      <c r="F58" s="39">
        <f>IF(Table1[[#This Row],[جایگاه سازمانی]]="عملیاتی",IFERROR(VLOOKUP(Table1[[#This Row],[رتبه]],TblOprGrade[#All],2,FALSE),1),IF(Table1[[#This Row],[جایگاه سازمانی]]="دیسپچ",IFERROR(VLOOKUP(Table1[[#This Row],[رتبه]],TblDispGrade[#All],2,FALSE),1),1))</f>
        <v>1</v>
      </c>
      <c r="G58" s="38" t="s">
        <v>9</v>
      </c>
      <c r="H58" s="39">
        <f>VLOOKUP(Table1[[#This Row],[جایگاه سازمانی]],Table2[#All],2,FALSE)</f>
        <v>3</v>
      </c>
      <c r="I58" s="38" t="s">
        <v>16</v>
      </c>
      <c r="J58" s="39">
        <f>VLOOKUP(Table1[[#This Row],[مدرک تحصیلی]],Table3[#All],2,FALSE)</f>
        <v>3</v>
      </c>
      <c r="K58" s="38"/>
      <c r="L58" s="40">
        <v>19</v>
      </c>
      <c r="M58" s="41">
        <f>Table1[[#This Row],[سابقه (سال)]]*'جداول پایه'!$B$21</f>
        <v>4.75</v>
      </c>
      <c r="N58" s="38" t="s">
        <v>17</v>
      </c>
      <c r="O58" s="39">
        <f>IFERROR(IF(Table1[[#This Row],[جایگاه سازمانی]]="عملیاتی",VLOOKUP(Table1[[#This Row],[منطقه خدمتی]],Table4[#All],2,FALSE),0),0)</f>
        <v>1</v>
      </c>
      <c r="P58" s="41">
        <f>Table1[[#This Row],[امتیاز جایگاه]]+Table1[[#This Row],[امتیاز مدرک]]+Table1[[#This Row],[امتیاز سابقه]]+Table1[[#This Row],[ضریب منطقه خدمتی]]</f>
        <v>11.75</v>
      </c>
    </row>
    <row r="59" spans="1:16" x14ac:dyDescent="0.15">
      <c r="A59" s="35"/>
      <c r="B59" s="38"/>
      <c r="C59" s="38"/>
      <c r="D59" s="38" t="s">
        <v>109</v>
      </c>
      <c r="E59" s="38"/>
      <c r="F59" s="39">
        <f>IF(Table1[[#This Row],[جایگاه سازمانی]]="عملیاتی",IFERROR(VLOOKUP(Table1[[#This Row],[رتبه]],TblOprGrade[#All],2,FALSE),1),IF(Table1[[#This Row],[جایگاه سازمانی]]="دیسپچ",IFERROR(VLOOKUP(Table1[[#This Row],[رتبه]],TblDispGrade[#All],2,FALSE),1),1))</f>
        <v>1</v>
      </c>
      <c r="G59" s="38" t="s">
        <v>9</v>
      </c>
      <c r="H59" s="39">
        <f>VLOOKUP(Table1[[#This Row],[جایگاه سازمانی]],Table2[#All],2,FALSE)</f>
        <v>3</v>
      </c>
      <c r="I59" s="38" t="s">
        <v>14</v>
      </c>
      <c r="J59" s="39">
        <f>VLOOKUP(Table1[[#This Row],[مدرک تحصیلی]],Table3[#All],2,FALSE)</f>
        <v>2</v>
      </c>
      <c r="K59" s="38"/>
      <c r="L59" s="40">
        <v>14</v>
      </c>
      <c r="M59" s="41">
        <f>Table1[[#This Row],[سابقه (سال)]]*'جداول پایه'!$B$21</f>
        <v>3.5</v>
      </c>
      <c r="N59" s="38" t="s">
        <v>18</v>
      </c>
      <c r="O59" s="39">
        <f>IFERROR(IF(Table1[[#This Row],[جایگاه سازمانی]]="عملیاتی",VLOOKUP(Table1[[#This Row],[منطقه خدمتی]],Table4[#All],2,FALSE),0),0)</f>
        <v>2</v>
      </c>
      <c r="P59" s="41">
        <f>Table1[[#This Row],[امتیاز جایگاه]]+Table1[[#This Row],[امتیاز مدرک]]+Table1[[#This Row],[امتیاز سابقه]]+Table1[[#This Row],[ضریب منطقه خدمتی]]</f>
        <v>10.5</v>
      </c>
    </row>
    <row r="60" spans="1:16" x14ac:dyDescent="0.15">
      <c r="A60" s="35"/>
      <c r="B60" s="38"/>
      <c r="C60" s="38"/>
      <c r="D60" s="38" t="s">
        <v>109</v>
      </c>
      <c r="E60" s="38"/>
      <c r="F60" s="39">
        <f>IF(Table1[[#This Row],[جایگاه سازمانی]]="عملیاتی",IFERROR(VLOOKUP(Table1[[#This Row],[رتبه]],TblOprGrade[#All],2,FALSE),1),IF(Table1[[#This Row],[جایگاه سازمانی]]="دیسپچ",IFERROR(VLOOKUP(Table1[[#This Row],[رتبه]],TblDispGrade[#All],2,FALSE),1),1))</f>
        <v>1</v>
      </c>
      <c r="G60" s="38" t="s">
        <v>9</v>
      </c>
      <c r="H60" s="39">
        <f>VLOOKUP(Table1[[#This Row],[جایگاه سازمانی]],Table2[#All],2,FALSE)</f>
        <v>3</v>
      </c>
      <c r="I60" s="38" t="s">
        <v>14</v>
      </c>
      <c r="J60" s="39">
        <f>VLOOKUP(Table1[[#This Row],[مدرک تحصیلی]],Table3[#All],2,FALSE)</f>
        <v>2</v>
      </c>
      <c r="K60" s="38"/>
      <c r="L60" s="40">
        <v>18</v>
      </c>
      <c r="M60" s="41">
        <f>Table1[[#This Row],[سابقه (سال)]]*'جداول پایه'!$B$21</f>
        <v>4.5</v>
      </c>
      <c r="N60" s="38" t="s">
        <v>18</v>
      </c>
      <c r="O60" s="39">
        <f>IFERROR(IF(Table1[[#This Row],[جایگاه سازمانی]]="عملیاتی",VLOOKUP(Table1[[#This Row],[منطقه خدمتی]],Table4[#All],2,FALSE),0),0)</f>
        <v>2</v>
      </c>
      <c r="P60" s="41">
        <f>Table1[[#This Row],[امتیاز جایگاه]]+Table1[[#This Row],[امتیاز مدرک]]+Table1[[#This Row],[امتیاز سابقه]]+Table1[[#This Row],[ضریب منطقه خدمتی]]</f>
        <v>11.5</v>
      </c>
    </row>
    <row r="61" spans="1:16" x14ac:dyDescent="0.15">
      <c r="A61" s="35"/>
      <c r="B61" s="38"/>
      <c r="C61" s="38"/>
      <c r="D61" s="38" t="s">
        <v>109</v>
      </c>
      <c r="E61" s="38"/>
      <c r="F61" s="39">
        <f>IF(Table1[[#This Row],[جایگاه سازمانی]]="عملیاتی",IFERROR(VLOOKUP(Table1[[#This Row],[رتبه]],TblOprGrade[#All],2,FALSE),1),IF(Table1[[#This Row],[جایگاه سازمانی]]="دیسپچ",IFERROR(VLOOKUP(Table1[[#This Row],[رتبه]],TblDispGrade[#All],2,FALSE),1),1))</f>
        <v>1</v>
      </c>
      <c r="G61" s="38" t="s">
        <v>9</v>
      </c>
      <c r="H61" s="39">
        <f>VLOOKUP(Table1[[#This Row],[جایگاه سازمانی]],Table2[#All],2,FALSE)</f>
        <v>3</v>
      </c>
      <c r="I61" s="38" t="s">
        <v>14</v>
      </c>
      <c r="J61" s="39">
        <f>VLOOKUP(Table1[[#This Row],[مدرک تحصیلی]],Table3[#All],2,FALSE)</f>
        <v>2</v>
      </c>
      <c r="K61" s="38"/>
      <c r="L61" s="40">
        <v>9</v>
      </c>
      <c r="M61" s="41">
        <f>Table1[[#This Row],[سابقه (سال)]]*'جداول پایه'!$B$21</f>
        <v>2.25</v>
      </c>
      <c r="N61" s="38" t="s">
        <v>18</v>
      </c>
      <c r="O61" s="39">
        <f>IFERROR(IF(Table1[[#This Row],[جایگاه سازمانی]]="عملیاتی",VLOOKUP(Table1[[#This Row],[منطقه خدمتی]],Table4[#All],2,FALSE),0),0)</f>
        <v>2</v>
      </c>
      <c r="P61" s="41">
        <f>Table1[[#This Row],[امتیاز جایگاه]]+Table1[[#This Row],[امتیاز مدرک]]+Table1[[#This Row],[امتیاز سابقه]]+Table1[[#This Row],[ضریب منطقه خدمتی]]</f>
        <v>9.25</v>
      </c>
    </row>
    <row r="62" spans="1:16" x14ac:dyDescent="0.15">
      <c r="A62" s="35"/>
      <c r="B62" s="38"/>
      <c r="C62" s="38"/>
      <c r="D62" s="38" t="s">
        <v>109</v>
      </c>
      <c r="E62" s="38"/>
      <c r="F62" s="39">
        <f>IF(Table1[[#This Row],[جایگاه سازمانی]]="عملیاتی",IFERROR(VLOOKUP(Table1[[#This Row],[رتبه]],TblOprGrade[#All],2,FALSE),1),IF(Table1[[#This Row],[جایگاه سازمانی]]="دیسپچ",IFERROR(VLOOKUP(Table1[[#This Row],[رتبه]],TblDispGrade[#All],2,FALSE),1),1))</f>
        <v>1</v>
      </c>
      <c r="G62" s="38" t="s">
        <v>9</v>
      </c>
      <c r="H62" s="39">
        <f>VLOOKUP(Table1[[#This Row],[جایگاه سازمانی]],Table2[#All],2,FALSE)</f>
        <v>3</v>
      </c>
      <c r="I62" s="38" t="s">
        <v>14</v>
      </c>
      <c r="J62" s="39">
        <f>VLOOKUP(Table1[[#This Row],[مدرک تحصیلی]],Table3[#All],2,FALSE)</f>
        <v>2</v>
      </c>
      <c r="K62" s="38"/>
      <c r="L62" s="40">
        <v>3</v>
      </c>
      <c r="M62" s="41">
        <f>Table1[[#This Row],[سابقه (سال)]]*'جداول پایه'!$B$21</f>
        <v>0.75</v>
      </c>
      <c r="N62" s="38" t="s">
        <v>18</v>
      </c>
      <c r="O62" s="39">
        <f>IFERROR(IF(Table1[[#This Row],[جایگاه سازمانی]]="عملیاتی",VLOOKUP(Table1[[#This Row],[منطقه خدمتی]],Table4[#All],2,FALSE),0),0)</f>
        <v>2</v>
      </c>
      <c r="P62" s="41">
        <f>Table1[[#This Row],[امتیاز جایگاه]]+Table1[[#This Row],[امتیاز مدرک]]+Table1[[#This Row],[امتیاز سابقه]]+Table1[[#This Row],[ضریب منطقه خدمتی]]</f>
        <v>7.75</v>
      </c>
    </row>
    <row r="63" spans="1:16" x14ac:dyDescent="0.15">
      <c r="A63" s="35"/>
      <c r="B63" s="38"/>
      <c r="C63" s="38"/>
      <c r="D63" s="38" t="s">
        <v>109</v>
      </c>
      <c r="E63" s="38"/>
      <c r="F63" s="39">
        <f>IF(Table1[[#This Row],[جایگاه سازمانی]]="عملیاتی",IFERROR(VLOOKUP(Table1[[#This Row],[رتبه]],TblOprGrade[#All],2,FALSE),1),IF(Table1[[#This Row],[جایگاه سازمانی]]="دیسپچ",IFERROR(VLOOKUP(Table1[[#This Row],[رتبه]],TblDispGrade[#All],2,FALSE),1),1))</f>
        <v>1</v>
      </c>
      <c r="G63" s="38" t="s">
        <v>9</v>
      </c>
      <c r="H63" s="39">
        <f>VLOOKUP(Table1[[#This Row],[جایگاه سازمانی]],Table2[#All],2,FALSE)</f>
        <v>3</v>
      </c>
      <c r="I63" s="38" t="s">
        <v>15</v>
      </c>
      <c r="J63" s="39">
        <f>VLOOKUP(Table1[[#This Row],[مدرک تحصیلی]],Table3[#All],2,FALSE)</f>
        <v>2.5</v>
      </c>
      <c r="K63" s="38"/>
      <c r="L63" s="40">
        <v>9</v>
      </c>
      <c r="M63" s="41">
        <f>Table1[[#This Row],[سابقه (سال)]]*'جداول پایه'!$B$21</f>
        <v>2.25</v>
      </c>
      <c r="N63" s="38" t="s">
        <v>18</v>
      </c>
      <c r="O63" s="39">
        <f>IFERROR(IF(Table1[[#This Row],[جایگاه سازمانی]]="عملیاتی",VLOOKUP(Table1[[#This Row],[منطقه خدمتی]],Table4[#All],2,FALSE),0),0)</f>
        <v>2</v>
      </c>
      <c r="P63" s="41">
        <f>Table1[[#This Row],[امتیاز جایگاه]]+Table1[[#This Row],[امتیاز مدرک]]+Table1[[#This Row],[امتیاز سابقه]]+Table1[[#This Row],[ضریب منطقه خدمتی]]</f>
        <v>9.75</v>
      </c>
    </row>
    <row r="64" spans="1:16" x14ac:dyDescent="0.15">
      <c r="A64" s="35"/>
      <c r="B64" s="38"/>
      <c r="C64" s="38"/>
      <c r="D64" s="38" t="s">
        <v>109</v>
      </c>
      <c r="E64" s="38"/>
      <c r="F64" s="39">
        <f>IF(Table1[[#This Row],[جایگاه سازمانی]]="عملیاتی",IFERROR(VLOOKUP(Table1[[#This Row],[رتبه]],TblOprGrade[#All],2,FALSE),1),IF(Table1[[#This Row],[جایگاه سازمانی]]="دیسپچ",IFERROR(VLOOKUP(Table1[[#This Row],[رتبه]],TblDispGrade[#All],2,FALSE),1),1))</f>
        <v>1</v>
      </c>
      <c r="G64" s="38" t="s">
        <v>9</v>
      </c>
      <c r="H64" s="39">
        <f>VLOOKUP(Table1[[#This Row],[جایگاه سازمانی]],Table2[#All],2,FALSE)</f>
        <v>3</v>
      </c>
      <c r="I64" s="38" t="s">
        <v>15</v>
      </c>
      <c r="J64" s="39">
        <f>VLOOKUP(Table1[[#This Row],[مدرک تحصیلی]],Table3[#All],2,FALSE)</f>
        <v>2.5</v>
      </c>
      <c r="K64" s="38"/>
      <c r="L64" s="40">
        <v>5</v>
      </c>
      <c r="M64" s="41">
        <f>Table1[[#This Row],[سابقه (سال)]]*'جداول پایه'!$B$21</f>
        <v>1.25</v>
      </c>
      <c r="N64" s="38" t="s">
        <v>18</v>
      </c>
      <c r="O64" s="39">
        <f>IFERROR(IF(Table1[[#This Row],[جایگاه سازمانی]]="عملیاتی",VLOOKUP(Table1[[#This Row],[منطقه خدمتی]],Table4[#All],2,FALSE),0),0)</f>
        <v>2</v>
      </c>
      <c r="P64" s="41">
        <f>Table1[[#This Row],[امتیاز جایگاه]]+Table1[[#This Row],[امتیاز مدرک]]+Table1[[#This Row],[امتیاز سابقه]]+Table1[[#This Row],[ضریب منطقه خدمتی]]</f>
        <v>8.75</v>
      </c>
    </row>
    <row r="65" spans="1:16" x14ac:dyDescent="0.15">
      <c r="A65" s="35"/>
      <c r="B65" s="38"/>
      <c r="C65" s="38"/>
      <c r="D65" s="38" t="s">
        <v>109</v>
      </c>
      <c r="E65" s="38"/>
      <c r="F65" s="39">
        <f>IF(Table1[[#This Row],[جایگاه سازمانی]]="عملیاتی",IFERROR(VLOOKUP(Table1[[#This Row],[رتبه]],TblOprGrade[#All],2,FALSE),1),IF(Table1[[#This Row],[جایگاه سازمانی]]="دیسپچ",IFERROR(VLOOKUP(Table1[[#This Row],[رتبه]],TblDispGrade[#All],2,FALSE),1),1))</f>
        <v>1</v>
      </c>
      <c r="G65" s="38" t="s">
        <v>9</v>
      </c>
      <c r="H65" s="39">
        <f>VLOOKUP(Table1[[#This Row],[جایگاه سازمانی]],Table2[#All],2,FALSE)</f>
        <v>3</v>
      </c>
      <c r="I65" s="38" t="s">
        <v>14</v>
      </c>
      <c r="J65" s="39">
        <f>VLOOKUP(Table1[[#This Row],[مدرک تحصیلی]],Table3[#All],2,FALSE)</f>
        <v>2</v>
      </c>
      <c r="K65" s="38"/>
      <c r="L65" s="40">
        <v>4</v>
      </c>
      <c r="M65" s="41">
        <f>Table1[[#This Row],[سابقه (سال)]]*'جداول پایه'!$B$21</f>
        <v>1</v>
      </c>
      <c r="N65" s="38" t="s">
        <v>18</v>
      </c>
      <c r="O65" s="39">
        <f>IFERROR(IF(Table1[[#This Row],[جایگاه سازمانی]]="عملیاتی",VLOOKUP(Table1[[#This Row],[منطقه خدمتی]],Table4[#All],2,FALSE),0),0)</f>
        <v>2</v>
      </c>
      <c r="P65" s="41">
        <f>Table1[[#This Row],[امتیاز جایگاه]]+Table1[[#This Row],[امتیاز مدرک]]+Table1[[#This Row],[امتیاز سابقه]]+Table1[[#This Row],[ضریب منطقه خدمتی]]</f>
        <v>8</v>
      </c>
    </row>
    <row r="66" spans="1:16" x14ac:dyDescent="0.15">
      <c r="A66" s="35"/>
      <c r="B66" s="38"/>
      <c r="C66" s="38"/>
      <c r="D66" s="38" t="s">
        <v>109</v>
      </c>
      <c r="E66" s="38"/>
      <c r="F66" s="39">
        <f>IF(Table1[[#This Row],[جایگاه سازمانی]]="عملیاتی",IFERROR(VLOOKUP(Table1[[#This Row],[رتبه]],TblOprGrade[#All],2,FALSE),1),IF(Table1[[#This Row],[جایگاه سازمانی]]="دیسپچ",IFERROR(VLOOKUP(Table1[[#This Row],[رتبه]],TblDispGrade[#All],2,FALSE),1),1))</f>
        <v>1</v>
      </c>
      <c r="G66" s="38" t="s">
        <v>9</v>
      </c>
      <c r="H66" s="39">
        <f>VLOOKUP(Table1[[#This Row],[جایگاه سازمانی]],Table2[#All],2,FALSE)</f>
        <v>3</v>
      </c>
      <c r="I66" s="38" t="s">
        <v>14</v>
      </c>
      <c r="J66" s="39">
        <f>VLOOKUP(Table1[[#This Row],[مدرک تحصیلی]],Table3[#All],2,FALSE)</f>
        <v>2</v>
      </c>
      <c r="K66" s="38"/>
      <c r="L66" s="40">
        <v>4</v>
      </c>
      <c r="M66" s="41">
        <f>Table1[[#This Row],[سابقه (سال)]]*'جداول پایه'!$B$21</f>
        <v>1</v>
      </c>
      <c r="N66" s="38" t="s">
        <v>18</v>
      </c>
      <c r="O66" s="39">
        <f>IFERROR(IF(Table1[[#This Row],[جایگاه سازمانی]]="عملیاتی",VLOOKUP(Table1[[#This Row],[منطقه خدمتی]],Table4[#All],2,FALSE),0),0)</f>
        <v>2</v>
      </c>
      <c r="P66" s="41">
        <f>Table1[[#This Row],[امتیاز جایگاه]]+Table1[[#This Row],[امتیاز مدرک]]+Table1[[#This Row],[امتیاز سابقه]]+Table1[[#This Row],[ضریب منطقه خدمتی]]</f>
        <v>8</v>
      </c>
    </row>
    <row r="67" spans="1:16" x14ac:dyDescent="0.15">
      <c r="A67" s="35"/>
      <c r="B67" s="38"/>
      <c r="C67" s="38"/>
      <c r="D67" s="38" t="s">
        <v>109</v>
      </c>
      <c r="E67" s="38"/>
      <c r="F67" s="38">
        <f>IF(Table1[[#This Row],[جایگاه سازمانی]]="عملیاتی",IFERROR(VLOOKUP(Table1[[#This Row],[رتبه]],TblOprGrade[#All],2,FALSE),1),IF(Table1[[#This Row],[جایگاه سازمانی]]="دیسپچ",IFERROR(VLOOKUP(Table1[[#This Row],[رتبه]],TblDispGrade[#All],2,FALSE),1),1))</f>
        <v>1</v>
      </c>
      <c r="G67" s="38" t="s">
        <v>9</v>
      </c>
      <c r="H67" s="38">
        <f>VLOOKUP(Table1[[#This Row],[جایگاه سازمانی]],Table2[#All],2,FALSE)</f>
        <v>3</v>
      </c>
      <c r="I67" s="38" t="s">
        <v>14</v>
      </c>
      <c r="J67" s="38">
        <f>VLOOKUP(Table1[[#This Row],[مدرک تحصیلی]],Table3[#All],2,FALSE)</f>
        <v>2</v>
      </c>
      <c r="K67" s="38"/>
      <c r="L67" s="38">
        <v>2</v>
      </c>
      <c r="M67" s="38">
        <f>Table1[[#This Row],[سابقه (سال)]]*'جداول پایه'!$B$21</f>
        <v>0.5</v>
      </c>
      <c r="N67" s="38" t="s">
        <v>18</v>
      </c>
      <c r="O67" s="38">
        <f>IFERROR(IF(Table1[[#This Row],[جایگاه سازمانی]]="عملیاتی",VLOOKUP(Table1[[#This Row],[منطقه خدمتی]],Table4[#All],2,FALSE),0),0)</f>
        <v>2</v>
      </c>
      <c r="P67" s="38">
        <f>Table1[[#This Row],[امتیاز جایگاه]]+Table1[[#This Row],[امتیاز مدرک]]+Table1[[#This Row],[امتیاز سابقه]]+Table1[[#This Row],[ضریب منطقه خدمتی]]</f>
        <v>7.5</v>
      </c>
    </row>
    <row r="68" spans="1:16" x14ac:dyDescent="0.15">
      <c r="A68" s="35"/>
      <c r="B68" s="38"/>
      <c r="C68" s="38"/>
      <c r="D68" s="38" t="s">
        <v>109</v>
      </c>
      <c r="E68" s="38"/>
      <c r="F68" s="38">
        <f>IF(Table1[[#This Row],[جایگاه سازمانی]]="عملیاتی",IFERROR(VLOOKUP(Table1[[#This Row],[رتبه]],TblOprGrade[#All],2,FALSE),1),IF(Table1[[#This Row],[جایگاه سازمانی]]="دیسپچ",IFERROR(VLOOKUP(Table1[[#This Row],[رتبه]],TblDispGrade[#All],2,FALSE),1),1))</f>
        <v>1</v>
      </c>
      <c r="G68" s="38" t="s">
        <v>9</v>
      </c>
      <c r="H68" s="38">
        <f>VLOOKUP(Table1[[#This Row],[جایگاه سازمانی]],Table2[#All],2,FALSE)</f>
        <v>3</v>
      </c>
      <c r="I68" s="38" t="s">
        <v>15</v>
      </c>
      <c r="J68" s="38">
        <f>VLOOKUP(Table1[[#This Row],[مدرک تحصیلی]],Table3[#All],2,FALSE)</f>
        <v>2.5</v>
      </c>
      <c r="K68" s="38"/>
      <c r="L68" s="38">
        <v>4</v>
      </c>
      <c r="M68" s="38">
        <f>Table1[[#This Row],[سابقه (سال)]]*'جداول پایه'!$B$21</f>
        <v>1</v>
      </c>
      <c r="N68" s="38" t="s">
        <v>18</v>
      </c>
      <c r="O68" s="38">
        <f>IFERROR(IF(Table1[[#This Row],[جایگاه سازمانی]]="عملیاتی",VLOOKUP(Table1[[#This Row],[منطقه خدمتی]],Table4[#All],2,FALSE),0),0)</f>
        <v>2</v>
      </c>
      <c r="P68" s="38">
        <f>Table1[[#This Row],[امتیاز جایگاه]]+Table1[[#This Row],[امتیاز مدرک]]+Table1[[#This Row],[امتیاز سابقه]]+Table1[[#This Row],[ضریب منطقه خدمتی]]</f>
        <v>8.5</v>
      </c>
    </row>
    <row r="69" spans="1:16" x14ac:dyDescent="0.15">
      <c r="A69" s="35"/>
      <c r="B69" s="38"/>
      <c r="C69" s="38"/>
      <c r="D69" s="38" t="s">
        <v>109</v>
      </c>
      <c r="E69" s="38"/>
      <c r="F69" s="38">
        <f>IF(Table1[[#This Row],[جایگاه سازمانی]]="عملیاتی",IFERROR(VLOOKUP(Table1[[#This Row],[رتبه]],TblOprGrade[#All],2,FALSE),1),IF(Table1[[#This Row],[جایگاه سازمانی]]="دیسپچ",IFERROR(VLOOKUP(Table1[[#This Row],[رتبه]],TblDispGrade[#All],2,FALSE),1),1))</f>
        <v>1</v>
      </c>
      <c r="G69" s="38" t="s">
        <v>9</v>
      </c>
      <c r="H69" s="38">
        <f>VLOOKUP(Table1[[#This Row],[جایگاه سازمانی]],Table2[#All],2,FALSE)</f>
        <v>3</v>
      </c>
      <c r="I69" s="38" t="s">
        <v>15</v>
      </c>
      <c r="J69" s="38">
        <f>VLOOKUP(Table1[[#This Row],[مدرک تحصیلی]],Table3[#All],2,FALSE)</f>
        <v>2.5</v>
      </c>
      <c r="K69" s="38"/>
      <c r="L69" s="38">
        <v>1</v>
      </c>
      <c r="M69" s="38">
        <f>Table1[[#This Row],[سابقه (سال)]]*'جداول پایه'!$B$21</f>
        <v>0.25</v>
      </c>
      <c r="N69" s="38" t="s">
        <v>18</v>
      </c>
      <c r="O69" s="38">
        <f>IFERROR(IF(Table1[[#This Row],[جایگاه سازمانی]]="عملیاتی",VLOOKUP(Table1[[#This Row],[منطقه خدمتی]],Table4[#All],2,FALSE),0),0)</f>
        <v>2</v>
      </c>
      <c r="P69" s="38">
        <f>Table1[[#This Row],[امتیاز جایگاه]]+Table1[[#This Row],[امتیاز مدرک]]+Table1[[#This Row],[امتیاز سابقه]]+Table1[[#This Row],[ضریب منطقه خدمتی]]</f>
        <v>7.75</v>
      </c>
    </row>
    <row r="70" spans="1:16" x14ac:dyDescent="0.15">
      <c r="A70" s="35"/>
      <c r="B70" s="38"/>
      <c r="C70" s="38"/>
      <c r="D70" s="38" t="s">
        <v>109</v>
      </c>
      <c r="E70" s="38"/>
      <c r="F70" s="38">
        <f>IF(Table1[[#This Row],[جایگاه سازمانی]]="عملیاتی",IFERROR(VLOOKUP(Table1[[#This Row],[رتبه]],TblOprGrade[#All],2,FALSE),1),IF(Table1[[#This Row],[جایگاه سازمانی]]="دیسپچ",IFERROR(VLOOKUP(Table1[[#This Row],[رتبه]],TblDispGrade[#All],2,FALSE),1),1))</f>
        <v>1</v>
      </c>
      <c r="G70" s="38" t="s">
        <v>9</v>
      </c>
      <c r="H70" s="38">
        <f>VLOOKUP(Table1[[#This Row],[جایگاه سازمانی]],Table2[#All],2,FALSE)</f>
        <v>3</v>
      </c>
      <c r="I70" s="38" t="s">
        <v>14</v>
      </c>
      <c r="J70" s="38">
        <f>VLOOKUP(Table1[[#This Row],[مدرک تحصیلی]],Table3[#All],2,FALSE)</f>
        <v>2</v>
      </c>
      <c r="K70" s="38"/>
      <c r="L70" s="38">
        <v>1</v>
      </c>
      <c r="M70" s="38">
        <f>Table1[[#This Row],[سابقه (سال)]]*'جداول پایه'!$B$21</f>
        <v>0.25</v>
      </c>
      <c r="N70" s="38" t="s">
        <v>18</v>
      </c>
      <c r="O70" s="38">
        <f>IFERROR(IF(Table1[[#This Row],[جایگاه سازمانی]]="عملیاتی",VLOOKUP(Table1[[#This Row],[منطقه خدمتی]],Table4[#All],2,FALSE),0),0)</f>
        <v>2</v>
      </c>
      <c r="P70" s="38">
        <f>Table1[[#This Row],[امتیاز جایگاه]]+Table1[[#This Row],[امتیاز مدرک]]+Table1[[#This Row],[امتیاز سابقه]]+Table1[[#This Row],[ضریب منطقه خدمتی]]</f>
        <v>7.25</v>
      </c>
    </row>
    <row r="71" spans="1:16" x14ac:dyDescent="0.15">
      <c r="A71" s="35"/>
      <c r="B71" s="35"/>
      <c r="C71" s="35"/>
      <c r="D71" s="35" t="s">
        <v>110</v>
      </c>
      <c r="E71" s="35"/>
      <c r="F71" s="36">
        <f>IF(Table1[[#This Row],[جایگاه سازمانی]]="عملیاتی",IFERROR(VLOOKUP(Table1[[#This Row],[رتبه]],TblOprGrade[#All],2,FALSE),1),IF(Table1[[#This Row],[جایگاه سازمانی]]="دیسپچ",IFERROR(VLOOKUP(Table1[[#This Row],[رتبه]],TblDispGrade[#All],2,FALSE),1),1))</f>
        <v>1</v>
      </c>
      <c r="G71" s="35" t="s">
        <v>9</v>
      </c>
      <c r="H71" s="36">
        <f>VLOOKUP(Table1[[#This Row],[جایگاه سازمانی]],Table2[#All],2,FALSE)</f>
        <v>3</v>
      </c>
      <c r="I71" s="35" t="s">
        <v>14</v>
      </c>
      <c r="J71" s="36">
        <f>VLOOKUP(Table1[[#This Row],[مدرک تحصیلی]],Table3[#All],2,FALSE)</f>
        <v>2</v>
      </c>
      <c r="K71" s="35"/>
      <c r="L71" s="56">
        <v>13</v>
      </c>
      <c r="M71" s="57">
        <f>Table1[[#This Row],[سابقه (سال)]]*'جداول پایه'!$B$21</f>
        <v>3.25</v>
      </c>
      <c r="N71" s="35" t="s">
        <v>17</v>
      </c>
      <c r="O71" s="36">
        <f>IFERROR(IF(Table1[[#This Row],[جایگاه سازمانی]]="عملیاتی",VLOOKUP(Table1[[#This Row],[منطقه خدمتی]],Table4[#All],2,FALSE),0),0)</f>
        <v>1</v>
      </c>
      <c r="P71" s="57">
        <f>Table1[[#This Row],[امتیاز جایگاه]]+Table1[[#This Row],[امتیاز مدرک]]+Table1[[#This Row],[امتیاز سابقه]]+Table1[[#This Row],[ضریب منطقه خدمتی]]</f>
        <v>9.25</v>
      </c>
    </row>
    <row r="72" spans="1:16" s="42" customFormat="1" x14ac:dyDescent="0.15">
      <c r="A72" s="35"/>
      <c r="B72" s="38"/>
      <c r="C72" s="38"/>
      <c r="D72" s="38" t="s">
        <v>110</v>
      </c>
      <c r="E72" s="38"/>
      <c r="F72" s="39">
        <f>IF(Table1[[#This Row],[جایگاه سازمانی]]="عملیاتی",IFERROR(VLOOKUP(Table1[[#This Row],[رتبه]],TblOprGrade[#All],2,FALSE),1),IF(Table1[[#This Row],[جایگاه سازمانی]]="دیسپچ",IFERROR(VLOOKUP(Table1[[#This Row],[رتبه]],TblDispGrade[#All],2,FALSE),1),1))</f>
        <v>1</v>
      </c>
      <c r="G72" s="38" t="s">
        <v>9</v>
      </c>
      <c r="H72" s="39">
        <f>VLOOKUP(Table1[[#This Row],[جایگاه سازمانی]],Table2[#All],2,FALSE)</f>
        <v>3</v>
      </c>
      <c r="I72" s="38" t="s">
        <v>15</v>
      </c>
      <c r="J72" s="39">
        <f>VLOOKUP(Table1[[#This Row],[مدرک تحصیلی]],Table3[#All],2,FALSE)</f>
        <v>2.5</v>
      </c>
      <c r="K72" s="38"/>
      <c r="L72" s="40">
        <v>27</v>
      </c>
      <c r="M72" s="41">
        <f>Table1[[#This Row],[سابقه (سال)]]*'جداول پایه'!$B$21</f>
        <v>6.75</v>
      </c>
      <c r="N72" s="38" t="s">
        <v>17</v>
      </c>
      <c r="O72" s="39">
        <f>IFERROR(IF(Table1[[#This Row],[جایگاه سازمانی]]="عملیاتی",VLOOKUP(Table1[[#This Row],[منطقه خدمتی]],Table4[#All],2,FALSE),0),0)</f>
        <v>1</v>
      </c>
      <c r="P72" s="41">
        <f>Table1[[#This Row],[امتیاز جایگاه]]+Table1[[#This Row],[امتیاز مدرک]]+Table1[[#This Row],[امتیاز سابقه]]+Table1[[#This Row],[ضریب منطقه خدمتی]]</f>
        <v>13.25</v>
      </c>
    </row>
    <row r="73" spans="1:16" x14ac:dyDescent="0.15">
      <c r="A73" s="35"/>
      <c r="B73" s="38"/>
      <c r="C73" s="38"/>
      <c r="D73" s="38" t="s">
        <v>110</v>
      </c>
      <c r="E73" s="38"/>
      <c r="F73" s="39">
        <f>IF(Table1[[#This Row],[جایگاه سازمانی]]="عملیاتی",IFERROR(VLOOKUP(Table1[[#This Row],[رتبه]],TblOprGrade[#All],2,FALSE),1),IF(Table1[[#This Row],[جایگاه سازمانی]]="دیسپچ",IFERROR(VLOOKUP(Table1[[#This Row],[رتبه]],TblDispGrade[#All],2,FALSE),1),1))</f>
        <v>1</v>
      </c>
      <c r="G73" s="38" t="s">
        <v>9</v>
      </c>
      <c r="H73" s="39">
        <f>VLOOKUP(Table1[[#This Row],[جایگاه سازمانی]],Table2[#All],2,FALSE)</f>
        <v>3</v>
      </c>
      <c r="I73" s="38" t="s">
        <v>14</v>
      </c>
      <c r="J73" s="39">
        <f>VLOOKUP(Table1[[#This Row],[مدرک تحصیلی]],Table3[#All],2,FALSE)</f>
        <v>2</v>
      </c>
      <c r="K73" s="38"/>
      <c r="L73" s="40">
        <v>23</v>
      </c>
      <c r="M73" s="41">
        <f>Table1[[#This Row],[سابقه (سال)]]*'جداول پایه'!$B$21</f>
        <v>5.75</v>
      </c>
      <c r="N73" s="38" t="s">
        <v>17</v>
      </c>
      <c r="O73" s="39">
        <f>IFERROR(IF(Table1[[#This Row],[جایگاه سازمانی]]="عملیاتی",VLOOKUP(Table1[[#This Row],[منطقه خدمتی]],Table4[#All],2,FALSE),0),0)</f>
        <v>1</v>
      </c>
      <c r="P73" s="41">
        <f>Table1[[#This Row],[امتیاز جایگاه]]+Table1[[#This Row],[امتیاز مدرک]]+Table1[[#This Row],[امتیاز سابقه]]+Table1[[#This Row],[ضریب منطقه خدمتی]]</f>
        <v>11.75</v>
      </c>
    </row>
    <row r="74" spans="1:16" x14ac:dyDescent="0.15">
      <c r="A74" s="35"/>
      <c r="B74" s="38"/>
      <c r="C74" s="38"/>
      <c r="D74" s="38" t="s">
        <v>110</v>
      </c>
      <c r="E74" s="38"/>
      <c r="F74" s="39">
        <f>IF(Table1[[#This Row],[جایگاه سازمانی]]="عملیاتی",IFERROR(VLOOKUP(Table1[[#This Row],[رتبه]],TblOprGrade[#All],2,FALSE),1),IF(Table1[[#This Row],[جایگاه سازمانی]]="دیسپچ",IFERROR(VLOOKUP(Table1[[#This Row],[رتبه]],TblDispGrade[#All],2,FALSE),1),1))</f>
        <v>1</v>
      </c>
      <c r="G74" s="38" t="s">
        <v>9</v>
      </c>
      <c r="H74" s="39">
        <f>VLOOKUP(Table1[[#This Row],[جایگاه سازمانی]],Table2[#All],2,FALSE)</f>
        <v>3</v>
      </c>
      <c r="I74" s="38" t="s">
        <v>14</v>
      </c>
      <c r="J74" s="39">
        <f>VLOOKUP(Table1[[#This Row],[مدرک تحصیلی]],Table3[#All],2,FALSE)</f>
        <v>2</v>
      </c>
      <c r="K74" s="38"/>
      <c r="L74" s="40">
        <v>21</v>
      </c>
      <c r="M74" s="41">
        <f>Table1[[#This Row],[سابقه (سال)]]*'جداول پایه'!$B$21</f>
        <v>5.25</v>
      </c>
      <c r="N74" s="38" t="s">
        <v>17</v>
      </c>
      <c r="O74" s="39">
        <f>IFERROR(IF(Table1[[#This Row],[جایگاه سازمانی]]="عملیاتی",VLOOKUP(Table1[[#This Row],[منطقه خدمتی]],Table4[#All],2,FALSE),0),0)</f>
        <v>1</v>
      </c>
      <c r="P74" s="41">
        <f>Table1[[#This Row],[امتیاز جایگاه]]+Table1[[#This Row],[امتیاز مدرک]]+Table1[[#This Row],[امتیاز سابقه]]+Table1[[#This Row],[ضریب منطقه خدمتی]]</f>
        <v>11.25</v>
      </c>
    </row>
    <row r="75" spans="1:16" x14ac:dyDescent="0.15">
      <c r="A75" s="35"/>
      <c r="B75" s="38"/>
      <c r="C75" s="38"/>
      <c r="D75" s="38" t="s">
        <v>110</v>
      </c>
      <c r="E75" s="38"/>
      <c r="F75" s="39">
        <f>IF(Table1[[#This Row],[جایگاه سازمانی]]="عملیاتی",IFERROR(VLOOKUP(Table1[[#This Row],[رتبه]],TblOprGrade[#All],2,FALSE),1),IF(Table1[[#This Row],[جایگاه سازمانی]]="دیسپچ",IFERROR(VLOOKUP(Table1[[#This Row],[رتبه]],TblDispGrade[#All],2,FALSE),1),1))</f>
        <v>1</v>
      </c>
      <c r="G75" s="38" t="s">
        <v>9</v>
      </c>
      <c r="H75" s="39">
        <f>VLOOKUP(Table1[[#This Row],[جایگاه سازمانی]],Table2[#All],2,FALSE)</f>
        <v>3</v>
      </c>
      <c r="I75" s="38" t="s">
        <v>14</v>
      </c>
      <c r="J75" s="39">
        <f>VLOOKUP(Table1[[#This Row],[مدرک تحصیلی]],Table3[#All],2,FALSE)</f>
        <v>2</v>
      </c>
      <c r="K75" s="38"/>
      <c r="L75" s="40">
        <v>1</v>
      </c>
      <c r="M75" s="41">
        <f>Table1[[#This Row],[سابقه (سال)]]*'جداول پایه'!$B$21</f>
        <v>0.25</v>
      </c>
      <c r="N75" s="38" t="s">
        <v>17</v>
      </c>
      <c r="O75" s="39">
        <f>IFERROR(IF(Table1[[#This Row],[جایگاه سازمانی]]="عملیاتی",VLOOKUP(Table1[[#This Row],[منطقه خدمتی]],Table4[#All],2,FALSE),0),0)</f>
        <v>1</v>
      </c>
      <c r="P75" s="41">
        <f>Table1[[#This Row],[امتیاز جایگاه]]+Table1[[#This Row],[امتیاز مدرک]]+Table1[[#This Row],[امتیاز سابقه]]+Table1[[#This Row],[ضریب منطقه خدمتی]]</f>
        <v>6.25</v>
      </c>
    </row>
    <row r="76" spans="1:16" x14ac:dyDescent="0.15">
      <c r="A76" s="35"/>
      <c r="B76" s="38"/>
      <c r="C76" s="38"/>
      <c r="D76" s="38" t="s">
        <v>110</v>
      </c>
      <c r="E76" s="38"/>
      <c r="F76" s="39">
        <f>IF(Table1[[#This Row],[جایگاه سازمانی]]="عملیاتی",IFERROR(VLOOKUP(Table1[[#This Row],[رتبه]],TblOprGrade[#All],2,FALSE),1),IF(Table1[[#This Row],[جایگاه سازمانی]]="دیسپچ",IFERROR(VLOOKUP(Table1[[#This Row],[رتبه]],TblDispGrade[#All],2,FALSE),1),1))</f>
        <v>1</v>
      </c>
      <c r="G76" s="38" t="s">
        <v>9</v>
      </c>
      <c r="H76" s="39">
        <f>VLOOKUP(Table1[[#This Row],[جایگاه سازمانی]],Table2[#All],2,FALSE)</f>
        <v>3</v>
      </c>
      <c r="I76" s="38" t="s">
        <v>15</v>
      </c>
      <c r="J76" s="39">
        <f>VLOOKUP(Table1[[#This Row],[مدرک تحصیلی]],Table3[#All],2,FALSE)</f>
        <v>2.5</v>
      </c>
      <c r="K76" s="38"/>
      <c r="L76" s="40">
        <v>1</v>
      </c>
      <c r="M76" s="41">
        <f>Table1[[#This Row],[سابقه (سال)]]*'جداول پایه'!$B$21</f>
        <v>0.25</v>
      </c>
      <c r="N76" s="38" t="s">
        <v>18</v>
      </c>
      <c r="O76" s="39">
        <f>IFERROR(IF(Table1[[#This Row],[جایگاه سازمانی]]="عملیاتی",VLOOKUP(Table1[[#This Row],[منطقه خدمتی]],Table4[#All],2,FALSE),0),0)</f>
        <v>2</v>
      </c>
      <c r="P76" s="41">
        <f>Table1[[#This Row],[امتیاز جایگاه]]+Table1[[#This Row],[امتیاز مدرک]]+Table1[[#This Row],[امتیاز سابقه]]+Table1[[#This Row],[ضریب منطقه خدمتی]]</f>
        <v>7.75</v>
      </c>
    </row>
    <row r="77" spans="1:16" x14ac:dyDescent="0.15">
      <c r="A77" s="35"/>
      <c r="B77" s="38"/>
      <c r="C77" s="38"/>
      <c r="D77" s="38" t="s">
        <v>110</v>
      </c>
      <c r="E77" s="38"/>
      <c r="F77" s="39">
        <f>IF(Table1[[#This Row],[جایگاه سازمانی]]="عملیاتی",IFERROR(VLOOKUP(Table1[[#This Row],[رتبه]],TblOprGrade[#All],2,FALSE),1),IF(Table1[[#This Row],[جایگاه سازمانی]]="دیسپچ",IFERROR(VLOOKUP(Table1[[#This Row],[رتبه]],TblDispGrade[#All],2,FALSE),1),1))</f>
        <v>1</v>
      </c>
      <c r="G77" s="38" t="s">
        <v>9</v>
      </c>
      <c r="H77" s="39">
        <f>VLOOKUP(Table1[[#This Row],[جایگاه سازمانی]],Table2[#All],2,FALSE)</f>
        <v>3</v>
      </c>
      <c r="I77" s="38" t="s">
        <v>15</v>
      </c>
      <c r="J77" s="39">
        <f>VLOOKUP(Table1[[#This Row],[مدرک تحصیلی]],Table3[#All],2,FALSE)</f>
        <v>2.5</v>
      </c>
      <c r="K77" s="38"/>
      <c r="L77" s="40">
        <v>1</v>
      </c>
      <c r="M77" s="41">
        <f>Table1[[#This Row],[سابقه (سال)]]*'جداول پایه'!$B$21</f>
        <v>0.25</v>
      </c>
      <c r="N77" s="38" t="s">
        <v>18</v>
      </c>
      <c r="O77" s="39">
        <f>IFERROR(IF(Table1[[#This Row],[جایگاه سازمانی]]="عملیاتی",VLOOKUP(Table1[[#This Row],[منطقه خدمتی]],Table4[#All],2,FALSE),0),0)</f>
        <v>2</v>
      </c>
      <c r="P77" s="41">
        <f>Table1[[#This Row],[امتیاز جایگاه]]+Table1[[#This Row],[امتیاز مدرک]]+Table1[[#This Row],[امتیاز سابقه]]+Table1[[#This Row],[ضریب منطقه خدمتی]]</f>
        <v>7.75</v>
      </c>
    </row>
    <row r="78" spans="1:16" x14ac:dyDescent="0.15">
      <c r="A78" s="35"/>
      <c r="B78" s="38"/>
      <c r="C78" s="38"/>
      <c r="D78" s="38" t="s">
        <v>110</v>
      </c>
      <c r="E78" s="38"/>
      <c r="F78" s="39">
        <f>IF(Table1[[#This Row],[جایگاه سازمانی]]="عملیاتی",IFERROR(VLOOKUP(Table1[[#This Row],[رتبه]],TblOprGrade[#All],2,FALSE),1),IF(Table1[[#This Row],[جایگاه سازمانی]]="دیسپچ",IFERROR(VLOOKUP(Table1[[#This Row],[رتبه]],TblDispGrade[#All],2,FALSE),1),1))</f>
        <v>1</v>
      </c>
      <c r="G78" s="38" t="s">
        <v>9</v>
      </c>
      <c r="H78" s="39">
        <f>VLOOKUP(Table1[[#This Row],[جایگاه سازمانی]],Table2[#All],2,FALSE)</f>
        <v>3</v>
      </c>
      <c r="I78" s="38" t="s">
        <v>14</v>
      </c>
      <c r="J78" s="39">
        <f>VLOOKUP(Table1[[#This Row],[مدرک تحصیلی]],Table3[#All],2,FALSE)</f>
        <v>2</v>
      </c>
      <c r="K78" s="38"/>
      <c r="L78" s="40">
        <v>1</v>
      </c>
      <c r="M78" s="41">
        <f>Table1[[#This Row],[سابقه (سال)]]*'جداول پایه'!$B$21</f>
        <v>0.25</v>
      </c>
      <c r="N78" s="38" t="s">
        <v>18</v>
      </c>
      <c r="O78" s="39">
        <f>IFERROR(IF(Table1[[#This Row],[جایگاه سازمانی]]="عملیاتی",VLOOKUP(Table1[[#This Row],[منطقه خدمتی]],Table4[#All],2,FALSE),0),0)</f>
        <v>2</v>
      </c>
      <c r="P78" s="41">
        <f>Table1[[#This Row],[امتیاز جایگاه]]+Table1[[#This Row],[امتیاز مدرک]]+Table1[[#This Row],[امتیاز سابقه]]+Table1[[#This Row],[ضریب منطقه خدمتی]]</f>
        <v>7.25</v>
      </c>
    </row>
    <row r="79" spans="1:16" x14ac:dyDescent="0.15">
      <c r="A79" s="35"/>
      <c r="B79" s="38"/>
      <c r="C79" s="38"/>
      <c r="D79" s="38" t="s">
        <v>110</v>
      </c>
      <c r="E79" s="38"/>
      <c r="F79" s="39">
        <f>IF(Table1[[#This Row],[جایگاه سازمانی]]="عملیاتی",IFERROR(VLOOKUP(Table1[[#This Row],[رتبه]],TblOprGrade[#All],2,FALSE),1),IF(Table1[[#This Row],[جایگاه سازمانی]]="دیسپچ",IFERROR(VLOOKUP(Table1[[#This Row],[رتبه]],TblDispGrade[#All],2,FALSE),1),1))</f>
        <v>1</v>
      </c>
      <c r="G79" s="38" t="s">
        <v>9</v>
      </c>
      <c r="H79" s="39">
        <f>VLOOKUP(Table1[[#This Row],[جایگاه سازمانی]],Table2[#All],2,FALSE)</f>
        <v>3</v>
      </c>
      <c r="I79" s="38" t="s">
        <v>14</v>
      </c>
      <c r="J79" s="39">
        <f>VLOOKUP(Table1[[#This Row],[مدرک تحصیلی]],Table3[#All],2,FALSE)</f>
        <v>2</v>
      </c>
      <c r="K79" s="38"/>
      <c r="L79" s="40">
        <v>1</v>
      </c>
      <c r="M79" s="41">
        <f>Table1[[#This Row],[سابقه (سال)]]*'جداول پایه'!$B$21</f>
        <v>0.25</v>
      </c>
      <c r="N79" s="38" t="s">
        <v>18</v>
      </c>
      <c r="O79" s="39">
        <f>IFERROR(IF(Table1[[#This Row],[جایگاه سازمانی]]="عملیاتی",VLOOKUP(Table1[[#This Row],[منطقه خدمتی]],Table4[#All],2,FALSE),0),0)</f>
        <v>2</v>
      </c>
      <c r="P79" s="41">
        <f>Table1[[#This Row],[امتیاز جایگاه]]+Table1[[#This Row],[امتیاز مدرک]]+Table1[[#This Row],[امتیاز سابقه]]+Table1[[#This Row],[ضریب منطقه خدمتی]]</f>
        <v>7.25</v>
      </c>
    </row>
    <row r="80" spans="1:16" x14ac:dyDescent="0.15">
      <c r="A80" s="35"/>
      <c r="B80" s="38"/>
      <c r="C80" s="38"/>
      <c r="D80" s="38" t="s">
        <v>110</v>
      </c>
      <c r="E80" s="38"/>
      <c r="F80" s="39">
        <f>IF(Table1[[#This Row],[جایگاه سازمانی]]="عملیاتی",IFERROR(VLOOKUP(Table1[[#This Row],[رتبه]],TblOprGrade[#All],2,FALSE),1),IF(Table1[[#This Row],[جایگاه سازمانی]]="دیسپچ",IFERROR(VLOOKUP(Table1[[#This Row],[رتبه]],TblDispGrade[#All],2,FALSE),1),1))</f>
        <v>1</v>
      </c>
      <c r="G80" s="38" t="s">
        <v>9</v>
      </c>
      <c r="H80" s="39">
        <f>VLOOKUP(Table1[[#This Row],[جایگاه سازمانی]],Table2[#All],2,FALSE)</f>
        <v>3</v>
      </c>
      <c r="I80" s="38" t="s">
        <v>15</v>
      </c>
      <c r="J80" s="39">
        <f>VLOOKUP(Table1[[#This Row],[مدرک تحصیلی]],Table3[#All],2,FALSE)</f>
        <v>2.5</v>
      </c>
      <c r="K80" s="38"/>
      <c r="L80" s="40">
        <v>11</v>
      </c>
      <c r="M80" s="41">
        <f>Table1[[#This Row],[سابقه (سال)]]*'جداول پایه'!$B$21</f>
        <v>2.75</v>
      </c>
      <c r="N80" s="38" t="s">
        <v>18</v>
      </c>
      <c r="O80" s="39">
        <f>IFERROR(IF(Table1[[#This Row],[جایگاه سازمانی]]="عملیاتی",VLOOKUP(Table1[[#This Row],[منطقه خدمتی]],Table4[#All],2,FALSE),0),0)</f>
        <v>2</v>
      </c>
      <c r="P80" s="41">
        <f>Table1[[#This Row],[امتیاز جایگاه]]+Table1[[#This Row],[امتیاز مدرک]]+Table1[[#This Row],[امتیاز سابقه]]+Table1[[#This Row],[ضریب منطقه خدمتی]]</f>
        <v>10.25</v>
      </c>
    </row>
    <row r="81" spans="1:16" x14ac:dyDescent="0.15">
      <c r="A81" s="35"/>
      <c r="B81" s="38"/>
      <c r="C81" s="38"/>
      <c r="D81" s="38" t="s">
        <v>110</v>
      </c>
      <c r="E81" s="38"/>
      <c r="F81" s="39">
        <f>IF(Table1[[#This Row],[جایگاه سازمانی]]="عملیاتی",IFERROR(VLOOKUP(Table1[[#This Row],[رتبه]],TblOprGrade[#All],2,FALSE),1),IF(Table1[[#This Row],[جایگاه سازمانی]]="دیسپچ",IFERROR(VLOOKUP(Table1[[#This Row],[رتبه]],TblDispGrade[#All],2,FALSE),1),1))</f>
        <v>1</v>
      </c>
      <c r="G81" s="38" t="s">
        <v>9</v>
      </c>
      <c r="H81" s="39">
        <f>VLOOKUP(Table1[[#This Row],[جایگاه سازمانی]],Table2[#All],2,FALSE)</f>
        <v>3</v>
      </c>
      <c r="I81" s="38" t="s">
        <v>14</v>
      </c>
      <c r="J81" s="39">
        <f>VLOOKUP(Table1[[#This Row],[مدرک تحصیلی]],Table3[#All],2,FALSE)</f>
        <v>2</v>
      </c>
      <c r="K81" s="38"/>
      <c r="L81" s="40">
        <v>1</v>
      </c>
      <c r="M81" s="41">
        <f>Table1[[#This Row],[سابقه (سال)]]*'جداول پایه'!$B$21</f>
        <v>0.25</v>
      </c>
      <c r="N81" s="38" t="s">
        <v>18</v>
      </c>
      <c r="O81" s="39">
        <f>IFERROR(IF(Table1[[#This Row],[جایگاه سازمانی]]="عملیاتی",VLOOKUP(Table1[[#This Row],[منطقه خدمتی]],Table4[#All],2,FALSE),0),0)</f>
        <v>2</v>
      </c>
      <c r="P81" s="41">
        <f>Table1[[#This Row],[امتیاز جایگاه]]+Table1[[#This Row],[امتیاز مدرک]]+Table1[[#This Row],[امتیاز سابقه]]+Table1[[#This Row],[ضریب منطقه خدمتی]]</f>
        <v>7.25</v>
      </c>
    </row>
    <row r="82" spans="1:16" x14ac:dyDescent="0.15">
      <c r="A82" s="35"/>
      <c r="B82" s="38"/>
      <c r="C82" s="38"/>
      <c r="D82" s="38" t="s">
        <v>110</v>
      </c>
      <c r="E82" s="38"/>
      <c r="F82" s="39">
        <f>IF(Table1[[#This Row],[جایگاه سازمانی]]="عملیاتی",IFERROR(VLOOKUP(Table1[[#This Row],[رتبه]],TblOprGrade[#All],2,FALSE),1),IF(Table1[[#This Row],[جایگاه سازمانی]]="دیسپچ",IFERROR(VLOOKUP(Table1[[#This Row],[رتبه]],TblDispGrade[#All],2,FALSE),1),1))</f>
        <v>1</v>
      </c>
      <c r="G82" s="38" t="s">
        <v>9</v>
      </c>
      <c r="H82" s="39">
        <f>VLOOKUP(Table1[[#This Row],[جایگاه سازمانی]],Table2[#All],2,FALSE)</f>
        <v>3</v>
      </c>
      <c r="I82" s="38" t="s">
        <v>14</v>
      </c>
      <c r="J82" s="39">
        <f>VLOOKUP(Table1[[#This Row],[مدرک تحصیلی]],Table3[#All],2,FALSE)</f>
        <v>2</v>
      </c>
      <c r="K82" s="38"/>
      <c r="L82" s="40">
        <v>1</v>
      </c>
      <c r="M82" s="41">
        <f>Table1[[#This Row],[سابقه (سال)]]*'جداول پایه'!$B$21</f>
        <v>0.25</v>
      </c>
      <c r="N82" s="38" t="s">
        <v>18</v>
      </c>
      <c r="O82" s="39">
        <f>IFERROR(IF(Table1[[#This Row],[جایگاه سازمانی]]="عملیاتی",VLOOKUP(Table1[[#This Row],[منطقه خدمتی]],Table4[#All],2,FALSE),0),0)</f>
        <v>2</v>
      </c>
      <c r="P82" s="41">
        <f>Table1[[#This Row],[امتیاز جایگاه]]+Table1[[#This Row],[امتیاز مدرک]]+Table1[[#This Row],[امتیاز سابقه]]+Table1[[#This Row],[ضریب منطقه خدمتی]]</f>
        <v>7.25</v>
      </c>
    </row>
    <row r="83" spans="1:16" x14ac:dyDescent="0.15">
      <c r="A83" s="35"/>
      <c r="B83" s="38"/>
      <c r="C83" s="38"/>
      <c r="D83" s="38" t="s">
        <v>110</v>
      </c>
      <c r="E83" s="38"/>
      <c r="F83" s="39">
        <f>IF(Table1[[#This Row],[جایگاه سازمانی]]="عملیاتی",IFERROR(VLOOKUP(Table1[[#This Row],[رتبه]],TblOprGrade[#All],2,FALSE),1),IF(Table1[[#This Row],[جایگاه سازمانی]]="دیسپچ",IFERROR(VLOOKUP(Table1[[#This Row],[رتبه]],TblDispGrade[#All],2,FALSE),1),1))</f>
        <v>1</v>
      </c>
      <c r="G83" s="38" t="s">
        <v>9</v>
      </c>
      <c r="H83" s="39">
        <f>VLOOKUP(Table1[[#This Row],[جایگاه سازمانی]],Table2[#All],2,FALSE)</f>
        <v>3</v>
      </c>
      <c r="I83" s="38" t="s">
        <v>14</v>
      </c>
      <c r="J83" s="39">
        <f>VLOOKUP(Table1[[#This Row],[مدرک تحصیلی]],Table3[#All],2,FALSE)</f>
        <v>2</v>
      </c>
      <c r="K83" s="38"/>
      <c r="L83" s="40">
        <v>1</v>
      </c>
      <c r="M83" s="41">
        <f>Table1[[#This Row],[سابقه (سال)]]*'جداول پایه'!$B$21</f>
        <v>0.25</v>
      </c>
      <c r="N83" s="38" t="s">
        <v>18</v>
      </c>
      <c r="O83" s="39">
        <f>IFERROR(IF(Table1[[#This Row],[جایگاه سازمانی]]="عملیاتی",VLOOKUP(Table1[[#This Row],[منطقه خدمتی]],Table4[#All],2,FALSE),0),0)</f>
        <v>2</v>
      </c>
      <c r="P83" s="41">
        <f>Table1[[#This Row],[امتیاز جایگاه]]+Table1[[#This Row],[امتیاز مدرک]]+Table1[[#This Row],[امتیاز سابقه]]+Table1[[#This Row],[ضریب منطقه خدمتی]]</f>
        <v>7.25</v>
      </c>
    </row>
    <row r="84" spans="1:16" x14ac:dyDescent="0.15">
      <c r="A84" s="35"/>
      <c r="B84" s="38"/>
      <c r="C84" s="38"/>
      <c r="D84" s="38" t="s">
        <v>110</v>
      </c>
      <c r="E84" s="38"/>
      <c r="F84" s="39">
        <f>IF(Table1[[#This Row],[جایگاه سازمانی]]="عملیاتی",IFERROR(VLOOKUP(Table1[[#This Row],[رتبه]],TblOprGrade[#All],2,FALSE),1),IF(Table1[[#This Row],[جایگاه سازمانی]]="دیسپچ",IFERROR(VLOOKUP(Table1[[#This Row],[رتبه]],TblDispGrade[#All],2,FALSE),1),1))</f>
        <v>1</v>
      </c>
      <c r="G84" s="38" t="s">
        <v>9</v>
      </c>
      <c r="H84" s="39">
        <f>VLOOKUP(Table1[[#This Row],[جایگاه سازمانی]],Table2[#All],2,FALSE)</f>
        <v>3</v>
      </c>
      <c r="I84" s="38" t="s">
        <v>14</v>
      </c>
      <c r="J84" s="39">
        <f>VLOOKUP(Table1[[#This Row],[مدرک تحصیلی]],Table3[#All],2,FALSE)</f>
        <v>2</v>
      </c>
      <c r="K84" s="38"/>
      <c r="L84" s="40">
        <v>3</v>
      </c>
      <c r="M84" s="41">
        <f>Table1[[#This Row],[سابقه (سال)]]*'جداول پایه'!$B$21</f>
        <v>0.75</v>
      </c>
      <c r="N84" s="38" t="s">
        <v>18</v>
      </c>
      <c r="O84" s="39">
        <f>IFERROR(IF(Table1[[#This Row],[جایگاه سازمانی]]="عملیاتی",VLOOKUP(Table1[[#This Row],[منطقه خدمتی]],Table4[#All],2,FALSE),0),0)</f>
        <v>2</v>
      </c>
      <c r="P84" s="41">
        <f>Table1[[#This Row],[امتیاز جایگاه]]+Table1[[#This Row],[امتیاز مدرک]]+Table1[[#This Row],[امتیاز سابقه]]+Table1[[#This Row],[ضریب منطقه خدمتی]]</f>
        <v>7.75</v>
      </c>
    </row>
    <row r="85" spans="1:16" x14ac:dyDescent="0.15">
      <c r="A85" s="35"/>
      <c r="B85" s="38"/>
      <c r="C85" s="38"/>
      <c r="D85" s="38" t="s">
        <v>110</v>
      </c>
      <c r="E85" s="38"/>
      <c r="F85" s="39">
        <f>IF(Table1[[#This Row],[جایگاه سازمانی]]="عملیاتی",IFERROR(VLOOKUP(Table1[[#This Row],[رتبه]],TblOprGrade[#All],2,FALSE),1),IF(Table1[[#This Row],[جایگاه سازمانی]]="دیسپچ",IFERROR(VLOOKUP(Table1[[#This Row],[رتبه]],TblDispGrade[#All],2,FALSE),1),1))</f>
        <v>1</v>
      </c>
      <c r="G85" s="38" t="s">
        <v>9</v>
      </c>
      <c r="H85" s="39">
        <f>VLOOKUP(Table1[[#This Row],[جایگاه سازمانی]],Table2[#All],2,FALSE)</f>
        <v>3</v>
      </c>
      <c r="I85" s="38" t="s">
        <v>15</v>
      </c>
      <c r="J85" s="39">
        <f>VLOOKUP(Table1[[#This Row],[مدرک تحصیلی]],Table3[#All],2,FALSE)</f>
        <v>2.5</v>
      </c>
      <c r="K85" s="38"/>
      <c r="L85" s="40">
        <v>1</v>
      </c>
      <c r="M85" s="41">
        <f>Table1[[#This Row],[سابقه (سال)]]*'جداول پایه'!$B$21</f>
        <v>0.25</v>
      </c>
      <c r="N85" s="38" t="s">
        <v>17</v>
      </c>
      <c r="O85" s="39">
        <f>IFERROR(IF(Table1[[#This Row],[جایگاه سازمانی]]="عملیاتی",VLOOKUP(Table1[[#This Row],[منطقه خدمتی]],Table4[#All],2,FALSE),0),0)</f>
        <v>1</v>
      </c>
      <c r="P85" s="41">
        <f>Table1[[#This Row],[امتیاز جایگاه]]+Table1[[#This Row],[امتیاز مدرک]]+Table1[[#This Row],[امتیاز سابقه]]+Table1[[#This Row],[ضریب منطقه خدمتی]]</f>
        <v>6.75</v>
      </c>
    </row>
    <row r="86" spans="1:16" x14ac:dyDescent="0.15">
      <c r="A86" s="35"/>
      <c r="B86" s="38"/>
      <c r="C86" s="38"/>
      <c r="D86" s="38" t="s">
        <v>110</v>
      </c>
      <c r="E86" s="38"/>
      <c r="F86" s="39">
        <f>IF(Table1[[#This Row],[جایگاه سازمانی]]="عملیاتی",IFERROR(VLOOKUP(Table1[[#This Row],[رتبه]],TblOprGrade[#All],2,FALSE),1),IF(Table1[[#This Row],[جایگاه سازمانی]]="دیسپچ",IFERROR(VLOOKUP(Table1[[#This Row],[رتبه]],TblDispGrade[#All],2,FALSE),1),1))</f>
        <v>1</v>
      </c>
      <c r="G86" s="38" t="s">
        <v>9</v>
      </c>
      <c r="H86" s="39">
        <f>VLOOKUP(Table1[[#This Row],[جایگاه سازمانی]],Table2[#All],2,FALSE)</f>
        <v>3</v>
      </c>
      <c r="I86" s="38" t="s">
        <v>14</v>
      </c>
      <c r="J86" s="39">
        <f>VLOOKUP(Table1[[#This Row],[مدرک تحصیلی]],Table3[#All],2,FALSE)</f>
        <v>2</v>
      </c>
      <c r="K86" s="38"/>
      <c r="L86" s="40">
        <v>1</v>
      </c>
      <c r="M86" s="41">
        <f>Table1[[#This Row],[سابقه (سال)]]*'جداول پایه'!$B$21</f>
        <v>0.25</v>
      </c>
      <c r="N86" s="38" t="s">
        <v>18</v>
      </c>
      <c r="O86" s="39">
        <f>IFERROR(IF(Table1[[#This Row],[جایگاه سازمانی]]="عملیاتی",VLOOKUP(Table1[[#This Row],[منطقه خدمتی]],Table4[#All],2,FALSE),0),0)</f>
        <v>2</v>
      </c>
      <c r="P86" s="41">
        <f>Table1[[#This Row],[امتیاز جایگاه]]+Table1[[#This Row],[امتیاز مدرک]]+Table1[[#This Row],[امتیاز سابقه]]+Table1[[#This Row],[ضریب منطقه خدمتی]]</f>
        <v>7.25</v>
      </c>
    </row>
    <row r="87" spans="1:16" x14ac:dyDescent="0.15">
      <c r="A87" s="35"/>
      <c r="B87" s="38"/>
      <c r="C87" s="38"/>
      <c r="D87" s="38" t="s">
        <v>110</v>
      </c>
      <c r="E87" s="38"/>
      <c r="F87" s="39">
        <f>IF(Table1[[#This Row],[جایگاه سازمانی]]="عملیاتی",IFERROR(VLOOKUP(Table1[[#This Row],[رتبه]],TblOprGrade[#All],2,FALSE),1),IF(Table1[[#This Row],[جایگاه سازمانی]]="دیسپچ",IFERROR(VLOOKUP(Table1[[#This Row],[رتبه]],TblDispGrade[#All],2,FALSE),1),1))</f>
        <v>1</v>
      </c>
      <c r="G87" s="38" t="s">
        <v>9</v>
      </c>
      <c r="H87" s="39">
        <f>VLOOKUP(Table1[[#This Row],[جایگاه سازمانی]],Table2[#All],2,FALSE)</f>
        <v>3</v>
      </c>
      <c r="I87" s="38" t="s">
        <v>14</v>
      </c>
      <c r="J87" s="39">
        <f>VLOOKUP(Table1[[#This Row],[مدرک تحصیلی]],Table3[#All],2,FALSE)</f>
        <v>2</v>
      </c>
      <c r="K87" s="38"/>
      <c r="L87" s="40">
        <v>2</v>
      </c>
      <c r="M87" s="41">
        <f>Table1[[#This Row],[سابقه (سال)]]*'جداول پایه'!$B$21</f>
        <v>0.5</v>
      </c>
      <c r="N87" s="38" t="s">
        <v>18</v>
      </c>
      <c r="O87" s="39">
        <f>IFERROR(IF(Table1[[#This Row],[جایگاه سازمانی]]="عملیاتی",VLOOKUP(Table1[[#This Row],[منطقه خدمتی]],Table4[#All],2,FALSE),0),0)</f>
        <v>2</v>
      </c>
      <c r="P87" s="41">
        <f>Table1[[#This Row],[امتیاز جایگاه]]+Table1[[#This Row],[امتیاز مدرک]]+Table1[[#This Row],[امتیاز سابقه]]+Table1[[#This Row],[ضریب منطقه خدمتی]]</f>
        <v>7.5</v>
      </c>
    </row>
    <row r="88" spans="1:16" x14ac:dyDescent="0.15">
      <c r="A88" s="35"/>
      <c r="B88" s="38"/>
      <c r="C88" s="38"/>
      <c r="D88" s="38" t="s">
        <v>110</v>
      </c>
      <c r="E88" s="38"/>
      <c r="F88" s="39">
        <f>IF(Table1[[#This Row],[جایگاه سازمانی]]="عملیاتی",IFERROR(VLOOKUP(Table1[[#This Row],[رتبه]],TblOprGrade[#All],2,FALSE),1),IF(Table1[[#This Row],[جایگاه سازمانی]]="دیسپچ",IFERROR(VLOOKUP(Table1[[#This Row],[رتبه]],TblDispGrade[#All],2,FALSE),1),1))</f>
        <v>1</v>
      </c>
      <c r="G88" s="38" t="s">
        <v>9</v>
      </c>
      <c r="H88" s="39">
        <f>VLOOKUP(Table1[[#This Row],[جایگاه سازمانی]],Table2[#All],2,FALSE)</f>
        <v>3</v>
      </c>
      <c r="I88" s="38" t="s">
        <v>15</v>
      </c>
      <c r="J88" s="39">
        <f>VLOOKUP(Table1[[#This Row],[مدرک تحصیلی]],Table3[#All],2,FALSE)</f>
        <v>2.5</v>
      </c>
      <c r="K88" s="38"/>
      <c r="L88" s="40">
        <v>8</v>
      </c>
      <c r="M88" s="41">
        <f>Table1[[#This Row],[سابقه (سال)]]*'جداول پایه'!$B$21</f>
        <v>2</v>
      </c>
      <c r="N88" s="38" t="s">
        <v>18</v>
      </c>
      <c r="O88" s="39">
        <f>IFERROR(IF(Table1[[#This Row],[جایگاه سازمانی]]="عملیاتی",VLOOKUP(Table1[[#This Row],[منطقه خدمتی]],Table4[#All],2,FALSE),0),0)</f>
        <v>2</v>
      </c>
      <c r="P88" s="41">
        <f>Table1[[#This Row],[امتیاز جایگاه]]+Table1[[#This Row],[امتیاز مدرک]]+Table1[[#This Row],[امتیاز سابقه]]+Table1[[#This Row],[ضریب منطقه خدمتی]]</f>
        <v>9.5</v>
      </c>
    </row>
    <row r="89" spans="1:16" x14ac:dyDescent="0.15">
      <c r="A89" s="35"/>
      <c r="B89" s="38"/>
      <c r="C89" s="38"/>
      <c r="D89" s="38" t="s">
        <v>110</v>
      </c>
      <c r="E89" s="38"/>
      <c r="F89" s="39">
        <f>IF(Table1[[#This Row],[جایگاه سازمانی]]="عملیاتی",IFERROR(VLOOKUP(Table1[[#This Row],[رتبه]],TblOprGrade[#All],2,FALSE),1),IF(Table1[[#This Row],[جایگاه سازمانی]]="دیسپچ",IFERROR(VLOOKUP(Table1[[#This Row],[رتبه]],TblDispGrade[#All],2,FALSE),1),1))</f>
        <v>1</v>
      </c>
      <c r="G89" s="38" t="s">
        <v>9</v>
      </c>
      <c r="H89" s="39">
        <f>VLOOKUP(Table1[[#This Row],[جایگاه سازمانی]],Table2[#All],2,FALSE)</f>
        <v>3</v>
      </c>
      <c r="I89" s="38" t="s">
        <v>15</v>
      </c>
      <c r="J89" s="39">
        <f>VLOOKUP(Table1[[#This Row],[مدرک تحصیلی]],Table3[#All],2,FALSE)</f>
        <v>2.5</v>
      </c>
      <c r="K89" s="38"/>
      <c r="L89" s="40">
        <v>1</v>
      </c>
      <c r="M89" s="41">
        <f>Table1[[#This Row],[سابقه (سال)]]*'جداول پایه'!$B$21</f>
        <v>0.25</v>
      </c>
      <c r="N89" s="38" t="s">
        <v>18</v>
      </c>
      <c r="O89" s="39">
        <f>IFERROR(IF(Table1[[#This Row],[جایگاه سازمانی]]="عملیاتی",VLOOKUP(Table1[[#This Row],[منطقه خدمتی]],Table4[#All],2,FALSE),0),0)</f>
        <v>2</v>
      </c>
      <c r="P89" s="41">
        <f>Table1[[#This Row],[امتیاز جایگاه]]+Table1[[#This Row],[امتیاز مدرک]]+Table1[[#This Row],[امتیاز سابقه]]+Table1[[#This Row],[ضریب منطقه خدمتی]]</f>
        <v>7.75</v>
      </c>
    </row>
    <row r="90" spans="1:16" x14ac:dyDescent="0.15">
      <c r="A90" s="35"/>
      <c r="B90" s="38"/>
      <c r="C90" s="38"/>
      <c r="D90" s="38" t="s">
        <v>110</v>
      </c>
      <c r="E90" s="38"/>
      <c r="F90" s="39">
        <f>IF(Table1[[#This Row],[جایگاه سازمانی]]="عملیاتی",IFERROR(VLOOKUP(Table1[[#This Row],[رتبه]],TblOprGrade[#All],2,FALSE),1),IF(Table1[[#This Row],[جایگاه سازمانی]]="دیسپچ",IFERROR(VLOOKUP(Table1[[#This Row],[رتبه]],TblDispGrade[#All],2,FALSE),1),1))</f>
        <v>1</v>
      </c>
      <c r="G90" s="38" t="s">
        <v>9</v>
      </c>
      <c r="H90" s="39">
        <f>VLOOKUP(Table1[[#This Row],[جایگاه سازمانی]],Table2[#All],2,FALSE)</f>
        <v>3</v>
      </c>
      <c r="I90" s="38" t="s">
        <v>15</v>
      </c>
      <c r="J90" s="39">
        <f>VLOOKUP(Table1[[#This Row],[مدرک تحصیلی]],Table3[#All],2,FALSE)</f>
        <v>2.5</v>
      </c>
      <c r="K90" s="38"/>
      <c r="L90" s="40">
        <v>1</v>
      </c>
      <c r="M90" s="41">
        <f>Table1[[#This Row],[سابقه (سال)]]*'جداول پایه'!$B$21</f>
        <v>0.25</v>
      </c>
      <c r="N90" s="38" t="s">
        <v>18</v>
      </c>
      <c r="O90" s="39">
        <f>IFERROR(IF(Table1[[#This Row],[جایگاه سازمانی]]="عملیاتی",VLOOKUP(Table1[[#This Row],[منطقه خدمتی]],Table4[#All],2,FALSE),0),0)</f>
        <v>2</v>
      </c>
      <c r="P90" s="41">
        <f>Table1[[#This Row],[امتیاز جایگاه]]+Table1[[#This Row],[امتیاز مدرک]]+Table1[[#This Row],[امتیاز سابقه]]+Table1[[#This Row],[ضریب منطقه خدمتی]]</f>
        <v>7.75</v>
      </c>
    </row>
    <row r="91" spans="1:16" x14ac:dyDescent="0.15">
      <c r="A91" s="35"/>
      <c r="B91" s="38"/>
      <c r="C91" s="38"/>
      <c r="D91" s="38" t="s">
        <v>110</v>
      </c>
      <c r="E91" s="38"/>
      <c r="F91" s="39">
        <f>IF(Table1[[#This Row],[جایگاه سازمانی]]="عملیاتی",IFERROR(VLOOKUP(Table1[[#This Row],[رتبه]],TblOprGrade[#All],2,FALSE),1),IF(Table1[[#This Row],[جایگاه سازمانی]]="دیسپچ",IFERROR(VLOOKUP(Table1[[#This Row],[رتبه]],TblDispGrade[#All],2,FALSE),1),1))</f>
        <v>1</v>
      </c>
      <c r="G91" s="38" t="s">
        <v>9</v>
      </c>
      <c r="H91" s="39">
        <f>VLOOKUP(Table1[[#This Row],[جایگاه سازمانی]],Table2[#All],2,FALSE)</f>
        <v>3</v>
      </c>
      <c r="I91" s="38" t="s">
        <v>15</v>
      </c>
      <c r="J91" s="39">
        <f>VLOOKUP(Table1[[#This Row],[مدرک تحصیلی]],Table3[#All],2,FALSE)</f>
        <v>2.5</v>
      </c>
      <c r="K91" s="38"/>
      <c r="L91" s="40">
        <v>6</v>
      </c>
      <c r="M91" s="41">
        <f>Table1[[#This Row],[سابقه (سال)]]*'جداول پایه'!$B$21</f>
        <v>1.5</v>
      </c>
      <c r="N91" s="38" t="s">
        <v>18</v>
      </c>
      <c r="O91" s="39">
        <f>IFERROR(IF(Table1[[#This Row],[جایگاه سازمانی]]="عملیاتی",VLOOKUP(Table1[[#This Row],[منطقه خدمتی]],Table4[#All],2,FALSE),0),0)</f>
        <v>2</v>
      </c>
      <c r="P91" s="41">
        <f>Table1[[#This Row],[امتیاز جایگاه]]+Table1[[#This Row],[امتیاز مدرک]]+Table1[[#This Row],[امتیاز سابقه]]+Table1[[#This Row],[ضریب منطقه خدمتی]]</f>
        <v>9</v>
      </c>
    </row>
    <row r="92" spans="1:16" x14ac:dyDescent="0.15">
      <c r="A92" s="35"/>
      <c r="B92" s="38"/>
      <c r="C92" s="38"/>
      <c r="D92" s="38" t="s">
        <v>110</v>
      </c>
      <c r="E92" s="38"/>
      <c r="F92" s="39">
        <f>IF(Table1[[#This Row],[جایگاه سازمانی]]="عملیاتی",IFERROR(VLOOKUP(Table1[[#This Row],[رتبه]],TblOprGrade[#All],2,FALSE),1),IF(Table1[[#This Row],[جایگاه سازمانی]]="دیسپچ",IFERROR(VLOOKUP(Table1[[#This Row],[رتبه]],TblDispGrade[#All],2,FALSE),1),1))</f>
        <v>1</v>
      </c>
      <c r="G92" s="38" t="s">
        <v>9</v>
      </c>
      <c r="H92" s="39">
        <f>VLOOKUP(Table1[[#This Row],[جایگاه سازمانی]],Table2[#All],2,FALSE)</f>
        <v>3</v>
      </c>
      <c r="I92" s="38" t="s">
        <v>14</v>
      </c>
      <c r="J92" s="39">
        <f>VLOOKUP(Table1[[#This Row],[مدرک تحصیلی]],Table3[#All],2,FALSE)</f>
        <v>2</v>
      </c>
      <c r="K92" s="38"/>
      <c r="L92" s="40">
        <v>1</v>
      </c>
      <c r="M92" s="41">
        <f>Table1[[#This Row],[سابقه (سال)]]*'جداول پایه'!$B$21</f>
        <v>0.25</v>
      </c>
      <c r="N92" s="38" t="s">
        <v>18</v>
      </c>
      <c r="O92" s="39">
        <f>IFERROR(IF(Table1[[#This Row],[جایگاه سازمانی]]="عملیاتی",VLOOKUP(Table1[[#This Row],[منطقه خدمتی]],Table4[#All],2,FALSE),0),0)</f>
        <v>2</v>
      </c>
      <c r="P92" s="41">
        <f>Table1[[#This Row],[امتیاز جایگاه]]+Table1[[#This Row],[امتیاز مدرک]]+Table1[[#This Row],[امتیاز سابقه]]+Table1[[#This Row],[ضریب منطقه خدمتی]]</f>
        <v>7.25</v>
      </c>
    </row>
    <row r="93" spans="1:16" x14ac:dyDescent="0.15">
      <c r="A93" s="35"/>
      <c r="B93" s="38"/>
      <c r="C93" s="38"/>
      <c r="D93" s="38" t="s">
        <v>110</v>
      </c>
      <c r="E93" s="38"/>
      <c r="F93" s="39">
        <f>IF(Table1[[#This Row],[جایگاه سازمانی]]="عملیاتی",IFERROR(VLOOKUP(Table1[[#This Row],[رتبه]],TblOprGrade[#All],2,FALSE),1),IF(Table1[[#This Row],[جایگاه سازمانی]]="دیسپچ",IFERROR(VLOOKUP(Table1[[#This Row],[رتبه]],TblDispGrade[#All],2,FALSE),1),1))</f>
        <v>1</v>
      </c>
      <c r="G93" s="38" t="s">
        <v>9</v>
      </c>
      <c r="H93" s="39">
        <f>VLOOKUP(Table1[[#This Row],[جایگاه سازمانی]],Table2[#All],2,FALSE)</f>
        <v>3</v>
      </c>
      <c r="I93" s="38" t="s">
        <v>15</v>
      </c>
      <c r="J93" s="39">
        <f>VLOOKUP(Table1[[#This Row],[مدرک تحصیلی]],Table3[#All],2,FALSE)</f>
        <v>2.5</v>
      </c>
      <c r="K93" s="38"/>
      <c r="L93" s="40">
        <v>1</v>
      </c>
      <c r="M93" s="41">
        <f>Table1[[#This Row],[سابقه (سال)]]*'جداول پایه'!$B$21</f>
        <v>0.25</v>
      </c>
      <c r="N93" s="38" t="s">
        <v>18</v>
      </c>
      <c r="O93" s="39">
        <f>IFERROR(IF(Table1[[#This Row],[جایگاه سازمانی]]="عملیاتی",VLOOKUP(Table1[[#This Row],[منطقه خدمتی]],Table4[#All],2,FALSE),0),0)</f>
        <v>2</v>
      </c>
      <c r="P93" s="41">
        <f>Table1[[#This Row],[امتیاز جایگاه]]+Table1[[#This Row],[امتیاز مدرک]]+Table1[[#This Row],[امتیاز سابقه]]+Table1[[#This Row],[ضریب منطقه خدمتی]]</f>
        <v>7.75</v>
      </c>
    </row>
    <row r="94" spans="1:16" x14ac:dyDescent="0.15">
      <c r="A94" s="35"/>
      <c r="B94" s="38"/>
      <c r="C94" s="38"/>
      <c r="D94" s="38" t="s">
        <v>110</v>
      </c>
      <c r="E94" s="38"/>
      <c r="F94" s="39">
        <f>IF(Table1[[#This Row],[جایگاه سازمانی]]="عملیاتی",IFERROR(VLOOKUP(Table1[[#This Row],[رتبه]],TblOprGrade[#All],2,FALSE),1),IF(Table1[[#This Row],[جایگاه سازمانی]]="دیسپچ",IFERROR(VLOOKUP(Table1[[#This Row],[رتبه]],TblDispGrade[#All],2,FALSE),1),1))</f>
        <v>1</v>
      </c>
      <c r="G94" s="38" t="s">
        <v>9</v>
      </c>
      <c r="H94" s="39">
        <f>VLOOKUP(Table1[[#This Row],[جایگاه سازمانی]],Table2[#All],2,FALSE)</f>
        <v>3</v>
      </c>
      <c r="I94" s="38" t="s">
        <v>14</v>
      </c>
      <c r="J94" s="39">
        <f>VLOOKUP(Table1[[#This Row],[مدرک تحصیلی]],Table3[#All],2,FALSE)</f>
        <v>2</v>
      </c>
      <c r="K94" s="38"/>
      <c r="L94" s="40">
        <v>1</v>
      </c>
      <c r="M94" s="41">
        <f>Table1[[#This Row],[سابقه (سال)]]*'جداول پایه'!$B$21</f>
        <v>0.25</v>
      </c>
      <c r="N94" s="38" t="s">
        <v>18</v>
      </c>
      <c r="O94" s="39">
        <f>IFERROR(IF(Table1[[#This Row],[جایگاه سازمانی]]="عملیاتی",VLOOKUP(Table1[[#This Row],[منطقه خدمتی]],Table4[#All],2,FALSE),0),0)</f>
        <v>2</v>
      </c>
      <c r="P94" s="41">
        <f>Table1[[#This Row],[امتیاز جایگاه]]+Table1[[#This Row],[امتیاز مدرک]]+Table1[[#This Row],[امتیاز سابقه]]+Table1[[#This Row],[ضریب منطقه خدمتی]]</f>
        <v>7.25</v>
      </c>
    </row>
    <row r="95" spans="1:16" x14ac:dyDescent="0.15">
      <c r="A95" s="35"/>
      <c r="B95" s="38"/>
      <c r="C95" s="38"/>
      <c r="D95" s="38" t="s">
        <v>110</v>
      </c>
      <c r="E95" s="38"/>
      <c r="F95" s="39">
        <f>IF(Table1[[#This Row],[جایگاه سازمانی]]="عملیاتی",IFERROR(VLOOKUP(Table1[[#This Row],[رتبه]],TblOprGrade[#All],2,FALSE),1),IF(Table1[[#This Row],[جایگاه سازمانی]]="دیسپچ",IFERROR(VLOOKUP(Table1[[#This Row],[رتبه]],TblDispGrade[#All],2,FALSE),1),1))</f>
        <v>1</v>
      </c>
      <c r="G95" s="38" t="s">
        <v>9</v>
      </c>
      <c r="H95" s="39">
        <f>VLOOKUP(Table1[[#This Row],[جایگاه سازمانی]],Table2[#All],2,FALSE)</f>
        <v>3</v>
      </c>
      <c r="I95" s="38" t="s">
        <v>15</v>
      </c>
      <c r="J95" s="39">
        <f>VLOOKUP(Table1[[#This Row],[مدرک تحصیلی]],Table3[#All],2,FALSE)</f>
        <v>2.5</v>
      </c>
      <c r="K95" s="38"/>
      <c r="L95" s="40">
        <v>1</v>
      </c>
      <c r="M95" s="41">
        <f>Table1[[#This Row],[سابقه (سال)]]*'جداول پایه'!$B$21</f>
        <v>0.25</v>
      </c>
      <c r="N95" s="38" t="s">
        <v>18</v>
      </c>
      <c r="O95" s="39">
        <f>IFERROR(IF(Table1[[#This Row],[جایگاه سازمانی]]="عملیاتی",VLOOKUP(Table1[[#This Row],[منطقه خدمتی]],Table4[#All],2,FALSE),0),0)</f>
        <v>2</v>
      </c>
      <c r="P95" s="41">
        <f>Table1[[#This Row],[امتیاز جایگاه]]+Table1[[#This Row],[امتیاز مدرک]]+Table1[[#This Row],[امتیاز سابقه]]+Table1[[#This Row],[ضریب منطقه خدمتی]]</f>
        <v>7.75</v>
      </c>
    </row>
    <row r="96" spans="1:16" x14ac:dyDescent="0.15">
      <c r="A96" s="35"/>
      <c r="B96" s="38"/>
      <c r="C96" s="38"/>
      <c r="D96" s="38" t="s">
        <v>110</v>
      </c>
      <c r="E96" s="38"/>
      <c r="F96" s="39">
        <f>IF(Table1[[#This Row],[جایگاه سازمانی]]="عملیاتی",IFERROR(VLOOKUP(Table1[[#This Row],[رتبه]],TblOprGrade[#All],2,FALSE),1),IF(Table1[[#This Row],[جایگاه سازمانی]]="دیسپچ",IFERROR(VLOOKUP(Table1[[#This Row],[رتبه]],TblDispGrade[#All],2,FALSE),1),1))</f>
        <v>1</v>
      </c>
      <c r="G96" s="38" t="s">
        <v>9</v>
      </c>
      <c r="H96" s="39">
        <f>VLOOKUP(Table1[[#This Row],[جایگاه سازمانی]],Table2[#All],2,FALSE)</f>
        <v>3</v>
      </c>
      <c r="I96" s="38" t="s">
        <v>14</v>
      </c>
      <c r="J96" s="39">
        <f>VLOOKUP(Table1[[#This Row],[مدرک تحصیلی]],Table3[#All],2,FALSE)</f>
        <v>2</v>
      </c>
      <c r="K96" s="38"/>
      <c r="L96" s="40">
        <v>1</v>
      </c>
      <c r="M96" s="41">
        <f>Table1[[#This Row],[سابقه (سال)]]*'جداول پایه'!$B$21</f>
        <v>0.25</v>
      </c>
      <c r="N96" s="38" t="s">
        <v>18</v>
      </c>
      <c r="O96" s="39">
        <f>IFERROR(IF(Table1[[#This Row],[جایگاه سازمانی]]="عملیاتی",VLOOKUP(Table1[[#This Row],[منطقه خدمتی]],Table4[#All],2,FALSE),0),0)</f>
        <v>2</v>
      </c>
      <c r="P96" s="41">
        <f>Table1[[#This Row],[امتیاز جایگاه]]+Table1[[#This Row],[امتیاز مدرک]]+Table1[[#This Row],[امتیاز سابقه]]+Table1[[#This Row],[ضریب منطقه خدمتی]]</f>
        <v>7.25</v>
      </c>
    </row>
    <row r="97" spans="1:24" x14ac:dyDescent="0.15">
      <c r="A97" s="35"/>
      <c r="B97" s="35"/>
      <c r="C97" s="35"/>
      <c r="D97" s="35" t="s">
        <v>103</v>
      </c>
      <c r="E97" s="35"/>
      <c r="F97" s="35">
        <f>IF(Table1[[#This Row],[جایگاه سازمانی]]="عملیاتی",IFERROR(VLOOKUP(Table1[[#This Row],[رتبه]],TblOprGrade[#All],2,FALSE),1),IF(Table1[[#This Row],[جایگاه سازمانی]]="دیسپچ",IFERROR(VLOOKUP(Table1[[#This Row],[رتبه]],TblDispGrade[#All],2,FALSE),1),1))</f>
        <v>1</v>
      </c>
      <c r="G97" s="35" t="s">
        <v>9</v>
      </c>
      <c r="H97" s="35">
        <f>VLOOKUP(Table1[[#This Row],[جایگاه سازمانی]],Table2[#All],2,FALSE)</f>
        <v>3</v>
      </c>
      <c r="I97" s="35" t="s">
        <v>15</v>
      </c>
      <c r="J97" s="35">
        <f>VLOOKUP(Table1[[#This Row],[مدرک تحصیلی]],Table3[#All],2,FALSE)</f>
        <v>2.5</v>
      </c>
      <c r="K97" s="35"/>
      <c r="L97" s="35">
        <v>14</v>
      </c>
      <c r="M97" s="35">
        <f>Table1[[#This Row],[سابقه (سال)]]*'جداول پایه'!$B$21</f>
        <v>3.5</v>
      </c>
      <c r="N97" s="35" t="s">
        <v>17</v>
      </c>
      <c r="O97" s="35">
        <f>IFERROR(IF(Table1[[#This Row],[جایگاه سازمانی]]="عملیاتی",VLOOKUP(Table1[[#This Row],[منطقه خدمتی]],Table4[#All],2,FALSE),0),0)</f>
        <v>1</v>
      </c>
      <c r="P97" s="35">
        <f>Table1[[#This Row],[امتیاز جایگاه]]+Table1[[#This Row],[امتیاز مدرک]]+Table1[[#This Row],[امتیاز سابقه]]+Table1[[#This Row],[ضریب منطقه خدمتی]]</f>
        <v>10</v>
      </c>
    </row>
    <row r="98" spans="1:24" s="42" customFormat="1" x14ac:dyDescent="0.15">
      <c r="A98" s="35"/>
      <c r="B98" s="38"/>
      <c r="C98" s="38"/>
      <c r="D98" s="38" t="s">
        <v>103</v>
      </c>
      <c r="E98" s="38"/>
      <c r="F98" s="38">
        <f>IF(Table1[[#This Row],[جایگاه سازمانی]]="عملیاتی",IFERROR(VLOOKUP(Table1[[#This Row],[رتبه]],TblOprGrade[#All],2,FALSE),1),IF(Table1[[#This Row],[جایگاه سازمانی]]="دیسپچ",IFERROR(VLOOKUP(Table1[[#This Row],[رتبه]],TblDispGrade[#All],2,FALSE),1),1))</f>
        <v>1</v>
      </c>
      <c r="G98" s="38" t="s">
        <v>9</v>
      </c>
      <c r="H98" s="38">
        <f>VLOOKUP(Table1[[#This Row],[جایگاه سازمانی]],Table2[#All],2,FALSE)</f>
        <v>3</v>
      </c>
      <c r="I98" s="38" t="s">
        <v>15</v>
      </c>
      <c r="J98" s="38">
        <f>VLOOKUP(Table1[[#This Row],[مدرک تحصیلی]],Table3[#All],2,FALSE)</f>
        <v>2.5</v>
      </c>
      <c r="K98" s="38"/>
      <c r="L98" s="38">
        <v>25</v>
      </c>
      <c r="M98" s="38">
        <f>Table1[[#This Row],[سابقه (سال)]]*'جداول پایه'!$B$21</f>
        <v>6.25</v>
      </c>
      <c r="N98" s="38" t="s">
        <v>17</v>
      </c>
      <c r="O98" s="38">
        <f>IFERROR(IF(Table1[[#This Row],[جایگاه سازمانی]]="عملیاتی",VLOOKUP(Table1[[#This Row],[منطقه خدمتی]],Table4[#All],2,FALSE),0),0)</f>
        <v>1</v>
      </c>
      <c r="P98" s="38">
        <f>Table1[[#This Row],[امتیاز جایگاه]]+Table1[[#This Row],[امتیاز مدرک]]+Table1[[#This Row],[امتیاز سابقه]]+Table1[[#This Row],[ضریب منطقه خدمتی]]</f>
        <v>12.75</v>
      </c>
    </row>
    <row r="99" spans="1:24" x14ac:dyDescent="0.15">
      <c r="A99" s="35"/>
      <c r="B99" s="38"/>
      <c r="C99" s="38"/>
      <c r="D99" s="38" t="s">
        <v>103</v>
      </c>
      <c r="E99" s="38"/>
      <c r="F99" s="38">
        <f>IF(Table1[[#This Row],[جایگاه سازمانی]]="عملیاتی",IFERROR(VLOOKUP(Table1[[#This Row],[رتبه]],TblOprGrade[#All],2,FALSE),1),IF(Table1[[#This Row],[جایگاه سازمانی]]="دیسپچ",IFERROR(VLOOKUP(Table1[[#This Row],[رتبه]],TblDispGrade[#All],2,FALSE),1),1))</f>
        <v>1</v>
      </c>
      <c r="G99" s="38" t="s">
        <v>9</v>
      </c>
      <c r="H99" s="38">
        <f>VLOOKUP(Table1[[#This Row],[جایگاه سازمانی]],Table2[#All],2,FALSE)</f>
        <v>3</v>
      </c>
      <c r="I99" s="38" t="s">
        <v>15</v>
      </c>
      <c r="J99" s="38">
        <f>VLOOKUP(Table1[[#This Row],[مدرک تحصیلی]],Table3[#All],2,FALSE)</f>
        <v>2.5</v>
      </c>
      <c r="K99" s="38"/>
      <c r="L99" s="38">
        <v>15</v>
      </c>
      <c r="M99" s="38">
        <f>Table1[[#This Row],[سابقه (سال)]]*'جداول پایه'!$B$21</f>
        <v>3.75</v>
      </c>
      <c r="N99" s="38" t="s">
        <v>18</v>
      </c>
      <c r="O99" s="38">
        <f>IFERROR(IF(Table1[[#This Row],[جایگاه سازمانی]]="عملیاتی",VLOOKUP(Table1[[#This Row],[منطقه خدمتی]],Table4[#All],2,FALSE),0),0)</f>
        <v>2</v>
      </c>
      <c r="P99" s="38">
        <f>Table1[[#This Row],[امتیاز جایگاه]]+Table1[[#This Row],[امتیاز مدرک]]+Table1[[#This Row],[امتیاز سابقه]]+Table1[[#This Row],[ضریب منطقه خدمتی]]</f>
        <v>11.25</v>
      </c>
      <c r="Q99" s="32"/>
      <c r="R99" s="33"/>
      <c r="S99" s="32"/>
      <c r="T99" s="33"/>
      <c r="U99" s="32"/>
      <c r="V99" s="34"/>
      <c r="W99" s="34"/>
      <c r="X99" s="32"/>
    </row>
    <row r="100" spans="1:24" x14ac:dyDescent="0.15">
      <c r="A100" s="35"/>
      <c r="B100" s="38"/>
      <c r="C100" s="38"/>
      <c r="D100" s="38" t="s">
        <v>103</v>
      </c>
      <c r="E100" s="38"/>
      <c r="F100" s="38">
        <f>IF(Table1[[#This Row],[جایگاه سازمانی]]="عملیاتی",IFERROR(VLOOKUP(Table1[[#This Row],[رتبه]],TblOprGrade[#All],2,FALSE),1),IF(Table1[[#This Row],[جایگاه سازمانی]]="دیسپچ",IFERROR(VLOOKUP(Table1[[#This Row],[رتبه]],TblDispGrade[#All],2,FALSE),1),1))</f>
        <v>1</v>
      </c>
      <c r="G100" s="38" t="s">
        <v>9</v>
      </c>
      <c r="H100" s="38">
        <f>VLOOKUP(Table1[[#This Row],[جایگاه سازمانی]],Table2[#All],2,FALSE)</f>
        <v>3</v>
      </c>
      <c r="I100" s="38" t="s">
        <v>14</v>
      </c>
      <c r="J100" s="38">
        <f>VLOOKUP(Table1[[#This Row],[مدرک تحصیلی]],Table3[#All],2,FALSE)</f>
        <v>2</v>
      </c>
      <c r="K100" s="38"/>
      <c r="L100" s="38">
        <v>15</v>
      </c>
      <c r="M100" s="38">
        <f>Table1[[#This Row],[سابقه (سال)]]*'جداول پایه'!$B$21</f>
        <v>3.75</v>
      </c>
      <c r="N100" s="38" t="s">
        <v>18</v>
      </c>
      <c r="O100" s="38">
        <f>IFERROR(IF(Table1[[#This Row],[جایگاه سازمانی]]="عملیاتی",VLOOKUP(Table1[[#This Row],[منطقه خدمتی]],Table4[#All],2,FALSE),0),0)</f>
        <v>2</v>
      </c>
      <c r="P100" s="38">
        <f>Table1[[#This Row],[امتیاز جایگاه]]+Table1[[#This Row],[امتیاز مدرک]]+Table1[[#This Row],[امتیاز سابقه]]+Table1[[#This Row],[ضریب منطقه خدمتی]]</f>
        <v>10.75</v>
      </c>
      <c r="Q100" s="32"/>
      <c r="R100" s="33"/>
      <c r="S100" s="32"/>
      <c r="T100" s="33"/>
      <c r="U100" s="32"/>
      <c r="V100" s="34"/>
      <c r="W100" s="34"/>
      <c r="X100" s="32"/>
    </row>
    <row r="101" spans="1:24" x14ac:dyDescent="0.15">
      <c r="A101" s="35"/>
      <c r="B101" s="38"/>
      <c r="C101" s="38"/>
      <c r="D101" s="38" t="s">
        <v>103</v>
      </c>
      <c r="E101" s="38"/>
      <c r="F101" s="38">
        <f>IF(Table1[[#This Row],[جایگاه سازمانی]]="عملیاتی",IFERROR(VLOOKUP(Table1[[#This Row],[رتبه]],TblOprGrade[#All],2,FALSE),1),IF(Table1[[#This Row],[جایگاه سازمانی]]="دیسپچ",IFERROR(VLOOKUP(Table1[[#This Row],[رتبه]],TblDispGrade[#All],2,FALSE),1),1))</f>
        <v>1</v>
      </c>
      <c r="G101" s="38" t="s">
        <v>9</v>
      </c>
      <c r="H101" s="38">
        <f>VLOOKUP(Table1[[#This Row],[جایگاه سازمانی]],Table2[#All],2,FALSE)</f>
        <v>3</v>
      </c>
      <c r="I101" s="38" t="s">
        <v>15</v>
      </c>
      <c r="J101" s="38">
        <f>VLOOKUP(Table1[[#This Row],[مدرک تحصیلی]],Table3[#All],2,FALSE)</f>
        <v>2.5</v>
      </c>
      <c r="K101" s="38"/>
      <c r="L101" s="38">
        <v>14</v>
      </c>
      <c r="M101" s="38">
        <f>Table1[[#This Row],[سابقه (سال)]]*'جداول پایه'!$B$21</f>
        <v>3.5</v>
      </c>
      <c r="N101" s="38" t="s">
        <v>18</v>
      </c>
      <c r="O101" s="38">
        <f>IFERROR(IF(Table1[[#This Row],[جایگاه سازمانی]]="عملیاتی",VLOOKUP(Table1[[#This Row],[منطقه خدمتی]],Table4[#All],2,FALSE),0),0)</f>
        <v>2</v>
      </c>
      <c r="P101" s="38">
        <f>Table1[[#This Row],[امتیاز جایگاه]]+Table1[[#This Row],[امتیاز مدرک]]+Table1[[#This Row],[امتیاز سابقه]]+Table1[[#This Row],[ضریب منطقه خدمتی]]</f>
        <v>11</v>
      </c>
      <c r="Q101" s="32"/>
      <c r="R101" s="33"/>
      <c r="S101" s="32"/>
      <c r="T101" s="33"/>
      <c r="U101" s="32"/>
      <c r="V101" s="34"/>
      <c r="W101" s="34"/>
      <c r="X101" s="32"/>
    </row>
    <row r="102" spans="1:24" x14ac:dyDescent="0.15">
      <c r="A102" s="35"/>
      <c r="B102" s="38"/>
      <c r="C102" s="38"/>
      <c r="D102" s="38" t="s">
        <v>103</v>
      </c>
      <c r="E102" s="38"/>
      <c r="F102" s="38">
        <f>IF(Table1[[#This Row],[جایگاه سازمانی]]="عملیاتی",IFERROR(VLOOKUP(Table1[[#This Row],[رتبه]],TblOprGrade[#All],2,FALSE),1),IF(Table1[[#This Row],[جایگاه سازمانی]]="دیسپچ",IFERROR(VLOOKUP(Table1[[#This Row],[رتبه]],TblDispGrade[#All],2,FALSE),1),1))</f>
        <v>1</v>
      </c>
      <c r="G102" s="38" t="s">
        <v>9</v>
      </c>
      <c r="H102" s="38">
        <f>VLOOKUP(Table1[[#This Row],[جایگاه سازمانی]],Table2[#All],2,FALSE)</f>
        <v>3</v>
      </c>
      <c r="I102" s="38" t="s">
        <v>16</v>
      </c>
      <c r="J102" s="38">
        <f>VLOOKUP(Table1[[#This Row],[مدرک تحصیلی]],Table3[#All],2,FALSE)</f>
        <v>3</v>
      </c>
      <c r="K102" s="38"/>
      <c r="L102" s="38">
        <v>13</v>
      </c>
      <c r="M102" s="38">
        <f>Table1[[#This Row],[سابقه (سال)]]*'جداول پایه'!$B$21</f>
        <v>3.25</v>
      </c>
      <c r="N102" s="38" t="s">
        <v>18</v>
      </c>
      <c r="O102" s="38">
        <f>IFERROR(IF(Table1[[#This Row],[جایگاه سازمانی]]="عملیاتی",VLOOKUP(Table1[[#This Row],[منطقه خدمتی]],Table4[#All],2,FALSE),0),0)</f>
        <v>2</v>
      </c>
      <c r="P102" s="38">
        <f>Table1[[#This Row],[امتیاز جایگاه]]+Table1[[#This Row],[امتیاز مدرک]]+Table1[[#This Row],[امتیاز سابقه]]+Table1[[#This Row],[ضریب منطقه خدمتی]]</f>
        <v>11.25</v>
      </c>
      <c r="Q102" s="32"/>
      <c r="R102" s="33"/>
      <c r="S102" s="32"/>
      <c r="T102" s="33"/>
      <c r="U102" s="32"/>
      <c r="V102" s="34"/>
      <c r="W102" s="34"/>
      <c r="X102" s="32"/>
    </row>
    <row r="103" spans="1:24" x14ac:dyDescent="0.15">
      <c r="A103" s="35"/>
      <c r="B103" s="38"/>
      <c r="C103" s="38"/>
      <c r="D103" s="38" t="s">
        <v>103</v>
      </c>
      <c r="E103" s="38"/>
      <c r="F103" s="38">
        <f>IF(Table1[[#This Row],[جایگاه سازمانی]]="عملیاتی",IFERROR(VLOOKUP(Table1[[#This Row],[رتبه]],TblOprGrade[#All],2,FALSE),1),IF(Table1[[#This Row],[جایگاه سازمانی]]="دیسپچ",IFERROR(VLOOKUP(Table1[[#This Row],[رتبه]],TblDispGrade[#All],2,FALSE),1),1))</f>
        <v>1</v>
      </c>
      <c r="G103" s="38" t="s">
        <v>9</v>
      </c>
      <c r="H103" s="38">
        <f>VLOOKUP(Table1[[#This Row],[جایگاه سازمانی]],Table2[#All],2,FALSE)</f>
        <v>3</v>
      </c>
      <c r="I103" s="38" t="s">
        <v>15</v>
      </c>
      <c r="J103" s="38">
        <f>VLOOKUP(Table1[[#This Row],[مدرک تحصیلی]],Table3[#All],2,FALSE)</f>
        <v>2.5</v>
      </c>
      <c r="K103" s="38"/>
      <c r="L103" s="38">
        <v>11</v>
      </c>
      <c r="M103" s="38">
        <f>Table1[[#This Row],[سابقه (سال)]]*'جداول پایه'!$B$21</f>
        <v>2.75</v>
      </c>
      <c r="N103" s="38" t="s">
        <v>18</v>
      </c>
      <c r="O103" s="38">
        <f>IFERROR(IF(Table1[[#This Row],[جایگاه سازمانی]]="عملیاتی",VLOOKUP(Table1[[#This Row],[منطقه خدمتی]],Table4[#All],2,FALSE),0),0)</f>
        <v>2</v>
      </c>
      <c r="P103" s="38">
        <f>Table1[[#This Row],[امتیاز جایگاه]]+Table1[[#This Row],[امتیاز مدرک]]+Table1[[#This Row],[امتیاز سابقه]]+Table1[[#This Row],[ضریب منطقه خدمتی]]</f>
        <v>10.25</v>
      </c>
      <c r="Q103" s="32"/>
      <c r="R103" s="33"/>
      <c r="S103" s="32"/>
      <c r="T103" s="33"/>
      <c r="U103" s="32"/>
      <c r="V103" s="34"/>
      <c r="W103" s="34"/>
      <c r="X103" s="32"/>
    </row>
    <row r="104" spans="1:24" x14ac:dyDescent="0.15">
      <c r="A104" s="35"/>
      <c r="B104" s="38"/>
      <c r="C104" s="38"/>
      <c r="D104" s="38" t="s">
        <v>103</v>
      </c>
      <c r="E104" s="38"/>
      <c r="F104" s="38">
        <f>IF(Table1[[#This Row],[جایگاه سازمانی]]="عملیاتی",IFERROR(VLOOKUP(Table1[[#This Row],[رتبه]],TblOprGrade[#All],2,FALSE),1),IF(Table1[[#This Row],[جایگاه سازمانی]]="دیسپچ",IFERROR(VLOOKUP(Table1[[#This Row],[رتبه]],TblDispGrade[#All],2,FALSE),1),1))</f>
        <v>1</v>
      </c>
      <c r="G104" s="38" t="s">
        <v>9</v>
      </c>
      <c r="H104" s="38">
        <f>VLOOKUP(Table1[[#This Row],[جایگاه سازمانی]],Table2[#All],2,FALSE)</f>
        <v>3</v>
      </c>
      <c r="I104" s="38" t="s">
        <v>15</v>
      </c>
      <c r="J104" s="38">
        <f>VLOOKUP(Table1[[#This Row],[مدرک تحصیلی]],Table3[#All],2,FALSE)</f>
        <v>2.5</v>
      </c>
      <c r="K104" s="38"/>
      <c r="L104" s="38">
        <v>10</v>
      </c>
      <c r="M104" s="38">
        <f>Table1[[#This Row],[سابقه (سال)]]*'جداول پایه'!$B$21</f>
        <v>2.5</v>
      </c>
      <c r="N104" s="38" t="s">
        <v>18</v>
      </c>
      <c r="O104" s="38">
        <f>IFERROR(IF(Table1[[#This Row],[جایگاه سازمانی]]="عملیاتی",VLOOKUP(Table1[[#This Row],[منطقه خدمتی]],Table4[#All],2,FALSE),0),0)</f>
        <v>2</v>
      </c>
      <c r="P104" s="38">
        <f>Table1[[#This Row],[امتیاز جایگاه]]+Table1[[#This Row],[امتیاز مدرک]]+Table1[[#This Row],[امتیاز سابقه]]+Table1[[#This Row],[ضریب منطقه خدمتی]]</f>
        <v>10</v>
      </c>
    </row>
    <row r="105" spans="1:24" x14ac:dyDescent="0.15">
      <c r="A105" s="35"/>
      <c r="B105" s="38"/>
      <c r="C105" s="38"/>
      <c r="D105" s="38" t="s">
        <v>103</v>
      </c>
      <c r="E105" s="38"/>
      <c r="F105" s="38">
        <f>IF(Table1[[#This Row],[جایگاه سازمانی]]="عملیاتی",IFERROR(VLOOKUP(Table1[[#This Row],[رتبه]],TblOprGrade[#All],2,FALSE),1),IF(Table1[[#This Row],[جایگاه سازمانی]]="دیسپچ",IFERROR(VLOOKUP(Table1[[#This Row],[رتبه]],TblDispGrade[#All],2,FALSE),1),1))</f>
        <v>1</v>
      </c>
      <c r="G105" s="38" t="s">
        <v>9</v>
      </c>
      <c r="H105" s="38">
        <f>VLOOKUP(Table1[[#This Row],[جایگاه سازمانی]],Table2[#All],2,FALSE)</f>
        <v>3</v>
      </c>
      <c r="I105" s="38" t="s">
        <v>15</v>
      </c>
      <c r="J105" s="38">
        <f>VLOOKUP(Table1[[#This Row],[مدرک تحصیلی]],Table3[#All],2,FALSE)</f>
        <v>2.5</v>
      </c>
      <c r="K105" s="38"/>
      <c r="L105" s="38">
        <v>11</v>
      </c>
      <c r="M105" s="38">
        <f>Table1[[#This Row],[سابقه (سال)]]*'جداول پایه'!$B$21</f>
        <v>2.75</v>
      </c>
      <c r="N105" s="38" t="s">
        <v>17</v>
      </c>
      <c r="O105" s="38">
        <f>IFERROR(IF(Table1[[#This Row],[جایگاه سازمانی]]="عملیاتی",VLOOKUP(Table1[[#This Row],[منطقه خدمتی]],Table4[#All],2,FALSE),0),0)</f>
        <v>1</v>
      </c>
      <c r="P105" s="38">
        <f>Table1[[#This Row],[امتیاز جایگاه]]+Table1[[#This Row],[امتیاز مدرک]]+Table1[[#This Row],[امتیاز سابقه]]+Table1[[#This Row],[ضریب منطقه خدمتی]]</f>
        <v>9.25</v>
      </c>
    </row>
    <row r="106" spans="1:24" x14ac:dyDescent="0.15">
      <c r="A106" s="35"/>
      <c r="B106" s="38"/>
      <c r="C106" s="38"/>
      <c r="D106" s="38" t="s">
        <v>103</v>
      </c>
      <c r="E106" s="38"/>
      <c r="F106" s="38">
        <f>IF(Table1[[#This Row],[جایگاه سازمانی]]="عملیاتی",IFERROR(VLOOKUP(Table1[[#This Row],[رتبه]],TblOprGrade[#All],2,FALSE),1),IF(Table1[[#This Row],[جایگاه سازمانی]]="دیسپچ",IFERROR(VLOOKUP(Table1[[#This Row],[رتبه]],TblDispGrade[#All],2,FALSE),1),1))</f>
        <v>1</v>
      </c>
      <c r="G106" s="38" t="s">
        <v>9</v>
      </c>
      <c r="H106" s="38">
        <f>VLOOKUP(Table1[[#This Row],[جایگاه سازمانی]],Table2[#All],2,FALSE)</f>
        <v>3</v>
      </c>
      <c r="I106" s="38" t="s">
        <v>15</v>
      </c>
      <c r="J106" s="38">
        <f>VLOOKUP(Table1[[#This Row],[مدرک تحصیلی]],Table3[#All],2,FALSE)</f>
        <v>2.5</v>
      </c>
      <c r="K106" s="38"/>
      <c r="L106" s="38">
        <v>7</v>
      </c>
      <c r="M106" s="38">
        <f>Table1[[#This Row],[سابقه (سال)]]*'جداول پایه'!$B$21</f>
        <v>1.75</v>
      </c>
      <c r="N106" s="38" t="s">
        <v>18</v>
      </c>
      <c r="O106" s="38">
        <f>IFERROR(IF(Table1[[#This Row],[جایگاه سازمانی]]="عملیاتی",VLOOKUP(Table1[[#This Row],[منطقه خدمتی]],Table4[#All],2,FALSE),0),0)</f>
        <v>2</v>
      </c>
      <c r="P106" s="38">
        <f>Table1[[#This Row],[امتیاز جایگاه]]+Table1[[#This Row],[امتیاز مدرک]]+Table1[[#This Row],[امتیاز سابقه]]+Table1[[#This Row],[ضریب منطقه خدمتی]]</f>
        <v>9.25</v>
      </c>
    </row>
    <row r="107" spans="1:24" x14ac:dyDescent="0.15">
      <c r="A107" s="35"/>
      <c r="B107" s="38"/>
      <c r="C107" s="38"/>
      <c r="D107" s="38" t="s">
        <v>103</v>
      </c>
      <c r="E107" s="38"/>
      <c r="F107" s="38">
        <f>IF(Table1[[#This Row],[جایگاه سازمانی]]="عملیاتی",IFERROR(VLOOKUP(Table1[[#This Row],[رتبه]],TblOprGrade[#All],2,FALSE),1),IF(Table1[[#This Row],[جایگاه سازمانی]]="دیسپچ",IFERROR(VLOOKUP(Table1[[#This Row],[رتبه]],TblDispGrade[#All],2,FALSE),1),1))</f>
        <v>1</v>
      </c>
      <c r="G107" s="38" t="s">
        <v>9</v>
      </c>
      <c r="H107" s="38">
        <f>VLOOKUP(Table1[[#This Row],[جایگاه سازمانی]],Table2[#All],2,FALSE)</f>
        <v>3</v>
      </c>
      <c r="I107" s="38" t="s">
        <v>15</v>
      </c>
      <c r="J107" s="38">
        <f>VLOOKUP(Table1[[#This Row],[مدرک تحصیلی]],Table3[#All],2,FALSE)</f>
        <v>2.5</v>
      </c>
      <c r="K107" s="38"/>
      <c r="L107" s="38">
        <v>7</v>
      </c>
      <c r="M107" s="38">
        <f>Table1[[#This Row],[سابقه (سال)]]*'جداول پایه'!$B$21</f>
        <v>1.75</v>
      </c>
      <c r="N107" s="38" t="s">
        <v>17</v>
      </c>
      <c r="O107" s="38">
        <f>IFERROR(IF(Table1[[#This Row],[جایگاه سازمانی]]="عملیاتی",VLOOKUP(Table1[[#This Row],[منطقه خدمتی]],Table4[#All],2,FALSE),0),0)</f>
        <v>1</v>
      </c>
      <c r="P107" s="38">
        <f>Table1[[#This Row],[امتیاز جایگاه]]+Table1[[#This Row],[امتیاز مدرک]]+Table1[[#This Row],[امتیاز سابقه]]+Table1[[#This Row],[ضریب منطقه خدمتی]]</f>
        <v>8.25</v>
      </c>
    </row>
    <row r="108" spans="1:24" x14ac:dyDescent="0.15">
      <c r="A108" s="35"/>
      <c r="B108" s="38"/>
      <c r="C108" s="38"/>
      <c r="D108" s="38" t="s">
        <v>103</v>
      </c>
      <c r="E108" s="38"/>
      <c r="F108" s="38">
        <f>IF(Table1[[#This Row],[جایگاه سازمانی]]="عملیاتی",IFERROR(VLOOKUP(Table1[[#This Row],[رتبه]],TblOprGrade[#All],2,FALSE),1),IF(Table1[[#This Row],[جایگاه سازمانی]]="دیسپچ",IFERROR(VLOOKUP(Table1[[#This Row],[رتبه]],TblDispGrade[#All],2,FALSE),1),1))</f>
        <v>1</v>
      </c>
      <c r="G108" s="38" t="s">
        <v>9</v>
      </c>
      <c r="H108" s="38">
        <f>VLOOKUP(Table1[[#This Row],[جایگاه سازمانی]],Table2[#All],2,FALSE)</f>
        <v>3</v>
      </c>
      <c r="I108" s="38" t="s">
        <v>15</v>
      </c>
      <c r="J108" s="38">
        <f>VLOOKUP(Table1[[#This Row],[مدرک تحصیلی]],Table3[#All],2,FALSE)</f>
        <v>2.5</v>
      </c>
      <c r="K108" s="38"/>
      <c r="L108" s="38">
        <v>6</v>
      </c>
      <c r="M108" s="38">
        <f>Table1[[#This Row],[سابقه (سال)]]*'جداول پایه'!$B$21</f>
        <v>1.5</v>
      </c>
      <c r="N108" s="38" t="s">
        <v>18</v>
      </c>
      <c r="O108" s="38">
        <f>IFERROR(IF(Table1[[#This Row],[جایگاه سازمانی]]="عملیاتی",VLOOKUP(Table1[[#This Row],[منطقه خدمتی]],Table4[#All],2,FALSE),0),0)</f>
        <v>2</v>
      </c>
      <c r="P108" s="38">
        <f>Table1[[#This Row],[امتیاز جایگاه]]+Table1[[#This Row],[امتیاز مدرک]]+Table1[[#This Row],[امتیاز سابقه]]+Table1[[#This Row],[ضریب منطقه خدمتی]]</f>
        <v>9</v>
      </c>
    </row>
    <row r="109" spans="1:24" x14ac:dyDescent="0.15">
      <c r="A109" s="35"/>
      <c r="B109" s="38"/>
      <c r="C109" s="38"/>
      <c r="D109" s="38" t="s">
        <v>103</v>
      </c>
      <c r="E109" s="38"/>
      <c r="F109" s="38">
        <f>IF(Table1[[#This Row],[جایگاه سازمانی]]="عملیاتی",IFERROR(VLOOKUP(Table1[[#This Row],[رتبه]],TblOprGrade[#All],2,FALSE),1),IF(Table1[[#This Row],[جایگاه سازمانی]]="دیسپچ",IFERROR(VLOOKUP(Table1[[#This Row],[رتبه]],TblDispGrade[#All],2,FALSE),1),1))</f>
        <v>1</v>
      </c>
      <c r="G109" s="38" t="s">
        <v>9</v>
      </c>
      <c r="H109" s="38">
        <f>VLOOKUP(Table1[[#This Row],[جایگاه سازمانی]],Table2[#All],2,FALSE)</f>
        <v>3</v>
      </c>
      <c r="I109" s="38" t="s">
        <v>15</v>
      </c>
      <c r="J109" s="38">
        <f>VLOOKUP(Table1[[#This Row],[مدرک تحصیلی]],Table3[#All],2,FALSE)</f>
        <v>2.5</v>
      </c>
      <c r="K109" s="38"/>
      <c r="L109" s="38">
        <v>7</v>
      </c>
      <c r="M109" s="38">
        <f>Table1[[#This Row],[سابقه (سال)]]*'جداول پایه'!$B$21</f>
        <v>1.75</v>
      </c>
      <c r="N109" s="38" t="s">
        <v>18</v>
      </c>
      <c r="O109" s="38">
        <f>IFERROR(IF(Table1[[#This Row],[جایگاه سازمانی]]="عملیاتی",VLOOKUP(Table1[[#This Row],[منطقه خدمتی]],Table4[#All],2,FALSE),0),0)</f>
        <v>2</v>
      </c>
      <c r="P109" s="38">
        <f>Table1[[#This Row],[امتیاز جایگاه]]+Table1[[#This Row],[امتیاز مدرک]]+Table1[[#This Row],[امتیاز سابقه]]+Table1[[#This Row],[ضریب منطقه خدمتی]]</f>
        <v>9.25</v>
      </c>
    </row>
    <row r="110" spans="1:24" x14ac:dyDescent="0.15">
      <c r="A110" s="35"/>
      <c r="B110" s="38"/>
      <c r="C110" s="38"/>
      <c r="D110" s="38" t="s">
        <v>103</v>
      </c>
      <c r="E110" s="38"/>
      <c r="F110" s="38">
        <f>IF(Table1[[#This Row],[جایگاه سازمانی]]="عملیاتی",IFERROR(VLOOKUP(Table1[[#This Row],[رتبه]],TblOprGrade[#All],2,FALSE),1),IF(Table1[[#This Row],[جایگاه سازمانی]]="دیسپچ",IFERROR(VLOOKUP(Table1[[#This Row],[رتبه]],TblDispGrade[#All],2,FALSE),1),1))</f>
        <v>1</v>
      </c>
      <c r="G110" s="38" t="s">
        <v>9</v>
      </c>
      <c r="H110" s="38">
        <f>VLOOKUP(Table1[[#This Row],[جایگاه سازمانی]],Table2[#All],2,FALSE)</f>
        <v>3</v>
      </c>
      <c r="I110" s="38" t="s">
        <v>15</v>
      </c>
      <c r="J110" s="38">
        <f>VLOOKUP(Table1[[#This Row],[مدرک تحصیلی]],Table3[#All],2,FALSE)</f>
        <v>2.5</v>
      </c>
      <c r="K110" s="38"/>
      <c r="L110" s="38">
        <v>4</v>
      </c>
      <c r="M110" s="38">
        <f>Table1[[#This Row],[سابقه (سال)]]*'جداول پایه'!$B$21</f>
        <v>1</v>
      </c>
      <c r="N110" s="38" t="s">
        <v>18</v>
      </c>
      <c r="O110" s="38">
        <f>IFERROR(IF(Table1[[#This Row],[جایگاه سازمانی]]="عملیاتی",VLOOKUP(Table1[[#This Row],[منطقه خدمتی]],Table4[#All],2,FALSE),0),0)</f>
        <v>2</v>
      </c>
      <c r="P110" s="38">
        <f>Table1[[#This Row],[امتیاز جایگاه]]+Table1[[#This Row],[امتیاز مدرک]]+Table1[[#This Row],[امتیاز سابقه]]+Table1[[#This Row],[ضریب منطقه خدمتی]]</f>
        <v>8.5</v>
      </c>
    </row>
    <row r="111" spans="1:24" x14ac:dyDescent="0.15">
      <c r="A111" s="35"/>
      <c r="B111" s="38"/>
      <c r="C111" s="38"/>
      <c r="D111" s="38" t="s">
        <v>103</v>
      </c>
      <c r="E111" s="38"/>
      <c r="F111" s="38">
        <f>IF(Table1[[#This Row],[جایگاه سازمانی]]="عملیاتی",IFERROR(VLOOKUP(Table1[[#This Row],[رتبه]],TblOprGrade[#All],2,FALSE),1),IF(Table1[[#This Row],[جایگاه سازمانی]]="دیسپچ",IFERROR(VLOOKUP(Table1[[#This Row],[رتبه]],TblDispGrade[#All],2,FALSE),1),1))</f>
        <v>1</v>
      </c>
      <c r="G111" s="38" t="s">
        <v>9</v>
      </c>
      <c r="H111" s="38">
        <f>VLOOKUP(Table1[[#This Row],[جایگاه سازمانی]],Table2[#All],2,FALSE)</f>
        <v>3</v>
      </c>
      <c r="I111" s="38" t="s">
        <v>15</v>
      </c>
      <c r="J111" s="38">
        <f>VLOOKUP(Table1[[#This Row],[مدرک تحصیلی]],Table3[#All],2,FALSE)</f>
        <v>2.5</v>
      </c>
      <c r="K111" s="38"/>
      <c r="L111" s="38">
        <v>4</v>
      </c>
      <c r="M111" s="38">
        <f>Table1[[#This Row],[سابقه (سال)]]*'جداول پایه'!$B$21</f>
        <v>1</v>
      </c>
      <c r="N111" s="38" t="s">
        <v>18</v>
      </c>
      <c r="O111" s="38">
        <f>IFERROR(IF(Table1[[#This Row],[جایگاه سازمانی]]="عملیاتی",VLOOKUP(Table1[[#This Row],[منطقه خدمتی]],Table4[#All],2,FALSE),0),0)</f>
        <v>2</v>
      </c>
      <c r="P111" s="38">
        <f>Table1[[#This Row],[امتیاز جایگاه]]+Table1[[#This Row],[امتیاز مدرک]]+Table1[[#This Row],[امتیاز سابقه]]+Table1[[#This Row],[ضریب منطقه خدمتی]]</f>
        <v>8.5</v>
      </c>
    </row>
    <row r="112" spans="1:24" x14ac:dyDescent="0.15">
      <c r="A112" s="35"/>
      <c r="B112" s="38"/>
      <c r="C112" s="38"/>
      <c r="D112" s="38" t="s">
        <v>103</v>
      </c>
      <c r="E112" s="38"/>
      <c r="F112" s="38">
        <f>IF(Table1[[#This Row],[جایگاه سازمانی]]="عملیاتی",IFERROR(VLOOKUP(Table1[[#This Row],[رتبه]],TblOprGrade[#All],2,FALSE),1),IF(Table1[[#This Row],[جایگاه سازمانی]]="دیسپچ",IFERROR(VLOOKUP(Table1[[#This Row],[رتبه]],TblDispGrade[#All],2,FALSE),1),1))</f>
        <v>1</v>
      </c>
      <c r="G112" s="38" t="s">
        <v>9</v>
      </c>
      <c r="H112" s="38">
        <f>VLOOKUP(Table1[[#This Row],[جایگاه سازمانی]],Table2[#All],2,FALSE)</f>
        <v>3</v>
      </c>
      <c r="I112" s="38" t="s">
        <v>15</v>
      </c>
      <c r="J112" s="38">
        <f>VLOOKUP(Table1[[#This Row],[مدرک تحصیلی]],Table3[#All],2,FALSE)</f>
        <v>2.5</v>
      </c>
      <c r="K112" s="38"/>
      <c r="L112" s="38">
        <v>5</v>
      </c>
      <c r="M112" s="38">
        <f>Table1[[#This Row],[سابقه (سال)]]*'جداول پایه'!$B$21</f>
        <v>1.25</v>
      </c>
      <c r="N112" s="38" t="s">
        <v>18</v>
      </c>
      <c r="O112" s="38">
        <f>IFERROR(IF(Table1[[#This Row],[جایگاه سازمانی]]="عملیاتی",VLOOKUP(Table1[[#This Row],[منطقه خدمتی]],Table4[#All],2,FALSE),0),0)</f>
        <v>2</v>
      </c>
      <c r="P112" s="38">
        <f>Table1[[#This Row],[امتیاز جایگاه]]+Table1[[#This Row],[امتیاز مدرک]]+Table1[[#This Row],[امتیاز سابقه]]+Table1[[#This Row],[ضریب منطقه خدمتی]]</f>
        <v>8.75</v>
      </c>
    </row>
    <row r="113" spans="1:16" x14ac:dyDescent="0.15">
      <c r="A113" s="35"/>
      <c r="B113" s="38"/>
      <c r="C113" s="38"/>
      <c r="D113" s="38" t="s">
        <v>103</v>
      </c>
      <c r="E113" s="38"/>
      <c r="F113" s="38">
        <f>IF(Table1[[#This Row],[جایگاه سازمانی]]="عملیاتی",IFERROR(VLOOKUP(Table1[[#This Row],[رتبه]],TblOprGrade[#All],2,FALSE),1),IF(Table1[[#This Row],[جایگاه سازمانی]]="دیسپچ",IFERROR(VLOOKUP(Table1[[#This Row],[رتبه]],TblDispGrade[#All],2,FALSE),1),1))</f>
        <v>1</v>
      </c>
      <c r="G113" s="38" t="s">
        <v>9</v>
      </c>
      <c r="H113" s="38">
        <f>VLOOKUP(Table1[[#This Row],[جایگاه سازمانی]],Table2[#All],2,FALSE)</f>
        <v>3</v>
      </c>
      <c r="I113" s="38" t="s">
        <v>15</v>
      </c>
      <c r="J113" s="38">
        <f>VLOOKUP(Table1[[#This Row],[مدرک تحصیلی]],Table3[#All],2,FALSE)</f>
        <v>2.5</v>
      </c>
      <c r="K113" s="38"/>
      <c r="L113" s="38">
        <v>10</v>
      </c>
      <c r="M113" s="38">
        <f>Table1[[#This Row],[سابقه (سال)]]*'جداول پایه'!$B$21</f>
        <v>2.5</v>
      </c>
      <c r="N113" s="38" t="s">
        <v>18</v>
      </c>
      <c r="O113" s="38">
        <f>IFERROR(IF(Table1[[#This Row],[جایگاه سازمانی]]="عملیاتی",VLOOKUP(Table1[[#This Row],[منطقه خدمتی]],Table4[#All],2,FALSE),0),0)</f>
        <v>2</v>
      </c>
      <c r="P113" s="38">
        <f>Table1[[#This Row],[امتیاز جایگاه]]+Table1[[#This Row],[امتیاز مدرک]]+Table1[[#This Row],[امتیاز سابقه]]+Table1[[#This Row],[ضریب منطقه خدمتی]]</f>
        <v>10</v>
      </c>
    </row>
    <row r="114" spans="1:16" x14ac:dyDescent="0.15">
      <c r="A114" s="35"/>
      <c r="B114" s="38"/>
      <c r="C114" s="38"/>
      <c r="D114" s="38" t="s">
        <v>103</v>
      </c>
      <c r="E114" s="38"/>
      <c r="F114" s="38">
        <f>IF(Table1[[#This Row],[جایگاه سازمانی]]="عملیاتی",IFERROR(VLOOKUP(Table1[[#This Row],[رتبه]],TblOprGrade[#All],2,FALSE),1),IF(Table1[[#This Row],[جایگاه سازمانی]]="دیسپچ",IFERROR(VLOOKUP(Table1[[#This Row],[رتبه]],TblDispGrade[#All],2,FALSE),1),1))</f>
        <v>1</v>
      </c>
      <c r="G114" s="38" t="s">
        <v>9</v>
      </c>
      <c r="H114" s="38">
        <f>VLOOKUP(Table1[[#This Row],[جایگاه سازمانی]],Table2[#All],2,FALSE)</f>
        <v>3</v>
      </c>
      <c r="I114" s="38" t="s">
        <v>14</v>
      </c>
      <c r="J114" s="38">
        <f>VLOOKUP(Table1[[#This Row],[مدرک تحصیلی]],Table3[#All],2,FALSE)</f>
        <v>2</v>
      </c>
      <c r="K114" s="38"/>
      <c r="L114" s="38">
        <v>8</v>
      </c>
      <c r="M114" s="38">
        <f>Table1[[#This Row],[سابقه (سال)]]*'جداول پایه'!$B$21</f>
        <v>2</v>
      </c>
      <c r="N114" s="38" t="s">
        <v>17</v>
      </c>
      <c r="O114" s="38">
        <f>IFERROR(IF(Table1[[#This Row],[جایگاه سازمانی]]="عملیاتی",VLOOKUP(Table1[[#This Row],[منطقه خدمتی]],Table4[#All],2,FALSE),0),0)</f>
        <v>1</v>
      </c>
      <c r="P114" s="38">
        <f>Table1[[#This Row],[امتیاز جایگاه]]+Table1[[#This Row],[امتیاز مدرک]]+Table1[[#This Row],[امتیاز سابقه]]+Table1[[#This Row],[ضریب منطقه خدمتی]]</f>
        <v>8</v>
      </c>
    </row>
    <row r="115" spans="1:16" x14ac:dyDescent="0.15">
      <c r="A115" s="35"/>
      <c r="B115" s="38"/>
      <c r="C115" s="38"/>
      <c r="D115" s="38" t="s">
        <v>103</v>
      </c>
      <c r="E115" s="38"/>
      <c r="F115" s="38">
        <f>IF(Table1[[#This Row],[جایگاه سازمانی]]="عملیاتی",IFERROR(VLOOKUP(Table1[[#This Row],[رتبه]],TblOprGrade[#All],2,FALSE),1),IF(Table1[[#This Row],[جایگاه سازمانی]]="دیسپچ",IFERROR(VLOOKUP(Table1[[#This Row],[رتبه]],TblDispGrade[#All],2,FALSE),1),1))</f>
        <v>1</v>
      </c>
      <c r="G115" s="38" t="s">
        <v>9</v>
      </c>
      <c r="H115" s="38">
        <f>VLOOKUP(Table1[[#This Row],[جایگاه سازمانی]],Table2[#All],2,FALSE)</f>
        <v>3</v>
      </c>
      <c r="I115" s="38" t="s">
        <v>15</v>
      </c>
      <c r="J115" s="38">
        <f>VLOOKUP(Table1[[#This Row],[مدرک تحصیلی]],Table3[#All],2,FALSE)</f>
        <v>2.5</v>
      </c>
      <c r="K115" s="38"/>
      <c r="L115" s="38">
        <v>10</v>
      </c>
      <c r="M115" s="38">
        <f>Table1[[#This Row],[سابقه (سال)]]*'جداول پایه'!$B$21</f>
        <v>2.5</v>
      </c>
      <c r="N115" s="38" t="s">
        <v>18</v>
      </c>
      <c r="O115" s="38">
        <f>IFERROR(IF(Table1[[#This Row],[جایگاه سازمانی]]="عملیاتی",VLOOKUP(Table1[[#This Row],[منطقه خدمتی]],Table4[#All],2,FALSE),0),0)</f>
        <v>2</v>
      </c>
      <c r="P115" s="38">
        <f>Table1[[#This Row],[امتیاز جایگاه]]+Table1[[#This Row],[امتیاز مدرک]]+Table1[[#This Row],[امتیاز سابقه]]+Table1[[#This Row],[ضریب منطقه خدمتی]]</f>
        <v>10</v>
      </c>
    </row>
    <row r="116" spans="1:16" x14ac:dyDescent="0.15">
      <c r="A116" s="35"/>
      <c r="B116" s="38"/>
      <c r="C116" s="38"/>
      <c r="D116" s="38" t="s">
        <v>103</v>
      </c>
      <c r="E116" s="38"/>
      <c r="F116" s="38">
        <f>IF(Table1[[#This Row],[جایگاه سازمانی]]="عملیاتی",IFERROR(VLOOKUP(Table1[[#This Row],[رتبه]],TblOprGrade[#All],2,FALSE),1),IF(Table1[[#This Row],[جایگاه سازمانی]]="دیسپچ",IFERROR(VLOOKUP(Table1[[#This Row],[رتبه]],TblDispGrade[#All],2,FALSE),1),1))</f>
        <v>1</v>
      </c>
      <c r="G116" s="38" t="s">
        <v>9</v>
      </c>
      <c r="H116" s="38">
        <f>VLOOKUP(Table1[[#This Row],[جایگاه سازمانی]],Table2[#All],2,FALSE)</f>
        <v>3</v>
      </c>
      <c r="I116" s="38" t="s">
        <v>14</v>
      </c>
      <c r="J116" s="38">
        <f>VLOOKUP(Table1[[#This Row],[مدرک تحصیلی]],Table3[#All],2,FALSE)</f>
        <v>2</v>
      </c>
      <c r="K116" s="38"/>
      <c r="L116" s="38">
        <v>1</v>
      </c>
      <c r="M116" s="38">
        <f>Table1[[#This Row],[سابقه (سال)]]*'جداول پایه'!$B$21</f>
        <v>0.25</v>
      </c>
      <c r="N116" s="38" t="s">
        <v>18</v>
      </c>
      <c r="O116" s="38">
        <f>IFERROR(IF(Table1[[#This Row],[جایگاه سازمانی]]="عملیاتی",VLOOKUP(Table1[[#This Row],[منطقه خدمتی]],Table4[#All],2,FALSE),0),0)</f>
        <v>2</v>
      </c>
      <c r="P116" s="38">
        <f>Table1[[#This Row],[امتیاز جایگاه]]+Table1[[#This Row],[امتیاز مدرک]]+Table1[[#This Row],[امتیاز سابقه]]+Table1[[#This Row],[ضریب منطقه خدمتی]]</f>
        <v>7.25</v>
      </c>
    </row>
    <row r="117" spans="1:16" x14ac:dyDescent="0.15">
      <c r="A117" s="35"/>
      <c r="B117" s="35"/>
      <c r="C117" s="35"/>
      <c r="D117" s="35" t="s">
        <v>102</v>
      </c>
      <c r="E117" s="35"/>
      <c r="F117" s="36">
        <f>IF(Table1[[#This Row],[جایگاه سازمانی]]="عملیاتی",IFERROR(VLOOKUP(Table1[[#This Row],[رتبه]],TblOprGrade[#All],2,FALSE),1),IF(Table1[[#This Row],[جایگاه سازمانی]]="دیسپچ",IFERROR(VLOOKUP(Table1[[#This Row],[رتبه]],TblDispGrade[#All],2,FALSE),1),1))</f>
        <v>1</v>
      </c>
      <c r="G117" s="35" t="s">
        <v>9</v>
      </c>
      <c r="H117" s="36">
        <f>VLOOKUP(Table1[[#This Row],[جایگاه سازمانی]],Table2[#All],2,FALSE)</f>
        <v>3</v>
      </c>
      <c r="I117" s="35" t="s">
        <v>15</v>
      </c>
      <c r="J117" s="36">
        <f>VLOOKUP(Table1[[#This Row],[مدرک تحصیلی]],Table3[#All],2,FALSE)</f>
        <v>2.5</v>
      </c>
      <c r="K117" s="35"/>
      <c r="L117" s="57" t="s">
        <v>106</v>
      </c>
      <c r="M117" s="57">
        <f>Table1[[#This Row],[سابقه (سال)]]*'جداول پایه'!$B$21</f>
        <v>3.75</v>
      </c>
      <c r="N117" s="35" t="s">
        <v>17</v>
      </c>
      <c r="O117" s="36">
        <f>IFERROR(IF(Table1[[#This Row],[جایگاه سازمانی]]="عملیاتی",VLOOKUP(Table1[[#This Row],[منطقه خدمتی]],Table4[#All],2,FALSE),0),0)</f>
        <v>1</v>
      </c>
      <c r="P117" s="57">
        <f>Table1[[#This Row],[امتیاز جایگاه]]+Table1[[#This Row],[امتیاز مدرک]]+Table1[[#This Row],[امتیاز سابقه]]+Table1[[#This Row],[ضریب منطقه خدمتی]]</f>
        <v>10.25</v>
      </c>
    </row>
    <row r="118" spans="1:16" x14ac:dyDescent="0.15">
      <c r="A118" s="35"/>
      <c r="B118" s="38"/>
      <c r="C118" s="38"/>
      <c r="D118" s="38" t="s">
        <v>102</v>
      </c>
      <c r="E118" s="38"/>
      <c r="F118" s="39">
        <f>IF(Table1[[#This Row],[جایگاه سازمانی]]="عملیاتی",IFERROR(VLOOKUP(Table1[[#This Row],[رتبه]],TblOprGrade[#All],2,FALSE),1),IF(Table1[[#This Row],[جایگاه سازمانی]]="دیسپچ",IFERROR(VLOOKUP(Table1[[#This Row],[رتبه]],TblDispGrade[#All],2,FALSE),1),1))</f>
        <v>1</v>
      </c>
      <c r="G118" s="38" t="s">
        <v>9</v>
      </c>
      <c r="H118" s="39">
        <f>VLOOKUP(Table1[[#This Row],[جایگاه سازمانی]],Table2[#All],2,FALSE)</f>
        <v>3</v>
      </c>
      <c r="I118" s="38" t="s">
        <v>15</v>
      </c>
      <c r="J118" s="39">
        <f>VLOOKUP(Table1[[#This Row],[مدرک تحصیلی]],Table3[#All],2,FALSE)</f>
        <v>2.5</v>
      </c>
      <c r="K118" s="38"/>
      <c r="L118" s="41" t="s">
        <v>83</v>
      </c>
      <c r="M118" s="41">
        <f>Table1[[#This Row],[سابقه (سال)]]*'جداول پایه'!$B$21</f>
        <v>2.75</v>
      </c>
      <c r="N118" s="38" t="s">
        <v>17</v>
      </c>
      <c r="O118" s="39">
        <f>IFERROR(IF(Table1[[#This Row],[جایگاه سازمانی]]="عملیاتی",VLOOKUP(Table1[[#This Row],[منطقه خدمتی]],Table4[#All],2,FALSE),0),0)</f>
        <v>1</v>
      </c>
      <c r="P118" s="41">
        <f>Table1[[#This Row],[امتیاز جایگاه]]+Table1[[#This Row],[امتیاز مدرک]]+Table1[[#This Row],[امتیاز سابقه]]+Table1[[#This Row],[ضریب منطقه خدمتی]]</f>
        <v>9.25</v>
      </c>
    </row>
    <row r="119" spans="1:16" x14ac:dyDescent="0.15">
      <c r="A119" s="35"/>
      <c r="B119" s="38"/>
      <c r="C119" s="38"/>
      <c r="D119" s="38" t="s">
        <v>102</v>
      </c>
      <c r="E119" s="38"/>
      <c r="F119" s="39">
        <f>IF(Table1[[#This Row],[جایگاه سازمانی]]="عملیاتی",IFERROR(VLOOKUP(Table1[[#This Row],[رتبه]],TblOprGrade[#All],2,FALSE),1),IF(Table1[[#This Row],[جایگاه سازمانی]]="دیسپچ",IFERROR(VLOOKUP(Table1[[#This Row],[رتبه]],TblDispGrade[#All],2,FALSE),1),1))</f>
        <v>1</v>
      </c>
      <c r="G119" s="38" t="s">
        <v>9</v>
      </c>
      <c r="H119" s="39">
        <f>VLOOKUP(Table1[[#This Row],[جایگاه سازمانی]],Table2[#All],2,FALSE)</f>
        <v>3</v>
      </c>
      <c r="I119" s="38" t="s">
        <v>15</v>
      </c>
      <c r="J119" s="39">
        <f>VLOOKUP(Table1[[#This Row],[مدرک تحصیلی]],Table3[#All],2,FALSE)</f>
        <v>2.5</v>
      </c>
      <c r="K119" s="38"/>
      <c r="L119" s="41" t="s">
        <v>82</v>
      </c>
      <c r="M119" s="41">
        <f>Table1[[#This Row],[سابقه (سال)]]*'جداول پایه'!$B$21</f>
        <v>3.5</v>
      </c>
      <c r="N119" s="38" t="s">
        <v>17</v>
      </c>
      <c r="O119" s="39">
        <f>IFERROR(IF(Table1[[#This Row],[جایگاه سازمانی]]="عملیاتی",VLOOKUP(Table1[[#This Row],[منطقه خدمتی]],Table4[#All],2,FALSE),0),0)</f>
        <v>1</v>
      </c>
      <c r="P119" s="41">
        <f>Table1[[#This Row],[امتیاز جایگاه]]+Table1[[#This Row],[امتیاز مدرک]]+Table1[[#This Row],[امتیاز سابقه]]+Table1[[#This Row],[ضریب منطقه خدمتی]]</f>
        <v>10</v>
      </c>
    </row>
    <row r="120" spans="1:16" x14ac:dyDescent="0.15">
      <c r="A120" s="35"/>
      <c r="B120" s="38"/>
      <c r="C120" s="38"/>
      <c r="D120" s="38" t="s">
        <v>102</v>
      </c>
      <c r="E120" s="38"/>
      <c r="F120" s="39">
        <f>IF(Table1[[#This Row],[جایگاه سازمانی]]="عملیاتی",IFERROR(VLOOKUP(Table1[[#This Row],[رتبه]],TblOprGrade[#All],2,FALSE),1),IF(Table1[[#This Row],[جایگاه سازمانی]]="دیسپچ",IFERROR(VLOOKUP(Table1[[#This Row],[رتبه]],TblDispGrade[#All],2,FALSE),1),1))</f>
        <v>1</v>
      </c>
      <c r="G120" s="38" t="s">
        <v>9</v>
      </c>
      <c r="H120" s="39">
        <f>VLOOKUP(Table1[[#This Row],[جایگاه سازمانی]],Table2[#All],2,FALSE)</f>
        <v>3</v>
      </c>
      <c r="I120" s="38" t="s">
        <v>15</v>
      </c>
      <c r="J120" s="39">
        <f>VLOOKUP(Table1[[#This Row],[مدرک تحصیلی]],Table3[#All],2,FALSE)</f>
        <v>2.5</v>
      </c>
      <c r="K120" s="38"/>
      <c r="L120" s="41" t="s">
        <v>84</v>
      </c>
      <c r="M120" s="41">
        <f>Table1[[#This Row],[سابقه (سال)]]*'جداول پایه'!$B$21</f>
        <v>4</v>
      </c>
      <c r="N120" s="38" t="s">
        <v>17</v>
      </c>
      <c r="O120" s="39">
        <f>IFERROR(IF(Table1[[#This Row],[جایگاه سازمانی]]="عملیاتی",VLOOKUP(Table1[[#This Row],[منطقه خدمتی]],Table4[#All],2,FALSE),0),0)</f>
        <v>1</v>
      </c>
      <c r="P120" s="41">
        <f>Table1[[#This Row],[امتیاز جایگاه]]+Table1[[#This Row],[امتیاز مدرک]]+Table1[[#This Row],[امتیاز سابقه]]+Table1[[#This Row],[ضریب منطقه خدمتی]]</f>
        <v>10.5</v>
      </c>
    </row>
    <row r="121" spans="1:16" x14ac:dyDescent="0.15">
      <c r="A121" s="35"/>
      <c r="B121" s="38"/>
      <c r="C121" s="38"/>
      <c r="D121" s="38" t="s">
        <v>102</v>
      </c>
      <c r="E121" s="38"/>
      <c r="F121" s="39">
        <f>IF(Table1[[#This Row],[جایگاه سازمانی]]="عملیاتی",IFERROR(VLOOKUP(Table1[[#This Row],[رتبه]],TblOprGrade[#All],2,FALSE),1),IF(Table1[[#This Row],[جایگاه سازمانی]]="دیسپچ",IFERROR(VLOOKUP(Table1[[#This Row],[رتبه]],TblDispGrade[#All],2,FALSE),1),1))</f>
        <v>1</v>
      </c>
      <c r="G121" s="38" t="s">
        <v>9</v>
      </c>
      <c r="H121" s="39">
        <f>VLOOKUP(Table1[[#This Row],[جایگاه سازمانی]],Table2[#All],2,FALSE)</f>
        <v>3</v>
      </c>
      <c r="I121" s="38" t="s">
        <v>15</v>
      </c>
      <c r="J121" s="39">
        <f>VLOOKUP(Table1[[#This Row],[مدرک تحصیلی]],Table3[#All],2,FALSE)</f>
        <v>2.5</v>
      </c>
      <c r="K121" s="38"/>
      <c r="L121" s="41" t="s">
        <v>84</v>
      </c>
      <c r="M121" s="41">
        <f>Table1[[#This Row],[سابقه (سال)]]*'جداول پایه'!$B$21</f>
        <v>4</v>
      </c>
      <c r="N121" s="38" t="s">
        <v>17</v>
      </c>
      <c r="O121" s="39">
        <f>IFERROR(IF(Table1[[#This Row],[جایگاه سازمانی]]="عملیاتی",VLOOKUP(Table1[[#This Row],[منطقه خدمتی]],Table4[#All],2,FALSE),0),0)</f>
        <v>1</v>
      </c>
      <c r="P121" s="41">
        <f>Table1[[#This Row],[امتیاز جایگاه]]+Table1[[#This Row],[امتیاز مدرک]]+Table1[[#This Row],[امتیاز سابقه]]+Table1[[#This Row],[ضریب منطقه خدمتی]]</f>
        <v>10.5</v>
      </c>
    </row>
    <row r="122" spans="1:16" x14ac:dyDescent="0.15">
      <c r="A122" s="35"/>
      <c r="B122" s="38"/>
      <c r="C122" s="38"/>
      <c r="D122" s="38" t="s">
        <v>102</v>
      </c>
      <c r="E122" s="38"/>
      <c r="F122" s="39">
        <f>IF(Table1[[#This Row],[جایگاه سازمانی]]="عملیاتی",IFERROR(VLOOKUP(Table1[[#This Row],[رتبه]],TblOprGrade[#All],2,FALSE),1),IF(Table1[[#This Row],[جایگاه سازمانی]]="دیسپچ",IFERROR(VLOOKUP(Table1[[#This Row],[رتبه]],TblDispGrade[#All],2,FALSE),1),1))</f>
        <v>1</v>
      </c>
      <c r="G122" s="38" t="s">
        <v>9</v>
      </c>
      <c r="H122" s="39">
        <f>VLOOKUP(Table1[[#This Row],[جایگاه سازمانی]],Table2[#All],2,FALSE)</f>
        <v>3</v>
      </c>
      <c r="I122" s="38" t="s">
        <v>15</v>
      </c>
      <c r="J122" s="39">
        <f>VLOOKUP(Table1[[#This Row],[مدرک تحصیلی]],Table3[#All],2,FALSE)</f>
        <v>2.5</v>
      </c>
      <c r="K122" s="38"/>
      <c r="L122" s="41" t="s">
        <v>85</v>
      </c>
      <c r="M122" s="41">
        <f>Table1[[#This Row],[سابقه (سال)]]*'جداول پایه'!$B$21</f>
        <v>3</v>
      </c>
      <c r="N122" s="38" t="s">
        <v>18</v>
      </c>
      <c r="O122" s="39">
        <f>IFERROR(IF(Table1[[#This Row],[جایگاه سازمانی]]="عملیاتی",VLOOKUP(Table1[[#This Row],[منطقه خدمتی]],Table4[#All],2,FALSE),0),0)</f>
        <v>2</v>
      </c>
      <c r="P122" s="41">
        <f>Table1[[#This Row],[امتیاز جایگاه]]+Table1[[#This Row],[امتیاز مدرک]]+Table1[[#This Row],[امتیاز سابقه]]+Table1[[#This Row],[ضریب منطقه خدمتی]]</f>
        <v>10.5</v>
      </c>
    </row>
    <row r="123" spans="1:16" x14ac:dyDescent="0.15">
      <c r="A123" s="35"/>
      <c r="B123" s="38"/>
      <c r="C123" s="38"/>
      <c r="D123" s="38" t="s">
        <v>102</v>
      </c>
      <c r="E123" s="38"/>
      <c r="F123" s="39">
        <f>IF(Table1[[#This Row],[جایگاه سازمانی]]="عملیاتی",IFERROR(VLOOKUP(Table1[[#This Row],[رتبه]],TblOprGrade[#All],2,FALSE),1),IF(Table1[[#This Row],[جایگاه سازمانی]]="دیسپچ",IFERROR(VLOOKUP(Table1[[#This Row],[رتبه]],TblDispGrade[#All],2,FALSE),1),1))</f>
        <v>1</v>
      </c>
      <c r="G123" s="38" t="s">
        <v>9</v>
      </c>
      <c r="H123" s="39">
        <f>VLOOKUP(Table1[[#This Row],[جایگاه سازمانی]],Table2[#All],2,FALSE)</f>
        <v>3</v>
      </c>
      <c r="I123" s="38" t="s">
        <v>15</v>
      </c>
      <c r="J123" s="39">
        <f>VLOOKUP(Table1[[#This Row],[مدرک تحصیلی]],Table3[#All],2,FALSE)</f>
        <v>2.5</v>
      </c>
      <c r="K123" s="38"/>
      <c r="L123" s="41" t="s">
        <v>83</v>
      </c>
      <c r="M123" s="41">
        <f>Table1[[#This Row],[سابقه (سال)]]*'جداول پایه'!$B$21</f>
        <v>2.75</v>
      </c>
      <c r="N123" s="38" t="s">
        <v>18</v>
      </c>
      <c r="O123" s="39">
        <f>IFERROR(IF(Table1[[#This Row],[جایگاه سازمانی]]="عملیاتی",VLOOKUP(Table1[[#This Row],[منطقه خدمتی]],Table4[#All],2,FALSE),0),0)</f>
        <v>2</v>
      </c>
      <c r="P123" s="41">
        <f>Table1[[#This Row],[امتیاز جایگاه]]+Table1[[#This Row],[امتیاز مدرک]]+Table1[[#This Row],[امتیاز سابقه]]+Table1[[#This Row],[ضریب منطقه خدمتی]]</f>
        <v>10.25</v>
      </c>
    </row>
    <row r="124" spans="1:16" x14ac:dyDescent="0.15">
      <c r="A124" s="35"/>
      <c r="B124" s="38"/>
      <c r="C124" s="38"/>
      <c r="D124" s="38" t="s">
        <v>102</v>
      </c>
      <c r="E124" s="38"/>
      <c r="F124" s="39">
        <f>IF(Table1[[#This Row],[جایگاه سازمانی]]="عملیاتی",IFERROR(VLOOKUP(Table1[[#This Row],[رتبه]],TblOprGrade[#All],2,FALSE),1),IF(Table1[[#This Row],[جایگاه سازمانی]]="دیسپچ",IFERROR(VLOOKUP(Table1[[#This Row],[رتبه]],TblDispGrade[#All],2,FALSE),1),1))</f>
        <v>1</v>
      </c>
      <c r="G124" s="38" t="s">
        <v>9</v>
      </c>
      <c r="H124" s="39">
        <f>VLOOKUP(Table1[[#This Row],[جایگاه سازمانی]],Table2[#All],2,FALSE)</f>
        <v>3</v>
      </c>
      <c r="I124" s="38" t="s">
        <v>15</v>
      </c>
      <c r="J124" s="39">
        <f>VLOOKUP(Table1[[#This Row],[مدرک تحصیلی]],Table3[#All],2,FALSE)</f>
        <v>2.5</v>
      </c>
      <c r="K124" s="38"/>
      <c r="L124" s="41" t="s">
        <v>82</v>
      </c>
      <c r="M124" s="41">
        <f>Table1[[#This Row],[سابقه (سال)]]*'جداول پایه'!$B$21</f>
        <v>3.5</v>
      </c>
      <c r="N124" s="38" t="s">
        <v>18</v>
      </c>
      <c r="O124" s="39">
        <f>IFERROR(IF(Table1[[#This Row],[جایگاه سازمانی]]="عملیاتی",VLOOKUP(Table1[[#This Row],[منطقه خدمتی]],Table4[#All],2,FALSE),0),0)</f>
        <v>2</v>
      </c>
      <c r="P124" s="41">
        <f>Table1[[#This Row],[امتیاز جایگاه]]+Table1[[#This Row],[امتیاز مدرک]]+Table1[[#This Row],[امتیاز سابقه]]+Table1[[#This Row],[ضریب منطقه خدمتی]]</f>
        <v>11</v>
      </c>
    </row>
    <row r="125" spans="1:16" x14ac:dyDescent="0.15">
      <c r="A125" s="35"/>
      <c r="B125" s="38"/>
      <c r="C125" s="38"/>
      <c r="D125" s="38" t="s">
        <v>102</v>
      </c>
      <c r="E125" s="38"/>
      <c r="F125" s="39">
        <f>IF(Table1[[#This Row],[جایگاه سازمانی]]="عملیاتی",IFERROR(VLOOKUP(Table1[[#This Row],[رتبه]],TblOprGrade[#All],2,FALSE),1),IF(Table1[[#This Row],[جایگاه سازمانی]]="دیسپچ",IFERROR(VLOOKUP(Table1[[#This Row],[رتبه]],TblDispGrade[#All],2,FALSE),1),1))</f>
        <v>1</v>
      </c>
      <c r="G125" s="38" t="s">
        <v>9</v>
      </c>
      <c r="H125" s="39">
        <f>VLOOKUP(Table1[[#This Row],[جایگاه سازمانی]],Table2[#All],2,FALSE)</f>
        <v>3</v>
      </c>
      <c r="I125" s="38" t="s">
        <v>15</v>
      </c>
      <c r="J125" s="39">
        <f>VLOOKUP(Table1[[#This Row],[مدرک تحصیلی]],Table3[#All],2,FALSE)</f>
        <v>2.5</v>
      </c>
      <c r="K125" s="38"/>
      <c r="L125" s="41" t="s">
        <v>86</v>
      </c>
      <c r="M125" s="41">
        <f>Table1[[#This Row],[سابقه (سال)]]*'جداول پایه'!$B$21</f>
        <v>4.25</v>
      </c>
      <c r="N125" s="38" t="s">
        <v>18</v>
      </c>
      <c r="O125" s="39">
        <f>IFERROR(IF(Table1[[#This Row],[جایگاه سازمانی]]="عملیاتی",VLOOKUP(Table1[[#This Row],[منطقه خدمتی]],Table4[#All],2,FALSE),0),0)</f>
        <v>2</v>
      </c>
      <c r="P125" s="41">
        <f>Table1[[#This Row],[امتیاز جایگاه]]+Table1[[#This Row],[امتیاز مدرک]]+Table1[[#This Row],[امتیاز سابقه]]+Table1[[#This Row],[ضریب منطقه خدمتی]]</f>
        <v>11.75</v>
      </c>
    </row>
    <row r="126" spans="1:16" x14ac:dyDescent="0.15">
      <c r="A126" s="35"/>
      <c r="B126" s="38"/>
      <c r="C126" s="38"/>
      <c r="D126" s="38" t="s">
        <v>102</v>
      </c>
      <c r="E126" s="38"/>
      <c r="F126" s="39">
        <f>IF(Table1[[#This Row],[جایگاه سازمانی]]="عملیاتی",IFERROR(VLOOKUP(Table1[[#This Row],[رتبه]],TblOprGrade[#All],2,FALSE),1),IF(Table1[[#This Row],[جایگاه سازمانی]]="دیسپچ",IFERROR(VLOOKUP(Table1[[#This Row],[رتبه]],TblDispGrade[#All],2,FALSE),1),1))</f>
        <v>1</v>
      </c>
      <c r="G126" s="38" t="s">
        <v>9</v>
      </c>
      <c r="H126" s="39">
        <f>VLOOKUP(Table1[[#This Row],[جایگاه سازمانی]],Table2[#All],2,FALSE)</f>
        <v>3</v>
      </c>
      <c r="I126" s="38" t="s">
        <v>15</v>
      </c>
      <c r="J126" s="39">
        <f>VLOOKUP(Table1[[#This Row],[مدرک تحصیلی]],Table3[#All],2,FALSE)</f>
        <v>2.5</v>
      </c>
      <c r="K126" s="38"/>
      <c r="L126" s="41" t="s">
        <v>86</v>
      </c>
      <c r="M126" s="41">
        <f>Table1[[#This Row],[سابقه (سال)]]*'جداول پایه'!$B$21</f>
        <v>4.25</v>
      </c>
      <c r="N126" s="38" t="s">
        <v>18</v>
      </c>
      <c r="O126" s="39">
        <f>IFERROR(IF(Table1[[#This Row],[جایگاه سازمانی]]="عملیاتی",VLOOKUP(Table1[[#This Row],[منطقه خدمتی]],Table4[#All],2,FALSE),0),0)</f>
        <v>2</v>
      </c>
      <c r="P126" s="41">
        <f>Table1[[#This Row],[امتیاز جایگاه]]+Table1[[#This Row],[امتیاز مدرک]]+Table1[[#This Row],[امتیاز سابقه]]+Table1[[#This Row],[ضریب منطقه خدمتی]]</f>
        <v>11.75</v>
      </c>
    </row>
    <row r="127" spans="1:16" x14ac:dyDescent="0.15">
      <c r="A127" s="35"/>
      <c r="B127" s="38"/>
      <c r="C127" s="38"/>
      <c r="D127" s="38" t="s">
        <v>102</v>
      </c>
      <c r="E127" s="38"/>
      <c r="F127" s="39">
        <f>IF(Table1[[#This Row],[جایگاه سازمانی]]="عملیاتی",IFERROR(VLOOKUP(Table1[[#This Row],[رتبه]],TblOprGrade[#All],2,FALSE),1),IF(Table1[[#This Row],[جایگاه سازمانی]]="دیسپچ",IFERROR(VLOOKUP(Table1[[#This Row],[رتبه]],TblDispGrade[#All],2,FALSE),1),1))</f>
        <v>1</v>
      </c>
      <c r="G127" s="38" t="s">
        <v>9</v>
      </c>
      <c r="H127" s="39">
        <f>VLOOKUP(Table1[[#This Row],[جایگاه سازمانی]],Table2[#All],2,FALSE)</f>
        <v>3</v>
      </c>
      <c r="I127" s="38" t="s">
        <v>14</v>
      </c>
      <c r="J127" s="39">
        <f>VLOOKUP(Table1[[#This Row],[مدرک تحصیلی]],Table3[#All],2,FALSE)</f>
        <v>2</v>
      </c>
      <c r="K127" s="38"/>
      <c r="L127" s="41" t="s">
        <v>84</v>
      </c>
      <c r="M127" s="41">
        <f>Table1[[#This Row],[سابقه (سال)]]*'جداول پایه'!$B$21</f>
        <v>4</v>
      </c>
      <c r="N127" s="38" t="s">
        <v>18</v>
      </c>
      <c r="O127" s="39">
        <f>IFERROR(IF(Table1[[#This Row],[جایگاه سازمانی]]="عملیاتی",VLOOKUP(Table1[[#This Row],[منطقه خدمتی]],Table4[#All],2,FALSE),0),0)</f>
        <v>2</v>
      </c>
      <c r="P127" s="41">
        <f>Table1[[#This Row],[امتیاز جایگاه]]+Table1[[#This Row],[امتیاز مدرک]]+Table1[[#This Row],[امتیاز سابقه]]+Table1[[#This Row],[ضریب منطقه خدمتی]]</f>
        <v>11</v>
      </c>
    </row>
    <row r="128" spans="1:16" x14ac:dyDescent="0.15">
      <c r="A128" s="35"/>
      <c r="B128" s="38"/>
      <c r="C128" s="38"/>
      <c r="D128" s="38" t="s">
        <v>102</v>
      </c>
      <c r="E128" s="38"/>
      <c r="F128" s="39">
        <f>IF(Table1[[#This Row],[جایگاه سازمانی]]="عملیاتی",IFERROR(VLOOKUP(Table1[[#This Row],[رتبه]],TblOprGrade[#All],2,FALSE),1),IF(Table1[[#This Row],[جایگاه سازمانی]]="دیسپچ",IFERROR(VLOOKUP(Table1[[#This Row],[رتبه]],TblDispGrade[#All],2,FALSE),1),1))</f>
        <v>1</v>
      </c>
      <c r="G128" s="38" t="s">
        <v>9</v>
      </c>
      <c r="H128" s="39">
        <f>VLOOKUP(Table1[[#This Row],[جایگاه سازمانی]],Table2[#All],2,FALSE)</f>
        <v>3</v>
      </c>
      <c r="I128" s="38" t="s">
        <v>15</v>
      </c>
      <c r="J128" s="39">
        <f>VLOOKUP(Table1[[#This Row],[مدرک تحصیلی]],Table3[#All],2,FALSE)</f>
        <v>2.5</v>
      </c>
      <c r="K128" s="38"/>
      <c r="L128" s="41" t="s">
        <v>87</v>
      </c>
      <c r="M128" s="41">
        <f>Table1[[#This Row],[سابقه (سال)]]*'جداول پایه'!$B$21</f>
        <v>2.25</v>
      </c>
      <c r="N128" s="38" t="s">
        <v>18</v>
      </c>
      <c r="O128" s="39">
        <f>IFERROR(IF(Table1[[#This Row],[جایگاه سازمانی]]="عملیاتی",VLOOKUP(Table1[[#This Row],[منطقه خدمتی]],Table4[#All],2,FALSE),0),0)</f>
        <v>2</v>
      </c>
      <c r="P128" s="41">
        <f>Table1[[#This Row],[امتیاز جایگاه]]+Table1[[#This Row],[امتیاز مدرک]]+Table1[[#This Row],[امتیاز سابقه]]+Table1[[#This Row],[ضریب منطقه خدمتی]]</f>
        <v>9.75</v>
      </c>
    </row>
    <row r="129" spans="1:16" x14ac:dyDescent="0.15">
      <c r="A129" s="35"/>
      <c r="B129" s="38"/>
      <c r="C129" s="38"/>
      <c r="D129" s="38" t="s">
        <v>102</v>
      </c>
      <c r="E129" s="38"/>
      <c r="F129" s="39">
        <f>IF(Table1[[#This Row],[جایگاه سازمانی]]="عملیاتی",IFERROR(VLOOKUP(Table1[[#This Row],[رتبه]],TblOprGrade[#All],2,FALSE),1),IF(Table1[[#This Row],[جایگاه سازمانی]]="دیسپچ",IFERROR(VLOOKUP(Table1[[#This Row],[رتبه]],TblDispGrade[#All],2,FALSE),1),1))</f>
        <v>1</v>
      </c>
      <c r="G129" s="38" t="s">
        <v>9</v>
      </c>
      <c r="H129" s="39">
        <f>VLOOKUP(Table1[[#This Row],[جایگاه سازمانی]],Table2[#All],2,FALSE)</f>
        <v>3</v>
      </c>
      <c r="I129" s="38" t="s">
        <v>15</v>
      </c>
      <c r="J129" s="39">
        <f>VLOOKUP(Table1[[#This Row],[مدرک تحصیلی]],Table3[#All],2,FALSE)</f>
        <v>2.5</v>
      </c>
      <c r="K129" s="38"/>
      <c r="L129" s="41" t="s">
        <v>85</v>
      </c>
      <c r="M129" s="41">
        <f>Table1[[#This Row],[سابقه (سال)]]*'جداول پایه'!$B$21</f>
        <v>3</v>
      </c>
      <c r="N129" s="38" t="s">
        <v>18</v>
      </c>
      <c r="O129" s="39">
        <f>IFERROR(IF(Table1[[#This Row],[جایگاه سازمانی]]="عملیاتی",VLOOKUP(Table1[[#This Row],[منطقه خدمتی]],Table4[#All],2,FALSE),0),0)</f>
        <v>2</v>
      </c>
      <c r="P129" s="41">
        <f>Table1[[#This Row],[امتیاز جایگاه]]+Table1[[#This Row],[امتیاز مدرک]]+Table1[[#This Row],[امتیاز سابقه]]+Table1[[#This Row],[ضریب منطقه خدمتی]]</f>
        <v>10.5</v>
      </c>
    </row>
    <row r="130" spans="1:16" x14ac:dyDescent="0.15">
      <c r="A130" s="35"/>
      <c r="B130" s="38"/>
      <c r="C130" s="38"/>
      <c r="D130" s="38" t="s">
        <v>102</v>
      </c>
      <c r="E130" s="38"/>
      <c r="F130" s="39">
        <f>IF(Table1[[#This Row],[جایگاه سازمانی]]="عملیاتی",IFERROR(VLOOKUP(Table1[[#This Row],[رتبه]],TblOprGrade[#All],2,FALSE),1),IF(Table1[[#This Row],[جایگاه سازمانی]]="دیسپچ",IFERROR(VLOOKUP(Table1[[#This Row],[رتبه]],TblDispGrade[#All],2,FALSE),1),1))</f>
        <v>1</v>
      </c>
      <c r="G130" s="38" t="s">
        <v>9</v>
      </c>
      <c r="H130" s="39">
        <f>VLOOKUP(Table1[[#This Row],[جایگاه سازمانی]],Table2[#All],2,FALSE)</f>
        <v>3</v>
      </c>
      <c r="I130" s="38" t="s">
        <v>15</v>
      </c>
      <c r="J130" s="39">
        <f>VLOOKUP(Table1[[#This Row],[مدرک تحصیلی]],Table3[#All],2,FALSE)</f>
        <v>2.5</v>
      </c>
      <c r="K130" s="38"/>
      <c r="L130" s="41" t="s">
        <v>88</v>
      </c>
      <c r="M130" s="41">
        <f>Table1[[#This Row],[سابقه (سال)]]*'جداول پایه'!$B$21</f>
        <v>1.25</v>
      </c>
      <c r="N130" s="38" t="s">
        <v>18</v>
      </c>
      <c r="O130" s="39">
        <f>IFERROR(IF(Table1[[#This Row],[جایگاه سازمانی]]="عملیاتی",VLOOKUP(Table1[[#This Row],[منطقه خدمتی]],Table4[#All],2,FALSE),0),0)</f>
        <v>2</v>
      </c>
      <c r="P130" s="41">
        <f>Table1[[#This Row],[امتیاز جایگاه]]+Table1[[#This Row],[امتیاز مدرک]]+Table1[[#This Row],[امتیاز سابقه]]+Table1[[#This Row],[ضریب منطقه خدمتی]]</f>
        <v>8.75</v>
      </c>
    </row>
    <row r="131" spans="1:16" x14ac:dyDescent="0.15">
      <c r="A131" s="35"/>
      <c r="B131" s="38"/>
      <c r="C131" s="38"/>
      <c r="D131" s="38" t="s">
        <v>102</v>
      </c>
      <c r="E131" s="38"/>
      <c r="F131" s="39">
        <f>IF(Table1[[#This Row],[جایگاه سازمانی]]="عملیاتی",IFERROR(VLOOKUP(Table1[[#This Row],[رتبه]],TblOprGrade[#All],2,FALSE),1),IF(Table1[[#This Row],[جایگاه سازمانی]]="دیسپچ",IFERROR(VLOOKUP(Table1[[#This Row],[رتبه]],TblDispGrade[#All],2,FALSE),1),1))</f>
        <v>1</v>
      </c>
      <c r="G131" s="38" t="s">
        <v>9</v>
      </c>
      <c r="H131" s="39">
        <f>VLOOKUP(Table1[[#This Row],[جایگاه سازمانی]],Table2[#All],2,FALSE)</f>
        <v>3</v>
      </c>
      <c r="I131" s="38" t="s">
        <v>13</v>
      </c>
      <c r="J131" s="39">
        <f>VLOOKUP(Table1[[#This Row],[مدرک تحصیلی]],Table3[#All],2,FALSE)</f>
        <v>1.5</v>
      </c>
      <c r="K131" s="38"/>
      <c r="L131" s="41" t="s">
        <v>89</v>
      </c>
      <c r="M131" s="41">
        <f>Table1[[#This Row],[سابقه (سال)]]*'جداول پایه'!$B$21</f>
        <v>5.25</v>
      </c>
      <c r="N131" s="38" t="s">
        <v>18</v>
      </c>
      <c r="O131" s="39">
        <f>IFERROR(IF(Table1[[#This Row],[جایگاه سازمانی]]="عملیاتی",VLOOKUP(Table1[[#This Row],[منطقه خدمتی]],Table4[#All],2,FALSE),0),0)</f>
        <v>2</v>
      </c>
      <c r="P131" s="41">
        <f>Table1[[#This Row],[امتیاز جایگاه]]+Table1[[#This Row],[امتیاز مدرک]]+Table1[[#This Row],[امتیاز سابقه]]+Table1[[#This Row],[ضریب منطقه خدمتی]]</f>
        <v>11.75</v>
      </c>
    </row>
    <row r="132" spans="1:16" x14ac:dyDescent="0.15">
      <c r="A132" s="35"/>
      <c r="B132" s="38"/>
      <c r="C132" s="38"/>
      <c r="D132" s="38" t="s">
        <v>102</v>
      </c>
      <c r="E132" s="38"/>
      <c r="F132" s="39">
        <f>IF(Table1[[#This Row],[جایگاه سازمانی]]="عملیاتی",IFERROR(VLOOKUP(Table1[[#This Row],[رتبه]],TblOprGrade[#All],2,FALSE),1),IF(Table1[[#This Row],[جایگاه سازمانی]]="دیسپچ",IFERROR(VLOOKUP(Table1[[#This Row],[رتبه]],TblDispGrade[#All],2,FALSE),1),1))</f>
        <v>1</v>
      </c>
      <c r="G132" s="38" t="s">
        <v>9</v>
      </c>
      <c r="H132" s="39">
        <f>VLOOKUP(Table1[[#This Row],[جایگاه سازمانی]],Table2[#All],2,FALSE)</f>
        <v>3</v>
      </c>
      <c r="I132" s="38" t="s">
        <v>14</v>
      </c>
      <c r="J132" s="39">
        <f>VLOOKUP(Table1[[#This Row],[مدرک تحصیلی]],Table3[#All],2,FALSE)</f>
        <v>2</v>
      </c>
      <c r="K132" s="38"/>
      <c r="L132" s="41" t="s">
        <v>90</v>
      </c>
      <c r="M132" s="41">
        <f>Table1[[#This Row],[سابقه (سال)]]*'جداول پایه'!$B$21</f>
        <v>0.5</v>
      </c>
      <c r="N132" s="38" t="s">
        <v>17</v>
      </c>
      <c r="O132" s="39">
        <f>IFERROR(IF(Table1[[#This Row],[جایگاه سازمانی]]="عملیاتی",VLOOKUP(Table1[[#This Row],[منطقه خدمتی]],Table4[#All],2,FALSE),0),0)</f>
        <v>1</v>
      </c>
      <c r="P132" s="41">
        <f>Table1[[#This Row],[امتیاز جایگاه]]+Table1[[#This Row],[امتیاز مدرک]]+Table1[[#This Row],[امتیاز سابقه]]+Table1[[#This Row],[ضریب منطقه خدمتی]]</f>
        <v>6.5</v>
      </c>
    </row>
    <row r="133" spans="1:16" x14ac:dyDescent="0.15">
      <c r="A133" s="35"/>
      <c r="B133" s="38"/>
      <c r="C133" s="38"/>
      <c r="D133" s="38" t="s">
        <v>102</v>
      </c>
      <c r="E133" s="38"/>
      <c r="F133" s="39">
        <f>IF(Table1[[#This Row],[جایگاه سازمانی]]="عملیاتی",IFERROR(VLOOKUP(Table1[[#This Row],[رتبه]],TblOprGrade[#All],2,FALSE),1),IF(Table1[[#This Row],[جایگاه سازمانی]]="دیسپچ",IFERROR(VLOOKUP(Table1[[#This Row],[رتبه]],TblDispGrade[#All],2,FALSE),1),1))</f>
        <v>1</v>
      </c>
      <c r="G133" s="38" t="s">
        <v>9</v>
      </c>
      <c r="H133" s="39">
        <f>VLOOKUP(Table1[[#This Row],[جایگاه سازمانی]],Table2[#All],2,FALSE)</f>
        <v>3</v>
      </c>
      <c r="I133" s="38" t="s">
        <v>14</v>
      </c>
      <c r="J133" s="39">
        <f>VLOOKUP(Table1[[#This Row],[مدرک تحصیلی]],Table3[#All],2,FALSE)</f>
        <v>2</v>
      </c>
      <c r="K133" s="38"/>
      <c r="L133" s="41" t="s">
        <v>91</v>
      </c>
      <c r="M133" s="41">
        <f>Table1[[#This Row],[سابقه (سال)]]*'جداول پایه'!$B$21</f>
        <v>0.75</v>
      </c>
      <c r="N133" s="38" t="s">
        <v>17</v>
      </c>
      <c r="O133" s="39">
        <f>IFERROR(IF(Table1[[#This Row],[جایگاه سازمانی]]="عملیاتی",VLOOKUP(Table1[[#This Row],[منطقه خدمتی]],Table4[#All],2,FALSE),0),0)</f>
        <v>1</v>
      </c>
      <c r="P133" s="41">
        <f>Table1[[#This Row],[امتیاز جایگاه]]+Table1[[#This Row],[امتیاز مدرک]]+Table1[[#This Row],[امتیاز سابقه]]+Table1[[#This Row],[ضریب منطقه خدمتی]]</f>
        <v>6.75</v>
      </c>
    </row>
    <row r="134" spans="1:16" x14ac:dyDescent="0.15">
      <c r="A134" s="35"/>
      <c r="B134" s="38"/>
      <c r="C134" s="38"/>
      <c r="D134" s="38" t="s">
        <v>102</v>
      </c>
      <c r="E134" s="38"/>
      <c r="F134" s="39">
        <f>IF(Table1[[#This Row],[جایگاه سازمانی]]="عملیاتی",IFERROR(VLOOKUP(Table1[[#This Row],[رتبه]],TblOprGrade[#All],2,FALSE),1),IF(Table1[[#This Row],[جایگاه سازمانی]]="دیسپچ",IFERROR(VLOOKUP(Table1[[#This Row],[رتبه]],TblDispGrade[#All],2,FALSE),1),1))</f>
        <v>1</v>
      </c>
      <c r="G134" s="38" t="s">
        <v>9</v>
      </c>
      <c r="H134" s="39">
        <f>VLOOKUP(Table1[[#This Row],[جایگاه سازمانی]],Table2[#All],2,FALSE)</f>
        <v>3</v>
      </c>
      <c r="I134" s="38" t="s">
        <v>15</v>
      </c>
      <c r="J134" s="39">
        <f>VLOOKUP(Table1[[#This Row],[مدرک تحصیلی]],Table3[#All],2,FALSE)</f>
        <v>2.5</v>
      </c>
      <c r="K134" s="38"/>
      <c r="L134" s="41" t="s">
        <v>91</v>
      </c>
      <c r="M134" s="41">
        <f>Table1[[#This Row],[سابقه (سال)]]*'جداول پایه'!$B$21</f>
        <v>0.75</v>
      </c>
      <c r="N134" s="38" t="s">
        <v>18</v>
      </c>
      <c r="O134" s="39">
        <f>IFERROR(IF(Table1[[#This Row],[جایگاه سازمانی]]="عملیاتی",VLOOKUP(Table1[[#This Row],[منطقه خدمتی]],Table4[#All],2,FALSE),0),0)</f>
        <v>2</v>
      </c>
      <c r="P134" s="41">
        <f>Table1[[#This Row],[امتیاز جایگاه]]+Table1[[#This Row],[امتیاز مدرک]]+Table1[[#This Row],[امتیاز سابقه]]+Table1[[#This Row],[ضریب منطقه خدمتی]]</f>
        <v>8.25</v>
      </c>
    </row>
    <row r="135" spans="1:16" x14ac:dyDescent="0.15">
      <c r="A135" s="35"/>
      <c r="B135" s="38"/>
      <c r="C135" s="38"/>
      <c r="D135" s="38" t="s">
        <v>102</v>
      </c>
      <c r="E135" s="38"/>
      <c r="F135" s="39">
        <f>IF(Table1[[#This Row],[جایگاه سازمانی]]="عملیاتی",IFERROR(VLOOKUP(Table1[[#This Row],[رتبه]],TblOprGrade[#All],2,FALSE),1),IF(Table1[[#This Row],[جایگاه سازمانی]]="دیسپچ",IFERROR(VLOOKUP(Table1[[#This Row],[رتبه]],TblDispGrade[#All],2,FALSE),1),1))</f>
        <v>1</v>
      </c>
      <c r="G135" s="38" t="s">
        <v>9</v>
      </c>
      <c r="H135" s="39">
        <f>VLOOKUP(Table1[[#This Row],[جایگاه سازمانی]],Table2[#All],2,FALSE)</f>
        <v>3</v>
      </c>
      <c r="I135" s="38" t="s">
        <v>15</v>
      </c>
      <c r="J135" s="39">
        <f>VLOOKUP(Table1[[#This Row],[مدرک تحصیلی]],Table3[#All],2,FALSE)</f>
        <v>2.5</v>
      </c>
      <c r="K135" s="38"/>
      <c r="L135" s="41" t="s">
        <v>90</v>
      </c>
      <c r="M135" s="41">
        <f>Table1[[#This Row],[سابقه (سال)]]*'جداول پایه'!$B$21</f>
        <v>0.5</v>
      </c>
      <c r="N135" s="38" t="s">
        <v>18</v>
      </c>
      <c r="O135" s="39">
        <f>IFERROR(IF(Table1[[#This Row],[جایگاه سازمانی]]="عملیاتی",VLOOKUP(Table1[[#This Row],[منطقه خدمتی]],Table4[#All],2,FALSE),0),0)</f>
        <v>2</v>
      </c>
      <c r="P135" s="41">
        <f>Table1[[#This Row],[امتیاز جایگاه]]+Table1[[#This Row],[امتیاز مدرک]]+Table1[[#This Row],[امتیاز سابقه]]+Table1[[#This Row],[ضریب منطقه خدمتی]]</f>
        <v>8</v>
      </c>
    </row>
    <row r="136" spans="1:16" x14ac:dyDescent="0.15">
      <c r="A136" s="35"/>
      <c r="B136" s="38"/>
      <c r="C136" s="38"/>
      <c r="D136" s="38" t="s">
        <v>102</v>
      </c>
      <c r="E136" s="38"/>
      <c r="F136" s="39">
        <f>IF(Table1[[#This Row],[جایگاه سازمانی]]="عملیاتی",IFERROR(VLOOKUP(Table1[[#This Row],[رتبه]],TblOprGrade[#All],2,FALSE),1),IF(Table1[[#This Row],[جایگاه سازمانی]]="دیسپچ",IFERROR(VLOOKUP(Table1[[#This Row],[رتبه]],TblDispGrade[#All],2,FALSE),1),1))</f>
        <v>1</v>
      </c>
      <c r="G136" s="38" t="s">
        <v>9</v>
      </c>
      <c r="H136" s="39">
        <f>VLOOKUP(Table1[[#This Row],[جایگاه سازمانی]],Table2[#All],2,FALSE)</f>
        <v>3</v>
      </c>
      <c r="I136" s="38" t="s">
        <v>15</v>
      </c>
      <c r="J136" s="39">
        <f>VLOOKUP(Table1[[#This Row],[مدرک تحصیلی]],Table3[#All],2,FALSE)</f>
        <v>2.5</v>
      </c>
      <c r="K136" s="38"/>
      <c r="L136" s="40">
        <v>8</v>
      </c>
      <c r="M136" s="41">
        <f>Table1[[#This Row],[سابقه (سال)]]*'جداول پایه'!$B$21</f>
        <v>2</v>
      </c>
      <c r="N136" s="38" t="s">
        <v>18</v>
      </c>
      <c r="O136" s="39">
        <f>IFERROR(IF(Table1[[#This Row],[جایگاه سازمانی]]="عملیاتی",VLOOKUP(Table1[[#This Row],[منطقه خدمتی]],Table4[#All],2,FALSE),0),0)</f>
        <v>2</v>
      </c>
      <c r="P136" s="41">
        <f>Table1[[#This Row],[امتیاز جایگاه]]+Table1[[#This Row],[امتیاز مدرک]]+Table1[[#This Row],[امتیاز سابقه]]+Table1[[#This Row],[ضریب منطقه خدمتی]]</f>
        <v>9.5</v>
      </c>
    </row>
    <row r="137" spans="1:16" x14ac:dyDescent="0.15">
      <c r="A137" s="35"/>
      <c r="B137" s="38"/>
      <c r="C137" s="38"/>
      <c r="D137" s="38" t="s">
        <v>102</v>
      </c>
      <c r="E137" s="38"/>
      <c r="F137" s="39">
        <f>IF(Table1[[#This Row],[جایگاه سازمانی]]="عملیاتی",IFERROR(VLOOKUP(Table1[[#This Row],[رتبه]],TblOprGrade[#All],2,FALSE),1),IF(Table1[[#This Row],[جایگاه سازمانی]]="دیسپچ",IFERROR(VLOOKUP(Table1[[#This Row],[رتبه]],TblDispGrade[#All],2,FALSE),1),1))</f>
        <v>1</v>
      </c>
      <c r="G137" s="38" t="s">
        <v>9</v>
      </c>
      <c r="H137" s="39">
        <f>VLOOKUP(Table1[[#This Row],[جایگاه سازمانی]],Table2[#All],2,FALSE)</f>
        <v>3</v>
      </c>
      <c r="I137" s="38" t="s">
        <v>14</v>
      </c>
      <c r="J137" s="39">
        <f>VLOOKUP(Table1[[#This Row],[مدرک تحصیلی]],Table3[#All],2,FALSE)</f>
        <v>2</v>
      </c>
      <c r="K137" s="38"/>
      <c r="L137" s="41" t="s">
        <v>90</v>
      </c>
      <c r="M137" s="41">
        <f>Table1[[#This Row],[سابقه (سال)]]*'جداول پایه'!$B$21</f>
        <v>0.5</v>
      </c>
      <c r="N137" s="38" t="s">
        <v>18</v>
      </c>
      <c r="O137" s="39">
        <f>IFERROR(IF(Table1[[#This Row],[جایگاه سازمانی]]="عملیاتی",VLOOKUP(Table1[[#This Row],[منطقه خدمتی]],Table4[#All],2,FALSE),0),0)</f>
        <v>2</v>
      </c>
      <c r="P137" s="41">
        <f>Table1[[#This Row],[امتیاز جایگاه]]+Table1[[#This Row],[امتیاز مدرک]]+Table1[[#This Row],[امتیاز سابقه]]+Table1[[#This Row],[ضریب منطقه خدمتی]]</f>
        <v>7.5</v>
      </c>
    </row>
    <row r="138" spans="1:16" x14ac:dyDescent="0.15">
      <c r="A138" s="35"/>
      <c r="B138" s="38"/>
      <c r="C138" s="38"/>
      <c r="D138" s="38" t="s">
        <v>102</v>
      </c>
      <c r="E138" s="38"/>
      <c r="F138" s="39">
        <f>IF(Table1[[#This Row],[جایگاه سازمانی]]="عملیاتی",IFERROR(VLOOKUP(Table1[[#This Row],[رتبه]],TblOprGrade[#All],2,FALSE),1),IF(Table1[[#This Row],[جایگاه سازمانی]]="دیسپچ",IFERROR(VLOOKUP(Table1[[#This Row],[رتبه]],TblDispGrade[#All],2,FALSE),1),1))</f>
        <v>1</v>
      </c>
      <c r="G138" s="38" t="s">
        <v>9</v>
      </c>
      <c r="H138" s="39">
        <f>VLOOKUP(Table1[[#This Row],[جایگاه سازمانی]],Table2[#All],2,FALSE)</f>
        <v>3</v>
      </c>
      <c r="I138" s="38" t="s">
        <v>15</v>
      </c>
      <c r="J138" s="39">
        <f>VLOOKUP(Table1[[#This Row],[مدرک تحصیلی]],Table3[#All],2,FALSE)</f>
        <v>2.5</v>
      </c>
      <c r="K138" s="38"/>
      <c r="L138" s="41" t="s">
        <v>92</v>
      </c>
      <c r="M138" s="41">
        <f>Table1[[#This Row],[سابقه (سال)]]*'جداول پایه'!$B$21</f>
        <v>0.25</v>
      </c>
      <c r="N138" s="38" t="s">
        <v>18</v>
      </c>
      <c r="O138" s="39">
        <f>IFERROR(IF(Table1[[#This Row],[جایگاه سازمانی]]="عملیاتی",VLOOKUP(Table1[[#This Row],[منطقه خدمتی]],Table4[#All],2,FALSE),0),0)</f>
        <v>2</v>
      </c>
      <c r="P138" s="41">
        <f>Table1[[#This Row],[امتیاز جایگاه]]+Table1[[#This Row],[امتیاز مدرک]]+Table1[[#This Row],[امتیاز سابقه]]+Table1[[#This Row],[ضریب منطقه خدمتی]]</f>
        <v>7.75</v>
      </c>
    </row>
    <row r="139" spans="1:16" x14ac:dyDescent="0.15">
      <c r="A139" s="35"/>
      <c r="B139" s="38"/>
      <c r="C139" s="38"/>
      <c r="D139" s="38" t="s">
        <v>102</v>
      </c>
      <c r="E139" s="38"/>
      <c r="F139" s="39">
        <f>IF(Table1[[#This Row],[جایگاه سازمانی]]="عملیاتی",IFERROR(VLOOKUP(Table1[[#This Row],[رتبه]],TblOprGrade[#All],2,FALSE),1),IF(Table1[[#This Row],[جایگاه سازمانی]]="دیسپچ",IFERROR(VLOOKUP(Table1[[#This Row],[رتبه]],TblDispGrade[#All],2,FALSE),1),1))</f>
        <v>1</v>
      </c>
      <c r="G139" s="38" t="s">
        <v>9</v>
      </c>
      <c r="H139" s="39">
        <f>VLOOKUP(Table1[[#This Row],[جایگاه سازمانی]],Table2[#All],2,FALSE)</f>
        <v>3</v>
      </c>
      <c r="I139" s="38" t="s">
        <v>14</v>
      </c>
      <c r="J139" s="39">
        <f>VLOOKUP(Table1[[#This Row],[مدرک تحصیلی]],Table3[#All],2,FALSE)</f>
        <v>2</v>
      </c>
      <c r="K139" s="38"/>
      <c r="L139" s="41" t="s">
        <v>91</v>
      </c>
      <c r="M139" s="41">
        <f>Table1[[#This Row],[سابقه (سال)]]*'جداول پایه'!$B$21</f>
        <v>0.75</v>
      </c>
      <c r="N139" s="38" t="s">
        <v>18</v>
      </c>
      <c r="O139" s="39">
        <f>IFERROR(IF(Table1[[#This Row],[جایگاه سازمانی]]="عملیاتی",VLOOKUP(Table1[[#This Row],[منطقه خدمتی]],Table4[#All],2,FALSE),0),0)</f>
        <v>2</v>
      </c>
      <c r="P139" s="41">
        <f>Table1[[#This Row],[امتیاز جایگاه]]+Table1[[#This Row],[امتیاز مدرک]]+Table1[[#This Row],[امتیاز سابقه]]+Table1[[#This Row],[ضریب منطقه خدمتی]]</f>
        <v>7.75</v>
      </c>
    </row>
    <row r="140" spans="1:16" x14ac:dyDescent="0.15">
      <c r="A140" s="35"/>
      <c r="B140" s="38"/>
      <c r="C140" s="38"/>
      <c r="D140" s="38" t="s">
        <v>102</v>
      </c>
      <c r="E140" s="38"/>
      <c r="F140" s="39">
        <f>IF(Table1[[#This Row],[جایگاه سازمانی]]="عملیاتی",IFERROR(VLOOKUP(Table1[[#This Row],[رتبه]],TblOprGrade[#All],2,FALSE),1),IF(Table1[[#This Row],[جایگاه سازمانی]]="دیسپچ",IFERROR(VLOOKUP(Table1[[#This Row],[رتبه]],TblDispGrade[#All],2,FALSE),1),1))</f>
        <v>1</v>
      </c>
      <c r="G140" s="38" t="s">
        <v>9</v>
      </c>
      <c r="H140" s="39">
        <f>VLOOKUP(Table1[[#This Row],[جایگاه سازمانی]],Table2[#All],2,FALSE)</f>
        <v>3</v>
      </c>
      <c r="I140" s="38" t="s">
        <v>14</v>
      </c>
      <c r="J140" s="39">
        <f>VLOOKUP(Table1[[#This Row],[مدرک تحصیلی]],Table3[#All],2,FALSE)</f>
        <v>2</v>
      </c>
      <c r="K140" s="38"/>
      <c r="L140" s="40" t="s">
        <v>88</v>
      </c>
      <c r="M140" s="41">
        <f>Table1[[#This Row],[سابقه (سال)]]*'جداول پایه'!$B$21</f>
        <v>1.25</v>
      </c>
      <c r="N140" s="38" t="s">
        <v>18</v>
      </c>
      <c r="O140" s="39">
        <f>IFERROR(IF(Table1[[#This Row],[جایگاه سازمانی]]="عملیاتی",VLOOKUP(Table1[[#This Row],[منطقه خدمتی]],Table4[#All],2,FALSE),0),0)</f>
        <v>2</v>
      </c>
      <c r="P140" s="41">
        <f>Table1[[#This Row],[امتیاز جایگاه]]+Table1[[#This Row],[امتیاز مدرک]]+Table1[[#This Row],[امتیاز سابقه]]+Table1[[#This Row],[ضریب منطقه خدمتی]]</f>
        <v>8.25</v>
      </c>
    </row>
    <row r="141" spans="1:16" x14ac:dyDescent="0.15">
      <c r="A141" s="35"/>
      <c r="B141" s="38"/>
      <c r="C141" s="38"/>
      <c r="D141" s="38" t="s">
        <v>102</v>
      </c>
      <c r="E141" s="38"/>
      <c r="F141" s="39">
        <f>IF(Table1[[#This Row],[جایگاه سازمانی]]="عملیاتی",IFERROR(VLOOKUP(Table1[[#This Row],[رتبه]],TblOprGrade[#All],2,FALSE),1),IF(Table1[[#This Row],[جایگاه سازمانی]]="دیسپچ",IFERROR(VLOOKUP(Table1[[#This Row],[رتبه]],TblDispGrade[#All],2,FALSE),1),1))</f>
        <v>1</v>
      </c>
      <c r="G141" s="38" t="s">
        <v>9</v>
      </c>
      <c r="H141" s="39">
        <f>VLOOKUP(Table1[[#This Row],[جایگاه سازمانی]],Table2[#All],2,FALSE)</f>
        <v>3</v>
      </c>
      <c r="I141" s="38" t="s">
        <v>14</v>
      </c>
      <c r="J141" s="39">
        <f>VLOOKUP(Table1[[#This Row],[مدرک تحصیلی]],Table3[#All],2,FALSE)</f>
        <v>2</v>
      </c>
      <c r="K141" s="38"/>
      <c r="L141" s="40">
        <v>1</v>
      </c>
      <c r="M141" s="41">
        <f>Table1[[#This Row],[سابقه (سال)]]*'جداول پایه'!$B$21</f>
        <v>0.25</v>
      </c>
      <c r="N141" s="38" t="s">
        <v>18</v>
      </c>
      <c r="O141" s="39">
        <f>IFERROR(IF(Table1[[#This Row],[جایگاه سازمانی]]="عملیاتی",VLOOKUP(Table1[[#This Row],[منطقه خدمتی]],Table4[#All],2,FALSE),0),0)</f>
        <v>2</v>
      </c>
      <c r="P141" s="41">
        <f>Table1[[#This Row],[امتیاز جایگاه]]+Table1[[#This Row],[امتیاز مدرک]]+Table1[[#This Row],[امتیاز سابقه]]+Table1[[#This Row],[ضریب منطقه خدمتی]]</f>
        <v>7.25</v>
      </c>
    </row>
    <row r="142" spans="1:16" x14ac:dyDescent="0.15">
      <c r="A142" s="35"/>
      <c r="B142" s="38"/>
      <c r="C142" s="38"/>
      <c r="D142" s="38" t="s">
        <v>102</v>
      </c>
      <c r="E142" s="38"/>
      <c r="F142" s="39">
        <f>IF(Table1[[#This Row],[جایگاه سازمانی]]="عملیاتی",IFERROR(VLOOKUP(Table1[[#This Row],[رتبه]],TblOprGrade[#All],2,FALSE),1),IF(Table1[[#This Row],[جایگاه سازمانی]]="دیسپچ",IFERROR(VLOOKUP(Table1[[#This Row],[رتبه]],TblDispGrade[#All],2,FALSE),1),1))</f>
        <v>1</v>
      </c>
      <c r="G142" s="38" t="s">
        <v>9</v>
      </c>
      <c r="H142" s="39">
        <f>VLOOKUP(Table1[[#This Row],[جایگاه سازمانی]],Table2[#All],2,FALSE)</f>
        <v>3</v>
      </c>
      <c r="I142" s="38" t="s">
        <v>15</v>
      </c>
      <c r="J142" s="39">
        <f>VLOOKUP(Table1[[#This Row],[مدرک تحصیلی]],Table3[#All],2,FALSE)</f>
        <v>2.5</v>
      </c>
      <c r="K142" s="38"/>
      <c r="L142" s="40">
        <v>1</v>
      </c>
      <c r="M142" s="41">
        <f>Table1[[#This Row],[سابقه (سال)]]*'جداول پایه'!$B$21</f>
        <v>0.25</v>
      </c>
      <c r="N142" s="38" t="s">
        <v>18</v>
      </c>
      <c r="O142" s="39">
        <f>IFERROR(IF(Table1[[#This Row],[جایگاه سازمانی]]="عملیاتی",VLOOKUP(Table1[[#This Row],[منطقه خدمتی]],Table4[#All],2,FALSE),0),0)</f>
        <v>2</v>
      </c>
      <c r="P142" s="41">
        <f>Table1[[#This Row],[امتیاز جایگاه]]+Table1[[#This Row],[امتیاز مدرک]]+Table1[[#This Row],[امتیاز سابقه]]+Table1[[#This Row],[ضریب منطقه خدمتی]]</f>
        <v>7.75</v>
      </c>
    </row>
    <row r="143" spans="1:16" x14ac:dyDescent="0.15">
      <c r="A143" s="35"/>
      <c r="B143" s="38"/>
      <c r="C143" s="38"/>
      <c r="D143" s="38" t="s">
        <v>102</v>
      </c>
      <c r="E143" s="38"/>
      <c r="F143" s="39">
        <f>IF(Table1[[#This Row],[جایگاه سازمانی]]="عملیاتی",IFERROR(VLOOKUP(Table1[[#This Row],[رتبه]],TblOprGrade[#All],2,FALSE),1),IF(Table1[[#This Row],[جایگاه سازمانی]]="دیسپچ",IFERROR(VLOOKUP(Table1[[#This Row],[رتبه]],TblDispGrade[#All],2,FALSE),1),1))</f>
        <v>1</v>
      </c>
      <c r="G143" s="38" t="s">
        <v>9</v>
      </c>
      <c r="H143" s="39">
        <f>VLOOKUP(Table1[[#This Row],[جایگاه سازمانی]],Table2[#All],2,FALSE)</f>
        <v>3</v>
      </c>
      <c r="I143" s="38" t="s">
        <v>14</v>
      </c>
      <c r="J143" s="39">
        <f>VLOOKUP(Table1[[#This Row],[مدرک تحصیلی]],Table3[#All],2,FALSE)</f>
        <v>2</v>
      </c>
      <c r="K143" s="38"/>
      <c r="L143" s="40" t="s">
        <v>92</v>
      </c>
      <c r="M143" s="41">
        <f>Table1[[#This Row],[سابقه (سال)]]*'جداول پایه'!$B$21</f>
        <v>0.25</v>
      </c>
      <c r="N143" s="38" t="s">
        <v>18</v>
      </c>
      <c r="O143" s="39">
        <f>IFERROR(IF(Table1[[#This Row],[جایگاه سازمانی]]="عملیاتی",VLOOKUP(Table1[[#This Row],[منطقه خدمتی]],Table4[#All],2,FALSE),0),0)</f>
        <v>2</v>
      </c>
      <c r="P143" s="41">
        <f>Table1[[#This Row],[امتیاز جایگاه]]+Table1[[#This Row],[امتیاز مدرک]]+Table1[[#This Row],[امتیاز سابقه]]+Table1[[#This Row],[ضریب منطقه خدمتی]]</f>
        <v>7.25</v>
      </c>
    </row>
    <row r="144" spans="1:16" x14ac:dyDescent="0.15">
      <c r="A144" s="35"/>
      <c r="B144" s="38"/>
      <c r="C144" s="38"/>
      <c r="D144" s="38" t="s">
        <v>102</v>
      </c>
      <c r="E144" s="38"/>
      <c r="F144" s="39">
        <f>IF(Table1[[#This Row],[جایگاه سازمانی]]="عملیاتی",IFERROR(VLOOKUP(Table1[[#This Row],[رتبه]],TblOprGrade[#All],2,FALSE),1),IF(Table1[[#This Row],[جایگاه سازمانی]]="دیسپچ",IFERROR(VLOOKUP(Table1[[#This Row],[رتبه]],TblDispGrade[#All],2,FALSE),1),1))</f>
        <v>1</v>
      </c>
      <c r="G144" s="38" t="s">
        <v>9</v>
      </c>
      <c r="H144" s="39">
        <f>VLOOKUP(Table1[[#This Row],[جایگاه سازمانی]],Table2[#All],2,FALSE)</f>
        <v>3</v>
      </c>
      <c r="I144" s="38" t="s">
        <v>14</v>
      </c>
      <c r="J144" s="39">
        <f>VLOOKUP(Table1[[#This Row],[مدرک تحصیلی]],Table3[#All],2,FALSE)</f>
        <v>2</v>
      </c>
      <c r="K144" s="38"/>
      <c r="L144" s="40" t="s">
        <v>90</v>
      </c>
      <c r="M144" s="41">
        <f>Table1[[#This Row],[سابقه (سال)]]*'جداول پایه'!$B$21</f>
        <v>0.5</v>
      </c>
      <c r="N144" s="38" t="s">
        <v>18</v>
      </c>
      <c r="O144" s="39">
        <f>IFERROR(IF(Table1[[#This Row],[جایگاه سازمانی]]="عملیاتی",VLOOKUP(Table1[[#This Row],[منطقه خدمتی]],Table4[#All],2,FALSE),0),0)</f>
        <v>2</v>
      </c>
      <c r="P144" s="41">
        <f>Table1[[#This Row],[امتیاز جایگاه]]+Table1[[#This Row],[امتیاز مدرک]]+Table1[[#This Row],[امتیاز سابقه]]+Table1[[#This Row],[ضریب منطقه خدمتی]]</f>
        <v>7.5</v>
      </c>
    </row>
    <row r="145" spans="1:16" x14ac:dyDescent="0.15">
      <c r="A145" s="35"/>
      <c r="B145" s="38"/>
      <c r="C145" s="38"/>
      <c r="D145" s="38" t="s">
        <v>102</v>
      </c>
      <c r="E145" s="38"/>
      <c r="F145" s="39">
        <f>IF(Table1[[#This Row],[جایگاه سازمانی]]="عملیاتی",IFERROR(VLOOKUP(Table1[[#This Row],[رتبه]],TblOprGrade[#All],2,FALSE),1),IF(Table1[[#This Row],[جایگاه سازمانی]]="دیسپچ",IFERROR(VLOOKUP(Table1[[#This Row],[رتبه]],TblDispGrade[#All],2,FALSE),1),1))</f>
        <v>1</v>
      </c>
      <c r="G145" s="38" t="s">
        <v>9</v>
      </c>
      <c r="H145" s="39">
        <f>VLOOKUP(Table1[[#This Row],[جایگاه سازمانی]],Table2[#All],2,FALSE)</f>
        <v>3</v>
      </c>
      <c r="I145" s="38" t="s">
        <v>14</v>
      </c>
      <c r="J145" s="39">
        <f>VLOOKUP(Table1[[#This Row],[مدرک تحصیلی]],Table3[#All],2,FALSE)</f>
        <v>2</v>
      </c>
      <c r="K145" s="38"/>
      <c r="L145" s="40" t="s">
        <v>92</v>
      </c>
      <c r="M145" s="41">
        <f>Table1[[#This Row],[سابقه (سال)]]*'جداول پایه'!$B$21</f>
        <v>0.25</v>
      </c>
      <c r="N145" s="38" t="s">
        <v>18</v>
      </c>
      <c r="O145" s="39">
        <f>IFERROR(IF(Table1[[#This Row],[جایگاه سازمانی]]="عملیاتی",VLOOKUP(Table1[[#This Row],[منطقه خدمتی]],Table4[#All],2,FALSE),0),0)</f>
        <v>2</v>
      </c>
      <c r="P145" s="41">
        <f>Table1[[#This Row],[امتیاز جایگاه]]+Table1[[#This Row],[امتیاز مدرک]]+Table1[[#This Row],[امتیاز سابقه]]+Table1[[#This Row],[ضریب منطقه خدمتی]]</f>
        <v>7.25</v>
      </c>
    </row>
    <row r="146" spans="1:16" x14ac:dyDescent="0.15">
      <c r="A146" s="35"/>
      <c r="B146" s="38"/>
      <c r="C146" s="38"/>
      <c r="D146" s="38" t="s">
        <v>102</v>
      </c>
      <c r="E146" s="38"/>
      <c r="F146" s="39">
        <f>IF(Table1[[#This Row],[جایگاه سازمانی]]="عملیاتی",IFERROR(VLOOKUP(Table1[[#This Row],[رتبه]],TblOprGrade[#All],2,FALSE),1),IF(Table1[[#This Row],[جایگاه سازمانی]]="دیسپچ",IFERROR(VLOOKUP(Table1[[#This Row],[رتبه]],TblDispGrade[#All],2,FALSE),1),1))</f>
        <v>1</v>
      </c>
      <c r="G146" s="38" t="s">
        <v>9</v>
      </c>
      <c r="H146" s="39">
        <f>VLOOKUP(Table1[[#This Row],[جایگاه سازمانی]],Table2[#All],2,FALSE)</f>
        <v>3</v>
      </c>
      <c r="I146" s="38" t="s">
        <v>14</v>
      </c>
      <c r="J146" s="39">
        <f>VLOOKUP(Table1[[#This Row],[مدرک تحصیلی]],Table3[#All],2,FALSE)</f>
        <v>2</v>
      </c>
      <c r="K146" s="38"/>
      <c r="L146" s="40">
        <v>2</v>
      </c>
      <c r="M146" s="41">
        <f>Table1[[#This Row],[سابقه (سال)]]*'جداول پایه'!$B$21</f>
        <v>0.5</v>
      </c>
      <c r="N146" s="38" t="s">
        <v>18</v>
      </c>
      <c r="O146" s="39">
        <f>IFERROR(IF(Table1[[#This Row],[جایگاه سازمانی]]="عملیاتی",VLOOKUP(Table1[[#This Row],[منطقه خدمتی]],Table4[#All],2,FALSE),0),0)</f>
        <v>2</v>
      </c>
      <c r="P146" s="41">
        <f>Table1[[#This Row],[امتیاز جایگاه]]+Table1[[#This Row],[امتیاز مدرک]]+Table1[[#This Row],[امتیاز سابقه]]+Table1[[#This Row],[ضریب منطقه خدمتی]]</f>
        <v>7.5</v>
      </c>
    </row>
    <row r="147" spans="1:16" x14ac:dyDescent="0.15">
      <c r="A147" s="35"/>
      <c r="B147" s="38"/>
      <c r="C147" s="38"/>
      <c r="D147" s="38" t="s">
        <v>102</v>
      </c>
      <c r="E147" s="38"/>
      <c r="F147" s="39">
        <f>IF(Table1[[#This Row],[جایگاه سازمانی]]="عملیاتی",IFERROR(VLOOKUP(Table1[[#This Row],[رتبه]],TblOprGrade[#All],2,FALSE),1),IF(Table1[[#This Row],[جایگاه سازمانی]]="دیسپچ",IFERROR(VLOOKUP(Table1[[#This Row],[رتبه]],TblDispGrade[#All],2,FALSE),1),1))</f>
        <v>1</v>
      </c>
      <c r="G147" s="38" t="s">
        <v>9</v>
      </c>
      <c r="H147" s="39">
        <f>VLOOKUP(Table1[[#This Row],[جایگاه سازمانی]],Table2[#All],2,FALSE)</f>
        <v>3</v>
      </c>
      <c r="I147" s="38" t="s">
        <v>15</v>
      </c>
      <c r="J147" s="39">
        <f>VLOOKUP(Table1[[#This Row],[مدرک تحصیلی]],Table3[#All],2,FALSE)</f>
        <v>2.5</v>
      </c>
      <c r="K147" s="38"/>
      <c r="L147" s="40">
        <v>1</v>
      </c>
      <c r="M147" s="41">
        <f>Table1[[#This Row],[سابقه (سال)]]*'جداول پایه'!$B$21</f>
        <v>0.25</v>
      </c>
      <c r="N147" s="38" t="s">
        <v>18</v>
      </c>
      <c r="O147" s="39">
        <f>IFERROR(IF(Table1[[#This Row],[جایگاه سازمانی]]="عملیاتی",VLOOKUP(Table1[[#This Row],[منطقه خدمتی]],Table4[#All],2,FALSE),0),0)</f>
        <v>2</v>
      </c>
      <c r="P147" s="41">
        <f>Table1[[#This Row],[امتیاز جایگاه]]+Table1[[#This Row],[امتیاز مدرک]]+Table1[[#This Row],[امتیاز سابقه]]+Table1[[#This Row],[ضریب منطقه خدمتی]]</f>
        <v>7.75</v>
      </c>
    </row>
    <row r="148" spans="1:16" x14ac:dyDescent="0.15">
      <c r="A148" s="35"/>
      <c r="B148" s="38"/>
      <c r="C148" s="38"/>
      <c r="D148" s="38" t="s">
        <v>102</v>
      </c>
      <c r="E148" s="38"/>
      <c r="F148" s="39">
        <f>IF(Table1[[#This Row],[جایگاه سازمانی]]="عملیاتی",IFERROR(VLOOKUP(Table1[[#This Row],[رتبه]],TblOprGrade[#All],2,FALSE),1),IF(Table1[[#This Row],[جایگاه سازمانی]]="دیسپچ",IFERROR(VLOOKUP(Table1[[#This Row],[رتبه]],TblDispGrade[#All],2,FALSE),1),1))</f>
        <v>1</v>
      </c>
      <c r="G148" s="38" t="s">
        <v>9</v>
      </c>
      <c r="H148" s="39">
        <f>VLOOKUP(Table1[[#This Row],[جایگاه سازمانی]],Table2[#All],2,FALSE)</f>
        <v>3</v>
      </c>
      <c r="I148" s="38" t="s">
        <v>14</v>
      </c>
      <c r="J148" s="39">
        <f>VLOOKUP(Table1[[#This Row],[مدرک تحصیلی]],Table3[#All],2,FALSE)</f>
        <v>2</v>
      </c>
      <c r="K148" s="38"/>
      <c r="L148" s="40">
        <v>1</v>
      </c>
      <c r="M148" s="41">
        <f>Table1[[#This Row],[سابقه (سال)]]*'جداول پایه'!$B$21</f>
        <v>0.25</v>
      </c>
      <c r="N148" s="38" t="s">
        <v>18</v>
      </c>
      <c r="O148" s="39">
        <f>IFERROR(IF(Table1[[#This Row],[جایگاه سازمانی]]="عملیاتی",VLOOKUP(Table1[[#This Row],[منطقه خدمتی]],Table4[#All],2,FALSE),0),0)</f>
        <v>2</v>
      </c>
      <c r="P148" s="41">
        <f>Table1[[#This Row],[امتیاز جایگاه]]+Table1[[#This Row],[امتیاز مدرک]]+Table1[[#This Row],[امتیاز سابقه]]+Table1[[#This Row],[ضریب منطقه خدمتی]]</f>
        <v>7.25</v>
      </c>
    </row>
    <row r="149" spans="1:16" x14ac:dyDescent="0.15">
      <c r="A149" s="35"/>
      <c r="B149" s="38"/>
      <c r="C149" s="38"/>
      <c r="D149" s="38" t="s">
        <v>102</v>
      </c>
      <c r="E149" s="38"/>
      <c r="F149" s="39">
        <f>IF(Table1[[#This Row],[جایگاه سازمانی]]="عملیاتی",IFERROR(VLOOKUP(Table1[[#This Row],[رتبه]],TblOprGrade[#All],2,FALSE),1),IF(Table1[[#This Row],[جایگاه سازمانی]]="دیسپچ",IFERROR(VLOOKUP(Table1[[#This Row],[رتبه]],TblDispGrade[#All],2,FALSE),1),1))</f>
        <v>1</v>
      </c>
      <c r="G149" s="38" t="s">
        <v>9</v>
      </c>
      <c r="H149" s="39">
        <f>VLOOKUP(Table1[[#This Row],[جایگاه سازمانی]],Table2[#All],2,FALSE)</f>
        <v>3</v>
      </c>
      <c r="I149" s="38" t="s">
        <v>14</v>
      </c>
      <c r="J149" s="39">
        <f>VLOOKUP(Table1[[#This Row],[مدرک تحصیلی]],Table3[#All],2,FALSE)</f>
        <v>2</v>
      </c>
      <c r="K149" s="38"/>
      <c r="L149" s="40">
        <v>1</v>
      </c>
      <c r="M149" s="41">
        <f>Table1[[#This Row],[سابقه (سال)]]*'جداول پایه'!$B$21</f>
        <v>0.25</v>
      </c>
      <c r="N149" s="38" t="s">
        <v>18</v>
      </c>
      <c r="O149" s="39">
        <f>IFERROR(IF(Table1[[#This Row],[جایگاه سازمانی]]="عملیاتی",VLOOKUP(Table1[[#This Row],[منطقه خدمتی]],Table4[#All],2,FALSE),0),0)</f>
        <v>2</v>
      </c>
      <c r="P149" s="41">
        <f>Table1[[#This Row],[امتیاز جایگاه]]+Table1[[#This Row],[امتیاز مدرک]]+Table1[[#This Row],[امتیاز سابقه]]+Table1[[#This Row],[ضریب منطقه خدمتی]]</f>
        <v>7.25</v>
      </c>
    </row>
    <row r="150" spans="1:16" x14ac:dyDescent="0.15">
      <c r="A150" s="35"/>
      <c r="B150" s="38"/>
      <c r="C150" s="38"/>
      <c r="D150" s="38" t="s">
        <v>102</v>
      </c>
      <c r="E150" s="38"/>
      <c r="F150" s="39">
        <f>IF(Table1[[#This Row],[جایگاه سازمانی]]="عملیاتی",IFERROR(VLOOKUP(Table1[[#This Row],[رتبه]],TblOprGrade[#All],2,FALSE),1),IF(Table1[[#This Row],[جایگاه سازمانی]]="دیسپچ",IFERROR(VLOOKUP(Table1[[#This Row],[رتبه]],TblDispGrade[#All],2,FALSE),1),1))</f>
        <v>1</v>
      </c>
      <c r="G150" s="38" t="s">
        <v>9</v>
      </c>
      <c r="H150" s="39">
        <f>VLOOKUP(Table1[[#This Row],[جایگاه سازمانی]],Table2[#All],2,FALSE)</f>
        <v>3</v>
      </c>
      <c r="I150" s="38" t="s">
        <v>14</v>
      </c>
      <c r="J150" s="39">
        <f>VLOOKUP(Table1[[#This Row],[مدرک تحصیلی]],Table3[#All],2,FALSE)</f>
        <v>2</v>
      </c>
      <c r="K150" s="38"/>
      <c r="L150" s="40" t="s">
        <v>92</v>
      </c>
      <c r="M150" s="41">
        <f>Table1[[#This Row],[سابقه (سال)]]*'جداول پایه'!$B$21</f>
        <v>0.25</v>
      </c>
      <c r="N150" s="38" t="s">
        <v>17</v>
      </c>
      <c r="O150" s="39">
        <f>IFERROR(IF(Table1[[#This Row],[جایگاه سازمانی]]="عملیاتی",VLOOKUP(Table1[[#This Row],[منطقه خدمتی]],Table4[#All],2,FALSE),0),0)</f>
        <v>1</v>
      </c>
      <c r="P150" s="41">
        <f>Table1[[#This Row],[امتیاز جایگاه]]+Table1[[#This Row],[امتیاز مدرک]]+Table1[[#This Row],[امتیاز سابقه]]+Table1[[#This Row],[ضریب منطقه خدمتی]]</f>
        <v>6.25</v>
      </c>
    </row>
    <row r="151" spans="1:16" x14ac:dyDescent="0.15">
      <c r="A151" s="35"/>
      <c r="B151" s="38"/>
      <c r="C151" s="38"/>
      <c r="D151" s="38" t="s">
        <v>102</v>
      </c>
      <c r="E151" s="38"/>
      <c r="F151" s="39">
        <f>IF(Table1[[#This Row],[جایگاه سازمانی]]="عملیاتی",IFERROR(VLOOKUP(Table1[[#This Row],[رتبه]],TblOprGrade[#All],2,FALSE),1),IF(Table1[[#This Row],[جایگاه سازمانی]]="دیسپچ",IFERROR(VLOOKUP(Table1[[#This Row],[رتبه]],TblDispGrade[#All],2,FALSE),1),1))</f>
        <v>1</v>
      </c>
      <c r="G151" s="38" t="s">
        <v>9</v>
      </c>
      <c r="H151" s="39">
        <f>VLOOKUP(Table1[[#This Row],[جایگاه سازمانی]],Table2[#All],2,FALSE)</f>
        <v>3</v>
      </c>
      <c r="I151" s="38" t="s">
        <v>14</v>
      </c>
      <c r="J151" s="39">
        <f>VLOOKUP(Table1[[#This Row],[مدرک تحصیلی]],Table3[#All],2,FALSE)</f>
        <v>2</v>
      </c>
      <c r="K151" s="38"/>
      <c r="L151" s="40" t="s">
        <v>92</v>
      </c>
      <c r="M151" s="41">
        <f>Table1[[#This Row],[سابقه (سال)]]*'جداول پایه'!$B$21</f>
        <v>0.25</v>
      </c>
      <c r="N151" s="38" t="s">
        <v>18</v>
      </c>
      <c r="O151" s="39">
        <f>IFERROR(IF(Table1[[#This Row],[جایگاه سازمانی]]="عملیاتی",VLOOKUP(Table1[[#This Row],[منطقه خدمتی]],Table4[#All],2,FALSE),0),0)</f>
        <v>2</v>
      </c>
      <c r="P151" s="41">
        <f>Table1[[#This Row],[امتیاز جایگاه]]+Table1[[#This Row],[امتیاز مدرک]]+Table1[[#This Row],[امتیاز سابقه]]+Table1[[#This Row],[ضریب منطقه خدمتی]]</f>
        <v>7.25</v>
      </c>
    </row>
    <row r="152" spans="1:16" x14ac:dyDescent="0.15">
      <c r="A152" s="35"/>
      <c r="B152" s="38"/>
      <c r="C152" s="38"/>
      <c r="D152" s="38" t="s">
        <v>102</v>
      </c>
      <c r="E152" s="38"/>
      <c r="F152" s="39">
        <f>IF(Table1[[#This Row],[جایگاه سازمانی]]="عملیاتی",IFERROR(VLOOKUP(Table1[[#This Row],[رتبه]],TblOprGrade[#All],2,FALSE),1),IF(Table1[[#This Row],[جایگاه سازمانی]]="دیسپچ",IFERROR(VLOOKUP(Table1[[#This Row],[رتبه]],TblDispGrade[#All],2,FALSE),1),1))</f>
        <v>1</v>
      </c>
      <c r="G152" s="38" t="s">
        <v>9</v>
      </c>
      <c r="H152" s="39">
        <f>VLOOKUP(Table1[[#This Row],[جایگاه سازمانی]],Table2[#All],2,FALSE)</f>
        <v>3</v>
      </c>
      <c r="I152" s="38" t="s">
        <v>14</v>
      </c>
      <c r="J152" s="39">
        <f>VLOOKUP(Table1[[#This Row],[مدرک تحصیلی]],Table3[#All],2,FALSE)</f>
        <v>2</v>
      </c>
      <c r="K152" s="38"/>
      <c r="L152" s="40">
        <v>1</v>
      </c>
      <c r="M152" s="41">
        <f>Table1[[#This Row],[سابقه (سال)]]*'جداول پایه'!$B$21</f>
        <v>0.25</v>
      </c>
      <c r="N152" s="38" t="s">
        <v>18</v>
      </c>
      <c r="O152" s="39">
        <f>IFERROR(IF(Table1[[#This Row],[جایگاه سازمانی]]="عملیاتی",VLOOKUP(Table1[[#This Row],[منطقه خدمتی]],Table4[#All],2,FALSE),0),0)</f>
        <v>2</v>
      </c>
      <c r="P152" s="41">
        <f>Table1[[#This Row],[امتیاز جایگاه]]+Table1[[#This Row],[امتیاز مدرک]]+Table1[[#This Row],[امتیاز سابقه]]+Table1[[#This Row],[ضریب منطقه خدمتی]]</f>
        <v>7.25</v>
      </c>
    </row>
    <row r="153" spans="1:16" x14ac:dyDescent="0.15">
      <c r="A153" s="35"/>
      <c r="B153" s="38"/>
      <c r="C153" s="38"/>
      <c r="D153" s="38" t="s">
        <v>102</v>
      </c>
      <c r="E153" s="38"/>
      <c r="F153" s="39">
        <f>IF(Table1[[#This Row],[جایگاه سازمانی]]="عملیاتی",IFERROR(VLOOKUP(Table1[[#This Row],[رتبه]],TblOprGrade[#All],2,FALSE),1),IF(Table1[[#This Row],[جایگاه سازمانی]]="دیسپچ",IFERROR(VLOOKUP(Table1[[#This Row],[رتبه]],TblDispGrade[#All],2,FALSE),1),1))</f>
        <v>1</v>
      </c>
      <c r="G153" s="38" t="s">
        <v>9</v>
      </c>
      <c r="H153" s="39">
        <f>VLOOKUP(Table1[[#This Row],[جایگاه سازمانی]],Table2[#All],2,FALSE)</f>
        <v>3</v>
      </c>
      <c r="I153" s="38" t="s">
        <v>14</v>
      </c>
      <c r="J153" s="39">
        <f>VLOOKUP(Table1[[#This Row],[مدرک تحصیلی]],Table3[#All],2,FALSE)</f>
        <v>2</v>
      </c>
      <c r="K153" s="38"/>
      <c r="L153" s="40">
        <v>1</v>
      </c>
      <c r="M153" s="41">
        <f>Table1[[#This Row],[سابقه (سال)]]*'جداول پایه'!$B$21</f>
        <v>0.25</v>
      </c>
      <c r="N153" s="38" t="s">
        <v>18</v>
      </c>
      <c r="O153" s="39">
        <f>IFERROR(IF(Table1[[#This Row],[جایگاه سازمانی]]="عملیاتی",VLOOKUP(Table1[[#This Row],[منطقه خدمتی]],Table4[#All],2,FALSE),0),0)</f>
        <v>2</v>
      </c>
      <c r="P153" s="41">
        <f>Table1[[#This Row],[امتیاز جایگاه]]+Table1[[#This Row],[امتیاز مدرک]]+Table1[[#This Row],[امتیاز سابقه]]+Table1[[#This Row],[ضریب منطقه خدمتی]]</f>
        <v>7.25</v>
      </c>
    </row>
    <row r="154" spans="1:16" x14ac:dyDescent="0.15">
      <c r="A154" s="35"/>
      <c r="B154" s="38"/>
      <c r="C154" s="38"/>
      <c r="D154" s="38" t="s">
        <v>102</v>
      </c>
      <c r="E154" s="38"/>
      <c r="F154" s="39">
        <f>IF(Table1[[#This Row],[جایگاه سازمانی]]="عملیاتی",IFERROR(VLOOKUP(Table1[[#This Row],[رتبه]],TblOprGrade[#All],2,FALSE),1),IF(Table1[[#This Row],[جایگاه سازمانی]]="دیسپچ",IFERROR(VLOOKUP(Table1[[#This Row],[رتبه]],TblDispGrade[#All],2,FALSE),1),1))</f>
        <v>1</v>
      </c>
      <c r="G154" s="38" t="s">
        <v>9</v>
      </c>
      <c r="H154" s="39">
        <f>VLOOKUP(Table1[[#This Row],[جایگاه سازمانی]],Table2[#All],2,FALSE)</f>
        <v>3</v>
      </c>
      <c r="I154" s="38" t="s">
        <v>14</v>
      </c>
      <c r="J154" s="39">
        <f>VLOOKUP(Table1[[#This Row],[مدرک تحصیلی]],Table3[#All],2,FALSE)</f>
        <v>2</v>
      </c>
      <c r="K154" s="38"/>
      <c r="L154" s="40">
        <v>1</v>
      </c>
      <c r="M154" s="41">
        <f>Table1[[#This Row],[سابقه (سال)]]*'جداول پایه'!$B$21</f>
        <v>0.25</v>
      </c>
      <c r="N154" s="38" t="s">
        <v>18</v>
      </c>
      <c r="O154" s="39">
        <f>IFERROR(IF(Table1[[#This Row],[جایگاه سازمانی]]="عملیاتی",VLOOKUP(Table1[[#This Row],[منطقه خدمتی]],Table4[#All],2,FALSE),0),0)</f>
        <v>2</v>
      </c>
      <c r="P154" s="41">
        <f>Table1[[#This Row],[امتیاز جایگاه]]+Table1[[#This Row],[امتیاز مدرک]]+Table1[[#This Row],[امتیاز سابقه]]+Table1[[#This Row],[ضریب منطقه خدمتی]]</f>
        <v>7.25</v>
      </c>
    </row>
    <row r="155" spans="1:16" x14ac:dyDescent="0.15">
      <c r="A155" s="35"/>
      <c r="B155" s="38"/>
      <c r="C155" s="38"/>
      <c r="D155" s="38" t="s">
        <v>102</v>
      </c>
      <c r="E155" s="38"/>
      <c r="F155" s="39">
        <f>IF(Table1[[#This Row],[جایگاه سازمانی]]="عملیاتی",IFERROR(VLOOKUP(Table1[[#This Row],[رتبه]],TblOprGrade[#All],2,FALSE),1),IF(Table1[[#This Row],[جایگاه سازمانی]]="دیسپچ",IFERROR(VLOOKUP(Table1[[#This Row],[رتبه]],TblDispGrade[#All],2,FALSE),1),1))</f>
        <v>1</v>
      </c>
      <c r="G155" s="38" t="s">
        <v>9</v>
      </c>
      <c r="H155" s="39">
        <f>VLOOKUP(Table1[[#This Row],[جایگاه سازمانی]],Table2[#All],2,FALSE)</f>
        <v>3</v>
      </c>
      <c r="I155" s="38" t="s">
        <v>14</v>
      </c>
      <c r="J155" s="39">
        <f>VLOOKUP(Table1[[#This Row],[مدرک تحصیلی]],Table3[#All],2,FALSE)</f>
        <v>2</v>
      </c>
      <c r="K155" s="38"/>
      <c r="L155" s="40">
        <v>1</v>
      </c>
      <c r="M155" s="41">
        <f>Table1[[#This Row],[سابقه (سال)]]*'جداول پایه'!$B$21</f>
        <v>0.25</v>
      </c>
      <c r="N155" s="38" t="s">
        <v>18</v>
      </c>
      <c r="O155" s="39">
        <f>IFERROR(IF(Table1[[#This Row],[جایگاه سازمانی]]="عملیاتی",VLOOKUP(Table1[[#This Row],[منطقه خدمتی]],Table4[#All],2,FALSE),0),0)</f>
        <v>2</v>
      </c>
      <c r="P155" s="41">
        <f>Table1[[#This Row],[امتیاز جایگاه]]+Table1[[#This Row],[امتیاز مدرک]]+Table1[[#This Row],[امتیاز سابقه]]+Table1[[#This Row],[ضریب منطقه خدمتی]]</f>
        <v>7.25</v>
      </c>
    </row>
    <row r="156" spans="1:16" x14ac:dyDescent="0.15">
      <c r="A156" s="35"/>
      <c r="B156" s="38"/>
      <c r="C156" s="38"/>
      <c r="D156" s="38" t="s">
        <v>102</v>
      </c>
      <c r="E156" s="38"/>
      <c r="F156" s="39">
        <f>IF(Table1[[#This Row],[جایگاه سازمانی]]="عملیاتی",IFERROR(VLOOKUP(Table1[[#This Row],[رتبه]],TblOprGrade[#All],2,FALSE),1),IF(Table1[[#This Row],[جایگاه سازمانی]]="دیسپچ",IFERROR(VLOOKUP(Table1[[#This Row],[رتبه]],TblDispGrade[#All],2,FALSE),1),1))</f>
        <v>1</v>
      </c>
      <c r="G156" s="38" t="s">
        <v>9</v>
      </c>
      <c r="H156" s="39">
        <f>VLOOKUP(Table1[[#This Row],[جایگاه سازمانی]],Table2[#All],2,FALSE)</f>
        <v>3</v>
      </c>
      <c r="I156" s="38" t="s">
        <v>14</v>
      </c>
      <c r="J156" s="39">
        <f>VLOOKUP(Table1[[#This Row],[مدرک تحصیلی]],Table3[#All],2,FALSE)</f>
        <v>2</v>
      </c>
      <c r="K156" s="38"/>
      <c r="L156" s="40">
        <v>1</v>
      </c>
      <c r="M156" s="41">
        <f>Table1[[#This Row],[سابقه (سال)]]*'جداول پایه'!$B$21</f>
        <v>0.25</v>
      </c>
      <c r="N156" s="38" t="s">
        <v>18</v>
      </c>
      <c r="O156" s="39">
        <f>IFERROR(IF(Table1[[#This Row],[جایگاه سازمانی]]="عملیاتی",VLOOKUP(Table1[[#This Row],[منطقه خدمتی]],Table4[#All],2,FALSE),0),0)</f>
        <v>2</v>
      </c>
      <c r="P156" s="41">
        <f>Table1[[#This Row],[امتیاز جایگاه]]+Table1[[#This Row],[امتیاز مدرک]]+Table1[[#This Row],[امتیاز سابقه]]+Table1[[#This Row],[ضریب منطقه خدمتی]]</f>
        <v>7.25</v>
      </c>
    </row>
    <row r="157" spans="1:16" x14ac:dyDescent="0.15">
      <c r="A157" s="35"/>
      <c r="B157" s="38"/>
      <c r="C157" s="38"/>
      <c r="D157" s="38" t="s">
        <v>102</v>
      </c>
      <c r="E157" s="38"/>
      <c r="F157" s="39">
        <f>IF(Table1[[#This Row],[جایگاه سازمانی]]="عملیاتی",IFERROR(VLOOKUP(Table1[[#This Row],[رتبه]],TblOprGrade[#All],2,FALSE),1),IF(Table1[[#This Row],[جایگاه سازمانی]]="دیسپچ",IFERROR(VLOOKUP(Table1[[#This Row],[رتبه]],TblDispGrade[#All],2,FALSE),1),1))</f>
        <v>1</v>
      </c>
      <c r="G157" s="38" t="s">
        <v>9</v>
      </c>
      <c r="H157" s="39">
        <f>VLOOKUP(Table1[[#This Row],[جایگاه سازمانی]],Table2[#All],2,FALSE)</f>
        <v>3</v>
      </c>
      <c r="I157" s="38" t="s">
        <v>14</v>
      </c>
      <c r="J157" s="39">
        <f>VLOOKUP(Table1[[#This Row],[مدرک تحصیلی]],Table3[#All],2,FALSE)</f>
        <v>2</v>
      </c>
      <c r="K157" s="38"/>
      <c r="L157" s="40">
        <v>1</v>
      </c>
      <c r="M157" s="41">
        <f>Table1[[#This Row],[سابقه (سال)]]*'جداول پایه'!$B$21</f>
        <v>0.25</v>
      </c>
      <c r="N157" s="38" t="s">
        <v>17</v>
      </c>
      <c r="O157" s="39">
        <f>IFERROR(IF(Table1[[#This Row],[جایگاه سازمانی]]="عملیاتی",VLOOKUP(Table1[[#This Row],[منطقه خدمتی]],Table4[#All],2,FALSE),0),0)</f>
        <v>1</v>
      </c>
      <c r="P157" s="41">
        <f>Table1[[#This Row],[امتیاز جایگاه]]+Table1[[#This Row],[امتیاز مدرک]]+Table1[[#This Row],[امتیاز سابقه]]+Table1[[#This Row],[ضریب منطقه خدمتی]]</f>
        <v>6.25</v>
      </c>
    </row>
    <row r="158" spans="1:16" x14ac:dyDescent="0.15">
      <c r="A158" s="35"/>
      <c r="B158" s="38"/>
      <c r="C158" s="38"/>
      <c r="D158" s="38" t="s">
        <v>102</v>
      </c>
      <c r="E158" s="38"/>
      <c r="F158" s="39">
        <f>IF(Table1[[#This Row],[جایگاه سازمانی]]="عملیاتی",IFERROR(VLOOKUP(Table1[[#This Row],[رتبه]],TblOprGrade[#All],2,FALSE),1),IF(Table1[[#This Row],[جایگاه سازمانی]]="دیسپچ",IFERROR(VLOOKUP(Table1[[#This Row],[رتبه]],TblDispGrade[#All],2,FALSE),1),1))</f>
        <v>1</v>
      </c>
      <c r="G158" s="38" t="s">
        <v>9</v>
      </c>
      <c r="H158" s="39">
        <f>VLOOKUP(Table1[[#This Row],[جایگاه سازمانی]],Table2[#All],2,FALSE)</f>
        <v>3</v>
      </c>
      <c r="I158" s="38" t="s">
        <v>15</v>
      </c>
      <c r="J158" s="39">
        <f>VLOOKUP(Table1[[#This Row],[مدرک تحصیلی]],Table3[#All],2,FALSE)</f>
        <v>2.5</v>
      </c>
      <c r="K158" s="38"/>
      <c r="L158" s="40">
        <v>1</v>
      </c>
      <c r="M158" s="41">
        <f>Table1[[#This Row],[سابقه (سال)]]*'جداول پایه'!$B$21</f>
        <v>0.25</v>
      </c>
      <c r="N158" s="38" t="s">
        <v>18</v>
      </c>
      <c r="O158" s="39">
        <f>IFERROR(IF(Table1[[#This Row],[جایگاه سازمانی]]="عملیاتی",VLOOKUP(Table1[[#This Row],[منطقه خدمتی]],Table4[#All],2,FALSE),0),0)</f>
        <v>2</v>
      </c>
      <c r="P158" s="41">
        <f>Table1[[#This Row],[امتیاز جایگاه]]+Table1[[#This Row],[امتیاز مدرک]]+Table1[[#This Row],[امتیاز سابقه]]+Table1[[#This Row],[ضریب منطقه خدمتی]]</f>
        <v>7.75</v>
      </c>
    </row>
    <row r="159" spans="1:16" x14ac:dyDescent="0.15">
      <c r="A159" s="35"/>
      <c r="B159" s="38"/>
      <c r="C159" s="38"/>
      <c r="D159" s="38" t="s">
        <v>102</v>
      </c>
      <c r="E159" s="38"/>
      <c r="F159" s="39">
        <f>IF(Table1[[#This Row],[جایگاه سازمانی]]="عملیاتی",IFERROR(VLOOKUP(Table1[[#This Row],[رتبه]],TblOprGrade[#All],2,FALSE),1),IF(Table1[[#This Row],[جایگاه سازمانی]]="دیسپچ",IFERROR(VLOOKUP(Table1[[#This Row],[رتبه]],TblDispGrade[#All],2,FALSE),1),1))</f>
        <v>1</v>
      </c>
      <c r="G159" s="38" t="s">
        <v>9</v>
      </c>
      <c r="H159" s="39">
        <f>VLOOKUP(Table1[[#This Row],[جایگاه سازمانی]],Table2[#All],2,FALSE)</f>
        <v>3</v>
      </c>
      <c r="I159" s="38" t="s">
        <v>15</v>
      </c>
      <c r="J159" s="39">
        <f>VLOOKUP(Table1[[#This Row],[مدرک تحصیلی]],Table3[#All],2,FALSE)</f>
        <v>2.5</v>
      </c>
      <c r="K159" s="38"/>
      <c r="L159" s="40">
        <v>1</v>
      </c>
      <c r="M159" s="41">
        <f>Table1[[#This Row],[سابقه (سال)]]*'جداول پایه'!$B$21</f>
        <v>0.25</v>
      </c>
      <c r="N159" s="38" t="s">
        <v>18</v>
      </c>
      <c r="O159" s="39">
        <f>IFERROR(IF(Table1[[#This Row],[جایگاه سازمانی]]="عملیاتی",VLOOKUP(Table1[[#This Row],[منطقه خدمتی]],Table4[#All],2,FALSE),0),0)</f>
        <v>2</v>
      </c>
      <c r="P159" s="41">
        <f>Table1[[#This Row],[امتیاز جایگاه]]+Table1[[#This Row],[امتیاز مدرک]]+Table1[[#This Row],[امتیاز سابقه]]+Table1[[#This Row],[ضریب منطقه خدمتی]]</f>
        <v>7.75</v>
      </c>
    </row>
    <row r="160" spans="1:16" x14ac:dyDescent="0.15">
      <c r="A160" s="35"/>
      <c r="B160" s="38"/>
      <c r="C160" s="38"/>
      <c r="D160" s="38" t="s">
        <v>102</v>
      </c>
      <c r="E160" s="38"/>
      <c r="F160" s="39">
        <f>IF(Table1[[#This Row],[جایگاه سازمانی]]="عملیاتی",IFERROR(VLOOKUP(Table1[[#This Row],[رتبه]],TblOprGrade[#All],2,FALSE),1),IF(Table1[[#This Row],[جایگاه سازمانی]]="دیسپچ",IFERROR(VLOOKUP(Table1[[#This Row],[رتبه]],TblDispGrade[#All],2,FALSE),1),1))</f>
        <v>1</v>
      </c>
      <c r="G160" s="38" t="s">
        <v>9</v>
      </c>
      <c r="H160" s="39">
        <f>VLOOKUP(Table1[[#This Row],[جایگاه سازمانی]],Table2[#All],2,FALSE)</f>
        <v>3</v>
      </c>
      <c r="I160" s="38" t="s">
        <v>14</v>
      </c>
      <c r="J160" s="39">
        <f>VLOOKUP(Table1[[#This Row],[مدرک تحصیلی]],Table3[#All],2,FALSE)</f>
        <v>2</v>
      </c>
      <c r="K160" s="38"/>
      <c r="L160" s="40">
        <v>1</v>
      </c>
      <c r="M160" s="41">
        <f>Table1[[#This Row],[سابقه (سال)]]*'جداول پایه'!$B$21</f>
        <v>0.25</v>
      </c>
      <c r="N160" s="38" t="s">
        <v>18</v>
      </c>
      <c r="O160" s="39">
        <f>IFERROR(IF(Table1[[#This Row],[جایگاه سازمانی]]="عملیاتی",VLOOKUP(Table1[[#This Row],[منطقه خدمتی]],Table4[#All],2,FALSE),0),0)</f>
        <v>2</v>
      </c>
      <c r="P160" s="41">
        <f>Table1[[#This Row],[امتیاز جایگاه]]+Table1[[#This Row],[امتیاز مدرک]]+Table1[[#This Row],[امتیاز سابقه]]+Table1[[#This Row],[ضریب منطقه خدمتی]]</f>
        <v>7.25</v>
      </c>
    </row>
    <row r="161" spans="1:16" x14ac:dyDescent="0.15">
      <c r="A161" s="35"/>
      <c r="B161" s="35"/>
      <c r="C161" s="35"/>
      <c r="D161" s="35" t="s">
        <v>101</v>
      </c>
      <c r="E161" s="35"/>
      <c r="F161" s="36">
        <f>IF(Table1[[#This Row],[جایگاه سازمانی]]="عملیاتی",IFERROR(VLOOKUP(Table1[[#This Row],[رتبه]],TblOprGrade[#All],2,FALSE),1),IF(Table1[[#This Row],[جایگاه سازمانی]]="دیسپچ",IFERROR(VLOOKUP(Table1[[#This Row],[رتبه]],TblDispGrade[#All],2,FALSE),1),1))</f>
        <v>1</v>
      </c>
      <c r="G161" s="35" t="s">
        <v>9</v>
      </c>
      <c r="H161" s="36">
        <f>VLOOKUP(Table1[[#This Row],[جایگاه سازمانی]],Table2[#All],2,FALSE)</f>
        <v>3</v>
      </c>
      <c r="I161" s="35" t="s">
        <v>15</v>
      </c>
      <c r="J161" s="36">
        <f>VLOOKUP(Table1[[#This Row],[مدرک تحصیلی]],Table3[#All],2,FALSE)</f>
        <v>2.5</v>
      </c>
      <c r="K161" s="35"/>
      <c r="L161" s="56">
        <v>25</v>
      </c>
      <c r="M161" s="57">
        <f>Table1[[#This Row],[سابقه (سال)]]*'جداول پایه'!$B$21</f>
        <v>6.25</v>
      </c>
      <c r="N161" s="35" t="s">
        <v>18</v>
      </c>
      <c r="O161" s="36">
        <f>IFERROR(IF(Table1[[#This Row],[جایگاه سازمانی]]="عملیاتی",VLOOKUP(Table1[[#This Row],[منطقه خدمتی]],Table4[#All],2,FALSE),0),0)</f>
        <v>2</v>
      </c>
      <c r="P161" s="57">
        <f>Table1[[#This Row],[امتیاز جایگاه]]+Table1[[#This Row],[امتیاز مدرک]]+Table1[[#This Row],[امتیاز سابقه]]+Table1[[#This Row],[ضریب منطقه خدمتی]]</f>
        <v>13.75</v>
      </c>
    </row>
    <row r="162" spans="1:16" x14ac:dyDescent="0.15">
      <c r="A162" s="35"/>
      <c r="B162" s="38"/>
      <c r="C162" s="38"/>
      <c r="D162" s="38" t="s">
        <v>101</v>
      </c>
      <c r="E162" s="38"/>
      <c r="F162" s="39">
        <f>IF(Table1[[#This Row],[جایگاه سازمانی]]="عملیاتی",IFERROR(VLOOKUP(Table1[[#This Row],[رتبه]],TblOprGrade[#All],2,FALSE),1),IF(Table1[[#This Row],[جایگاه سازمانی]]="دیسپچ",IFERROR(VLOOKUP(Table1[[#This Row],[رتبه]],TblDispGrade[#All],2,FALSE),1),1))</f>
        <v>1</v>
      </c>
      <c r="G162" s="38" t="s">
        <v>9</v>
      </c>
      <c r="H162" s="39">
        <f>VLOOKUP(Table1[[#This Row],[جایگاه سازمانی]],Table2[#All],2,FALSE)</f>
        <v>3</v>
      </c>
      <c r="I162" s="38" t="s">
        <v>15</v>
      </c>
      <c r="J162" s="39">
        <f>VLOOKUP(Table1[[#This Row],[مدرک تحصیلی]],Table3[#All],2,FALSE)</f>
        <v>2.5</v>
      </c>
      <c r="K162" s="38"/>
      <c r="L162" s="40">
        <v>14</v>
      </c>
      <c r="M162" s="41">
        <f>Table1[[#This Row],[سابقه (سال)]]*'جداول پایه'!$B$21</f>
        <v>3.5</v>
      </c>
      <c r="N162" s="38" t="s">
        <v>17</v>
      </c>
      <c r="O162" s="39">
        <f>IFERROR(IF(Table1[[#This Row],[جایگاه سازمانی]]="عملیاتی",VLOOKUP(Table1[[#This Row],[منطقه خدمتی]],Table4[#All],2,FALSE),0),0)</f>
        <v>1</v>
      </c>
      <c r="P162" s="41">
        <f>Table1[[#This Row],[امتیاز جایگاه]]+Table1[[#This Row],[امتیاز مدرک]]+Table1[[#This Row],[امتیاز سابقه]]+Table1[[#This Row],[ضریب منطقه خدمتی]]</f>
        <v>10</v>
      </c>
    </row>
    <row r="163" spans="1:16" x14ac:dyDescent="0.15">
      <c r="A163" s="35"/>
      <c r="B163" s="38"/>
      <c r="C163" s="38"/>
      <c r="D163" s="38" t="s">
        <v>101</v>
      </c>
      <c r="E163" s="38"/>
      <c r="F163" s="39">
        <f>IF(Table1[[#This Row],[جایگاه سازمانی]]="عملیاتی",IFERROR(VLOOKUP(Table1[[#This Row],[رتبه]],TblOprGrade[#All],2,FALSE),1),IF(Table1[[#This Row],[جایگاه سازمانی]]="دیسپچ",IFERROR(VLOOKUP(Table1[[#This Row],[رتبه]],TblDispGrade[#All],2,FALSE),1),1))</f>
        <v>1</v>
      </c>
      <c r="G163" s="38" t="s">
        <v>9</v>
      </c>
      <c r="H163" s="39">
        <f>VLOOKUP(Table1[[#This Row],[جایگاه سازمانی]],Table2[#All],2,FALSE)</f>
        <v>3</v>
      </c>
      <c r="I163" s="38" t="s">
        <v>15</v>
      </c>
      <c r="J163" s="39">
        <f>VLOOKUP(Table1[[#This Row],[مدرک تحصیلی]],Table3[#All],2,FALSE)</f>
        <v>2.5</v>
      </c>
      <c r="K163" s="38"/>
      <c r="L163" s="40">
        <v>14</v>
      </c>
      <c r="M163" s="41">
        <f>Table1[[#This Row],[سابقه (سال)]]*'جداول پایه'!$B$21</f>
        <v>3.5</v>
      </c>
      <c r="N163" s="38" t="s">
        <v>17</v>
      </c>
      <c r="O163" s="39">
        <f>IFERROR(IF(Table1[[#This Row],[جایگاه سازمانی]]="عملیاتی",VLOOKUP(Table1[[#This Row],[منطقه خدمتی]],Table4[#All],2,FALSE),0),0)</f>
        <v>1</v>
      </c>
      <c r="P163" s="41">
        <f>Table1[[#This Row],[امتیاز جایگاه]]+Table1[[#This Row],[امتیاز مدرک]]+Table1[[#This Row],[امتیاز سابقه]]+Table1[[#This Row],[ضریب منطقه خدمتی]]</f>
        <v>10</v>
      </c>
    </row>
    <row r="164" spans="1:16" x14ac:dyDescent="0.15">
      <c r="A164" s="35"/>
      <c r="B164" s="38"/>
      <c r="C164" s="38"/>
      <c r="D164" s="38" t="s">
        <v>101</v>
      </c>
      <c r="E164" s="38"/>
      <c r="F164" s="39">
        <f>IF(Table1[[#This Row],[جایگاه سازمانی]]="عملیاتی",IFERROR(VLOOKUP(Table1[[#This Row],[رتبه]],TblOprGrade[#All],2,FALSE),1),IF(Table1[[#This Row],[جایگاه سازمانی]]="دیسپچ",IFERROR(VLOOKUP(Table1[[#This Row],[رتبه]],TblDispGrade[#All],2,FALSE),1),1))</f>
        <v>1</v>
      </c>
      <c r="G164" s="38" t="s">
        <v>9</v>
      </c>
      <c r="H164" s="39">
        <f>VLOOKUP(Table1[[#This Row],[جایگاه سازمانی]],Table2[#All],2,FALSE)</f>
        <v>3</v>
      </c>
      <c r="I164" s="38" t="s">
        <v>15</v>
      </c>
      <c r="J164" s="39">
        <f>VLOOKUP(Table1[[#This Row],[مدرک تحصیلی]],Table3[#All],2,FALSE)</f>
        <v>2.5</v>
      </c>
      <c r="K164" s="38"/>
      <c r="L164" s="40">
        <v>8</v>
      </c>
      <c r="M164" s="41">
        <f>Table1[[#This Row],[سابقه (سال)]]*'جداول پایه'!$B$21</f>
        <v>2</v>
      </c>
      <c r="N164" s="38" t="s">
        <v>17</v>
      </c>
      <c r="O164" s="39">
        <f>IFERROR(IF(Table1[[#This Row],[جایگاه سازمانی]]="عملیاتی",VLOOKUP(Table1[[#This Row],[منطقه خدمتی]],Table4[#All],2,FALSE),0),0)</f>
        <v>1</v>
      </c>
      <c r="P164" s="41">
        <f>Table1[[#This Row],[امتیاز جایگاه]]+Table1[[#This Row],[امتیاز مدرک]]+Table1[[#This Row],[امتیاز سابقه]]+Table1[[#This Row],[ضریب منطقه خدمتی]]</f>
        <v>8.5</v>
      </c>
    </row>
    <row r="165" spans="1:16" x14ac:dyDescent="0.15">
      <c r="A165" s="35"/>
      <c r="B165" s="38"/>
      <c r="C165" s="38"/>
      <c r="D165" s="38" t="s">
        <v>101</v>
      </c>
      <c r="E165" s="38"/>
      <c r="F165" s="39">
        <f>IF(Table1[[#This Row],[جایگاه سازمانی]]="عملیاتی",IFERROR(VLOOKUP(Table1[[#This Row],[رتبه]],TblOprGrade[#All],2,FALSE),1),IF(Table1[[#This Row],[جایگاه سازمانی]]="دیسپچ",IFERROR(VLOOKUP(Table1[[#This Row],[رتبه]],TblDispGrade[#All],2,FALSE),1),1))</f>
        <v>1</v>
      </c>
      <c r="G165" s="38" t="s">
        <v>9</v>
      </c>
      <c r="H165" s="39">
        <f>VLOOKUP(Table1[[#This Row],[جایگاه سازمانی]],Table2[#All],2,FALSE)</f>
        <v>3</v>
      </c>
      <c r="I165" s="38" t="s">
        <v>15</v>
      </c>
      <c r="J165" s="39">
        <f>VLOOKUP(Table1[[#This Row],[مدرک تحصیلی]],Table3[#All],2,FALSE)</f>
        <v>2.5</v>
      </c>
      <c r="K165" s="38"/>
      <c r="L165" s="40">
        <v>8</v>
      </c>
      <c r="M165" s="41">
        <f>Table1[[#This Row],[سابقه (سال)]]*'جداول پایه'!$B$21</f>
        <v>2</v>
      </c>
      <c r="N165" s="38" t="s">
        <v>18</v>
      </c>
      <c r="O165" s="39">
        <f>IFERROR(IF(Table1[[#This Row],[جایگاه سازمانی]]="عملیاتی",VLOOKUP(Table1[[#This Row],[منطقه خدمتی]],Table4[#All],2,FALSE),0),0)</f>
        <v>2</v>
      </c>
      <c r="P165" s="41">
        <f>Table1[[#This Row],[امتیاز جایگاه]]+Table1[[#This Row],[امتیاز مدرک]]+Table1[[#This Row],[امتیاز سابقه]]+Table1[[#This Row],[ضریب منطقه خدمتی]]</f>
        <v>9.5</v>
      </c>
    </row>
    <row r="166" spans="1:16" x14ac:dyDescent="0.15">
      <c r="A166" s="35"/>
      <c r="B166" s="38"/>
      <c r="C166" s="38"/>
      <c r="D166" s="38" t="s">
        <v>101</v>
      </c>
      <c r="E166" s="38"/>
      <c r="F166" s="39">
        <f>IF(Table1[[#This Row],[جایگاه سازمانی]]="عملیاتی",IFERROR(VLOOKUP(Table1[[#This Row],[رتبه]],TblOprGrade[#All],2,FALSE),1),IF(Table1[[#This Row],[جایگاه سازمانی]]="دیسپچ",IFERROR(VLOOKUP(Table1[[#This Row],[رتبه]],TblDispGrade[#All],2,FALSE),1),1))</f>
        <v>1</v>
      </c>
      <c r="G166" s="38" t="s">
        <v>9</v>
      </c>
      <c r="H166" s="39">
        <f>VLOOKUP(Table1[[#This Row],[جایگاه سازمانی]],Table2[#All],2,FALSE)</f>
        <v>3</v>
      </c>
      <c r="I166" s="38" t="s">
        <v>14</v>
      </c>
      <c r="J166" s="39">
        <f>VLOOKUP(Table1[[#This Row],[مدرک تحصیلی]],Table3[#All],2,FALSE)</f>
        <v>2</v>
      </c>
      <c r="K166" s="38"/>
      <c r="L166" s="40">
        <v>5</v>
      </c>
      <c r="M166" s="41">
        <f>Table1[[#This Row],[سابقه (سال)]]*'جداول پایه'!$B$21</f>
        <v>1.25</v>
      </c>
      <c r="N166" s="38" t="s">
        <v>17</v>
      </c>
      <c r="O166" s="39">
        <f>IFERROR(IF(Table1[[#This Row],[جایگاه سازمانی]]="عملیاتی",VLOOKUP(Table1[[#This Row],[منطقه خدمتی]],Table4[#All],2,FALSE),0),0)</f>
        <v>1</v>
      </c>
      <c r="P166" s="41">
        <f>Table1[[#This Row],[امتیاز جایگاه]]+Table1[[#This Row],[امتیاز مدرک]]+Table1[[#This Row],[امتیاز سابقه]]+Table1[[#This Row],[ضریب منطقه خدمتی]]</f>
        <v>7.25</v>
      </c>
    </row>
    <row r="167" spans="1:16" x14ac:dyDescent="0.15">
      <c r="A167" s="35"/>
      <c r="B167" s="38"/>
      <c r="C167" s="38"/>
      <c r="D167" s="38" t="s">
        <v>101</v>
      </c>
      <c r="E167" s="38"/>
      <c r="F167" s="39">
        <f>IF(Table1[[#This Row],[جایگاه سازمانی]]="عملیاتی",IFERROR(VLOOKUP(Table1[[#This Row],[رتبه]],TblOprGrade[#All],2,FALSE),1),IF(Table1[[#This Row],[جایگاه سازمانی]]="دیسپچ",IFERROR(VLOOKUP(Table1[[#This Row],[رتبه]],TblDispGrade[#All],2,FALSE),1),1))</f>
        <v>1</v>
      </c>
      <c r="G167" s="38" t="s">
        <v>9</v>
      </c>
      <c r="H167" s="39">
        <f>VLOOKUP(Table1[[#This Row],[جایگاه سازمانی]],Table2[#All],2,FALSE)</f>
        <v>3</v>
      </c>
      <c r="I167" s="38" t="s">
        <v>14</v>
      </c>
      <c r="J167" s="39">
        <f>VLOOKUP(Table1[[#This Row],[مدرک تحصیلی]],Table3[#All],2,FALSE)</f>
        <v>2</v>
      </c>
      <c r="K167" s="38"/>
      <c r="L167" s="40">
        <v>5</v>
      </c>
      <c r="M167" s="41">
        <f>Table1[[#This Row],[سابقه (سال)]]*'جداول پایه'!$B$21</f>
        <v>1.25</v>
      </c>
      <c r="N167" s="38" t="s">
        <v>17</v>
      </c>
      <c r="O167" s="39">
        <f>IFERROR(IF(Table1[[#This Row],[جایگاه سازمانی]]="عملیاتی",VLOOKUP(Table1[[#This Row],[منطقه خدمتی]],Table4[#All],2,FALSE),0),0)</f>
        <v>1</v>
      </c>
      <c r="P167" s="41">
        <f>Table1[[#This Row],[امتیاز جایگاه]]+Table1[[#This Row],[امتیاز مدرک]]+Table1[[#This Row],[امتیاز سابقه]]+Table1[[#This Row],[ضریب منطقه خدمتی]]</f>
        <v>7.25</v>
      </c>
    </row>
    <row r="168" spans="1:16" x14ac:dyDescent="0.15">
      <c r="A168" s="35"/>
      <c r="B168" s="38"/>
      <c r="C168" s="38"/>
      <c r="D168" s="38" t="s">
        <v>101</v>
      </c>
      <c r="E168" s="38"/>
      <c r="F168" s="39">
        <f>IF(Table1[[#This Row],[جایگاه سازمانی]]="عملیاتی",IFERROR(VLOOKUP(Table1[[#This Row],[رتبه]],TblOprGrade[#All],2,FALSE),1),IF(Table1[[#This Row],[جایگاه سازمانی]]="دیسپچ",IFERROR(VLOOKUP(Table1[[#This Row],[رتبه]],TblDispGrade[#All],2,FALSE),1),1))</f>
        <v>1</v>
      </c>
      <c r="G168" s="38" t="s">
        <v>9</v>
      </c>
      <c r="H168" s="39">
        <f>VLOOKUP(Table1[[#This Row],[جایگاه سازمانی]],Table2[#All],2,FALSE)</f>
        <v>3</v>
      </c>
      <c r="I168" s="38" t="s">
        <v>14</v>
      </c>
      <c r="J168" s="39">
        <f>VLOOKUP(Table1[[#This Row],[مدرک تحصیلی]],Table3[#All],2,FALSE)</f>
        <v>2</v>
      </c>
      <c r="K168" s="38"/>
      <c r="L168" s="40">
        <v>2</v>
      </c>
      <c r="M168" s="41">
        <f>Table1[[#This Row],[سابقه (سال)]]*'جداول پایه'!$B$21</f>
        <v>0.5</v>
      </c>
      <c r="N168" s="38" t="s">
        <v>17</v>
      </c>
      <c r="O168" s="39">
        <f>IFERROR(IF(Table1[[#This Row],[جایگاه سازمانی]]="عملیاتی",VLOOKUP(Table1[[#This Row],[منطقه خدمتی]],Table4[#All],2,FALSE),0),0)</f>
        <v>1</v>
      </c>
      <c r="P168" s="41">
        <f>Table1[[#This Row],[امتیاز جایگاه]]+Table1[[#This Row],[امتیاز مدرک]]+Table1[[#This Row],[امتیاز سابقه]]+Table1[[#This Row],[ضریب منطقه خدمتی]]</f>
        <v>6.5</v>
      </c>
    </row>
    <row r="169" spans="1:16" x14ac:dyDescent="0.15">
      <c r="A169" s="35"/>
      <c r="B169" s="38"/>
      <c r="C169" s="38"/>
      <c r="D169" s="38" t="s">
        <v>101</v>
      </c>
      <c r="E169" s="38"/>
      <c r="F169" s="39">
        <f>IF(Table1[[#This Row],[جایگاه سازمانی]]="عملیاتی",IFERROR(VLOOKUP(Table1[[#This Row],[رتبه]],TblOprGrade[#All],2,FALSE),1),IF(Table1[[#This Row],[جایگاه سازمانی]]="دیسپچ",IFERROR(VLOOKUP(Table1[[#This Row],[رتبه]],TblDispGrade[#All],2,FALSE),1),1))</f>
        <v>1</v>
      </c>
      <c r="G169" s="38" t="s">
        <v>9</v>
      </c>
      <c r="H169" s="39">
        <f>VLOOKUP(Table1[[#This Row],[جایگاه سازمانی]],Table2[#All],2,FALSE)</f>
        <v>3</v>
      </c>
      <c r="I169" s="38" t="s">
        <v>15</v>
      </c>
      <c r="J169" s="39">
        <f>VLOOKUP(Table1[[#This Row],[مدرک تحصیلی]],Table3[#All],2,FALSE)</f>
        <v>2.5</v>
      </c>
      <c r="K169" s="38"/>
      <c r="L169" s="40">
        <v>2</v>
      </c>
      <c r="M169" s="41">
        <f>Table1[[#This Row],[سابقه (سال)]]*'جداول پایه'!$B$21</f>
        <v>0.5</v>
      </c>
      <c r="N169" s="38" t="s">
        <v>18</v>
      </c>
      <c r="O169" s="39">
        <f>IFERROR(IF(Table1[[#This Row],[جایگاه سازمانی]]="عملیاتی",VLOOKUP(Table1[[#This Row],[منطقه خدمتی]],Table4[#All],2,FALSE),0),0)</f>
        <v>2</v>
      </c>
      <c r="P169" s="41">
        <f>Table1[[#This Row],[امتیاز جایگاه]]+Table1[[#This Row],[امتیاز مدرک]]+Table1[[#This Row],[امتیاز سابقه]]+Table1[[#This Row],[ضریب منطقه خدمتی]]</f>
        <v>8</v>
      </c>
    </row>
    <row r="170" spans="1:16" x14ac:dyDescent="0.15">
      <c r="A170" s="35"/>
      <c r="B170" s="38"/>
      <c r="C170" s="38"/>
      <c r="D170" s="38" t="s">
        <v>101</v>
      </c>
      <c r="E170" s="38"/>
      <c r="F170" s="39">
        <f>IF(Table1[[#This Row],[جایگاه سازمانی]]="عملیاتی",IFERROR(VLOOKUP(Table1[[#This Row],[رتبه]],TblOprGrade[#All],2,FALSE),1),IF(Table1[[#This Row],[جایگاه سازمانی]]="دیسپچ",IFERROR(VLOOKUP(Table1[[#This Row],[رتبه]],TblDispGrade[#All],2,FALSE),1),1))</f>
        <v>1</v>
      </c>
      <c r="G170" s="38" t="s">
        <v>9</v>
      </c>
      <c r="H170" s="39">
        <f>VLOOKUP(Table1[[#This Row],[جایگاه سازمانی]],Table2[#All],2,FALSE)</f>
        <v>3</v>
      </c>
      <c r="I170" s="38" t="s">
        <v>15</v>
      </c>
      <c r="J170" s="39">
        <f>VLOOKUP(Table1[[#This Row],[مدرک تحصیلی]],Table3[#All],2,FALSE)</f>
        <v>2.5</v>
      </c>
      <c r="K170" s="38"/>
      <c r="L170" s="40">
        <v>25</v>
      </c>
      <c r="M170" s="41">
        <f>Table1[[#This Row],[سابقه (سال)]]*'جداول پایه'!$B$21</f>
        <v>6.25</v>
      </c>
      <c r="N170" s="38" t="s">
        <v>18</v>
      </c>
      <c r="O170" s="39">
        <f>IFERROR(IF(Table1[[#This Row],[جایگاه سازمانی]]="عملیاتی",VLOOKUP(Table1[[#This Row],[منطقه خدمتی]],Table4[#All],2,FALSE),0),0)</f>
        <v>2</v>
      </c>
      <c r="P170" s="41">
        <f>Table1[[#This Row],[امتیاز جایگاه]]+Table1[[#This Row],[امتیاز مدرک]]+Table1[[#This Row],[امتیاز سابقه]]+Table1[[#This Row],[ضریب منطقه خدمتی]]</f>
        <v>13.75</v>
      </c>
    </row>
    <row r="171" spans="1:16" x14ac:dyDescent="0.15">
      <c r="A171" s="35"/>
      <c r="B171" s="38"/>
      <c r="C171" s="38"/>
      <c r="D171" s="38" t="s">
        <v>101</v>
      </c>
      <c r="E171" s="38"/>
      <c r="F171" s="39">
        <f>IF(Table1[[#This Row],[جایگاه سازمانی]]="عملیاتی",IFERROR(VLOOKUP(Table1[[#This Row],[رتبه]],TblOprGrade[#All],2,FALSE),1),IF(Table1[[#This Row],[جایگاه سازمانی]]="دیسپچ",IFERROR(VLOOKUP(Table1[[#This Row],[رتبه]],TblDispGrade[#All],2,FALSE),1),1))</f>
        <v>1</v>
      </c>
      <c r="G171" s="38" t="s">
        <v>9</v>
      </c>
      <c r="H171" s="39">
        <f>VLOOKUP(Table1[[#This Row],[جایگاه سازمانی]],Table2[#All],2,FALSE)</f>
        <v>3</v>
      </c>
      <c r="I171" s="38" t="s">
        <v>15</v>
      </c>
      <c r="J171" s="39">
        <f>VLOOKUP(Table1[[#This Row],[مدرک تحصیلی]],Table3[#All],2,FALSE)</f>
        <v>2.5</v>
      </c>
      <c r="K171" s="38"/>
      <c r="L171" s="40">
        <v>25</v>
      </c>
      <c r="M171" s="41">
        <f>Table1[[#This Row],[سابقه (سال)]]*'جداول پایه'!$B$21</f>
        <v>6.25</v>
      </c>
      <c r="N171" s="38" t="s">
        <v>18</v>
      </c>
      <c r="O171" s="39">
        <f>IFERROR(IF(Table1[[#This Row],[جایگاه سازمانی]]="عملیاتی",VLOOKUP(Table1[[#This Row],[منطقه خدمتی]],Table4[#All],2,FALSE),0),0)</f>
        <v>2</v>
      </c>
      <c r="P171" s="41">
        <f>Table1[[#This Row],[امتیاز جایگاه]]+Table1[[#This Row],[امتیاز مدرک]]+Table1[[#This Row],[امتیاز سابقه]]+Table1[[#This Row],[ضریب منطقه خدمتی]]</f>
        <v>13.75</v>
      </c>
    </row>
    <row r="172" spans="1:16" x14ac:dyDescent="0.15">
      <c r="A172" s="35"/>
      <c r="B172" s="38"/>
      <c r="C172" s="38"/>
      <c r="D172" s="38" t="s">
        <v>101</v>
      </c>
      <c r="E172" s="38"/>
      <c r="F172" s="39">
        <f>IF(Table1[[#This Row],[جایگاه سازمانی]]="عملیاتی",IFERROR(VLOOKUP(Table1[[#This Row],[رتبه]],TblOprGrade[#All],2,FALSE),1),IF(Table1[[#This Row],[جایگاه سازمانی]]="دیسپچ",IFERROR(VLOOKUP(Table1[[#This Row],[رتبه]],TblDispGrade[#All],2,FALSE),1),1))</f>
        <v>1</v>
      </c>
      <c r="G172" s="38" t="s">
        <v>9</v>
      </c>
      <c r="H172" s="39">
        <f>VLOOKUP(Table1[[#This Row],[جایگاه سازمانی]],Table2[#All],2,FALSE)</f>
        <v>3</v>
      </c>
      <c r="I172" s="38" t="s">
        <v>13</v>
      </c>
      <c r="J172" s="39">
        <f>VLOOKUP(Table1[[#This Row],[مدرک تحصیلی]],Table3[#All],2,FALSE)</f>
        <v>1.5</v>
      </c>
      <c r="K172" s="38"/>
      <c r="L172" s="40">
        <v>15</v>
      </c>
      <c r="M172" s="41">
        <f>Table1[[#This Row],[سابقه (سال)]]*'جداول پایه'!$B$21</f>
        <v>3.75</v>
      </c>
      <c r="N172" s="38" t="s">
        <v>18</v>
      </c>
      <c r="O172" s="39">
        <f>IFERROR(IF(Table1[[#This Row],[جایگاه سازمانی]]="عملیاتی",VLOOKUP(Table1[[#This Row],[منطقه خدمتی]],Table4[#All],2,FALSE),0),0)</f>
        <v>2</v>
      </c>
      <c r="P172" s="41">
        <f>Table1[[#This Row],[امتیاز جایگاه]]+Table1[[#This Row],[امتیاز مدرک]]+Table1[[#This Row],[امتیاز سابقه]]+Table1[[#This Row],[ضریب منطقه خدمتی]]</f>
        <v>10.25</v>
      </c>
    </row>
    <row r="173" spans="1:16" x14ac:dyDescent="0.15">
      <c r="A173" s="35"/>
      <c r="B173" s="38"/>
      <c r="C173" s="38"/>
      <c r="D173" s="38" t="s">
        <v>101</v>
      </c>
      <c r="E173" s="38"/>
      <c r="F173" s="39">
        <f>IF(Table1[[#This Row],[جایگاه سازمانی]]="عملیاتی",IFERROR(VLOOKUP(Table1[[#This Row],[رتبه]],TblOprGrade[#All],2,FALSE),1),IF(Table1[[#This Row],[جایگاه سازمانی]]="دیسپچ",IFERROR(VLOOKUP(Table1[[#This Row],[رتبه]],TblDispGrade[#All],2,FALSE),1),1))</f>
        <v>1</v>
      </c>
      <c r="G173" s="38" t="s">
        <v>9</v>
      </c>
      <c r="H173" s="39">
        <f>VLOOKUP(Table1[[#This Row],[جایگاه سازمانی]],Table2[#All],2,FALSE)</f>
        <v>3</v>
      </c>
      <c r="I173" s="38" t="s">
        <v>15</v>
      </c>
      <c r="J173" s="39">
        <f>VLOOKUP(Table1[[#This Row],[مدرک تحصیلی]],Table3[#All],2,FALSE)</f>
        <v>2.5</v>
      </c>
      <c r="K173" s="38"/>
      <c r="L173" s="40">
        <v>4</v>
      </c>
      <c r="M173" s="41">
        <f>Table1[[#This Row],[سابقه (سال)]]*'جداول پایه'!$B$21</f>
        <v>1</v>
      </c>
      <c r="N173" s="38" t="s">
        <v>18</v>
      </c>
      <c r="O173" s="39">
        <f>IFERROR(IF(Table1[[#This Row],[جایگاه سازمانی]]="عملیاتی",VLOOKUP(Table1[[#This Row],[منطقه خدمتی]],Table4[#All],2,FALSE),0),0)</f>
        <v>2</v>
      </c>
      <c r="P173" s="41">
        <f>Table1[[#This Row],[امتیاز جایگاه]]+Table1[[#This Row],[امتیاز مدرک]]+Table1[[#This Row],[امتیاز سابقه]]+Table1[[#This Row],[ضریب منطقه خدمتی]]</f>
        <v>8.5</v>
      </c>
    </row>
    <row r="174" spans="1:16" x14ac:dyDescent="0.15">
      <c r="A174" s="35"/>
      <c r="B174" s="38"/>
      <c r="C174" s="38"/>
      <c r="D174" s="38" t="s">
        <v>101</v>
      </c>
      <c r="E174" s="38"/>
      <c r="F174" s="39">
        <f>IF(Table1[[#This Row],[جایگاه سازمانی]]="عملیاتی",IFERROR(VLOOKUP(Table1[[#This Row],[رتبه]],TblOprGrade[#All],2,FALSE),1),IF(Table1[[#This Row],[جایگاه سازمانی]]="دیسپچ",IFERROR(VLOOKUP(Table1[[#This Row],[رتبه]],TblDispGrade[#All],2,FALSE),1),1))</f>
        <v>1</v>
      </c>
      <c r="G174" s="38" t="s">
        <v>9</v>
      </c>
      <c r="H174" s="39">
        <f>VLOOKUP(Table1[[#This Row],[جایگاه سازمانی]],Table2[#All],2,FALSE)</f>
        <v>3</v>
      </c>
      <c r="I174" s="38" t="s">
        <v>15</v>
      </c>
      <c r="J174" s="39">
        <f>VLOOKUP(Table1[[#This Row],[مدرک تحصیلی]],Table3[#All],2,FALSE)</f>
        <v>2.5</v>
      </c>
      <c r="K174" s="38"/>
      <c r="L174" s="40">
        <v>1</v>
      </c>
      <c r="M174" s="41">
        <f>Table1[[#This Row],[سابقه (سال)]]*'جداول پایه'!$B$21</f>
        <v>0.25</v>
      </c>
      <c r="N174" s="38" t="s">
        <v>18</v>
      </c>
      <c r="O174" s="39">
        <f>IFERROR(IF(Table1[[#This Row],[جایگاه سازمانی]]="عملیاتی",VLOOKUP(Table1[[#This Row],[منطقه خدمتی]],Table4[#All],2,FALSE),0),0)</f>
        <v>2</v>
      </c>
      <c r="P174" s="41">
        <f>Table1[[#This Row],[امتیاز جایگاه]]+Table1[[#This Row],[امتیاز مدرک]]+Table1[[#This Row],[امتیاز سابقه]]+Table1[[#This Row],[ضریب منطقه خدمتی]]</f>
        <v>7.75</v>
      </c>
    </row>
    <row r="175" spans="1:16" x14ac:dyDescent="0.15">
      <c r="A175" s="35"/>
      <c r="B175" s="38"/>
      <c r="C175" s="38"/>
      <c r="D175" s="38" t="s">
        <v>101</v>
      </c>
      <c r="E175" s="38"/>
      <c r="F175" s="39">
        <f>IF(Table1[[#This Row],[جایگاه سازمانی]]="عملیاتی",IFERROR(VLOOKUP(Table1[[#This Row],[رتبه]],TblOprGrade[#All],2,FALSE),1),IF(Table1[[#This Row],[جایگاه سازمانی]]="دیسپچ",IFERROR(VLOOKUP(Table1[[#This Row],[رتبه]],TblDispGrade[#All],2,FALSE),1),1))</f>
        <v>1</v>
      </c>
      <c r="G175" s="38" t="s">
        <v>9</v>
      </c>
      <c r="H175" s="39">
        <f>VLOOKUP(Table1[[#This Row],[جایگاه سازمانی]],Table2[#All],2,FALSE)</f>
        <v>3</v>
      </c>
      <c r="I175" s="38" t="s">
        <v>14</v>
      </c>
      <c r="J175" s="39">
        <f>VLOOKUP(Table1[[#This Row],[مدرک تحصیلی]],Table3[#All],2,FALSE)</f>
        <v>2</v>
      </c>
      <c r="K175" s="38"/>
      <c r="L175" s="40">
        <v>19</v>
      </c>
      <c r="M175" s="41">
        <f>Table1[[#This Row],[سابقه (سال)]]*'جداول پایه'!$B$21</f>
        <v>4.75</v>
      </c>
      <c r="N175" s="38" t="s">
        <v>18</v>
      </c>
      <c r="O175" s="39">
        <f>IFERROR(IF(Table1[[#This Row],[جایگاه سازمانی]]="عملیاتی",VLOOKUP(Table1[[#This Row],[منطقه خدمتی]],Table4[#All],2,FALSE),0),0)</f>
        <v>2</v>
      </c>
      <c r="P175" s="41">
        <f>Table1[[#This Row],[امتیاز جایگاه]]+Table1[[#This Row],[امتیاز مدرک]]+Table1[[#This Row],[امتیاز سابقه]]+Table1[[#This Row],[ضریب منطقه خدمتی]]</f>
        <v>11.75</v>
      </c>
    </row>
    <row r="176" spans="1:16" x14ac:dyDescent="0.15">
      <c r="A176" s="35"/>
      <c r="B176" s="38"/>
      <c r="C176" s="38"/>
      <c r="D176" s="38" t="s">
        <v>101</v>
      </c>
      <c r="E176" s="38"/>
      <c r="F176" s="39">
        <f>IF(Table1[[#This Row],[جایگاه سازمانی]]="عملیاتی",IFERROR(VLOOKUP(Table1[[#This Row],[رتبه]],TblOprGrade[#All],2,FALSE),1),IF(Table1[[#This Row],[جایگاه سازمانی]]="دیسپچ",IFERROR(VLOOKUP(Table1[[#This Row],[رتبه]],TblDispGrade[#All],2,FALSE),1),1))</f>
        <v>1</v>
      </c>
      <c r="G176" s="38" t="s">
        <v>9</v>
      </c>
      <c r="H176" s="39">
        <f>VLOOKUP(Table1[[#This Row],[جایگاه سازمانی]],Table2[#All],2,FALSE)</f>
        <v>3</v>
      </c>
      <c r="I176" s="38" t="s">
        <v>15</v>
      </c>
      <c r="J176" s="39">
        <f>VLOOKUP(Table1[[#This Row],[مدرک تحصیلی]],Table3[#All],2,FALSE)</f>
        <v>2.5</v>
      </c>
      <c r="K176" s="38"/>
      <c r="L176" s="40">
        <v>18</v>
      </c>
      <c r="M176" s="41">
        <f>Table1[[#This Row],[سابقه (سال)]]*'جداول پایه'!$B$21</f>
        <v>4.5</v>
      </c>
      <c r="N176" s="38" t="s">
        <v>18</v>
      </c>
      <c r="O176" s="39">
        <f>IFERROR(IF(Table1[[#This Row],[جایگاه سازمانی]]="عملیاتی",VLOOKUP(Table1[[#This Row],[منطقه خدمتی]],Table4[#All],2,FALSE),0),0)</f>
        <v>2</v>
      </c>
      <c r="P176" s="41">
        <f>Table1[[#This Row],[امتیاز جایگاه]]+Table1[[#This Row],[امتیاز مدرک]]+Table1[[#This Row],[امتیاز سابقه]]+Table1[[#This Row],[ضریب منطقه خدمتی]]</f>
        <v>12</v>
      </c>
    </row>
    <row r="177" spans="1:16" x14ac:dyDescent="0.15">
      <c r="A177" s="35"/>
      <c r="B177" s="38"/>
      <c r="C177" s="38"/>
      <c r="D177" s="38" t="s">
        <v>101</v>
      </c>
      <c r="E177" s="38"/>
      <c r="F177" s="39">
        <f>IF(Table1[[#This Row],[جایگاه سازمانی]]="عملیاتی",IFERROR(VLOOKUP(Table1[[#This Row],[رتبه]],TblOprGrade[#All],2,FALSE),1),IF(Table1[[#This Row],[جایگاه سازمانی]]="دیسپچ",IFERROR(VLOOKUP(Table1[[#This Row],[رتبه]],TblDispGrade[#All],2,FALSE),1),1))</f>
        <v>1</v>
      </c>
      <c r="G177" s="38" t="s">
        <v>9</v>
      </c>
      <c r="H177" s="39">
        <f>VLOOKUP(Table1[[#This Row],[جایگاه سازمانی]],Table2[#All],2,FALSE)</f>
        <v>3</v>
      </c>
      <c r="I177" s="38" t="s">
        <v>15</v>
      </c>
      <c r="J177" s="39">
        <f>VLOOKUP(Table1[[#This Row],[مدرک تحصیلی]],Table3[#All],2,FALSE)</f>
        <v>2.5</v>
      </c>
      <c r="K177" s="38"/>
      <c r="L177" s="40">
        <v>5</v>
      </c>
      <c r="M177" s="41">
        <f>Table1[[#This Row],[سابقه (سال)]]*'جداول پایه'!$B$21</f>
        <v>1.25</v>
      </c>
      <c r="N177" s="38" t="s">
        <v>18</v>
      </c>
      <c r="O177" s="39">
        <f>IFERROR(IF(Table1[[#This Row],[جایگاه سازمانی]]="عملیاتی",VLOOKUP(Table1[[#This Row],[منطقه خدمتی]],Table4[#All],2,FALSE),0),0)</f>
        <v>2</v>
      </c>
      <c r="P177" s="41">
        <f>Table1[[#This Row],[امتیاز جایگاه]]+Table1[[#This Row],[امتیاز مدرک]]+Table1[[#This Row],[امتیاز سابقه]]+Table1[[#This Row],[ضریب منطقه خدمتی]]</f>
        <v>8.75</v>
      </c>
    </row>
    <row r="178" spans="1:16" x14ac:dyDescent="0.15">
      <c r="A178" s="35"/>
      <c r="B178" s="38"/>
      <c r="C178" s="38"/>
      <c r="D178" s="38" t="s">
        <v>101</v>
      </c>
      <c r="E178" s="38"/>
      <c r="F178" s="39">
        <f>IF(Table1[[#This Row],[جایگاه سازمانی]]="عملیاتی",IFERROR(VLOOKUP(Table1[[#This Row],[رتبه]],TblOprGrade[#All],2,FALSE),1),IF(Table1[[#This Row],[جایگاه سازمانی]]="دیسپچ",IFERROR(VLOOKUP(Table1[[#This Row],[رتبه]],TblDispGrade[#All],2,FALSE),1),1))</f>
        <v>1</v>
      </c>
      <c r="G178" s="38" t="s">
        <v>9</v>
      </c>
      <c r="H178" s="39">
        <f>VLOOKUP(Table1[[#This Row],[جایگاه سازمانی]],Table2[#All],2,FALSE)</f>
        <v>3</v>
      </c>
      <c r="I178" s="38" t="s">
        <v>15</v>
      </c>
      <c r="J178" s="39">
        <f>VLOOKUP(Table1[[#This Row],[مدرک تحصیلی]],Table3[#All],2,FALSE)</f>
        <v>2.5</v>
      </c>
      <c r="K178" s="38"/>
      <c r="L178" s="40">
        <v>17</v>
      </c>
      <c r="M178" s="41">
        <f>Table1[[#This Row],[سابقه (سال)]]*'جداول پایه'!$B$21</f>
        <v>4.25</v>
      </c>
      <c r="N178" s="38" t="s">
        <v>18</v>
      </c>
      <c r="O178" s="39">
        <f>IFERROR(IF(Table1[[#This Row],[جایگاه سازمانی]]="عملیاتی",VLOOKUP(Table1[[#This Row],[منطقه خدمتی]],Table4[#All],2,FALSE),0),0)</f>
        <v>2</v>
      </c>
      <c r="P178" s="41">
        <f>Table1[[#This Row],[امتیاز جایگاه]]+Table1[[#This Row],[امتیاز مدرک]]+Table1[[#This Row],[امتیاز سابقه]]+Table1[[#This Row],[ضریب منطقه خدمتی]]</f>
        <v>11.75</v>
      </c>
    </row>
    <row r="179" spans="1:16" x14ac:dyDescent="0.15">
      <c r="A179" s="35"/>
      <c r="B179" s="38"/>
      <c r="C179" s="38"/>
      <c r="D179" s="38" t="s">
        <v>101</v>
      </c>
      <c r="E179" s="38"/>
      <c r="F179" s="39">
        <f>IF(Table1[[#This Row],[جایگاه سازمانی]]="عملیاتی",IFERROR(VLOOKUP(Table1[[#This Row],[رتبه]],TblOprGrade[#All],2,FALSE),1),IF(Table1[[#This Row],[جایگاه سازمانی]]="دیسپچ",IFERROR(VLOOKUP(Table1[[#This Row],[رتبه]],TblDispGrade[#All],2,FALSE),1),1))</f>
        <v>1</v>
      </c>
      <c r="G179" s="38" t="s">
        <v>9</v>
      </c>
      <c r="H179" s="39">
        <f>VLOOKUP(Table1[[#This Row],[جایگاه سازمانی]],Table2[#All],2,FALSE)</f>
        <v>3</v>
      </c>
      <c r="I179" s="38" t="s">
        <v>14</v>
      </c>
      <c r="J179" s="39">
        <f>VLOOKUP(Table1[[#This Row],[مدرک تحصیلی]],Table3[#All],2,FALSE)</f>
        <v>2</v>
      </c>
      <c r="K179" s="38"/>
      <c r="L179" s="40">
        <v>3</v>
      </c>
      <c r="M179" s="41">
        <f>Table1[[#This Row],[سابقه (سال)]]*'جداول پایه'!$B$21</f>
        <v>0.75</v>
      </c>
      <c r="N179" s="38" t="s">
        <v>18</v>
      </c>
      <c r="O179" s="39">
        <f>IFERROR(IF(Table1[[#This Row],[جایگاه سازمانی]]="عملیاتی",VLOOKUP(Table1[[#This Row],[منطقه خدمتی]],Table4[#All],2,FALSE),0),0)</f>
        <v>2</v>
      </c>
      <c r="P179" s="41">
        <f>Table1[[#This Row],[امتیاز جایگاه]]+Table1[[#This Row],[امتیاز مدرک]]+Table1[[#This Row],[امتیاز سابقه]]+Table1[[#This Row],[ضریب منطقه خدمتی]]</f>
        <v>7.75</v>
      </c>
    </row>
    <row r="180" spans="1:16" x14ac:dyDescent="0.15">
      <c r="A180" s="35"/>
      <c r="B180" s="38"/>
      <c r="C180" s="38"/>
      <c r="D180" s="38" t="s">
        <v>101</v>
      </c>
      <c r="E180" s="38"/>
      <c r="F180" s="39">
        <f>IF(Table1[[#This Row],[جایگاه سازمانی]]="عملیاتی",IFERROR(VLOOKUP(Table1[[#This Row],[رتبه]],TblOprGrade[#All],2,FALSE),1),IF(Table1[[#This Row],[جایگاه سازمانی]]="دیسپچ",IFERROR(VLOOKUP(Table1[[#This Row],[رتبه]],TblDispGrade[#All],2,FALSE),1),1))</f>
        <v>1</v>
      </c>
      <c r="G180" s="38" t="s">
        <v>9</v>
      </c>
      <c r="H180" s="39">
        <f>VLOOKUP(Table1[[#This Row],[جایگاه سازمانی]],Table2[#All],2,FALSE)</f>
        <v>3</v>
      </c>
      <c r="I180" s="38" t="s">
        <v>13</v>
      </c>
      <c r="J180" s="39">
        <f>VLOOKUP(Table1[[#This Row],[مدرک تحصیلی]],Table3[#All],2,FALSE)</f>
        <v>1.5</v>
      </c>
      <c r="K180" s="38"/>
      <c r="L180" s="40">
        <v>20</v>
      </c>
      <c r="M180" s="41">
        <f>Table1[[#This Row],[سابقه (سال)]]*'جداول پایه'!$B$21</f>
        <v>5</v>
      </c>
      <c r="N180" s="38" t="s">
        <v>18</v>
      </c>
      <c r="O180" s="39">
        <f>IFERROR(IF(Table1[[#This Row],[جایگاه سازمانی]]="عملیاتی",VLOOKUP(Table1[[#This Row],[منطقه خدمتی]],Table4[#All],2,FALSE),0),0)</f>
        <v>2</v>
      </c>
      <c r="P180" s="41">
        <f>Table1[[#This Row],[امتیاز جایگاه]]+Table1[[#This Row],[امتیاز مدرک]]+Table1[[#This Row],[امتیاز سابقه]]+Table1[[#This Row],[ضریب منطقه خدمتی]]</f>
        <v>11.5</v>
      </c>
    </row>
    <row r="181" spans="1:16" x14ac:dyDescent="0.15">
      <c r="A181" s="35"/>
      <c r="B181" s="38"/>
      <c r="C181" s="38"/>
      <c r="D181" s="38" t="s">
        <v>101</v>
      </c>
      <c r="E181" s="38"/>
      <c r="F181" s="39">
        <f>IF(Table1[[#This Row],[جایگاه سازمانی]]="عملیاتی",IFERROR(VLOOKUP(Table1[[#This Row],[رتبه]],TblOprGrade[#All],2,FALSE),1),IF(Table1[[#This Row],[جایگاه سازمانی]]="دیسپچ",IFERROR(VLOOKUP(Table1[[#This Row],[رتبه]],TblDispGrade[#All],2,FALSE),1),1))</f>
        <v>1</v>
      </c>
      <c r="G181" s="38" t="s">
        <v>9</v>
      </c>
      <c r="H181" s="39">
        <f>VLOOKUP(Table1[[#This Row],[جایگاه سازمانی]],Table2[#All],2,FALSE)</f>
        <v>3</v>
      </c>
      <c r="I181" s="38" t="s">
        <v>15</v>
      </c>
      <c r="J181" s="39">
        <f>VLOOKUP(Table1[[#This Row],[مدرک تحصیلی]],Table3[#All],2,FALSE)</f>
        <v>2.5</v>
      </c>
      <c r="K181" s="38"/>
      <c r="L181" s="40">
        <v>7</v>
      </c>
      <c r="M181" s="41">
        <f>Table1[[#This Row],[سابقه (سال)]]*'جداول پایه'!$B$21</f>
        <v>1.75</v>
      </c>
      <c r="N181" s="38" t="s">
        <v>18</v>
      </c>
      <c r="O181" s="39">
        <f>IFERROR(IF(Table1[[#This Row],[جایگاه سازمانی]]="عملیاتی",VLOOKUP(Table1[[#This Row],[منطقه خدمتی]],Table4[#All],2,FALSE),0),0)</f>
        <v>2</v>
      </c>
      <c r="P181" s="41">
        <f>Table1[[#This Row],[امتیاز جایگاه]]+Table1[[#This Row],[امتیاز مدرک]]+Table1[[#This Row],[امتیاز سابقه]]+Table1[[#This Row],[ضریب منطقه خدمتی]]</f>
        <v>9.25</v>
      </c>
    </row>
    <row r="182" spans="1:16" x14ac:dyDescent="0.15">
      <c r="A182" s="35"/>
      <c r="B182" s="38"/>
      <c r="C182" s="38"/>
      <c r="D182" s="38" t="s">
        <v>101</v>
      </c>
      <c r="E182" s="38"/>
      <c r="F182" s="39">
        <f>IF(Table1[[#This Row],[جایگاه سازمانی]]="عملیاتی",IFERROR(VLOOKUP(Table1[[#This Row],[رتبه]],TblOprGrade[#All],2,FALSE),1),IF(Table1[[#This Row],[جایگاه سازمانی]]="دیسپچ",IFERROR(VLOOKUP(Table1[[#This Row],[رتبه]],TblDispGrade[#All],2,FALSE),1),1))</f>
        <v>1</v>
      </c>
      <c r="G182" s="38" t="s">
        <v>9</v>
      </c>
      <c r="H182" s="39">
        <f>VLOOKUP(Table1[[#This Row],[جایگاه سازمانی]],Table2[#All],2,FALSE)</f>
        <v>3</v>
      </c>
      <c r="I182" s="38" t="s">
        <v>14</v>
      </c>
      <c r="J182" s="39">
        <f>VLOOKUP(Table1[[#This Row],[مدرک تحصیلی]],Table3[#All],2,FALSE)</f>
        <v>2</v>
      </c>
      <c r="K182" s="38"/>
      <c r="L182" s="40">
        <v>2</v>
      </c>
      <c r="M182" s="41">
        <f>Table1[[#This Row],[سابقه (سال)]]*'جداول پایه'!$B$21</f>
        <v>0.5</v>
      </c>
      <c r="N182" s="38" t="s">
        <v>18</v>
      </c>
      <c r="O182" s="39">
        <f>IFERROR(IF(Table1[[#This Row],[جایگاه سازمانی]]="عملیاتی",VLOOKUP(Table1[[#This Row],[منطقه خدمتی]],Table4[#All],2,FALSE),0),0)</f>
        <v>2</v>
      </c>
      <c r="P182" s="41">
        <f>Table1[[#This Row],[امتیاز جایگاه]]+Table1[[#This Row],[امتیاز مدرک]]+Table1[[#This Row],[امتیاز سابقه]]+Table1[[#This Row],[ضریب منطقه خدمتی]]</f>
        <v>7.5</v>
      </c>
    </row>
    <row r="183" spans="1:16" x14ac:dyDescent="0.15">
      <c r="A183" s="35"/>
      <c r="B183" s="38"/>
      <c r="C183" s="38"/>
      <c r="D183" s="38" t="s">
        <v>101</v>
      </c>
      <c r="E183" s="38"/>
      <c r="F183" s="39">
        <f>IF(Table1[[#This Row],[جایگاه سازمانی]]="عملیاتی",IFERROR(VLOOKUP(Table1[[#This Row],[رتبه]],TblOprGrade[#All],2,FALSE),1),IF(Table1[[#This Row],[جایگاه سازمانی]]="دیسپچ",IFERROR(VLOOKUP(Table1[[#This Row],[رتبه]],TblDispGrade[#All],2,FALSE),1),1))</f>
        <v>1</v>
      </c>
      <c r="G183" s="38" t="s">
        <v>9</v>
      </c>
      <c r="H183" s="39">
        <f>VLOOKUP(Table1[[#This Row],[جایگاه سازمانی]],Table2[#All],2,FALSE)</f>
        <v>3</v>
      </c>
      <c r="I183" s="38" t="s">
        <v>14</v>
      </c>
      <c r="J183" s="39">
        <f>VLOOKUP(Table1[[#This Row],[مدرک تحصیلی]],Table3[#All],2,FALSE)</f>
        <v>2</v>
      </c>
      <c r="K183" s="38"/>
      <c r="L183" s="40">
        <v>2</v>
      </c>
      <c r="M183" s="41">
        <f>Table1[[#This Row],[سابقه (سال)]]*'جداول پایه'!$B$21</f>
        <v>0.5</v>
      </c>
      <c r="N183" s="38" t="s">
        <v>17</v>
      </c>
      <c r="O183" s="39">
        <f>IFERROR(IF(Table1[[#This Row],[جایگاه سازمانی]]="عملیاتی",VLOOKUP(Table1[[#This Row],[منطقه خدمتی]],Table4[#All],2,FALSE),0),0)</f>
        <v>1</v>
      </c>
      <c r="P183" s="41">
        <f>Table1[[#This Row],[امتیاز جایگاه]]+Table1[[#This Row],[امتیاز مدرک]]+Table1[[#This Row],[امتیاز سابقه]]+Table1[[#This Row],[ضریب منطقه خدمتی]]</f>
        <v>6.5</v>
      </c>
    </row>
    <row r="184" spans="1:16" x14ac:dyDescent="0.15">
      <c r="A184" s="35"/>
      <c r="B184" s="38"/>
      <c r="C184" s="38"/>
      <c r="D184" s="38" t="s">
        <v>101</v>
      </c>
      <c r="E184" s="38"/>
      <c r="F184" s="39">
        <f>IF(Table1[[#This Row],[جایگاه سازمانی]]="عملیاتی",IFERROR(VLOOKUP(Table1[[#This Row],[رتبه]],TblOprGrade[#All],2,FALSE),1),IF(Table1[[#This Row],[جایگاه سازمانی]]="دیسپچ",IFERROR(VLOOKUP(Table1[[#This Row],[رتبه]],TblDispGrade[#All],2,FALSE),1),1))</f>
        <v>1</v>
      </c>
      <c r="G184" s="38" t="s">
        <v>9</v>
      </c>
      <c r="H184" s="39">
        <f>VLOOKUP(Table1[[#This Row],[جایگاه سازمانی]],Table2[#All],2,FALSE)</f>
        <v>3</v>
      </c>
      <c r="I184" s="38" t="s">
        <v>14</v>
      </c>
      <c r="J184" s="39">
        <f>VLOOKUP(Table1[[#This Row],[مدرک تحصیلی]],Table3[#All],2,FALSE)</f>
        <v>2</v>
      </c>
      <c r="K184" s="38"/>
      <c r="L184" s="40">
        <v>2</v>
      </c>
      <c r="M184" s="41">
        <f>Table1[[#This Row],[سابقه (سال)]]*'جداول پایه'!$B$21</f>
        <v>0.5</v>
      </c>
      <c r="N184" s="38" t="s">
        <v>18</v>
      </c>
      <c r="O184" s="39">
        <f>IFERROR(IF(Table1[[#This Row],[جایگاه سازمانی]]="عملیاتی",VLOOKUP(Table1[[#This Row],[منطقه خدمتی]],Table4[#All],2,FALSE),0),0)</f>
        <v>2</v>
      </c>
      <c r="P184" s="41">
        <f>Table1[[#This Row],[امتیاز جایگاه]]+Table1[[#This Row],[امتیاز مدرک]]+Table1[[#This Row],[امتیاز سابقه]]+Table1[[#This Row],[ضریب منطقه خدمتی]]</f>
        <v>7.5</v>
      </c>
    </row>
    <row r="185" spans="1:16" x14ac:dyDescent="0.15">
      <c r="A185" s="35"/>
      <c r="B185" s="38"/>
      <c r="C185" s="38"/>
      <c r="D185" s="38" t="s">
        <v>101</v>
      </c>
      <c r="E185" s="38"/>
      <c r="F185" s="39">
        <f>IF(Table1[[#This Row],[جایگاه سازمانی]]="عملیاتی",IFERROR(VLOOKUP(Table1[[#This Row],[رتبه]],TblOprGrade[#All],2,FALSE),1),IF(Table1[[#This Row],[جایگاه سازمانی]]="دیسپچ",IFERROR(VLOOKUP(Table1[[#This Row],[رتبه]],TblDispGrade[#All],2,FALSE),1),1))</f>
        <v>1</v>
      </c>
      <c r="G185" s="38" t="s">
        <v>9</v>
      </c>
      <c r="H185" s="39">
        <f>VLOOKUP(Table1[[#This Row],[جایگاه سازمانی]],Table2[#All],2,FALSE)</f>
        <v>3</v>
      </c>
      <c r="I185" s="38" t="s">
        <v>15</v>
      </c>
      <c r="J185" s="39">
        <f>VLOOKUP(Table1[[#This Row],[مدرک تحصیلی]],Table3[#All],2,FALSE)</f>
        <v>2.5</v>
      </c>
      <c r="K185" s="38"/>
      <c r="L185" s="40">
        <v>2</v>
      </c>
      <c r="M185" s="41">
        <f>Table1[[#This Row],[سابقه (سال)]]*'جداول پایه'!$B$21</f>
        <v>0.5</v>
      </c>
      <c r="N185" s="38" t="s">
        <v>17</v>
      </c>
      <c r="O185" s="39">
        <f>IFERROR(IF(Table1[[#This Row],[جایگاه سازمانی]]="عملیاتی",VLOOKUP(Table1[[#This Row],[منطقه خدمتی]],Table4[#All],2,FALSE),0),0)</f>
        <v>1</v>
      </c>
      <c r="P185" s="41">
        <f>Table1[[#This Row],[امتیاز جایگاه]]+Table1[[#This Row],[امتیاز مدرک]]+Table1[[#This Row],[امتیاز سابقه]]+Table1[[#This Row],[ضریب منطقه خدمتی]]</f>
        <v>7</v>
      </c>
    </row>
    <row r="186" spans="1:16" x14ac:dyDescent="0.15">
      <c r="A186" s="35"/>
      <c r="B186" s="38"/>
      <c r="C186" s="38"/>
      <c r="D186" s="38" t="s">
        <v>101</v>
      </c>
      <c r="E186" s="38"/>
      <c r="F186" s="39">
        <f>IF(Table1[[#This Row],[جایگاه سازمانی]]="عملیاتی",IFERROR(VLOOKUP(Table1[[#This Row],[رتبه]],TblOprGrade[#All],2,FALSE),1),IF(Table1[[#This Row],[جایگاه سازمانی]]="دیسپچ",IFERROR(VLOOKUP(Table1[[#This Row],[رتبه]],TblDispGrade[#All],2,FALSE),1),1))</f>
        <v>1</v>
      </c>
      <c r="G186" s="38" t="s">
        <v>9</v>
      </c>
      <c r="H186" s="39">
        <f>VLOOKUP(Table1[[#This Row],[جایگاه سازمانی]],Table2[#All],2,FALSE)</f>
        <v>3</v>
      </c>
      <c r="I186" s="38" t="s">
        <v>14</v>
      </c>
      <c r="J186" s="39">
        <f>VLOOKUP(Table1[[#This Row],[مدرک تحصیلی]],Table3[#All],2,FALSE)</f>
        <v>2</v>
      </c>
      <c r="K186" s="38"/>
      <c r="L186" s="40">
        <v>2</v>
      </c>
      <c r="M186" s="41">
        <f>Table1[[#This Row],[سابقه (سال)]]*'جداول پایه'!$B$21</f>
        <v>0.5</v>
      </c>
      <c r="N186" s="38" t="s">
        <v>18</v>
      </c>
      <c r="O186" s="39">
        <f>IFERROR(IF(Table1[[#This Row],[جایگاه سازمانی]]="عملیاتی",VLOOKUP(Table1[[#This Row],[منطقه خدمتی]],Table4[#All],2,FALSE),0),0)</f>
        <v>2</v>
      </c>
      <c r="P186" s="41">
        <f>Table1[[#This Row],[امتیاز جایگاه]]+Table1[[#This Row],[امتیاز مدرک]]+Table1[[#This Row],[امتیاز سابقه]]+Table1[[#This Row],[ضریب منطقه خدمتی]]</f>
        <v>7.5</v>
      </c>
    </row>
    <row r="187" spans="1:16" x14ac:dyDescent="0.15">
      <c r="A187" s="35"/>
      <c r="B187" s="38"/>
      <c r="C187" s="38"/>
      <c r="D187" s="38" t="s">
        <v>101</v>
      </c>
      <c r="E187" s="38"/>
      <c r="F187" s="39">
        <f>IF(Table1[[#This Row],[جایگاه سازمانی]]="عملیاتی",IFERROR(VLOOKUP(Table1[[#This Row],[رتبه]],TblOprGrade[#All],2,FALSE),1),IF(Table1[[#This Row],[جایگاه سازمانی]]="دیسپچ",IFERROR(VLOOKUP(Table1[[#This Row],[رتبه]],TblDispGrade[#All],2,FALSE),1),1))</f>
        <v>1</v>
      </c>
      <c r="G187" s="38" t="s">
        <v>9</v>
      </c>
      <c r="H187" s="39">
        <f>VLOOKUP(Table1[[#This Row],[جایگاه سازمانی]],Table2[#All],2,FALSE)</f>
        <v>3</v>
      </c>
      <c r="I187" s="38" t="s">
        <v>14</v>
      </c>
      <c r="J187" s="39">
        <f>VLOOKUP(Table1[[#This Row],[مدرک تحصیلی]],Table3[#All],2,FALSE)</f>
        <v>2</v>
      </c>
      <c r="K187" s="38"/>
      <c r="L187" s="40">
        <v>2</v>
      </c>
      <c r="M187" s="41">
        <f>Table1[[#This Row],[سابقه (سال)]]*'جداول پایه'!$B$21</f>
        <v>0.5</v>
      </c>
      <c r="N187" s="38" t="s">
        <v>18</v>
      </c>
      <c r="O187" s="39">
        <f>IFERROR(IF(Table1[[#This Row],[جایگاه سازمانی]]="عملیاتی",VLOOKUP(Table1[[#This Row],[منطقه خدمتی]],Table4[#All],2,FALSE),0),0)</f>
        <v>2</v>
      </c>
      <c r="P187" s="41">
        <f>Table1[[#This Row],[امتیاز جایگاه]]+Table1[[#This Row],[امتیاز مدرک]]+Table1[[#This Row],[امتیاز سابقه]]+Table1[[#This Row],[ضریب منطقه خدمتی]]</f>
        <v>7.5</v>
      </c>
    </row>
    <row r="188" spans="1:16" x14ac:dyDescent="0.15">
      <c r="A188" s="35"/>
      <c r="B188" s="38"/>
      <c r="C188" s="38"/>
      <c r="D188" s="38" t="s">
        <v>101</v>
      </c>
      <c r="E188" s="38"/>
      <c r="F188" s="39">
        <f>IF(Table1[[#This Row],[جایگاه سازمانی]]="عملیاتی",IFERROR(VLOOKUP(Table1[[#This Row],[رتبه]],TblOprGrade[#All],2,FALSE),1),IF(Table1[[#This Row],[جایگاه سازمانی]]="دیسپچ",IFERROR(VLOOKUP(Table1[[#This Row],[رتبه]],TblDispGrade[#All],2,FALSE),1),1))</f>
        <v>1</v>
      </c>
      <c r="G188" s="38" t="s">
        <v>9</v>
      </c>
      <c r="H188" s="39">
        <f>VLOOKUP(Table1[[#This Row],[جایگاه سازمانی]],Table2[#All],2,FALSE)</f>
        <v>3</v>
      </c>
      <c r="I188" s="38" t="s">
        <v>14</v>
      </c>
      <c r="J188" s="39">
        <f>VLOOKUP(Table1[[#This Row],[مدرک تحصیلی]],Table3[#All],2,FALSE)</f>
        <v>2</v>
      </c>
      <c r="K188" s="38"/>
      <c r="L188" s="40">
        <v>25</v>
      </c>
      <c r="M188" s="41">
        <f>Table1[[#This Row],[سابقه (سال)]]*'جداول پایه'!$B$21</f>
        <v>6.25</v>
      </c>
      <c r="N188" s="38" t="s">
        <v>18</v>
      </c>
      <c r="O188" s="39">
        <f>IFERROR(IF(Table1[[#This Row],[جایگاه سازمانی]]="عملیاتی",VLOOKUP(Table1[[#This Row],[منطقه خدمتی]],Table4[#All],2,FALSE),0),0)</f>
        <v>2</v>
      </c>
      <c r="P188" s="41">
        <f>Table1[[#This Row],[امتیاز جایگاه]]+Table1[[#This Row],[امتیاز مدرک]]+Table1[[#This Row],[امتیاز سابقه]]+Table1[[#This Row],[ضریب منطقه خدمتی]]</f>
        <v>13.25</v>
      </c>
    </row>
    <row r="189" spans="1:16" x14ac:dyDescent="0.15">
      <c r="A189" s="35"/>
      <c r="B189" s="38"/>
      <c r="C189" s="38"/>
      <c r="D189" s="38" t="s">
        <v>101</v>
      </c>
      <c r="E189" s="38"/>
      <c r="F189" s="39">
        <f>IF(Table1[[#This Row],[جایگاه سازمانی]]="عملیاتی",IFERROR(VLOOKUP(Table1[[#This Row],[رتبه]],TblOprGrade[#All],2,FALSE),1),IF(Table1[[#This Row],[جایگاه سازمانی]]="دیسپچ",IFERROR(VLOOKUP(Table1[[#This Row],[رتبه]],TblDispGrade[#All],2,FALSE),1),1))</f>
        <v>1</v>
      </c>
      <c r="G189" s="38" t="s">
        <v>9</v>
      </c>
      <c r="H189" s="39">
        <f>VLOOKUP(Table1[[#This Row],[جایگاه سازمانی]],Table2[#All],2,FALSE)</f>
        <v>3</v>
      </c>
      <c r="I189" s="38" t="s">
        <v>15</v>
      </c>
      <c r="J189" s="39">
        <f>VLOOKUP(Table1[[#This Row],[مدرک تحصیلی]],Table3[#All],2,FALSE)</f>
        <v>2.5</v>
      </c>
      <c r="K189" s="38"/>
      <c r="L189" s="40">
        <v>1</v>
      </c>
      <c r="M189" s="41">
        <f>Table1[[#This Row],[سابقه (سال)]]*'جداول پایه'!$B$21</f>
        <v>0.25</v>
      </c>
      <c r="N189" s="38" t="s">
        <v>18</v>
      </c>
      <c r="O189" s="39">
        <f>IFERROR(IF(Table1[[#This Row],[جایگاه سازمانی]]="عملیاتی",VLOOKUP(Table1[[#This Row],[منطقه خدمتی]],Table4[#All],2,FALSE),0),0)</f>
        <v>2</v>
      </c>
      <c r="P189" s="41">
        <f>Table1[[#This Row],[امتیاز جایگاه]]+Table1[[#This Row],[امتیاز مدرک]]+Table1[[#This Row],[امتیاز سابقه]]+Table1[[#This Row],[ضریب منطقه خدمتی]]</f>
        <v>7.75</v>
      </c>
    </row>
    <row r="190" spans="1:16" x14ac:dyDescent="0.15">
      <c r="A190" s="35"/>
      <c r="B190" s="38"/>
      <c r="C190" s="38"/>
      <c r="D190" s="38" t="s">
        <v>101</v>
      </c>
      <c r="E190" s="38"/>
      <c r="F190" s="39">
        <f>IF(Table1[[#This Row],[جایگاه سازمانی]]="عملیاتی",IFERROR(VLOOKUP(Table1[[#This Row],[رتبه]],TblOprGrade[#All],2,FALSE),1),IF(Table1[[#This Row],[جایگاه سازمانی]]="دیسپچ",IFERROR(VLOOKUP(Table1[[#This Row],[رتبه]],TblDispGrade[#All],2,FALSE),1),1))</f>
        <v>1</v>
      </c>
      <c r="G190" s="38" t="s">
        <v>9</v>
      </c>
      <c r="H190" s="39">
        <f>VLOOKUP(Table1[[#This Row],[جایگاه سازمانی]],Table2[#All],2,FALSE)</f>
        <v>3</v>
      </c>
      <c r="I190" s="38" t="s">
        <v>14</v>
      </c>
      <c r="J190" s="39">
        <f>VLOOKUP(Table1[[#This Row],[مدرک تحصیلی]],Table3[#All],2,FALSE)</f>
        <v>2</v>
      </c>
      <c r="K190" s="38"/>
      <c r="L190" s="40">
        <v>1</v>
      </c>
      <c r="M190" s="41">
        <f>Table1[[#This Row],[سابقه (سال)]]*'جداول پایه'!$B$21</f>
        <v>0.25</v>
      </c>
      <c r="N190" s="38" t="s">
        <v>17</v>
      </c>
      <c r="O190" s="39">
        <f>IFERROR(IF(Table1[[#This Row],[جایگاه سازمانی]]="عملیاتی",VLOOKUP(Table1[[#This Row],[منطقه خدمتی]],Table4[#All],2,FALSE),0),0)</f>
        <v>1</v>
      </c>
      <c r="P190" s="41">
        <f>Table1[[#This Row],[امتیاز جایگاه]]+Table1[[#This Row],[امتیاز مدرک]]+Table1[[#This Row],[امتیاز سابقه]]+Table1[[#This Row],[ضریب منطقه خدمتی]]</f>
        <v>6.25</v>
      </c>
    </row>
    <row r="191" spans="1:16" x14ac:dyDescent="0.15">
      <c r="A191" s="35"/>
      <c r="B191" s="38"/>
      <c r="C191" s="38"/>
      <c r="D191" s="38" t="s">
        <v>101</v>
      </c>
      <c r="E191" s="38"/>
      <c r="F191" s="39">
        <f>IF(Table1[[#This Row],[جایگاه سازمانی]]="عملیاتی",IFERROR(VLOOKUP(Table1[[#This Row],[رتبه]],TblOprGrade[#All],2,FALSE),1),IF(Table1[[#This Row],[جایگاه سازمانی]]="دیسپچ",IFERROR(VLOOKUP(Table1[[#This Row],[رتبه]],TblDispGrade[#All],2,FALSE),1),1))</f>
        <v>1</v>
      </c>
      <c r="G191" s="38" t="s">
        <v>9</v>
      </c>
      <c r="H191" s="39">
        <f>VLOOKUP(Table1[[#This Row],[جایگاه سازمانی]],Table2[#All],2,FALSE)</f>
        <v>3</v>
      </c>
      <c r="I191" s="38" t="s">
        <v>15</v>
      </c>
      <c r="J191" s="39">
        <f>VLOOKUP(Table1[[#This Row],[مدرک تحصیلی]],Table3[#All],2,FALSE)</f>
        <v>2.5</v>
      </c>
      <c r="K191" s="38"/>
      <c r="L191" s="40">
        <v>1</v>
      </c>
      <c r="M191" s="41">
        <f>Table1[[#This Row],[سابقه (سال)]]*'جداول پایه'!$B$21</f>
        <v>0.25</v>
      </c>
      <c r="N191" s="38" t="s">
        <v>17</v>
      </c>
      <c r="O191" s="39">
        <f>IFERROR(IF(Table1[[#This Row],[جایگاه سازمانی]]="عملیاتی",VLOOKUP(Table1[[#This Row],[منطقه خدمتی]],Table4[#All],2,FALSE),0),0)</f>
        <v>1</v>
      </c>
      <c r="P191" s="41">
        <f>Table1[[#This Row],[امتیاز جایگاه]]+Table1[[#This Row],[امتیاز مدرک]]+Table1[[#This Row],[امتیاز سابقه]]+Table1[[#This Row],[ضریب منطقه خدمتی]]</f>
        <v>6.75</v>
      </c>
    </row>
    <row r="192" spans="1:16" s="55" customFormat="1" x14ac:dyDescent="0.15">
      <c r="A192" s="35"/>
      <c r="B192" s="35"/>
      <c r="C192" s="35"/>
      <c r="D192" s="35" t="s">
        <v>100</v>
      </c>
      <c r="E192" s="35"/>
      <c r="F192" s="36">
        <f>IF(Table1[[#This Row],[جایگاه سازمانی]]="عملیاتی",IFERROR(VLOOKUP(Table1[[#This Row],[رتبه]],TblOprGrade[#All],2,FALSE),1),IF(Table1[[#This Row],[جایگاه سازمانی]]="دیسپچ",IFERROR(VLOOKUP(Table1[[#This Row],[رتبه]],TblDispGrade[#All],2,FALSE),1),1))</f>
        <v>1</v>
      </c>
      <c r="G192" s="35" t="s">
        <v>9</v>
      </c>
      <c r="H192" s="36">
        <f>VLOOKUP(Table1[[#This Row],[جایگاه سازمانی]],Table2[#All],2,FALSE)</f>
        <v>3</v>
      </c>
      <c r="I192" s="35" t="s">
        <v>15</v>
      </c>
      <c r="J192" s="36">
        <f>VLOOKUP(Table1[[#This Row],[مدرک تحصیلی]],Table3[#All],2,FALSE)</f>
        <v>2.5</v>
      </c>
      <c r="K192" s="35"/>
      <c r="L192" s="56">
        <v>25</v>
      </c>
      <c r="M192" s="57">
        <f>Table1[[#This Row],[سابقه (سال)]]*'جداول پایه'!$B$21</f>
        <v>6.25</v>
      </c>
      <c r="N192" s="35" t="s">
        <v>18</v>
      </c>
      <c r="O192" s="36">
        <f>IFERROR(IF(Table1[[#This Row],[جایگاه سازمانی]]="عملیاتی",VLOOKUP(Table1[[#This Row],[منطقه خدمتی]],Table4[#All],2,FALSE),0),0)</f>
        <v>2</v>
      </c>
      <c r="P192" s="57">
        <f>Table1[[#This Row],[امتیاز جایگاه]]+Table1[[#This Row],[امتیاز مدرک]]+Table1[[#This Row],[امتیاز سابقه]]+Table1[[#This Row],[ضریب منطقه خدمتی]]</f>
        <v>13.75</v>
      </c>
    </row>
    <row r="193" spans="1:16" x14ac:dyDescent="0.15">
      <c r="A193" s="35"/>
      <c r="B193" s="38"/>
      <c r="C193" s="38"/>
      <c r="D193" s="38" t="s">
        <v>100</v>
      </c>
      <c r="E193" s="38"/>
      <c r="F193" s="39">
        <f>IF(Table1[[#This Row],[جایگاه سازمانی]]="عملیاتی",IFERROR(VLOOKUP(Table1[[#This Row],[رتبه]],TblOprGrade[#All],2,FALSE),1),IF(Table1[[#This Row],[جایگاه سازمانی]]="دیسپچ",IFERROR(VLOOKUP(Table1[[#This Row],[رتبه]],TblDispGrade[#All],2,FALSE),1),1))</f>
        <v>1</v>
      </c>
      <c r="G193" s="38" t="s">
        <v>9</v>
      </c>
      <c r="H193" s="39">
        <f>VLOOKUP(Table1[[#This Row],[جایگاه سازمانی]],Table2[#All],2,FALSE)</f>
        <v>3</v>
      </c>
      <c r="I193" s="38" t="s">
        <v>15</v>
      </c>
      <c r="J193" s="39">
        <f>VLOOKUP(Table1[[#This Row],[مدرک تحصیلی]],Table3[#All],2,FALSE)</f>
        <v>2.5</v>
      </c>
      <c r="K193" s="38"/>
      <c r="L193" s="40">
        <v>24</v>
      </c>
      <c r="M193" s="41">
        <f>Table1[[#This Row],[سابقه (سال)]]*'جداول پایه'!$B$21</f>
        <v>6</v>
      </c>
      <c r="N193" s="38" t="s">
        <v>17</v>
      </c>
      <c r="O193" s="39">
        <f>IFERROR(IF(Table1[[#This Row],[جایگاه سازمانی]]="عملیاتی",VLOOKUP(Table1[[#This Row],[منطقه خدمتی]],Table4[#All],2,FALSE),0),0)</f>
        <v>1</v>
      </c>
      <c r="P193" s="41">
        <f>Table1[[#This Row],[امتیاز جایگاه]]+Table1[[#This Row],[امتیاز مدرک]]+Table1[[#This Row],[امتیاز سابقه]]+Table1[[#This Row],[ضریب منطقه خدمتی]]</f>
        <v>12.5</v>
      </c>
    </row>
    <row r="194" spans="1:16" x14ac:dyDescent="0.15">
      <c r="A194" s="35"/>
      <c r="B194" s="38"/>
      <c r="C194" s="38"/>
      <c r="D194" s="38" t="s">
        <v>100</v>
      </c>
      <c r="E194" s="38"/>
      <c r="F194" s="39">
        <f>IF(Table1[[#This Row],[جایگاه سازمانی]]="عملیاتی",IFERROR(VLOOKUP(Table1[[#This Row],[رتبه]],TblOprGrade[#All],2,FALSE),1),IF(Table1[[#This Row],[جایگاه سازمانی]]="دیسپچ",IFERROR(VLOOKUP(Table1[[#This Row],[رتبه]],TblDispGrade[#All],2,FALSE),1),1))</f>
        <v>1</v>
      </c>
      <c r="G194" s="38" t="s">
        <v>9</v>
      </c>
      <c r="H194" s="39">
        <f>VLOOKUP(Table1[[#This Row],[جایگاه سازمانی]],Table2[#All],2,FALSE)</f>
        <v>3</v>
      </c>
      <c r="I194" s="38" t="s">
        <v>15</v>
      </c>
      <c r="J194" s="39">
        <f>VLOOKUP(Table1[[#This Row],[مدرک تحصیلی]],Table3[#All],2,FALSE)</f>
        <v>2.5</v>
      </c>
      <c r="K194" s="38"/>
      <c r="L194" s="40">
        <v>25</v>
      </c>
      <c r="M194" s="41">
        <f>Table1[[#This Row],[سابقه (سال)]]*'جداول پایه'!$B$21</f>
        <v>6.25</v>
      </c>
      <c r="N194" s="38" t="s">
        <v>17</v>
      </c>
      <c r="O194" s="39">
        <f>IFERROR(IF(Table1[[#This Row],[جایگاه سازمانی]]="عملیاتی",VLOOKUP(Table1[[#This Row],[منطقه خدمتی]],Table4[#All],2,FALSE),0),0)</f>
        <v>1</v>
      </c>
      <c r="P194" s="41">
        <f>Table1[[#This Row],[امتیاز جایگاه]]+Table1[[#This Row],[امتیاز مدرک]]+Table1[[#This Row],[امتیاز سابقه]]+Table1[[#This Row],[ضریب منطقه خدمتی]]</f>
        <v>12.75</v>
      </c>
    </row>
    <row r="195" spans="1:16" x14ac:dyDescent="0.15">
      <c r="A195" s="35"/>
      <c r="B195" s="38"/>
      <c r="C195" s="38"/>
      <c r="D195" s="38" t="s">
        <v>100</v>
      </c>
      <c r="E195" s="38"/>
      <c r="F195" s="39">
        <f>IF(Table1[[#This Row],[جایگاه سازمانی]]="عملیاتی",IFERROR(VLOOKUP(Table1[[#This Row],[رتبه]],TblOprGrade[#All],2,FALSE),1),IF(Table1[[#This Row],[جایگاه سازمانی]]="دیسپچ",IFERROR(VLOOKUP(Table1[[#This Row],[رتبه]],TblDispGrade[#All],2,FALSE),1),1))</f>
        <v>1</v>
      </c>
      <c r="G195" s="38" t="s">
        <v>9</v>
      </c>
      <c r="H195" s="39">
        <f>VLOOKUP(Table1[[#This Row],[جایگاه سازمانی]],Table2[#All],2,FALSE)</f>
        <v>3</v>
      </c>
      <c r="I195" s="38" t="s">
        <v>15</v>
      </c>
      <c r="J195" s="39">
        <f>VLOOKUP(Table1[[#This Row],[مدرک تحصیلی]],Table3[#All],2,FALSE)</f>
        <v>2.5</v>
      </c>
      <c r="K195" s="38"/>
      <c r="L195" s="40">
        <v>25</v>
      </c>
      <c r="M195" s="41">
        <f>Table1[[#This Row],[سابقه (سال)]]*'جداول پایه'!$B$21</f>
        <v>6.25</v>
      </c>
      <c r="N195" s="38" t="s">
        <v>18</v>
      </c>
      <c r="O195" s="39">
        <f>IFERROR(IF(Table1[[#This Row],[جایگاه سازمانی]]="عملیاتی",VLOOKUP(Table1[[#This Row],[منطقه خدمتی]],Table4[#All],2,FALSE),0),0)</f>
        <v>2</v>
      </c>
      <c r="P195" s="41">
        <f>Table1[[#This Row],[امتیاز جایگاه]]+Table1[[#This Row],[امتیاز مدرک]]+Table1[[#This Row],[امتیاز سابقه]]+Table1[[#This Row],[ضریب منطقه خدمتی]]</f>
        <v>13.75</v>
      </c>
    </row>
    <row r="196" spans="1:16" x14ac:dyDescent="0.15">
      <c r="A196" s="35"/>
      <c r="B196" s="38"/>
      <c r="C196" s="38"/>
      <c r="D196" s="38" t="s">
        <v>100</v>
      </c>
      <c r="E196" s="38"/>
      <c r="F196" s="39">
        <f>IF(Table1[[#This Row],[جایگاه سازمانی]]="عملیاتی",IFERROR(VLOOKUP(Table1[[#This Row],[رتبه]],TblOprGrade[#All],2,FALSE),1),IF(Table1[[#This Row],[جایگاه سازمانی]]="دیسپچ",IFERROR(VLOOKUP(Table1[[#This Row],[رتبه]],TblDispGrade[#All],2,FALSE),1),1))</f>
        <v>1</v>
      </c>
      <c r="G196" s="38" t="s">
        <v>9</v>
      </c>
      <c r="H196" s="39">
        <f>VLOOKUP(Table1[[#This Row],[جایگاه سازمانی]],Table2[#All],2,FALSE)</f>
        <v>3</v>
      </c>
      <c r="I196" s="38" t="s">
        <v>15</v>
      </c>
      <c r="J196" s="39">
        <f>VLOOKUP(Table1[[#This Row],[مدرک تحصیلی]],Table3[#All],2,FALSE)</f>
        <v>2.5</v>
      </c>
      <c r="K196" s="38"/>
      <c r="L196" s="40">
        <v>25</v>
      </c>
      <c r="M196" s="41">
        <f>Table1[[#This Row],[سابقه (سال)]]*'جداول پایه'!$B$21</f>
        <v>6.25</v>
      </c>
      <c r="N196" s="38" t="s">
        <v>18</v>
      </c>
      <c r="O196" s="39">
        <f>IFERROR(IF(Table1[[#This Row],[جایگاه سازمانی]]="عملیاتی",VLOOKUP(Table1[[#This Row],[منطقه خدمتی]],Table4[#All],2,FALSE),0),0)</f>
        <v>2</v>
      </c>
      <c r="P196" s="41">
        <f>Table1[[#This Row],[امتیاز جایگاه]]+Table1[[#This Row],[امتیاز مدرک]]+Table1[[#This Row],[امتیاز سابقه]]+Table1[[#This Row],[ضریب منطقه خدمتی]]</f>
        <v>13.75</v>
      </c>
    </row>
    <row r="197" spans="1:16" x14ac:dyDescent="0.15">
      <c r="A197" s="35"/>
      <c r="B197" s="38"/>
      <c r="C197" s="38"/>
      <c r="D197" s="38" t="s">
        <v>100</v>
      </c>
      <c r="E197" s="38"/>
      <c r="F197" s="39">
        <f>IF(Table1[[#This Row],[جایگاه سازمانی]]="عملیاتی",IFERROR(VLOOKUP(Table1[[#This Row],[رتبه]],TblOprGrade[#All],2,FALSE),1),IF(Table1[[#This Row],[جایگاه سازمانی]]="دیسپچ",IFERROR(VLOOKUP(Table1[[#This Row],[رتبه]],TblDispGrade[#All],2,FALSE),1),1))</f>
        <v>1</v>
      </c>
      <c r="G197" s="38" t="s">
        <v>9</v>
      </c>
      <c r="H197" s="39">
        <f>VLOOKUP(Table1[[#This Row],[جایگاه سازمانی]],Table2[#All],2,FALSE)</f>
        <v>3</v>
      </c>
      <c r="I197" s="38" t="s">
        <v>15</v>
      </c>
      <c r="J197" s="39">
        <f>VLOOKUP(Table1[[#This Row],[مدرک تحصیلی]],Table3[#All],2,FALSE)</f>
        <v>2.5</v>
      </c>
      <c r="K197" s="38"/>
      <c r="L197" s="40">
        <v>25</v>
      </c>
      <c r="M197" s="41">
        <f>Table1[[#This Row],[سابقه (سال)]]*'جداول پایه'!$B$21</f>
        <v>6.25</v>
      </c>
      <c r="N197" s="38" t="s">
        <v>17</v>
      </c>
      <c r="O197" s="39">
        <f>IFERROR(IF(Table1[[#This Row],[جایگاه سازمانی]]="عملیاتی",VLOOKUP(Table1[[#This Row],[منطقه خدمتی]],Table4[#All],2,FALSE),0),0)</f>
        <v>1</v>
      </c>
      <c r="P197" s="41">
        <f>Table1[[#This Row],[امتیاز جایگاه]]+Table1[[#This Row],[امتیاز مدرک]]+Table1[[#This Row],[امتیاز سابقه]]+Table1[[#This Row],[ضریب منطقه خدمتی]]</f>
        <v>12.75</v>
      </c>
    </row>
    <row r="198" spans="1:16" x14ac:dyDescent="0.15">
      <c r="A198" s="35"/>
      <c r="B198" s="38"/>
      <c r="C198" s="38"/>
      <c r="D198" s="38" t="s">
        <v>100</v>
      </c>
      <c r="E198" s="38"/>
      <c r="F198" s="39">
        <f>IF(Table1[[#This Row],[جایگاه سازمانی]]="عملیاتی",IFERROR(VLOOKUP(Table1[[#This Row],[رتبه]],TblOprGrade[#All],2,FALSE),1),IF(Table1[[#This Row],[جایگاه سازمانی]]="دیسپچ",IFERROR(VLOOKUP(Table1[[#This Row],[رتبه]],TblDispGrade[#All],2,FALSE),1),1))</f>
        <v>1</v>
      </c>
      <c r="G198" s="38" t="s">
        <v>9</v>
      </c>
      <c r="H198" s="39">
        <f>VLOOKUP(Table1[[#This Row],[جایگاه سازمانی]],Table2[#All],2,FALSE)</f>
        <v>3</v>
      </c>
      <c r="I198" s="38" t="s">
        <v>15</v>
      </c>
      <c r="J198" s="39">
        <f>VLOOKUP(Table1[[#This Row],[مدرک تحصیلی]],Table3[#All],2,FALSE)</f>
        <v>2.5</v>
      </c>
      <c r="K198" s="38"/>
      <c r="L198" s="40">
        <v>21</v>
      </c>
      <c r="M198" s="41">
        <f>Table1[[#This Row],[سابقه (سال)]]*'جداول پایه'!$B$21</f>
        <v>5.25</v>
      </c>
      <c r="N198" s="38" t="s">
        <v>18</v>
      </c>
      <c r="O198" s="39">
        <f>IFERROR(IF(Table1[[#This Row],[جایگاه سازمانی]]="عملیاتی",VLOOKUP(Table1[[#This Row],[منطقه خدمتی]],Table4[#All],2,FALSE),0),0)</f>
        <v>2</v>
      </c>
      <c r="P198" s="41">
        <f>Table1[[#This Row],[امتیاز جایگاه]]+Table1[[#This Row],[امتیاز مدرک]]+Table1[[#This Row],[امتیاز سابقه]]+Table1[[#This Row],[ضریب منطقه خدمتی]]</f>
        <v>12.75</v>
      </c>
    </row>
    <row r="199" spans="1:16" x14ac:dyDescent="0.15">
      <c r="A199" s="35"/>
      <c r="B199" s="38"/>
      <c r="C199" s="38"/>
      <c r="D199" s="38" t="s">
        <v>100</v>
      </c>
      <c r="E199" s="38"/>
      <c r="F199" s="39">
        <f>IF(Table1[[#This Row],[جایگاه سازمانی]]="عملیاتی",IFERROR(VLOOKUP(Table1[[#This Row],[رتبه]],TblOprGrade[#All],2,FALSE),1),IF(Table1[[#This Row],[جایگاه سازمانی]]="دیسپچ",IFERROR(VLOOKUP(Table1[[#This Row],[رتبه]],TblDispGrade[#All],2,FALSE),1),1))</f>
        <v>1</v>
      </c>
      <c r="G199" s="38" t="s">
        <v>9</v>
      </c>
      <c r="H199" s="39">
        <f>VLOOKUP(Table1[[#This Row],[جایگاه سازمانی]],Table2[#All],2,FALSE)</f>
        <v>3</v>
      </c>
      <c r="I199" s="38" t="s">
        <v>14</v>
      </c>
      <c r="J199" s="39">
        <f>VLOOKUP(Table1[[#This Row],[مدرک تحصیلی]],Table3[#All],2,FALSE)</f>
        <v>2</v>
      </c>
      <c r="K199" s="38"/>
      <c r="L199" s="40">
        <v>4</v>
      </c>
      <c r="M199" s="41">
        <f>Table1[[#This Row],[سابقه (سال)]]*'جداول پایه'!$B$21</f>
        <v>1</v>
      </c>
      <c r="N199" s="38" t="s">
        <v>17</v>
      </c>
      <c r="O199" s="39">
        <f>IFERROR(IF(Table1[[#This Row],[جایگاه سازمانی]]="عملیاتی",VLOOKUP(Table1[[#This Row],[منطقه خدمتی]],Table4[#All],2,FALSE),0),0)</f>
        <v>1</v>
      </c>
      <c r="P199" s="41">
        <f>Table1[[#This Row],[امتیاز جایگاه]]+Table1[[#This Row],[امتیاز مدرک]]+Table1[[#This Row],[امتیاز سابقه]]+Table1[[#This Row],[ضریب منطقه خدمتی]]</f>
        <v>7</v>
      </c>
    </row>
    <row r="200" spans="1:16" x14ac:dyDescent="0.15">
      <c r="A200" s="35"/>
      <c r="B200" s="38"/>
      <c r="C200" s="38"/>
      <c r="D200" s="38" t="s">
        <v>100</v>
      </c>
      <c r="E200" s="38"/>
      <c r="F200" s="39">
        <f>IF(Table1[[#This Row],[جایگاه سازمانی]]="عملیاتی",IFERROR(VLOOKUP(Table1[[#This Row],[رتبه]],TblOprGrade[#All],2,FALSE),1),IF(Table1[[#This Row],[جایگاه سازمانی]]="دیسپچ",IFERROR(VLOOKUP(Table1[[#This Row],[رتبه]],TblDispGrade[#All],2,FALSE),1),1))</f>
        <v>1</v>
      </c>
      <c r="G200" s="38" t="s">
        <v>9</v>
      </c>
      <c r="H200" s="39">
        <f>VLOOKUP(Table1[[#This Row],[جایگاه سازمانی]],Table2[#All],2,FALSE)</f>
        <v>3</v>
      </c>
      <c r="I200" s="38" t="s">
        <v>15</v>
      </c>
      <c r="J200" s="39">
        <f>VLOOKUP(Table1[[#This Row],[مدرک تحصیلی]],Table3[#All],2,FALSE)</f>
        <v>2.5</v>
      </c>
      <c r="K200" s="38"/>
      <c r="L200" s="40">
        <v>16</v>
      </c>
      <c r="M200" s="41">
        <f>Table1[[#This Row],[سابقه (سال)]]*'جداول پایه'!$B$21</f>
        <v>4</v>
      </c>
      <c r="N200" s="38" t="s">
        <v>17</v>
      </c>
      <c r="O200" s="39">
        <f>IFERROR(IF(Table1[[#This Row],[جایگاه سازمانی]]="عملیاتی",VLOOKUP(Table1[[#This Row],[منطقه خدمتی]],Table4[#All],2,FALSE),0),0)</f>
        <v>1</v>
      </c>
      <c r="P200" s="41">
        <f>Table1[[#This Row],[امتیاز جایگاه]]+Table1[[#This Row],[امتیاز مدرک]]+Table1[[#This Row],[امتیاز سابقه]]+Table1[[#This Row],[ضریب منطقه خدمتی]]</f>
        <v>10.5</v>
      </c>
    </row>
    <row r="201" spans="1:16" x14ac:dyDescent="0.15">
      <c r="A201" s="35"/>
      <c r="B201" s="38"/>
      <c r="C201" s="38"/>
      <c r="D201" s="38" t="s">
        <v>100</v>
      </c>
      <c r="E201" s="38"/>
      <c r="F201" s="39">
        <f>IF(Table1[[#This Row],[جایگاه سازمانی]]="عملیاتی",IFERROR(VLOOKUP(Table1[[#This Row],[رتبه]],TblOprGrade[#All],2,FALSE),1),IF(Table1[[#This Row],[جایگاه سازمانی]]="دیسپچ",IFERROR(VLOOKUP(Table1[[#This Row],[رتبه]],TblDispGrade[#All],2,FALSE),1),1))</f>
        <v>1</v>
      </c>
      <c r="G201" s="38" t="s">
        <v>9</v>
      </c>
      <c r="H201" s="39">
        <f>VLOOKUP(Table1[[#This Row],[جایگاه سازمانی]],Table2[#All],2,FALSE)</f>
        <v>3</v>
      </c>
      <c r="I201" s="38" t="s">
        <v>15</v>
      </c>
      <c r="J201" s="39">
        <f>VLOOKUP(Table1[[#This Row],[مدرک تحصیلی]],Table3[#All],2,FALSE)</f>
        <v>2.5</v>
      </c>
      <c r="K201" s="38"/>
      <c r="L201" s="40">
        <v>14</v>
      </c>
      <c r="M201" s="41">
        <f>Table1[[#This Row],[سابقه (سال)]]*'جداول پایه'!$B$21</f>
        <v>3.5</v>
      </c>
      <c r="N201" s="38" t="s">
        <v>17</v>
      </c>
      <c r="O201" s="39">
        <f>IFERROR(IF(Table1[[#This Row],[جایگاه سازمانی]]="عملیاتی",VLOOKUP(Table1[[#This Row],[منطقه خدمتی]],Table4[#All],2,FALSE),0),0)</f>
        <v>1</v>
      </c>
      <c r="P201" s="41">
        <f>Table1[[#This Row],[امتیاز جایگاه]]+Table1[[#This Row],[امتیاز مدرک]]+Table1[[#This Row],[امتیاز سابقه]]+Table1[[#This Row],[ضریب منطقه خدمتی]]</f>
        <v>10</v>
      </c>
    </row>
    <row r="202" spans="1:16" x14ac:dyDescent="0.15">
      <c r="A202" s="35"/>
      <c r="B202" s="38"/>
      <c r="C202" s="38"/>
      <c r="D202" s="38" t="s">
        <v>100</v>
      </c>
      <c r="E202" s="38"/>
      <c r="F202" s="39">
        <f>IF(Table1[[#This Row],[جایگاه سازمانی]]="عملیاتی",IFERROR(VLOOKUP(Table1[[#This Row],[رتبه]],TblOprGrade[#All],2,FALSE),1),IF(Table1[[#This Row],[جایگاه سازمانی]]="دیسپچ",IFERROR(VLOOKUP(Table1[[#This Row],[رتبه]],TblDispGrade[#All],2,FALSE),1),1))</f>
        <v>1</v>
      </c>
      <c r="G202" s="38" t="s">
        <v>9</v>
      </c>
      <c r="H202" s="39">
        <f>VLOOKUP(Table1[[#This Row],[جایگاه سازمانی]],Table2[#All],2,FALSE)</f>
        <v>3</v>
      </c>
      <c r="I202" s="38" t="s">
        <v>14</v>
      </c>
      <c r="J202" s="39">
        <f>VLOOKUP(Table1[[#This Row],[مدرک تحصیلی]],Table3[#All],2,FALSE)</f>
        <v>2</v>
      </c>
      <c r="K202" s="38"/>
      <c r="L202" s="40">
        <v>1</v>
      </c>
      <c r="M202" s="41">
        <f>Table1[[#This Row],[سابقه (سال)]]*'جداول پایه'!$B$21</f>
        <v>0.25</v>
      </c>
      <c r="N202" s="38" t="s">
        <v>18</v>
      </c>
      <c r="O202" s="39">
        <f>IFERROR(IF(Table1[[#This Row],[جایگاه سازمانی]]="عملیاتی",VLOOKUP(Table1[[#This Row],[منطقه خدمتی]],Table4[#All],2,FALSE),0),0)</f>
        <v>2</v>
      </c>
      <c r="P202" s="41">
        <f>Table1[[#This Row],[امتیاز جایگاه]]+Table1[[#This Row],[امتیاز مدرک]]+Table1[[#This Row],[امتیاز سابقه]]+Table1[[#This Row],[ضریب منطقه خدمتی]]</f>
        <v>7.25</v>
      </c>
    </row>
    <row r="203" spans="1:16" x14ac:dyDescent="0.15">
      <c r="A203" s="35"/>
      <c r="B203" s="38"/>
      <c r="C203" s="38"/>
      <c r="D203" s="38" t="s">
        <v>100</v>
      </c>
      <c r="E203" s="38"/>
      <c r="F203" s="39">
        <f>IF(Table1[[#This Row],[جایگاه سازمانی]]="عملیاتی",IFERROR(VLOOKUP(Table1[[#This Row],[رتبه]],TblOprGrade[#All],2,FALSE),1),IF(Table1[[#This Row],[جایگاه سازمانی]]="دیسپچ",IFERROR(VLOOKUP(Table1[[#This Row],[رتبه]],TblDispGrade[#All],2,FALSE),1),1))</f>
        <v>1</v>
      </c>
      <c r="G203" s="38" t="s">
        <v>9</v>
      </c>
      <c r="H203" s="39">
        <f>VLOOKUP(Table1[[#This Row],[جایگاه سازمانی]],Table2[#All],2,FALSE)</f>
        <v>3</v>
      </c>
      <c r="I203" s="38" t="s">
        <v>15</v>
      </c>
      <c r="J203" s="39">
        <f>VLOOKUP(Table1[[#This Row],[مدرک تحصیلی]],Table3[#All],2,FALSE)</f>
        <v>2.5</v>
      </c>
      <c r="K203" s="38"/>
      <c r="L203" s="40">
        <v>10</v>
      </c>
      <c r="M203" s="41">
        <f>Table1[[#This Row],[سابقه (سال)]]*'جداول پایه'!$B$21</f>
        <v>2.5</v>
      </c>
      <c r="N203" s="38" t="s">
        <v>18</v>
      </c>
      <c r="O203" s="39">
        <f>IFERROR(IF(Table1[[#This Row],[جایگاه سازمانی]]="عملیاتی",VLOOKUP(Table1[[#This Row],[منطقه خدمتی]],Table4[#All],2,FALSE),0),0)</f>
        <v>2</v>
      </c>
      <c r="P203" s="41">
        <f>Table1[[#This Row],[امتیاز جایگاه]]+Table1[[#This Row],[امتیاز مدرک]]+Table1[[#This Row],[امتیاز سابقه]]+Table1[[#This Row],[ضریب منطقه خدمتی]]</f>
        <v>10</v>
      </c>
    </row>
    <row r="204" spans="1:16" x14ac:dyDescent="0.15">
      <c r="A204" s="35"/>
      <c r="B204" s="38"/>
      <c r="C204" s="38"/>
      <c r="D204" s="38" t="s">
        <v>100</v>
      </c>
      <c r="E204" s="38"/>
      <c r="F204" s="39">
        <f>IF(Table1[[#This Row],[جایگاه سازمانی]]="عملیاتی",IFERROR(VLOOKUP(Table1[[#This Row],[رتبه]],TblOprGrade[#All],2,FALSE),1),IF(Table1[[#This Row],[جایگاه سازمانی]]="دیسپچ",IFERROR(VLOOKUP(Table1[[#This Row],[رتبه]],TblDispGrade[#All],2,FALSE),1),1))</f>
        <v>1</v>
      </c>
      <c r="G204" s="38" t="s">
        <v>9</v>
      </c>
      <c r="H204" s="39">
        <f>VLOOKUP(Table1[[#This Row],[جایگاه سازمانی]],Table2[#All],2,FALSE)</f>
        <v>3</v>
      </c>
      <c r="I204" s="38" t="s">
        <v>14</v>
      </c>
      <c r="J204" s="39">
        <f>VLOOKUP(Table1[[#This Row],[مدرک تحصیلی]],Table3[#All],2,FALSE)</f>
        <v>2</v>
      </c>
      <c r="K204" s="38"/>
      <c r="L204" s="40">
        <v>11</v>
      </c>
      <c r="M204" s="41">
        <f>Table1[[#This Row],[سابقه (سال)]]*'جداول پایه'!$B$21</f>
        <v>2.75</v>
      </c>
      <c r="N204" s="38" t="s">
        <v>18</v>
      </c>
      <c r="O204" s="39">
        <f>IFERROR(IF(Table1[[#This Row],[جایگاه سازمانی]]="عملیاتی",VLOOKUP(Table1[[#This Row],[منطقه خدمتی]],Table4[#All],2,FALSE),0),0)</f>
        <v>2</v>
      </c>
      <c r="P204" s="41">
        <f>Table1[[#This Row],[امتیاز جایگاه]]+Table1[[#This Row],[امتیاز مدرک]]+Table1[[#This Row],[امتیاز سابقه]]+Table1[[#This Row],[ضریب منطقه خدمتی]]</f>
        <v>9.75</v>
      </c>
    </row>
    <row r="205" spans="1:16" x14ac:dyDescent="0.15">
      <c r="A205" s="35"/>
      <c r="B205" s="38"/>
      <c r="C205" s="38"/>
      <c r="D205" s="38" t="s">
        <v>100</v>
      </c>
      <c r="E205" s="38"/>
      <c r="F205" s="39">
        <f>IF(Table1[[#This Row],[جایگاه سازمانی]]="عملیاتی",IFERROR(VLOOKUP(Table1[[#This Row],[رتبه]],TblOprGrade[#All],2,FALSE),1),IF(Table1[[#This Row],[جایگاه سازمانی]]="دیسپچ",IFERROR(VLOOKUP(Table1[[#This Row],[رتبه]],TblDispGrade[#All],2,FALSE),1),1))</f>
        <v>1</v>
      </c>
      <c r="G205" s="38" t="s">
        <v>9</v>
      </c>
      <c r="H205" s="39">
        <f>VLOOKUP(Table1[[#This Row],[جایگاه سازمانی]],Table2[#All],2,FALSE)</f>
        <v>3</v>
      </c>
      <c r="I205" s="38" t="s">
        <v>15</v>
      </c>
      <c r="J205" s="39">
        <f>VLOOKUP(Table1[[#This Row],[مدرک تحصیلی]],Table3[#All],2,FALSE)</f>
        <v>2.5</v>
      </c>
      <c r="K205" s="38"/>
      <c r="L205" s="40">
        <v>3</v>
      </c>
      <c r="M205" s="41">
        <f>Table1[[#This Row],[سابقه (سال)]]*'جداول پایه'!$B$21</f>
        <v>0.75</v>
      </c>
      <c r="N205" s="38" t="s">
        <v>18</v>
      </c>
      <c r="O205" s="39">
        <f>IFERROR(IF(Table1[[#This Row],[جایگاه سازمانی]]="عملیاتی",VLOOKUP(Table1[[#This Row],[منطقه خدمتی]],Table4[#All],2,FALSE),0),0)</f>
        <v>2</v>
      </c>
      <c r="P205" s="41">
        <f>Table1[[#This Row],[امتیاز جایگاه]]+Table1[[#This Row],[امتیاز مدرک]]+Table1[[#This Row],[امتیاز سابقه]]+Table1[[#This Row],[ضریب منطقه خدمتی]]</f>
        <v>8.25</v>
      </c>
    </row>
    <row r="206" spans="1:16" x14ac:dyDescent="0.15">
      <c r="A206" s="35"/>
      <c r="B206" s="38"/>
      <c r="C206" s="38"/>
      <c r="D206" s="38" t="s">
        <v>100</v>
      </c>
      <c r="E206" s="38"/>
      <c r="F206" s="39">
        <f>IF(Table1[[#This Row],[جایگاه سازمانی]]="عملیاتی",IFERROR(VLOOKUP(Table1[[#This Row],[رتبه]],TblOprGrade[#All],2,FALSE),1),IF(Table1[[#This Row],[جایگاه سازمانی]]="دیسپچ",IFERROR(VLOOKUP(Table1[[#This Row],[رتبه]],TblDispGrade[#All],2,FALSE),1),1))</f>
        <v>1</v>
      </c>
      <c r="G206" s="38" t="s">
        <v>9</v>
      </c>
      <c r="H206" s="39">
        <f>VLOOKUP(Table1[[#This Row],[جایگاه سازمانی]],Table2[#All],2,FALSE)</f>
        <v>3</v>
      </c>
      <c r="I206" s="38" t="s">
        <v>14</v>
      </c>
      <c r="J206" s="39">
        <f>VLOOKUP(Table1[[#This Row],[مدرک تحصیلی]],Table3[#All],2,FALSE)</f>
        <v>2</v>
      </c>
      <c r="K206" s="38"/>
      <c r="L206" s="40">
        <v>1</v>
      </c>
      <c r="M206" s="41">
        <f>Table1[[#This Row],[سابقه (سال)]]*'جداول پایه'!$B$21</f>
        <v>0.25</v>
      </c>
      <c r="N206" s="38" t="s">
        <v>17</v>
      </c>
      <c r="O206" s="39">
        <f>IFERROR(IF(Table1[[#This Row],[جایگاه سازمانی]]="عملیاتی",VLOOKUP(Table1[[#This Row],[منطقه خدمتی]],Table4[#All],2,FALSE),0),0)</f>
        <v>1</v>
      </c>
      <c r="P206" s="41">
        <f>Table1[[#This Row],[امتیاز جایگاه]]+Table1[[#This Row],[امتیاز مدرک]]+Table1[[#This Row],[امتیاز سابقه]]+Table1[[#This Row],[ضریب منطقه خدمتی]]</f>
        <v>6.25</v>
      </c>
    </row>
    <row r="207" spans="1:16" x14ac:dyDescent="0.15">
      <c r="A207" s="35"/>
      <c r="B207" s="38"/>
      <c r="C207" s="38"/>
      <c r="D207" s="38" t="s">
        <v>100</v>
      </c>
      <c r="E207" s="38"/>
      <c r="F207" s="39">
        <f>IF(Table1[[#This Row],[جایگاه سازمانی]]="عملیاتی",IFERROR(VLOOKUP(Table1[[#This Row],[رتبه]],TblOprGrade[#All],2,FALSE),1),IF(Table1[[#This Row],[جایگاه سازمانی]]="دیسپچ",IFERROR(VLOOKUP(Table1[[#This Row],[رتبه]],TblDispGrade[#All],2,FALSE),1),1))</f>
        <v>1</v>
      </c>
      <c r="G207" s="38" t="s">
        <v>9</v>
      </c>
      <c r="H207" s="39">
        <f>VLOOKUP(Table1[[#This Row],[جایگاه سازمانی]],Table2[#All],2,FALSE)</f>
        <v>3</v>
      </c>
      <c r="I207" s="38" t="s">
        <v>14</v>
      </c>
      <c r="J207" s="39">
        <f>VLOOKUP(Table1[[#This Row],[مدرک تحصیلی]],Table3[#All],2,FALSE)</f>
        <v>2</v>
      </c>
      <c r="K207" s="38"/>
      <c r="L207" s="40">
        <v>4</v>
      </c>
      <c r="M207" s="41">
        <f>Table1[[#This Row],[سابقه (سال)]]*'جداول پایه'!$B$21</f>
        <v>1</v>
      </c>
      <c r="N207" s="38" t="s">
        <v>17</v>
      </c>
      <c r="O207" s="39">
        <f>IFERROR(IF(Table1[[#This Row],[جایگاه سازمانی]]="عملیاتی",VLOOKUP(Table1[[#This Row],[منطقه خدمتی]],Table4[#All],2,FALSE),0),0)</f>
        <v>1</v>
      </c>
      <c r="P207" s="41">
        <f>Table1[[#This Row],[امتیاز جایگاه]]+Table1[[#This Row],[امتیاز مدرک]]+Table1[[#This Row],[امتیاز سابقه]]+Table1[[#This Row],[ضریب منطقه خدمتی]]</f>
        <v>7</v>
      </c>
    </row>
    <row r="208" spans="1:16" x14ac:dyDescent="0.15">
      <c r="A208" s="35"/>
      <c r="B208" s="38"/>
      <c r="C208" s="38"/>
      <c r="D208" s="38" t="s">
        <v>100</v>
      </c>
      <c r="E208" s="38"/>
      <c r="F208" s="39">
        <f>IF(Table1[[#This Row],[جایگاه سازمانی]]="عملیاتی",IFERROR(VLOOKUP(Table1[[#This Row],[رتبه]],TblOprGrade[#All],2,FALSE),1),IF(Table1[[#This Row],[جایگاه سازمانی]]="دیسپچ",IFERROR(VLOOKUP(Table1[[#This Row],[رتبه]],TblDispGrade[#All],2,FALSE),1),1))</f>
        <v>1</v>
      </c>
      <c r="G208" s="38" t="s">
        <v>9</v>
      </c>
      <c r="H208" s="39">
        <f>VLOOKUP(Table1[[#This Row],[جایگاه سازمانی]],Table2[#All],2,FALSE)</f>
        <v>3</v>
      </c>
      <c r="I208" s="38" t="s">
        <v>14</v>
      </c>
      <c r="J208" s="39">
        <f>VLOOKUP(Table1[[#This Row],[مدرک تحصیلی]],Table3[#All],2,FALSE)</f>
        <v>2</v>
      </c>
      <c r="K208" s="38"/>
      <c r="L208" s="40">
        <v>13</v>
      </c>
      <c r="M208" s="41">
        <f>Table1[[#This Row],[سابقه (سال)]]*'جداول پایه'!$B$21</f>
        <v>3.25</v>
      </c>
      <c r="N208" s="38" t="s">
        <v>17</v>
      </c>
      <c r="O208" s="39">
        <f>IFERROR(IF(Table1[[#This Row],[جایگاه سازمانی]]="عملیاتی",VLOOKUP(Table1[[#This Row],[منطقه خدمتی]],Table4[#All],2,FALSE),0),0)</f>
        <v>1</v>
      </c>
      <c r="P208" s="41">
        <f>Table1[[#This Row],[امتیاز جایگاه]]+Table1[[#This Row],[امتیاز مدرک]]+Table1[[#This Row],[امتیاز سابقه]]+Table1[[#This Row],[ضریب منطقه خدمتی]]</f>
        <v>9.25</v>
      </c>
    </row>
    <row r="209" spans="1:16" x14ac:dyDescent="0.15">
      <c r="A209" s="35"/>
      <c r="B209" s="38"/>
      <c r="C209" s="38"/>
      <c r="D209" s="38" t="s">
        <v>100</v>
      </c>
      <c r="E209" s="38"/>
      <c r="F209" s="39">
        <f>IF(Table1[[#This Row],[جایگاه سازمانی]]="عملیاتی",IFERROR(VLOOKUP(Table1[[#This Row],[رتبه]],TblOprGrade[#All],2,FALSE),1),IF(Table1[[#This Row],[جایگاه سازمانی]]="دیسپچ",IFERROR(VLOOKUP(Table1[[#This Row],[رتبه]],TblDispGrade[#All],2,FALSE),1),1))</f>
        <v>1</v>
      </c>
      <c r="G209" s="38" t="s">
        <v>9</v>
      </c>
      <c r="H209" s="39">
        <f>VLOOKUP(Table1[[#This Row],[جایگاه سازمانی]],Table2[#All],2,FALSE)</f>
        <v>3</v>
      </c>
      <c r="I209" s="38" t="s">
        <v>16</v>
      </c>
      <c r="J209" s="39">
        <f>VLOOKUP(Table1[[#This Row],[مدرک تحصیلی]],Table3[#All],2,FALSE)</f>
        <v>3</v>
      </c>
      <c r="K209" s="38"/>
      <c r="L209" s="40">
        <v>12</v>
      </c>
      <c r="M209" s="41">
        <f>Table1[[#This Row],[سابقه (سال)]]*'جداول پایه'!$B$21</f>
        <v>3</v>
      </c>
      <c r="N209" s="38" t="s">
        <v>18</v>
      </c>
      <c r="O209" s="39">
        <f>IFERROR(IF(Table1[[#This Row],[جایگاه سازمانی]]="عملیاتی",VLOOKUP(Table1[[#This Row],[منطقه خدمتی]],Table4[#All],2,FALSE),0),0)</f>
        <v>2</v>
      </c>
      <c r="P209" s="41">
        <f>Table1[[#This Row],[امتیاز جایگاه]]+Table1[[#This Row],[امتیاز مدرک]]+Table1[[#This Row],[امتیاز سابقه]]+Table1[[#This Row],[ضریب منطقه خدمتی]]</f>
        <v>11</v>
      </c>
    </row>
    <row r="210" spans="1:16" x14ac:dyDescent="0.15">
      <c r="A210" s="35"/>
      <c r="B210" s="38"/>
      <c r="C210" s="38"/>
      <c r="D210" s="38" t="s">
        <v>100</v>
      </c>
      <c r="E210" s="38"/>
      <c r="F210" s="39">
        <f>IF(Table1[[#This Row],[جایگاه سازمانی]]="عملیاتی",IFERROR(VLOOKUP(Table1[[#This Row],[رتبه]],TblOprGrade[#All],2,FALSE),1),IF(Table1[[#This Row],[جایگاه سازمانی]]="دیسپچ",IFERROR(VLOOKUP(Table1[[#This Row],[رتبه]],TblDispGrade[#All],2,FALSE),1),1))</f>
        <v>1</v>
      </c>
      <c r="G210" s="38" t="s">
        <v>9</v>
      </c>
      <c r="H210" s="39">
        <f>VLOOKUP(Table1[[#This Row],[جایگاه سازمانی]],Table2[#All],2,FALSE)</f>
        <v>3</v>
      </c>
      <c r="I210" s="38" t="s">
        <v>13</v>
      </c>
      <c r="J210" s="39">
        <f>VLOOKUP(Table1[[#This Row],[مدرک تحصیلی]],Table3[#All],2,FALSE)</f>
        <v>1.5</v>
      </c>
      <c r="K210" s="38"/>
      <c r="L210" s="40">
        <v>1</v>
      </c>
      <c r="M210" s="41">
        <f>Table1[[#This Row],[سابقه (سال)]]*'جداول پایه'!$B$21</f>
        <v>0.25</v>
      </c>
      <c r="N210" s="38" t="s">
        <v>17</v>
      </c>
      <c r="O210" s="39">
        <f>IFERROR(IF(Table1[[#This Row],[جایگاه سازمانی]]="عملیاتی",VLOOKUP(Table1[[#This Row],[منطقه خدمتی]],Table4[#All],2,FALSE),0),0)</f>
        <v>1</v>
      </c>
      <c r="P210" s="41">
        <f>Table1[[#This Row],[امتیاز جایگاه]]+Table1[[#This Row],[امتیاز مدرک]]+Table1[[#This Row],[امتیاز سابقه]]+Table1[[#This Row],[ضریب منطقه خدمتی]]</f>
        <v>5.75</v>
      </c>
    </row>
    <row r="211" spans="1:16" x14ac:dyDescent="0.15">
      <c r="A211" s="35"/>
      <c r="B211" s="38"/>
      <c r="C211" s="38"/>
      <c r="D211" s="38" t="s">
        <v>100</v>
      </c>
      <c r="E211" s="38"/>
      <c r="F211" s="39">
        <f>IF(Table1[[#This Row],[جایگاه سازمانی]]="عملیاتی",IFERROR(VLOOKUP(Table1[[#This Row],[رتبه]],TblOprGrade[#All],2,FALSE),1),IF(Table1[[#This Row],[جایگاه سازمانی]]="دیسپچ",IFERROR(VLOOKUP(Table1[[#This Row],[رتبه]],TblDispGrade[#All],2,FALSE),1),1))</f>
        <v>1</v>
      </c>
      <c r="G211" s="38" t="s">
        <v>9</v>
      </c>
      <c r="H211" s="39">
        <f>VLOOKUP(Table1[[#This Row],[جایگاه سازمانی]],Table2[#All],2,FALSE)</f>
        <v>3</v>
      </c>
      <c r="I211" s="38" t="s">
        <v>14</v>
      </c>
      <c r="J211" s="39">
        <f>VLOOKUP(Table1[[#This Row],[مدرک تحصیلی]],Table3[#All],2,FALSE)</f>
        <v>2</v>
      </c>
      <c r="K211" s="38"/>
      <c r="L211" s="40">
        <v>14</v>
      </c>
      <c r="M211" s="41">
        <f>Table1[[#This Row],[سابقه (سال)]]*'جداول پایه'!$B$21</f>
        <v>3.5</v>
      </c>
      <c r="N211" s="38" t="s">
        <v>18</v>
      </c>
      <c r="O211" s="39">
        <f>IFERROR(IF(Table1[[#This Row],[جایگاه سازمانی]]="عملیاتی",VLOOKUP(Table1[[#This Row],[منطقه خدمتی]],Table4[#All],2,FALSE),0),0)</f>
        <v>2</v>
      </c>
      <c r="P211" s="41">
        <f>Table1[[#This Row],[امتیاز جایگاه]]+Table1[[#This Row],[امتیاز مدرک]]+Table1[[#This Row],[امتیاز سابقه]]+Table1[[#This Row],[ضریب منطقه خدمتی]]</f>
        <v>10.5</v>
      </c>
    </row>
    <row r="212" spans="1:16" x14ac:dyDescent="0.15">
      <c r="A212" s="35"/>
      <c r="B212" s="38"/>
      <c r="C212" s="38"/>
      <c r="D212" s="38" t="s">
        <v>100</v>
      </c>
      <c r="E212" s="38"/>
      <c r="F212" s="39">
        <f>IF(Table1[[#This Row],[جایگاه سازمانی]]="عملیاتی",IFERROR(VLOOKUP(Table1[[#This Row],[رتبه]],TblOprGrade[#All],2,FALSE),1),IF(Table1[[#This Row],[جایگاه سازمانی]]="دیسپچ",IFERROR(VLOOKUP(Table1[[#This Row],[رتبه]],TblDispGrade[#All],2,FALSE),1),1))</f>
        <v>1</v>
      </c>
      <c r="G212" s="38" t="s">
        <v>9</v>
      </c>
      <c r="H212" s="39">
        <f>VLOOKUP(Table1[[#This Row],[جایگاه سازمانی]],Table2[#All],2,FALSE)</f>
        <v>3</v>
      </c>
      <c r="I212" s="38" t="s">
        <v>14</v>
      </c>
      <c r="J212" s="39">
        <f>VLOOKUP(Table1[[#This Row],[مدرک تحصیلی]],Table3[#All],2,FALSE)</f>
        <v>2</v>
      </c>
      <c r="K212" s="38"/>
      <c r="L212" s="40">
        <v>2</v>
      </c>
      <c r="M212" s="41">
        <f>Table1[[#This Row],[سابقه (سال)]]*'جداول پایه'!$B$21</f>
        <v>0.5</v>
      </c>
      <c r="N212" s="38" t="s">
        <v>18</v>
      </c>
      <c r="O212" s="39">
        <f>IFERROR(IF(Table1[[#This Row],[جایگاه سازمانی]]="عملیاتی",VLOOKUP(Table1[[#This Row],[منطقه خدمتی]],Table4[#All],2,FALSE),0),0)</f>
        <v>2</v>
      </c>
      <c r="P212" s="41">
        <f>Table1[[#This Row],[امتیاز جایگاه]]+Table1[[#This Row],[امتیاز مدرک]]+Table1[[#This Row],[امتیاز سابقه]]+Table1[[#This Row],[ضریب منطقه خدمتی]]</f>
        <v>7.5</v>
      </c>
    </row>
    <row r="213" spans="1:16" x14ac:dyDescent="0.15">
      <c r="A213" s="35"/>
      <c r="B213" s="38"/>
      <c r="C213" s="38"/>
      <c r="D213" s="38" t="s">
        <v>100</v>
      </c>
      <c r="E213" s="38"/>
      <c r="F213" s="39">
        <f>IF(Table1[[#This Row],[جایگاه سازمانی]]="عملیاتی",IFERROR(VLOOKUP(Table1[[#This Row],[رتبه]],TblOprGrade[#All],2,FALSE),1),IF(Table1[[#This Row],[جایگاه سازمانی]]="دیسپچ",IFERROR(VLOOKUP(Table1[[#This Row],[رتبه]],TblDispGrade[#All],2,FALSE),1),1))</f>
        <v>1</v>
      </c>
      <c r="G213" s="38" t="s">
        <v>9</v>
      </c>
      <c r="H213" s="39">
        <f>VLOOKUP(Table1[[#This Row],[جایگاه سازمانی]],Table2[#All],2,FALSE)</f>
        <v>3</v>
      </c>
      <c r="I213" s="38" t="s">
        <v>14</v>
      </c>
      <c r="J213" s="39">
        <f>VLOOKUP(Table1[[#This Row],[مدرک تحصیلی]],Table3[#All],2,FALSE)</f>
        <v>2</v>
      </c>
      <c r="K213" s="38"/>
      <c r="L213" s="40">
        <v>1</v>
      </c>
      <c r="M213" s="41">
        <f>Table1[[#This Row],[سابقه (سال)]]*'جداول پایه'!$B$21</f>
        <v>0.25</v>
      </c>
      <c r="N213" s="38" t="s">
        <v>17</v>
      </c>
      <c r="O213" s="39">
        <f>IFERROR(IF(Table1[[#This Row],[جایگاه سازمانی]]="عملیاتی",VLOOKUP(Table1[[#This Row],[منطقه خدمتی]],Table4[#All],2,FALSE),0),0)</f>
        <v>1</v>
      </c>
      <c r="P213" s="41">
        <f>Table1[[#This Row],[امتیاز جایگاه]]+Table1[[#This Row],[امتیاز مدرک]]+Table1[[#This Row],[امتیاز سابقه]]+Table1[[#This Row],[ضریب منطقه خدمتی]]</f>
        <v>6.25</v>
      </c>
    </row>
    <row r="214" spans="1:16" x14ac:dyDescent="0.15">
      <c r="A214" s="35"/>
      <c r="B214" s="38"/>
      <c r="C214" s="38"/>
      <c r="D214" s="38" t="s">
        <v>100</v>
      </c>
      <c r="E214" s="38"/>
      <c r="F214" s="39">
        <f>IF(Table1[[#This Row],[جایگاه سازمانی]]="عملیاتی",IFERROR(VLOOKUP(Table1[[#This Row],[رتبه]],TblOprGrade[#All],2,FALSE),1),IF(Table1[[#This Row],[جایگاه سازمانی]]="دیسپچ",IFERROR(VLOOKUP(Table1[[#This Row],[رتبه]],TblDispGrade[#All],2,FALSE),1),1))</f>
        <v>1</v>
      </c>
      <c r="G214" s="38" t="s">
        <v>9</v>
      </c>
      <c r="H214" s="39">
        <f>VLOOKUP(Table1[[#This Row],[جایگاه سازمانی]],Table2[#All],2,FALSE)</f>
        <v>3</v>
      </c>
      <c r="I214" s="38" t="s">
        <v>14</v>
      </c>
      <c r="J214" s="39">
        <f>VLOOKUP(Table1[[#This Row],[مدرک تحصیلی]],Table3[#All],2,FALSE)</f>
        <v>2</v>
      </c>
      <c r="K214" s="38"/>
      <c r="L214" s="40">
        <v>5</v>
      </c>
      <c r="M214" s="41">
        <f>Table1[[#This Row],[سابقه (سال)]]*'جداول پایه'!$B$21</f>
        <v>1.25</v>
      </c>
      <c r="N214" s="38" t="s">
        <v>18</v>
      </c>
      <c r="O214" s="39">
        <f>IFERROR(IF(Table1[[#This Row],[جایگاه سازمانی]]="عملیاتی",VLOOKUP(Table1[[#This Row],[منطقه خدمتی]],Table4[#All],2,FALSE),0),0)</f>
        <v>2</v>
      </c>
      <c r="P214" s="41">
        <f>Table1[[#This Row],[امتیاز جایگاه]]+Table1[[#This Row],[امتیاز مدرک]]+Table1[[#This Row],[امتیاز سابقه]]+Table1[[#This Row],[ضریب منطقه خدمتی]]</f>
        <v>8.25</v>
      </c>
    </row>
    <row r="215" spans="1:16" x14ac:dyDescent="0.15">
      <c r="A215" s="35"/>
      <c r="B215" s="38"/>
      <c r="C215" s="38"/>
      <c r="D215" s="38" t="s">
        <v>100</v>
      </c>
      <c r="E215" s="38"/>
      <c r="F215" s="39">
        <f>IF(Table1[[#This Row],[جایگاه سازمانی]]="عملیاتی",IFERROR(VLOOKUP(Table1[[#This Row],[رتبه]],TblOprGrade[#All],2,FALSE),1),IF(Table1[[#This Row],[جایگاه سازمانی]]="دیسپچ",IFERROR(VLOOKUP(Table1[[#This Row],[رتبه]],TblDispGrade[#All],2,FALSE),1),1))</f>
        <v>1</v>
      </c>
      <c r="G215" s="38" t="s">
        <v>9</v>
      </c>
      <c r="H215" s="39">
        <f>VLOOKUP(Table1[[#This Row],[جایگاه سازمانی]],Table2[#All],2,FALSE)</f>
        <v>3</v>
      </c>
      <c r="I215" s="38" t="s">
        <v>15</v>
      </c>
      <c r="J215" s="39">
        <f>VLOOKUP(Table1[[#This Row],[مدرک تحصیلی]],Table3[#All],2,FALSE)</f>
        <v>2.5</v>
      </c>
      <c r="K215" s="38"/>
      <c r="L215" s="40">
        <v>1</v>
      </c>
      <c r="M215" s="41">
        <f>Table1[[#This Row],[سابقه (سال)]]*'جداول پایه'!$B$21</f>
        <v>0.25</v>
      </c>
      <c r="N215" s="38" t="s">
        <v>18</v>
      </c>
      <c r="O215" s="39">
        <f>IFERROR(IF(Table1[[#This Row],[جایگاه سازمانی]]="عملیاتی",VLOOKUP(Table1[[#This Row],[منطقه خدمتی]],Table4[#All],2,FALSE),0),0)</f>
        <v>2</v>
      </c>
      <c r="P215" s="41">
        <f>Table1[[#This Row],[امتیاز جایگاه]]+Table1[[#This Row],[امتیاز مدرک]]+Table1[[#This Row],[امتیاز سابقه]]+Table1[[#This Row],[ضریب منطقه خدمتی]]</f>
        <v>7.75</v>
      </c>
    </row>
    <row r="216" spans="1:16" x14ac:dyDescent="0.15">
      <c r="A216" s="35"/>
      <c r="B216" s="38"/>
      <c r="C216" s="38"/>
      <c r="D216" s="38" t="s">
        <v>100</v>
      </c>
      <c r="E216" s="38"/>
      <c r="F216" s="39">
        <f>IF(Table1[[#This Row],[جایگاه سازمانی]]="عملیاتی",IFERROR(VLOOKUP(Table1[[#This Row],[رتبه]],TblOprGrade[#All],2,FALSE),1),IF(Table1[[#This Row],[جایگاه سازمانی]]="دیسپچ",IFERROR(VLOOKUP(Table1[[#This Row],[رتبه]],TblDispGrade[#All],2,FALSE),1),1))</f>
        <v>1</v>
      </c>
      <c r="G216" s="38" t="s">
        <v>9</v>
      </c>
      <c r="H216" s="39">
        <f>VLOOKUP(Table1[[#This Row],[جایگاه سازمانی]],Table2[#All],2,FALSE)</f>
        <v>3</v>
      </c>
      <c r="I216" s="38" t="s">
        <v>14</v>
      </c>
      <c r="J216" s="39">
        <f>VLOOKUP(Table1[[#This Row],[مدرک تحصیلی]],Table3[#All],2,FALSE)</f>
        <v>2</v>
      </c>
      <c r="K216" s="38"/>
      <c r="L216" s="40">
        <v>3</v>
      </c>
      <c r="M216" s="41">
        <f>Table1[[#This Row],[سابقه (سال)]]*'جداول پایه'!$B$21</f>
        <v>0.75</v>
      </c>
      <c r="N216" s="38" t="s">
        <v>18</v>
      </c>
      <c r="O216" s="39">
        <f>IFERROR(IF(Table1[[#This Row],[جایگاه سازمانی]]="عملیاتی",VLOOKUP(Table1[[#This Row],[منطقه خدمتی]],Table4[#All],2,FALSE),0),0)</f>
        <v>2</v>
      </c>
      <c r="P216" s="41">
        <f>Table1[[#This Row],[امتیاز جایگاه]]+Table1[[#This Row],[امتیاز مدرک]]+Table1[[#This Row],[امتیاز سابقه]]+Table1[[#This Row],[ضریب منطقه خدمتی]]</f>
        <v>7.75</v>
      </c>
    </row>
    <row r="217" spans="1:16" x14ac:dyDescent="0.15">
      <c r="A217" s="35"/>
      <c r="B217" s="38"/>
      <c r="C217" s="38"/>
      <c r="D217" s="38" t="s">
        <v>100</v>
      </c>
      <c r="E217" s="38"/>
      <c r="F217" s="39">
        <f>IF(Table1[[#This Row],[جایگاه سازمانی]]="عملیاتی",IFERROR(VLOOKUP(Table1[[#This Row],[رتبه]],TblOprGrade[#All],2,FALSE),1),IF(Table1[[#This Row],[جایگاه سازمانی]]="دیسپچ",IFERROR(VLOOKUP(Table1[[#This Row],[رتبه]],TblDispGrade[#All],2,FALSE),1),1))</f>
        <v>1</v>
      </c>
      <c r="G217" s="38" t="s">
        <v>9</v>
      </c>
      <c r="H217" s="39">
        <f>VLOOKUP(Table1[[#This Row],[جایگاه سازمانی]],Table2[#All],2,FALSE)</f>
        <v>3</v>
      </c>
      <c r="I217" s="38" t="s">
        <v>15</v>
      </c>
      <c r="J217" s="39">
        <f>VLOOKUP(Table1[[#This Row],[مدرک تحصیلی]],Table3[#All],2,FALSE)</f>
        <v>2.5</v>
      </c>
      <c r="K217" s="38"/>
      <c r="L217" s="40">
        <v>6</v>
      </c>
      <c r="M217" s="41">
        <f>Table1[[#This Row],[سابقه (سال)]]*'جداول پایه'!$B$21</f>
        <v>1.5</v>
      </c>
      <c r="N217" s="38" t="s">
        <v>18</v>
      </c>
      <c r="O217" s="39">
        <f>IFERROR(IF(Table1[[#This Row],[جایگاه سازمانی]]="عملیاتی",VLOOKUP(Table1[[#This Row],[منطقه خدمتی]],Table4[#All],2,FALSE),0),0)</f>
        <v>2</v>
      </c>
      <c r="P217" s="41">
        <f>Table1[[#This Row],[امتیاز جایگاه]]+Table1[[#This Row],[امتیاز مدرک]]+Table1[[#This Row],[امتیاز سابقه]]+Table1[[#This Row],[ضریب منطقه خدمتی]]</f>
        <v>9</v>
      </c>
    </row>
    <row r="218" spans="1:16" x14ac:dyDescent="0.15">
      <c r="A218" s="35"/>
      <c r="B218" s="38"/>
      <c r="C218" s="38"/>
      <c r="D218" s="38" t="s">
        <v>100</v>
      </c>
      <c r="E218" s="38"/>
      <c r="F218" s="39">
        <f>IF(Table1[[#This Row],[جایگاه سازمانی]]="عملیاتی",IFERROR(VLOOKUP(Table1[[#This Row],[رتبه]],TblOprGrade[#All],2,FALSE),1),IF(Table1[[#This Row],[جایگاه سازمانی]]="دیسپچ",IFERROR(VLOOKUP(Table1[[#This Row],[رتبه]],TblDispGrade[#All],2,FALSE),1),1))</f>
        <v>1</v>
      </c>
      <c r="G218" s="38" t="s">
        <v>9</v>
      </c>
      <c r="H218" s="39">
        <f>VLOOKUP(Table1[[#This Row],[جایگاه سازمانی]],Table2[#All],2,FALSE)</f>
        <v>3</v>
      </c>
      <c r="I218" s="38" t="s">
        <v>14</v>
      </c>
      <c r="J218" s="39">
        <f>VLOOKUP(Table1[[#This Row],[مدرک تحصیلی]],Table3[#All],2,FALSE)</f>
        <v>2</v>
      </c>
      <c r="K218" s="38"/>
      <c r="L218" s="40">
        <v>1</v>
      </c>
      <c r="M218" s="41">
        <f>Table1[[#This Row],[سابقه (سال)]]*'جداول پایه'!$B$21</f>
        <v>0.25</v>
      </c>
      <c r="N218" s="38" t="s">
        <v>18</v>
      </c>
      <c r="O218" s="39">
        <f>IFERROR(IF(Table1[[#This Row],[جایگاه سازمانی]]="عملیاتی",VLOOKUP(Table1[[#This Row],[منطقه خدمتی]],Table4[#All],2,FALSE),0),0)</f>
        <v>2</v>
      </c>
      <c r="P218" s="41">
        <f>Table1[[#This Row],[امتیاز جایگاه]]+Table1[[#This Row],[امتیاز مدرک]]+Table1[[#This Row],[امتیاز سابقه]]+Table1[[#This Row],[ضریب منطقه خدمتی]]</f>
        <v>7.25</v>
      </c>
    </row>
    <row r="219" spans="1:16" x14ac:dyDescent="0.15">
      <c r="A219" s="35"/>
      <c r="B219" s="38"/>
      <c r="C219" s="38"/>
      <c r="D219" s="38" t="s">
        <v>100</v>
      </c>
      <c r="E219" s="38"/>
      <c r="F219" s="39">
        <f>IF(Table1[[#This Row],[جایگاه سازمانی]]="عملیاتی",IFERROR(VLOOKUP(Table1[[#This Row],[رتبه]],TblOprGrade[#All],2,FALSE),1),IF(Table1[[#This Row],[جایگاه سازمانی]]="دیسپچ",IFERROR(VLOOKUP(Table1[[#This Row],[رتبه]],TblDispGrade[#All],2,FALSE),1),1))</f>
        <v>1</v>
      </c>
      <c r="G219" s="38" t="s">
        <v>9</v>
      </c>
      <c r="H219" s="39">
        <f>VLOOKUP(Table1[[#This Row],[جایگاه سازمانی]],Table2[#All],2,FALSE)</f>
        <v>3</v>
      </c>
      <c r="I219" s="38" t="s">
        <v>15</v>
      </c>
      <c r="J219" s="39">
        <f>VLOOKUP(Table1[[#This Row],[مدرک تحصیلی]],Table3[#All],2,FALSE)</f>
        <v>2.5</v>
      </c>
      <c r="K219" s="38"/>
      <c r="L219" s="40">
        <v>12</v>
      </c>
      <c r="M219" s="41">
        <f>Table1[[#This Row],[سابقه (سال)]]*'جداول پایه'!$B$21</f>
        <v>3</v>
      </c>
      <c r="N219" s="38" t="s">
        <v>18</v>
      </c>
      <c r="O219" s="39">
        <f>IFERROR(IF(Table1[[#This Row],[جایگاه سازمانی]]="عملیاتی",VLOOKUP(Table1[[#This Row],[منطقه خدمتی]],Table4[#All],2,FALSE),0),0)</f>
        <v>2</v>
      </c>
      <c r="P219" s="41">
        <f>Table1[[#This Row],[امتیاز جایگاه]]+Table1[[#This Row],[امتیاز مدرک]]+Table1[[#This Row],[امتیاز سابقه]]+Table1[[#This Row],[ضریب منطقه خدمتی]]</f>
        <v>10.5</v>
      </c>
    </row>
    <row r="220" spans="1:16" x14ac:dyDescent="0.15">
      <c r="A220" s="35"/>
      <c r="B220" s="38"/>
      <c r="C220" s="38"/>
      <c r="D220" s="38" t="s">
        <v>100</v>
      </c>
      <c r="E220" s="38"/>
      <c r="F220" s="39">
        <f>IF(Table1[[#This Row],[جایگاه سازمانی]]="عملیاتی",IFERROR(VLOOKUP(Table1[[#This Row],[رتبه]],TblOprGrade[#All],2,FALSE),1),IF(Table1[[#This Row],[جایگاه سازمانی]]="دیسپچ",IFERROR(VLOOKUP(Table1[[#This Row],[رتبه]],TblDispGrade[#All],2,FALSE),1),1))</f>
        <v>1</v>
      </c>
      <c r="G220" s="38" t="s">
        <v>9</v>
      </c>
      <c r="H220" s="39">
        <f>VLOOKUP(Table1[[#This Row],[جایگاه سازمانی]],Table2[#All],2,FALSE)</f>
        <v>3</v>
      </c>
      <c r="I220" s="38" t="s">
        <v>15</v>
      </c>
      <c r="J220" s="39">
        <f>VLOOKUP(Table1[[#This Row],[مدرک تحصیلی]],Table3[#All],2,FALSE)</f>
        <v>2.5</v>
      </c>
      <c r="K220" s="38"/>
      <c r="L220" s="40">
        <v>24</v>
      </c>
      <c r="M220" s="41">
        <f>Table1[[#This Row],[سابقه (سال)]]*'جداول پایه'!$B$21</f>
        <v>6</v>
      </c>
      <c r="N220" s="38" t="s">
        <v>18</v>
      </c>
      <c r="O220" s="39">
        <f>IFERROR(IF(Table1[[#This Row],[جایگاه سازمانی]]="عملیاتی",VLOOKUP(Table1[[#This Row],[منطقه خدمتی]],Table4[#All],2,FALSE),0),0)</f>
        <v>2</v>
      </c>
      <c r="P220" s="41">
        <f>Table1[[#This Row],[امتیاز جایگاه]]+Table1[[#This Row],[امتیاز مدرک]]+Table1[[#This Row],[امتیاز سابقه]]+Table1[[#This Row],[ضریب منطقه خدمتی]]</f>
        <v>13.5</v>
      </c>
    </row>
    <row r="221" spans="1:16" x14ac:dyDescent="0.15">
      <c r="A221" s="35"/>
      <c r="B221" s="38"/>
      <c r="C221" s="38"/>
      <c r="D221" s="38" t="s">
        <v>100</v>
      </c>
      <c r="E221" s="38"/>
      <c r="F221" s="39">
        <f>IF(Table1[[#This Row],[جایگاه سازمانی]]="عملیاتی",IFERROR(VLOOKUP(Table1[[#This Row],[رتبه]],TblOprGrade[#All],2,FALSE),1),IF(Table1[[#This Row],[جایگاه سازمانی]]="دیسپچ",IFERROR(VLOOKUP(Table1[[#This Row],[رتبه]],TblDispGrade[#All],2,FALSE),1),1))</f>
        <v>1</v>
      </c>
      <c r="G221" s="38" t="s">
        <v>9</v>
      </c>
      <c r="H221" s="39">
        <f>VLOOKUP(Table1[[#This Row],[جایگاه سازمانی]],Table2[#All],2,FALSE)</f>
        <v>3</v>
      </c>
      <c r="I221" s="38" t="s">
        <v>13</v>
      </c>
      <c r="J221" s="39">
        <f>VLOOKUP(Table1[[#This Row],[مدرک تحصیلی]],Table3[#All],2,FALSE)</f>
        <v>1.5</v>
      </c>
      <c r="K221" s="38"/>
      <c r="L221" s="40">
        <v>1</v>
      </c>
      <c r="M221" s="41">
        <f>Table1[[#This Row],[سابقه (سال)]]*'جداول پایه'!$B$21</f>
        <v>0.25</v>
      </c>
      <c r="N221" s="38" t="s">
        <v>18</v>
      </c>
      <c r="O221" s="39">
        <f>IFERROR(IF(Table1[[#This Row],[جایگاه سازمانی]]="عملیاتی",VLOOKUP(Table1[[#This Row],[منطقه خدمتی]],Table4[#All],2,FALSE),0),0)</f>
        <v>2</v>
      </c>
      <c r="P221" s="41">
        <f>Table1[[#This Row],[امتیاز جایگاه]]+Table1[[#This Row],[امتیاز مدرک]]+Table1[[#This Row],[امتیاز سابقه]]+Table1[[#This Row],[ضریب منطقه خدمتی]]</f>
        <v>6.75</v>
      </c>
    </row>
    <row r="222" spans="1:16" x14ac:dyDescent="0.15">
      <c r="A222" s="35"/>
      <c r="B222" s="38"/>
      <c r="C222" s="38"/>
      <c r="D222" s="38" t="s">
        <v>100</v>
      </c>
      <c r="E222" s="38"/>
      <c r="F222" s="39">
        <f>IF(Table1[[#This Row],[جایگاه سازمانی]]="عملیاتی",IFERROR(VLOOKUP(Table1[[#This Row],[رتبه]],TblOprGrade[#All],2,FALSE),1),IF(Table1[[#This Row],[جایگاه سازمانی]]="دیسپچ",IFERROR(VLOOKUP(Table1[[#This Row],[رتبه]],TblDispGrade[#All],2,FALSE),1),1))</f>
        <v>1</v>
      </c>
      <c r="G222" s="38" t="s">
        <v>9</v>
      </c>
      <c r="H222" s="39">
        <f>VLOOKUP(Table1[[#This Row],[جایگاه سازمانی]],Table2[#All],2,FALSE)</f>
        <v>3</v>
      </c>
      <c r="I222" s="38" t="s">
        <v>15</v>
      </c>
      <c r="J222" s="39">
        <f>VLOOKUP(Table1[[#This Row],[مدرک تحصیلی]],Table3[#All],2,FALSE)</f>
        <v>2.5</v>
      </c>
      <c r="K222" s="38"/>
      <c r="L222" s="40">
        <v>1</v>
      </c>
      <c r="M222" s="41">
        <f>Table1[[#This Row],[سابقه (سال)]]*'جداول پایه'!$B$21</f>
        <v>0.25</v>
      </c>
      <c r="N222" s="38" t="s">
        <v>18</v>
      </c>
      <c r="O222" s="39">
        <f>IFERROR(IF(Table1[[#This Row],[جایگاه سازمانی]]="عملیاتی",VLOOKUP(Table1[[#This Row],[منطقه خدمتی]],Table4[#All],2,FALSE),0),0)</f>
        <v>2</v>
      </c>
      <c r="P222" s="41">
        <f>Table1[[#This Row],[امتیاز جایگاه]]+Table1[[#This Row],[امتیاز مدرک]]+Table1[[#This Row],[امتیاز سابقه]]+Table1[[#This Row],[ضریب منطقه خدمتی]]</f>
        <v>7.75</v>
      </c>
    </row>
    <row r="223" spans="1:16" x14ac:dyDescent="0.15">
      <c r="A223" s="35"/>
      <c r="B223" s="38"/>
      <c r="C223" s="38"/>
      <c r="D223" s="38" t="s">
        <v>100</v>
      </c>
      <c r="E223" s="38"/>
      <c r="F223" s="39">
        <f>IF(Table1[[#This Row],[جایگاه سازمانی]]="عملیاتی",IFERROR(VLOOKUP(Table1[[#This Row],[رتبه]],TblOprGrade[#All],2,FALSE),1),IF(Table1[[#This Row],[جایگاه سازمانی]]="دیسپچ",IFERROR(VLOOKUP(Table1[[#This Row],[رتبه]],TblDispGrade[#All],2,FALSE),1),1))</f>
        <v>1</v>
      </c>
      <c r="G223" s="38" t="s">
        <v>9</v>
      </c>
      <c r="H223" s="39">
        <f>VLOOKUP(Table1[[#This Row],[جایگاه سازمانی]],Table2[#All],2,FALSE)</f>
        <v>3</v>
      </c>
      <c r="I223" s="38" t="s">
        <v>14</v>
      </c>
      <c r="J223" s="39">
        <f>VLOOKUP(Table1[[#This Row],[مدرک تحصیلی]],Table3[#All],2,FALSE)</f>
        <v>2</v>
      </c>
      <c r="K223" s="38"/>
      <c r="L223" s="40">
        <v>1</v>
      </c>
      <c r="M223" s="41">
        <f>Table1[[#This Row],[سابقه (سال)]]*'جداول پایه'!$B$21</f>
        <v>0.25</v>
      </c>
      <c r="N223" s="38" t="s">
        <v>18</v>
      </c>
      <c r="O223" s="39">
        <f>IFERROR(IF(Table1[[#This Row],[جایگاه سازمانی]]="عملیاتی",VLOOKUP(Table1[[#This Row],[منطقه خدمتی]],Table4[#All],2,FALSE),0),0)</f>
        <v>2</v>
      </c>
      <c r="P223" s="41">
        <f>Table1[[#This Row],[امتیاز جایگاه]]+Table1[[#This Row],[امتیاز مدرک]]+Table1[[#This Row],[امتیاز سابقه]]+Table1[[#This Row],[ضریب منطقه خدمتی]]</f>
        <v>7.25</v>
      </c>
    </row>
    <row r="224" spans="1:16" x14ac:dyDescent="0.15">
      <c r="A224" s="35"/>
      <c r="B224" s="38"/>
      <c r="C224" s="38"/>
      <c r="D224" s="38" t="s">
        <v>100</v>
      </c>
      <c r="E224" s="38"/>
      <c r="F224" s="39">
        <f>IF(Table1[[#This Row],[جایگاه سازمانی]]="عملیاتی",IFERROR(VLOOKUP(Table1[[#This Row],[رتبه]],TblOprGrade[#All],2,FALSE),1),IF(Table1[[#This Row],[جایگاه سازمانی]]="دیسپچ",IFERROR(VLOOKUP(Table1[[#This Row],[رتبه]],TblDispGrade[#All],2,FALSE),1),1))</f>
        <v>1</v>
      </c>
      <c r="G224" s="38" t="s">
        <v>9</v>
      </c>
      <c r="H224" s="39">
        <f>VLOOKUP(Table1[[#This Row],[جایگاه سازمانی]],Table2[#All],2,FALSE)</f>
        <v>3</v>
      </c>
      <c r="I224" s="38" t="s">
        <v>14</v>
      </c>
      <c r="J224" s="39">
        <f>VLOOKUP(Table1[[#This Row],[مدرک تحصیلی]],Table3[#All],2,FALSE)</f>
        <v>2</v>
      </c>
      <c r="K224" s="38"/>
      <c r="L224" s="40">
        <v>1</v>
      </c>
      <c r="M224" s="41">
        <f>Table1[[#This Row],[سابقه (سال)]]*'جداول پایه'!$B$21</f>
        <v>0.25</v>
      </c>
      <c r="N224" s="38" t="s">
        <v>18</v>
      </c>
      <c r="O224" s="39">
        <f>IFERROR(IF(Table1[[#This Row],[جایگاه سازمانی]]="عملیاتی",VLOOKUP(Table1[[#This Row],[منطقه خدمتی]],Table4[#All],2,FALSE),0),0)</f>
        <v>2</v>
      </c>
      <c r="P224" s="41">
        <f>Table1[[#This Row],[امتیاز جایگاه]]+Table1[[#This Row],[امتیاز مدرک]]+Table1[[#This Row],[امتیاز سابقه]]+Table1[[#This Row],[ضریب منطقه خدمتی]]</f>
        <v>7.25</v>
      </c>
    </row>
    <row r="225" spans="1:16" s="42" customFormat="1" x14ac:dyDescent="0.15">
      <c r="A225" s="35"/>
      <c r="B225" s="35"/>
      <c r="C225" s="35"/>
      <c r="D225" s="35" t="s">
        <v>99</v>
      </c>
      <c r="E225" s="35"/>
      <c r="F225" s="36">
        <f>IF(Table1[[#This Row],[جایگاه سازمانی]]="عملیاتی",IFERROR(VLOOKUP(Table1[[#This Row],[رتبه]],TblOprGrade[#All],2,FALSE),1),IF(Table1[[#This Row],[جایگاه سازمانی]]="دیسپچ",IFERROR(VLOOKUP(Table1[[#This Row],[رتبه]],TblDispGrade[#All],2,FALSE),1),1))</f>
        <v>1</v>
      </c>
      <c r="G225" s="35" t="s">
        <v>9</v>
      </c>
      <c r="H225" s="36">
        <f>VLOOKUP(Table1[[#This Row],[جایگاه سازمانی]],Table2[#All],2,FALSE)</f>
        <v>3</v>
      </c>
      <c r="I225" s="35" t="s">
        <v>15</v>
      </c>
      <c r="J225" s="36">
        <f>VLOOKUP(Table1[[#This Row],[مدرک تحصیلی]],Table3[#All],2,FALSE)</f>
        <v>2.5</v>
      </c>
      <c r="K225" s="35"/>
      <c r="L225" s="56">
        <v>13</v>
      </c>
      <c r="M225" s="57">
        <f>Table1[[#This Row],[سابقه (سال)]]*'جداول پایه'!$B$21</f>
        <v>3.25</v>
      </c>
      <c r="N225" s="35" t="s">
        <v>17</v>
      </c>
      <c r="O225" s="36">
        <f>IFERROR(IF(Table1[[#This Row],[جایگاه سازمانی]]="عملیاتی",VLOOKUP(Table1[[#This Row],[منطقه خدمتی]],Table4[#All],2,FALSE),0),0)</f>
        <v>1</v>
      </c>
      <c r="P225" s="57">
        <f>Table1[[#This Row],[امتیاز جایگاه]]+Table1[[#This Row],[امتیاز مدرک]]+Table1[[#This Row],[امتیاز سابقه]]+Table1[[#This Row],[ضریب منطقه خدمتی]]</f>
        <v>9.75</v>
      </c>
    </row>
    <row r="226" spans="1:16" x14ac:dyDescent="0.15">
      <c r="A226" s="35"/>
      <c r="B226" s="38"/>
      <c r="C226" s="38"/>
      <c r="D226" s="38" t="s">
        <v>99</v>
      </c>
      <c r="E226" s="38"/>
      <c r="F226" s="39">
        <f>IF(Table1[[#This Row],[جایگاه سازمانی]]="عملیاتی",IFERROR(VLOOKUP(Table1[[#This Row],[رتبه]],TblOprGrade[#All],2,FALSE),1),IF(Table1[[#This Row],[جایگاه سازمانی]]="دیسپچ",IFERROR(VLOOKUP(Table1[[#This Row],[رتبه]],TblDispGrade[#All],2,FALSE),1),1))</f>
        <v>1</v>
      </c>
      <c r="G226" s="38" t="s">
        <v>9</v>
      </c>
      <c r="H226" s="39">
        <f>VLOOKUP(Table1[[#This Row],[جایگاه سازمانی]],Table2[#All],2,FALSE)</f>
        <v>3</v>
      </c>
      <c r="I226" s="38" t="s">
        <v>15</v>
      </c>
      <c r="J226" s="39">
        <f>VLOOKUP(Table1[[#This Row],[مدرک تحصیلی]],Table3[#All],2,FALSE)</f>
        <v>2.5</v>
      </c>
      <c r="K226" s="38"/>
      <c r="L226" s="40">
        <v>21</v>
      </c>
      <c r="M226" s="41">
        <f>Table1[[#This Row],[سابقه (سال)]]*'جداول پایه'!$B$21</f>
        <v>5.25</v>
      </c>
      <c r="N226" s="38" t="s">
        <v>17</v>
      </c>
      <c r="O226" s="39">
        <f>IFERROR(IF(Table1[[#This Row],[جایگاه سازمانی]]="عملیاتی",VLOOKUP(Table1[[#This Row],[منطقه خدمتی]],Table4[#All],2,FALSE),0),0)</f>
        <v>1</v>
      </c>
      <c r="P226" s="41">
        <f>Table1[[#This Row],[امتیاز جایگاه]]+Table1[[#This Row],[امتیاز مدرک]]+Table1[[#This Row],[امتیاز سابقه]]+Table1[[#This Row],[ضریب منطقه خدمتی]]</f>
        <v>11.75</v>
      </c>
    </row>
    <row r="227" spans="1:16" x14ac:dyDescent="0.15">
      <c r="A227" s="35"/>
      <c r="B227" s="38"/>
      <c r="C227" s="38"/>
      <c r="D227" s="38" t="s">
        <v>99</v>
      </c>
      <c r="E227" s="38"/>
      <c r="F227" s="39">
        <f>IF(Table1[[#This Row],[جایگاه سازمانی]]="عملیاتی",IFERROR(VLOOKUP(Table1[[#This Row],[رتبه]],TblOprGrade[#All],2,FALSE),1),IF(Table1[[#This Row],[جایگاه سازمانی]]="دیسپچ",IFERROR(VLOOKUP(Table1[[#This Row],[رتبه]],TblDispGrade[#All],2,FALSE),1),1))</f>
        <v>1</v>
      </c>
      <c r="G227" s="38" t="s">
        <v>9</v>
      </c>
      <c r="H227" s="39">
        <f>VLOOKUP(Table1[[#This Row],[جایگاه سازمانی]],Table2[#All],2,FALSE)</f>
        <v>3</v>
      </c>
      <c r="I227" s="38" t="s">
        <v>15</v>
      </c>
      <c r="J227" s="39">
        <f>VLOOKUP(Table1[[#This Row],[مدرک تحصیلی]],Table3[#All],2,FALSE)</f>
        <v>2.5</v>
      </c>
      <c r="K227" s="38"/>
      <c r="L227" s="40">
        <v>13</v>
      </c>
      <c r="M227" s="41">
        <f>Table1[[#This Row],[سابقه (سال)]]*'جداول پایه'!$B$21</f>
        <v>3.25</v>
      </c>
      <c r="N227" s="38" t="s">
        <v>17</v>
      </c>
      <c r="O227" s="39">
        <f>IFERROR(IF(Table1[[#This Row],[جایگاه سازمانی]]="عملیاتی",VLOOKUP(Table1[[#This Row],[منطقه خدمتی]],Table4[#All],2,FALSE),0),0)</f>
        <v>1</v>
      </c>
      <c r="P227" s="41">
        <f>Table1[[#This Row],[امتیاز جایگاه]]+Table1[[#This Row],[امتیاز مدرک]]+Table1[[#This Row],[امتیاز سابقه]]+Table1[[#This Row],[ضریب منطقه خدمتی]]</f>
        <v>9.75</v>
      </c>
    </row>
    <row r="228" spans="1:16" x14ac:dyDescent="0.15">
      <c r="A228" s="35"/>
      <c r="B228" s="38"/>
      <c r="C228" s="38"/>
      <c r="D228" s="38" t="s">
        <v>99</v>
      </c>
      <c r="E228" s="38"/>
      <c r="F228" s="39">
        <f>IF(Table1[[#This Row],[جایگاه سازمانی]]="عملیاتی",IFERROR(VLOOKUP(Table1[[#This Row],[رتبه]],TblOprGrade[#All],2,FALSE),1),IF(Table1[[#This Row],[جایگاه سازمانی]]="دیسپچ",IFERROR(VLOOKUP(Table1[[#This Row],[رتبه]],TblDispGrade[#All],2,FALSE),1),1))</f>
        <v>1</v>
      </c>
      <c r="G228" s="38" t="s">
        <v>9</v>
      </c>
      <c r="H228" s="39">
        <f>VLOOKUP(Table1[[#This Row],[جایگاه سازمانی]],Table2[#All],2,FALSE)</f>
        <v>3</v>
      </c>
      <c r="I228" s="38" t="s">
        <v>14</v>
      </c>
      <c r="J228" s="39">
        <f>VLOOKUP(Table1[[#This Row],[مدرک تحصیلی]],Table3[#All],2,FALSE)</f>
        <v>2</v>
      </c>
      <c r="K228" s="38"/>
      <c r="L228" s="40">
        <v>6</v>
      </c>
      <c r="M228" s="41">
        <f>Table1[[#This Row],[سابقه (سال)]]*'جداول پایه'!$B$21</f>
        <v>1.5</v>
      </c>
      <c r="N228" s="38" t="s">
        <v>17</v>
      </c>
      <c r="O228" s="39">
        <f>IFERROR(IF(Table1[[#This Row],[جایگاه سازمانی]]="عملیاتی",VLOOKUP(Table1[[#This Row],[منطقه خدمتی]],Table4[#All],2,FALSE),0),0)</f>
        <v>1</v>
      </c>
      <c r="P228" s="41">
        <f>Table1[[#This Row],[امتیاز جایگاه]]+Table1[[#This Row],[امتیاز مدرک]]+Table1[[#This Row],[امتیاز سابقه]]+Table1[[#This Row],[ضریب منطقه خدمتی]]</f>
        <v>7.5</v>
      </c>
    </row>
    <row r="229" spans="1:16" x14ac:dyDescent="0.15">
      <c r="A229" s="35"/>
      <c r="B229" s="38"/>
      <c r="C229" s="38"/>
      <c r="D229" s="38" t="s">
        <v>99</v>
      </c>
      <c r="E229" s="38"/>
      <c r="F229" s="39">
        <f>IF(Table1[[#This Row],[جایگاه سازمانی]]="عملیاتی",IFERROR(VLOOKUP(Table1[[#This Row],[رتبه]],TblOprGrade[#All],2,FALSE),1),IF(Table1[[#This Row],[جایگاه سازمانی]]="دیسپچ",IFERROR(VLOOKUP(Table1[[#This Row],[رتبه]],TblDispGrade[#All],2,FALSE),1),1))</f>
        <v>1</v>
      </c>
      <c r="G229" s="38" t="s">
        <v>9</v>
      </c>
      <c r="H229" s="39">
        <f>VLOOKUP(Table1[[#This Row],[جایگاه سازمانی]],Table2[#All],2,FALSE)</f>
        <v>3</v>
      </c>
      <c r="I229" s="38" t="s">
        <v>15</v>
      </c>
      <c r="J229" s="39">
        <f>VLOOKUP(Table1[[#This Row],[مدرک تحصیلی]],Table3[#All],2,FALSE)</f>
        <v>2.5</v>
      </c>
      <c r="K229" s="38"/>
      <c r="L229" s="40">
        <v>5</v>
      </c>
      <c r="M229" s="41">
        <f>Table1[[#This Row],[سابقه (سال)]]*'جداول پایه'!$B$21</f>
        <v>1.25</v>
      </c>
      <c r="N229" s="38" t="s">
        <v>17</v>
      </c>
      <c r="O229" s="39">
        <f>IFERROR(IF(Table1[[#This Row],[جایگاه سازمانی]]="عملیاتی",VLOOKUP(Table1[[#This Row],[منطقه خدمتی]],Table4[#All],2,FALSE),0),0)</f>
        <v>1</v>
      </c>
      <c r="P229" s="41">
        <f>Table1[[#This Row],[امتیاز جایگاه]]+Table1[[#This Row],[امتیاز مدرک]]+Table1[[#This Row],[امتیاز سابقه]]+Table1[[#This Row],[ضریب منطقه خدمتی]]</f>
        <v>7.75</v>
      </c>
    </row>
    <row r="230" spans="1:16" x14ac:dyDescent="0.15">
      <c r="A230" s="35"/>
      <c r="B230" s="38"/>
      <c r="C230" s="38"/>
      <c r="D230" s="38" t="s">
        <v>99</v>
      </c>
      <c r="E230" s="38"/>
      <c r="F230" s="39">
        <f>IF(Table1[[#This Row],[جایگاه سازمانی]]="عملیاتی",IFERROR(VLOOKUP(Table1[[#This Row],[رتبه]],TblOprGrade[#All],2,FALSE),1),IF(Table1[[#This Row],[جایگاه سازمانی]]="دیسپچ",IFERROR(VLOOKUP(Table1[[#This Row],[رتبه]],TblDispGrade[#All],2,FALSE),1),1))</f>
        <v>1</v>
      </c>
      <c r="G230" s="38" t="s">
        <v>9</v>
      </c>
      <c r="H230" s="39">
        <f>VLOOKUP(Table1[[#This Row],[جایگاه سازمانی]],Table2[#All],2,FALSE)</f>
        <v>3</v>
      </c>
      <c r="I230" s="38" t="s">
        <v>15</v>
      </c>
      <c r="J230" s="39">
        <f>VLOOKUP(Table1[[#This Row],[مدرک تحصیلی]],Table3[#All],2,FALSE)</f>
        <v>2.5</v>
      </c>
      <c r="K230" s="38"/>
      <c r="L230" s="40">
        <v>11</v>
      </c>
      <c r="M230" s="41">
        <f>Table1[[#This Row],[سابقه (سال)]]*'جداول پایه'!$B$21</f>
        <v>2.75</v>
      </c>
      <c r="N230" s="38" t="s">
        <v>17</v>
      </c>
      <c r="O230" s="39">
        <f>IFERROR(IF(Table1[[#This Row],[جایگاه سازمانی]]="عملیاتی",VLOOKUP(Table1[[#This Row],[منطقه خدمتی]],Table4[#All],2,FALSE),0),0)</f>
        <v>1</v>
      </c>
      <c r="P230" s="41">
        <f>Table1[[#This Row],[امتیاز جایگاه]]+Table1[[#This Row],[امتیاز مدرک]]+Table1[[#This Row],[امتیاز سابقه]]+Table1[[#This Row],[ضریب منطقه خدمتی]]</f>
        <v>9.25</v>
      </c>
    </row>
    <row r="231" spans="1:16" x14ac:dyDescent="0.15">
      <c r="A231" s="35"/>
      <c r="B231" s="38"/>
      <c r="C231" s="38"/>
      <c r="D231" s="38" t="s">
        <v>99</v>
      </c>
      <c r="E231" s="38"/>
      <c r="F231" s="39">
        <f>IF(Table1[[#This Row],[جایگاه سازمانی]]="عملیاتی",IFERROR(VLOOKUP(Table1[[#This Row],[رتبه]],TblOprGrade[#All],2,FALSE),1),IF(Table1[[#This Row],[جایگاه سازمانی]]="دیسپچ",IFERROR(VLOOKUP(Table1[[#This Row],[رتبه]],TblDispGrade[#All],2,FALSE),1),1))</f>
        <v>1</v>
      </c>
      <c r="G231" s="38" t="s">
        <v>9</v>
      </c>
      <c r="H231" s="39">
        <f>VLOOKUP(Table1[[#This Row],[جایگاه سازمانی]],Table2[#All],2,FALSE)</f>
        <v>3</v>
      </c>
      <c r="I231" s="38" t="s">
        <v>14</v>
      </c>
      <c r="J231" s="39">
        <f>VLOOKUP(Table1[[#This Row],[مدرک تحصیلی]],Table3[#All],2,FALSE)</f>
        <v>2</v>
      </c>
      <c r="K231" s="38"/>
      <c r="L231" s="40">
        <v>3</v>
      </c>
      <c r="M231" s="41">
        <f>Table1[[#This Row],[سابقه (سال)]]*'جداول پایه'!$B$21</f>
        <v>0.75</v>
      </c>
      <c r="N231" s="38" t="s">
        <v>17</v>
      </c>
      <c r="O231" s="39">
        <f>IFERROR(IF(Table1[[#This Row],[جایگاه سازمانی]]="عملیاتی",VLOOKUP(Table1[[#This Row],[منطقه خدمتی]],Table4[#All],2,FALSE),0),0)</f>
        <v>1</v>
      </c>
      <c r="P231" s="41">
        <f>Table1[[#This Row],[امتیاز جایگاه]]+Table1[[#This Row],[امتیاز مدرک]]+Table1[[#This Row],[امتیاز سابقه]]+Table1[[#This Row],[ضریب منطقه خدمتی]]</f>
        <v>6.75</v>
      </c>
    </row>
    <row r="232" spans="1:16" x14ac:dyDescent="0.15">
      <c r="A232" s="35"/>
      <c r="B232" s="38"/>
      <c r="C232" s="38"/>
      <c r="D232" s="38" t="s">
        <v>99</v>
      </c>
      <c r="E232" s="38"/>
      <c r="F232" s="39">
        <f>IF(Table1[[#This Row],[جایگاه سازمانی]]="عملیاتی",IFERROR(VLOOKUP(Table1[[#This Row],[رتبه]],TblOprGrade[#All],2,FALSE),1),IF(Table1[[#This Row],[جایگاه سازمانی]]="دیسپچ",IFERROR(VLOOKUP(Table1[[#This Row],[رتبه]],TblDispGrade[#All],2,FALSE),1),1))</f>
        <v>1</v>
      </c>
      <c r="G232" s="38" t="s">
        <v>9</v>
      </c>
      <c r="H232" s="39">
        <f>VLOOKUP(Table1[[#This Row],[جایگاه سازمانی]],Table2[#All],2,FALSE)</f>
        <v>3</v>
      </c>
      <c r="I232" s="38" t="s">
        <v>15</v>
      </c>
      <c r="J232" s="39">
        <f>VLOOKUP(Table1[[#This Row],[مدرک تحصیلی]],Table3[#All],2,FALSE)</f>
        <v>2.5</v>
      </c>
      <c r="K232" s="38"/>
      <c r="L232" s="40">
        <v>2</v>
      </c>
      <c r="M232" s="41">
        <f>Table1[[#This Row],[سابقه (سال)]]*'جداول پایه'!$B$21</f>
        <v>0.5</v>
      </c>
      <c r="N232" s="38" t="s">
        <v>17</v>
      </c>
      <c r="O232" s="39">
        <f>IFERROR(IF(Table1[[#This Row],[جایگاه سازمانی]]="عملیاتی",VLOOKUP(Table1[[#This Row],[منطقه خدمتی]],Table4[#All],2,FALSE),0),0)</f>
        <v>1</v>
      </c>
      <c r="P232" s="41">
        <f>Table1[[#This Row],[امتیاز جایگاه]]+Table1[[#This Row],[امتیاز مدرک]]+Table1[[#This Row],[امتیاز سابقه]]+Table1[[#This Row],[ضریب منطقه خدمتی]]</f>
        <v>7</v>
      </c>
    </row>
    <row r="233" spans="1:16" x14ac:dyDescent="0.15">
      <c r="A233" s="35"/>
      <c r="B233" s="38"/>
      <c r="C233" s="38"/>
      <c r="D233" s="38" t="s">
        <v>99</v>
      </c>
      <c r="E233" s="38"/>
      <c r="F233" s="39">
        <f>IF(Table1[[#This Row],[جایگاه سازمانی]]="عملیاتی",IFERROR(VLOOKUP(Table1[[#This Row],[رتبه]],TblOprGrade[#All],2,FALSE),1),IF(Table1[[#This Row],[جایگاه سازمانی]]="دیسپچ",IFERROR(VLOOKUP(Table1[[#This Row],[رتبه]],TblDispGrade[#All],2,FALSE),1),1))</f>
        <v>1</v>
      </c>
      <c r="G233" s="38" t="s">
        <v>9</v>
      </c>
      <c r="H233" s="39">
        <f>VLOOKUP(Table1[[#This Row],[جایگاه سازمانی]],Table2[#All],2,FALSE)</f>
        <v>3</v>
      </c>
      <c r="I233" s="38" t="s">
        <v>15</v>
      </c>
      <c r="J233" s="39">
        <f>VLOOKUP(Table1[[#This Row],[مدرک تحصیلی]],Table3[#All],2,FALSE)</f>
        <v>2.5</v>
      </c>
      <c r="K233" s="38"/>
      <c r="L233" s="40">
        <v>2</v>
      </c>
      <c r="M233" s="41">
        <f>Table1[[#This Row],[سابقه (سال)]]*'جداول پایه'!$B$21</f>
        <v>0.5</v>
      </c>
      <c r="N233" s="38" t="s">
        <v>18</v>
      </c>
      <c r="O233" s="39">
        <f>IFERROR(IF(Table1[[#This Row],[جایگاه سازمانی]]="عملیاتی",VLOOKUP(Table1[[#This Row],[منطقه خدمتی]],Table4[#All],2,FALSE),0),0)</f>
        <v>2</v>
      </c>
      <c r="P233" s="41">
        <f>Table1[[#This Row],[امتیاز جایگاه]]+Table1[[#This Row],[امتیاز مدرک]]+Table1[[#This Row],[امتیاز سابقه]]+Table1[[#This Row],[ضریب منطقه خدمتی]]</f>
        <v>8</v>
      </c>
    </row>
    <row r="234" spans="1:16" x14ac:dyDescent="0.15">
      <c r="A234" s="35"/>
      <c r="B234" s="38"/>
      <c r="C234" s="38"/>
      <c r="D234" s="38" t="s">
        <v>99</v>
      </c>
      <c r="E234" s="38"/>
      <c r="F234" s="39">
        <f>IF(Table1[[#This Row],[جایگاه سازمانی]]="عملیاتی",IFERROR(VLOOKUP(Table1[[#This Row],[رتبه]],TblOprGrade[#All],2,FALSE),1),IF(Table1[[#This Row],[جایگاه سازمانی]]="دیسپچ",IFERROR(VLOOKUP(Table1[[#This Row],[رتبه]],TblDispGrade[#All],2,FALSE),1),1))</f>
        <v>1</v>
      </c>
      <c r="G234" s="38" t="s">
        <v>9</v>
      </c>
      <c r="H234" s="39">
        <f>VLOOKUP(Table1[[#This Row],[جایگاه سازمانی]],Table2[#All],2,FALSE)</f>
        <v>3</v>
      </c>
      <c r="I234" s="38" t="s">
        <v>15</v>
      </c>
      <c r="J234" s="39">
        <f>VLOOKUP(Table1[[#This Row],[مدرک تحصیلی]],Table3[#All],2,FALSE)</f>
        <v>2.5</v>
      </c>
      <c r="K234" s="38"/>
      <c r="L234" s="40">
        <v>30</v>
      </c>
      <c r="M234" s="41">
        <f>Table1[[#This Row],[سابقه (سال)]]*'جداول پایه'!$B$21</f>
        <v>7.5</v>
      </c>
      <c r="N234" s="38" t="s">
        <v>18</v>
      </c>
      <c r="O234" s="39">
        <f>IFERROR(IF(Table1[[#This Row],[جایگاه سازمانی]]="عملیاتی",VLOOKUP(Table1[[#This Row],[منطقه خدمتی]],Table4[#All],2,FALSE),0),0)</f>
        <v>2</v>
      </c>
      <c r="P234" s="41">
        <f>Table1[[#This Row],[امتیاز جایگاه]]+Table1[[#This Row],[امتیاز مدرک]]+Table1[[#This Row],[امتیاز سابقه]]+Table1[[#This Row],[ضریب منطقه خدمتی]]</f>
        <v>15</v>
      </c>
    </row>
    <row r="235" spans="1:16" x14ac:dyDescent="0.15">
      <c r="A235" s="35"/>
      <c r="B235" s="38"/>
      <c r="C235" s="38"/>
      <c r="D235" s="38" t="s">
        <v>99</v>
      </c>
      <c r="E235" s="38"/>
      <c r="F235" s="39">
        <f>IF(Table1[[#This Row],[جایگاه سازمانی]]="عملیاتی",IFERROR(VLOOKUP(Table1[[#This Row],[رتبه]],TblOprGrade[#All],2,FALSE),1),IF(Table1[[#This Row],[جایگاه سازمانی]]="دیسپچ",IFERROR(VLOOKUP(Table1[[#This Row],[رتبه]],TblDispGrade[#All],2,FALSE),1),1))</f>
        <v>1</v>
      </c>
      <c r="G235" s="38" t="s">
        <v>9</v>
      </c>
      <c r="H235" s="39">
        <f>VLOOKUP(Table1[[#This Row],[جایگاه سازمانی]],Table2[#All],2,FALSE)</f>
        <v>3</v>
      </c>
      <c r="I235" s="38" t="s">
        <v>14</v>
      </c>
      <c r="J235" s="39">
        <f>VLOOKUP(Table1[[#This Row],[مدرک تحصیلی]],Table3[#All],2,FALSE)</f>
        <v>2</v>
      </c>
      <c r="K235" s="38"/>
      <c r="L235" s="40">
        <v>2</v>
      </c>
      <c r="M235" s="41">
        <f>Table1[[#This Row],[سابقه (سال)]]*'جداول پایه'!$B$21</f>
        <v>0.5</v>
      </c>
      <c r="N235" s="38" t="s">
        <v>18</v>
      </c>
      <c r="O235" s="39">
        <f>IFERROR(IF(Table1[[#This Row],[جایگاه سازمانی]]="عملیاتی",VLOOKUP(Table1[[#This Row],[منطقه خدمتی]],Table4[#All],2,FALSE),0),0)</f>
        <v>2</v>
      </c>
      <c r="P235" s="41">
        <f>Table1[[#This Row],[امتیاز جایگاه]]+Table1[[#This Row],[امتیاز مدرک]]+Table1[[#This Row],[امتیاز سابقه]]+Table1[[#This Row],[ضریب منطقه خدمتی]]</f>
        <v>7.5</v>
      </c>
    </row>
    <row r="236" spans="1:16" x14ac:dyDescent="0.15">
      <c r="A236" s="35"/>
      <c r="B236" s="38"/>
      <c r="C236" s="38"/>
      <c r="D236" s="38" t="s">
        <v>99</v>
      </c>
      <c r="E236" s="38"/>
      <c r="F236" s="39">
        <f>IF(Table1[[#This Row],[جایگاه سازمانی]]="عملیاتی",IFERROR(VLOOKUP(Table1[[#This Row],[رتبه]],TblOprGrade[#All],2,FALSE),1),IF(Table1[[#This Row],[جایگاه سازمانی]]="دیسپچ",IFERROR(VLOOKUP(Table1[[#This Row],[رتبه]],TblDispGrade[#All],2,FALSE),1),1))</f>
        <v>1</v>
      </c>
      <c r="G236" s="38" t="s">
        <v>9</v>
      </c>
      <c r="H236" s="39">
        <f>VLOOKUP(Table1[[#This Row],[جایگاه سازمانی]],Table2[#All],2,FALSE)</f>
        <v>3</v>
      </c>
      <c r="I236" s="38" t="s">
        <v>14</v>
      </c>
      <c r="J236" s="39">
        <f>VLOOKUP(Table1[[#This Row],[مدرک تحصیلی]],Table3[#All],2,FALSE)</f>
        <v>2</v>
      </c>
      <c r="K236" s="38"/>
      <c r="L236" s="40">
        <v>4</v>
      </c>
      <c r="M236" s="41">
        <f>Table1[[#This Row],[سابقه (سال)]]*'جداول پایه'!$B$21</f>
        <v>1</v>
      </c>
      <c r="N236" s="38" t="s">
        <v>18</v>
      </c>
      <c r="O236" s="39">
        <f>IFERROR(IF(Table1[[#This Row],[جایگاه سازمانی]]="عملیاتی",VLOOKUP(Table1[[#This Row],[منطقه خدمتی]],Table4[#All],2,FALSE),0),0)</f>
        <v>2</v>
      </c>
      <c r="P236" s="41">
        <f>Table1[[#This Row],[امتیاز جایگاه]]+Table1[[#This Row],[امتیاز مدرک]]+Table1[[#This Row],[امتیاز سابقه]]+Table1[[#This Row],[ضریب منطقه خدمتی]]</f>
        <v>8</v>
      </c>
    </row>
    <row r="237" spans="1:16" x14ac:dyDescent="0.15">
      <c r="A237" s="35"/>
      <c r="B237" s="38"/>
      <c r="C237" s="38"/>
      <c r="D237" s="38" t="s">
        <v>99</v>
      </c>
      <c r="E237" s="38"/>
      <c r="F237" s="39">
        <f>IF(Table1[[#This Row],[جایگاه سازمانی]]="عملیاتی",IFERROR(VLOOKUP(Table1[[#This Row],[رتبه]],TblOprGrade[#All],2,FALSE),1),IF(Table1[[#This Row],[جایگاه سازمانی]]="دیسپچ",IFERROR(VLOOKUP(Table1[[#This Row],[رتبه]],TblDispGrade[#All],2,FALSE),1),1))</f>
        <v>1</v>
      </c>
      <c r="G237" s="38" t="s">
        <v>9</v>
      </c>
      <c r="H237" s="39">
        <f>VLOOKUP(Table1[[#This Row],[جایگاه سازمانی]],Table2[#All],2,FALSE)</f>
        <v>3</v>
      </c>
      <c r="I237" s="38" t="s">
        <v>14</v>
      </c>
      <c r="J237" s="39">
        <f>VLOOKUP(Table1[[#This Row],[مدرک تحصیلی]],Table3[#All],2,FALSE)</f>
        <v>2</v>
      </c>
      <c r="K237" s="38"/>
      <c r="L237" s="40">
        <v>25</v>
      </c>
      <c r="M237" s="41">
        <f>Table1[[#This Row],[سابقه (سال)]]*'جداول پایه'!$B$21</f>
        <v>6.25</v>
      </c>
      <c r="N237" s="38" t="s">
        <v>18</v>
      </c>
      <c r="O237" s="39">
        <f>IFERROR(IF(Table1[[#This Row],[جایگاه سازمانی]]="عملیاتی",VLOOKUP(Table1[[#This Row],[منطقه خدمتی]],Table4[#All],2,FALSE),0),0)</f>
        <v>2</v>
      </c>
      <c r="P237" s="41">
        <f>Table1[[#This Row],[امتیاز جایگاه]]+Table1[[#This Row],[امتیاز مدرک]]+Table1[[#This Row],[امتیاز سابقه]]+Table1[[#This Row],[ضریب منطقه خدمتی]]</f>
        <v>13.25</v>
      </c>
    </row>
    <row r="238" spans="1:16" x14ac:dyDescent="0.15">
      <c r="A238" s="35"/>
      <c r="B238" s="38"/>
      <c r="C238" s="38"/>
      <c r="D238" s="38" t="s">
        <v>99</v>
      </c>
      <c r="E238" s="38"/>
      <c r="F238" s="39">
        <f>IF(Table1[[#This Row],[جایگاه سازمانی]]="عملیاتی",IFERROR(VLOOKUP(Table1[[#This Row],[رتبه]],TblOprGrade[#All],2,FALSE),1),IF(Table1[[#This Row],[جایگاه سازمانی]]="دیسپچ",IFERROR(VLOOKUP(Table1[[#This Row],[رتبه]],TblDispGrade[#All],2,FALSE),1),1))</f>
        <v>1</v>
      </c>
      <c r="G238" s="38" t="s">
        <v>9</v>
      </c>
      <c r="H238" s="39">
        <f>VLOOKUP(Table1[[#This Row],[جایگاه سازمانی]],Table2[#All],2,FALSE)</f>
        <v>3</v>
      </c>
      <c r="I238" s="38" t="s">
        <v>15</v>
      </c>
      <c r="J238" s="39">
        <f>VLOOKUP(Table1[[#This Row],[مدرک تحصیلی]],Table3[#All],2,FALSE)</f>
        <v>2.5</v>
      </c>
      <c r="K238" s="38"/>
      <c r="L238" s="40">
        <v>5</v>
      </c>
      <c r="M238" s="41">
        <f>Table1[[#This Row],[سابقه (سال)]]*'جداول پایه'!$B$21</f>
        <v>1.25</v>
      </c>
      <c r="N238" s="38" t="s">
        <v>18</v>
      </c>
      <c r="O238" s="39">
        <f>IFERROR(IF(Table1[[#This Row],[جایگاه سازمانی]]="عملیاتی",VLOOKUP(Table1[[#This Row],[منطقه خدمتی]],Table4[#All],2,FALSE),0),0)</f>
        <v>2</v>
      </c>
      <c r="P238" s="41">
        <f>Table1[[#This Row],[امتیاز جایگاه]]+Table1[[#This Row],[امتیاز مدرک]]+Table1[[#This Row],[امتیاز سابقه]]+Table1[[#This Row],[ضریب منطقه خدمتی]]</f>
        <v>8.75</v>
      </c>
    </row>
    <row r="239" spans="1:16" x14ac:dyDescent="0.15">
      <c r="A239" s="35"/>
      <c r="B239" s="38"/>
      <c r="C239" s="38"/>
      <c r="D239" s="38" t="s">
        <v>99</v>
      </c>
      <c r="E239" s="38"/>
      <c r="F239" s="39">
        <f>IF(Table1[[#This Row],[جایگاه سازمانی]]="عملیاتی",IFERROR(VLOOKUP(Table1[[#This Row],[رتبه]],TblOprGrade[#All],2,FALSE),1),IF(Table1[[#This Row],[جایگاه سازمانی]]="دیسپچ",IFERROR(VLOOKUP(Table1[[#This Row],[رتبه]],TblDispGrade[#All],2,FALSE),1),1))</f>
        <v>1</v>
      </c>
      <c r="G239" s="38" t="s">
        <v>9</v>
      </c>
      <c r="H239" s="39">
        <f>VLOOKUP(Table1[[#This Row],[جایگاه سازمانی]],Table2[#All],2,FALSE)</f>
        <v>3</v>
      </c>
      <c r="I239" s="38" t="s">
        <v>13</v>
      </c>
      <c r="J239" s="39">
        <f>VLOOKUP(Table1[[#This Row],[مدرک تحصیلی]],Table3[#All],2,FALSE)</f>
        <v>1.5</v>
      </c>
      <c r="K239" s="38"/>
      <c r="L239" s="40">
        <v>7</v>
      </c>
      <c r="M239" s="41">
        <f>Table1[[#This Row],[سابقه (سال)]]*'جداول پایه'!$B$21</f>
        <v>1.75</v>
      </c>
      <c r="N239" s="38" t="s">
        <v>18</v>
      </c>
      <c r="O239" s="39">
        <f>IFERROR(IF(Table1[[#This Row],[جایگاه سازمانی]]="عملیاتی",VLOOKUP(Table1[[#This Row],[منطقه خدمتی]],Table4[#All],2,FALSE),0),0)</f>
        <v>2</v>
      </c>
      <c r="P239" s="41">
        <f>Table1[[#This Row],[امتیاز جایگاه]]+Table1[[#This Row],[امتیاز مدرک]]+Table1[[#This Row],[امتیاز سابقه]]+Table1[[#This Row],[ضریب منطقه خدمتی]]</f>
        <v>8.25</v>
      </c>
    </row>
    <row r="240" spans="1:16" x14ac:dyDescent="0.15">
      <c r="A240" s="35"/>
      <c r="B240" s="38"/>
      <c r="C240" s="38"/>
      <c r="D240" s="38" t="s">
        <v>99</v>
      </c>
      <c r="E240" s="38"/>
      <c r="F240" s="39">
        <f>IF(Table1[[#This Row],[جایگاه سازمانی]]="عملیاتی",IFERROR(VLOOKUP(Table1[[#This Row],[رتبه]],TblOprGrade[#All],2,FALSE),1),IF(Table1[[#This Row],[جایگاه سازمانی]]="دیسپچ",IFERROR(VLOOKUP(Table1[[#This Row],[رتبه]],TblDispGrade[#All],2,FALSE),1),1))</f>
        <v>1</v>
      </c>
      <c r="G240" s="38" t="s">
        <v>9</v>
      </c>
      <c r="H240" s="39">
        <f>VLOOKUP(Table1[[#This Row],[جایگاه سازمانی]],Table2[#All],2,FALSE)</f>
        <v>3</v>
      </c>
      <c r="I240" s="38" t="s">
        <v>15</v>
      </c>
      <c r="J240" s="39">
        <f>VLOOKUP(Table1[[#This Row],[مدرک تحصیلی]],Table3[#All],2,FALSE)</f>
        <v>2.5</v>
      </c>
      <c r="K240" s="38"/>
      <c r="L240" s="40">
        <v>2</v>
      </c>
      <c r="M240" s="41">
        <f>Table1[[#This Row],[سابقه (سال)]]*'جداول پایه'!$B$21</f>
        <v>0.5</v>
      </c>
      <c r="N240" s="38" t="s">
        <v>18</v>
      </c>
      <c r="O240" s="39">
        <f>IFERROR(IF(Table1[[#This Row],[جایگاه سازمانی]]="عملیاتی",VLOOKUP(Table1[[#This Row],[منطقه خدمتی]],Table4[#All],2,FALSE),0),0)</f>
        <v>2</v>
      </c>
      <c r="P240" s="41">
        <f>Table1[[#This Row],[امتیاز جایگاه]]+Table1[[#This Row],[امتیاز مدرک]]+Table1[[#This Row],[امتیاز سابقه]]+Table1[[#This Row],[ضریب منطقه خدمتی]]</f>
        <v>8</v>
      </c>
    </row>
    <row r="241" spans="1:16" x14ac:dyDescent="0.15">
      <c r="A241" s="35"/>
      <c r="B241" s="38"/>
      <c r="C241" s="38"/>
      <c r="D241" s="38" t="s">
        <v>99</v>
      </c>
      <c r="E241" s="38"/>
      <c r="F241" s="39">
        <f>IF(Table1[[#This Row],[جایگاه سازمانی]]="عملیاتی",IFERROR(VLOOKUP(Table1[[#This Row],[رتبه]],TblOprGrade[#All],2,FALSE),1),IF(Table1[[#This Row],[جایگاه سازمانی]]="دیسپچ",IFERROR(VLOOKUP(Table1[[#This Row],[رتبه]],TblDispGrade[#All],2,FALSE),1),1))</f>
        <v>1</v>
      </c>
      <c r="G241" s="38" t="s">
        <v>9</v>
      </c>
      <c r="H241" s="39">
        <f>VLOOKUP(Table1[[#This Row],[جایگاه سازمانی]],Table2[#All],2,FALSE)</f>
        <v>3</v>
      </c>
      <c r="I241" s="38" t="s">
        <v>15</v>
      </c>
      <c r="J241" s="39">
        <f>VLOOKUP(Table1[[#This Row],[مدرک تحصیلی]],Table3[#All],2,FALSE)</f>
        <v>2.5</v>
      </c>
      <c r="K241" s="38"/>
      <c r="L241" s="40">
        <v>1</v>
      </c>
      <c r="M241" s="41">
        <f>Table1[[#This Row],[سابقه (سال)]]*'جداول پایه'!$B$21</f>
        <v>0.25</v>
      </c>
      <c r="N241" s="38" t="s">
        <v>17</v>
      </c>
      <c r="O241" s="39">
        <f>IFERROR(IF(Table1[[#This Row],[جایگاه سازمانی]]="عملیاتی",VLOOKUP(Table1[[#This Row],[منطقه خدمتی]],Table4[#All],2,FALSE),0),0)</f>
        <v>1</v>
      </c>
      <c r="P241" s="41">
        <f>Table1[[#This Row],[امتیاز جایگاه]]+Table1[[#This Row],[امتیاز مدرک]]+Table1[[#This Row],[امتیاز سابقه]]+Table1[[#This Row],[ضریب منطقه خدمتی]]</f>
        <v>6.75</v>
      </c>
    </row>
    <row r="242" spans="1:16" x14ac:dyDescent="0.15">
      <c r="A242" s="35"/>
      <c r="B242" s="38"/>
      <c r="C242" s="38"/>
      <c r="D242" s="38" t="s">
        <v>99</v>
      </c>
      <c r="E242" s="38"/>
      <c r="F242" s="39">
        <f>IF(Table1[[#This Row],[جایگاه سازمانی]]="عملیاتی",IFERROR(VLOOKUP(Table1[[#This Row],[رتبه]],TblOprGrade[#All],2,FALSE),1),IF(Table1[[#This Row],[جایگاه سازمانی]]="دیسپچ",IFERROR(VLOOKUP(Table1[[#This Row],[رتبه]],TblDispGrade[#All],2,FALSE),1),1))</f>
        <v>1</v>
      </c>
      <c r="G242" s="38" t="s">
        <v>9</v>
      </c>
      <c r="H242" s="39">
        <f>VLOOKUP(Table1[[#This Row],[جایگاه سازمانی]],Table2[#All],2,FALSE)</f>
        <v>3</v>
      </c>
      <c r="I242" s="38" t="s">
        <v>15</v>
      </c>
      <c r="J242" s="39">
        <f>VLOOKUP(Table1[[#This Row],[مدرک تحصیلی]],Table3[#All],2,FALSE)</f>
        <v>2.5</v>
      </c>
      <c r="K242" s="38"/>
      <c r="L242" s="40">
        <v>1</v>
      </c>
      <c r="M242" s="41">
        <f>Table1[[#This Row],[سابقه (سال)]]*'جداول پایه'!$B$21</f>
        <v>0.25</v>
      </c>
      <c r="N242" s="38" t="s">
        <v>17</v>
      </c>
      <c r="O242" s="39">
        <f>IFERROR(IF(Table1[[#This Row],[جایگاه سازمانی]]="عملیاتی",VLOOKUP(Table1[[#This Row],[منطقه خدمتی]],Table4[#All],2,FALSE),0),0)</f>
        <v>1</v>
      </c>
      <c r="P242" s="41">
        <f>Table1[[#This Row],[امتیاز جایگاه]]+Table1[[#This Row],[امتیاز مدرک]]+Table1[[#This Row],[امتیاز سابقه]]+Table1[[#This Row],[ضریب منطقه خدمتی]]</f>
        <v>6.75</v>
      </c>
    </row>
    <row r="243" spans="1:16" x14ac:dyDescent="0.15">
      <c r="A243" s="35"/>
      <c r="B243" s="35"/>
      <c r="C243" s="35"/>
      <c r="D243" s="35" t="s">
        <v>98</v>
      </c>
      <c r="E243" s="35"/>
      <c r="F243" s="36">
        <f>IF(Table1[[#This Row],[جایگاه سازمانی]]="عملیاتی",IFERROR(VLOOKUP(Table1[[#This Row],[رتبه]],TblOprGrade[#All],2,FALSE),1),IF(Table1[[#This Row],[جایگاه سازمانی]]="دیسپچ",IFERROR(VLOOKUP(Table1[[#This Row],[رتبه]],TblDispGrade[#All],2,FALSE),1),1))</f>
        <v>1</v>
      </c>
      <c r="G243" s="35" t="s">
        <v>9</v>
      </c>
      <c r="H243" s="36">
        <f>VLOOKUP(Table1[[#This Row],[جایگاه سازمانی]],Table2[#All],2,FALSE)</f>
        <v>3</v>
      </c>
      <c r="I243" s="35" t="s">
        <v>16</v>
      </c>
      <c r="J243" s="36">
        <f>VLOOKUP(Table1[[#This Row],[مدرک تحصیلی]],Table3[#All],2,FALSE)</f>
        <v>3</v>
      </c>
      <c r="K243" s="35"/>
      <c r="L243" s="56">
        <v>23</v>
      </c>
      <c r="M243" s="57">
        <v>5</v>
      </c>
      <c r="N243" s="35" t="s">
        <v>17</v>
      </c>
      <c r="O243" s="36">
        <f>IFERROR(IF(Table1[[#This Row],[جایگاه سازمانی]]="عملیاتی",VLOOKUP(Table1[[#This Row],[منطقه خدمتی]],Table4[#All],2,FALSE),0),0)</f>
        <v>1</v>
      </c>
      <c r="P243" s="57">
        <f>Table1[[#This Row],[امتیاز جایگاه]]+Table1[[#This Row],[امتیاز مدرک]]+Table1[[#This Row],[امتیاز سابقه]]+Table1[[#This Row],[ضریب منطقه خدمتی]]</f>
        <v>12</v>
      </c>
    </row>
    <row r="244" spans="1:16" x14ac:dyDescent="0.15">
      <c r="A244" s="35"/>
      <c r="B244" s="38"/>
      <c r="C244" s="38"/>
      <c r="D244" s="38" t="s">
        <v>98</v>
      </c>
      <c r="E244" s="38"/>
      <c r="F244" s="39">
        <f>IF(Table1[[#This Row],[جایگاه سازمانی]]="عملیاتی",IFERROR(VLOOKUP(Table1[[#This Row],[رتبه]],TblOprGrade[#All],2,FALSE),1),IF(Table1[[#This Row],[جایگاه سازمانی]]="دیسپچ",IFERROR(VLOOKUP(Table1[[#This Row],[رتبه]],TblDispGrade[#All],2,FALSE),1),1))</f>
        <v>1</v>
      </c>
      <c r="G244" s="38" t="s">
        <v>9</v>
      </c>
      <c r="H244" s="39">
        <f>VLOOKUP(Table1[[#This Row],[جایگاه سازمانی]],Table2[#All],2,FALSE)</f>
        <v>3</v>
      </c>
      <c r="I244" s="38" t="s">
        <v>15</v>
      </c>
      <c r="J244" s="39">
        <f>VLOOKUP(Table1[[#This Row],[مدرک تحصیلی]],Table3[#All],2,FALSE)</f>
        <v>2.5</v>
      </c>
      <c r="K244" s="38"/>
      <c r="L244" s="40">
        <v>14</v>
      </c>
      <c r="M244" s="41">
        <f>Table1[[#This Row],[سابقه (سال)]]*'جداول پایه'!$B$21</f>
        <v>3.5</v>
      </c>
      <c r="N244" s="38" t="s">
        <v>17</v>
      </c>
      <c r="O244" s="39">
        <f>IFERROR(IF(Table1[[#This Row],[جایگاه سازمانی]]="عملیاتی",VLOOKUP(Table1[[#This Row],[منطقه خدمتی]],Table4[#All],2,FALSE),0),0)</f>
        <v>1</v>
      </c>
      <c r="P244" s="41">
        <f>Table1[[#This Row],[امتیاز جایگاه]]+Table1[[#This Row],[امتیاز مدرک]]+Table1[[#This Row],[امتیاز سابقه]]+Table1[[#This Row],[ضریب منطقه خدمتی]]</f>
        <v>10</v>
      </c>
    </row>
    <row r="245" spans="1:16" x14ac:dyDescent="0.15">
      <c r="A245" s="35"/>
      <c r="B245" s="38"/>
      <c r="C245" s="38"/>
      <c r="D245" s="38" t="s">
        <v>98</v>
      </c>
      <c r="E245" s="38"/>
      <c r="F245" s="39">
        <f>IF(Table1[[#This Row],[جایگاه سازمانی]]="عملیاتی",IFERROR(VLOOKUP(Table1[[#This Row],[رتبه]],TblOprGrade[#All],2,FALSE),1),IF(Table1[[#This Row],[جایگاه سازمانی]]="دیسپچ",IFERROR(VLOOKUP(Table1[[#This Row],[رتبه]],TblDispGrade[#All],2,FALSE),1),1))</f>
        <v>1</v>
      </c>
      <c r="G245" s="38" t="s">
        <v>9</v>
      </c>
      <c r="H245" s="39">
        <f>VLOOKUP(Table1[[#This Row],[جایگاه سازمانی]],Table2[#All],2,FALSE)</f>
        <v>3</v>
      </c>
      <c r="I245" s="38" t="s">
        <v>15</v>
      </c>
      <c r="J245" s="39">
        <f>VLOOKUP(Table1[[#This Row],[مدرک تحصیلی]],Table3[#All],2,FALSE)</f>
        <v>2.5</v>
      </c>
      <c r="K245" s="38"/>
      <c r="L245" s="40">
        <v>29</v>
      </c>
      <c r="M245" s="41">
        <f>Table1[[#This Row],[سابقه (سال)]]*'جداول پایه'!$B$21</f>
        <v>7.25</v>
      </c>
      <c r="N245" s="38" t="s">
        <v>17</v>
      </c>
      <c r="O245" s="39">
        <f>IFERROR(IF(Table1[[#This Row],[جایگاه سازمانی]]="عملیاتی",VLOOKUP(Table1[[#This Row],[منطقه خدمتی]],Table4[#All],2,FALSE),0),0)</f>
        <v>1</v>
      </c>
      <c r="P245" s="41">
        <f>Table1[[#This Row],[امتیاز جایگاه]]+Table1[[#This Row],[امتیاز مدرک]]+Table1[[#This Row],[امتیاز سابقه]]+Table1[[#This Row],[ضریب منطقه خدمتی]]</f>
        <v>13.75</v>
      </c>
    </row>
    <row r="246" spans="1:16" x14ac:dyDescent="0.15">
      <c r="A246" s="35"/>
      <c r="B246" s="38"/>
      <c r="C246" s="38"/>
      <c r="D246" s="38" t="s">
        <v>98</v>
      </c>
      <c r="E246" s="38"/>
      <c r="F246" s="39">
        <f>IF(Table1[[#This Row],[جایگاه سازمانی]]="عملیاتی",IFERROR(VLOOKUP(Table1[[#This Row],[رتبه]],TblOprGrade[#All],2,FALSE),1),IF(Table1[[#This Row],[جایگاه سازمانی]]="دیسپچ",IFERROR(VLOOKUP(Table1[[#This Row],[رتبه]],TblDispGrade[#All],2,FALSE),1),1))</f>
        <v>1</v>
      </c>
      <c r="G246" s="38" t="s">
        <v>9</v>
      </c>
      <c r="H246" s="39">
        <f>VLOOKUP(Table1[[#This Row],[جایگاه سازمانی]],Table2[#All],2,FALSE)</f>
        <v>3</v>
      </c>
      <c r="I246" s="38" t="s">
        <v>14</v>
      </c>
      <c r="J246" s="39">
        <f>VLOOKUP(Table1[[#This Row],[مدرک تحصیلی]],Table3[#All],2,FALSE)</f>
        <v>2</v>
      </c>
      <c r="K246" s="38"/>
      <c r="L246" s="40">
        <v>19</v>
      </c>
      <c r="M246" s="41">
        <f>Table1[[#This Row],[سابقه (سال)]]*'جداول پایه'!$B$21</f>
        <v>4.75</v>
      </c>
      <c r="N246" s="38" t="s">
        <v>17</v>
      </c>
      <c r="O246" s="39">
        <f>IFERROR(IF(Table1[[#This Row],[جایگاه سازمانی]]="عملیاتی",VLOOKUP(Table1[[#This Row],[منطقه خدمتی]],Table4[#All],2,FALSE),0),0)</f>
        <v>1</v>
      </c>
      <c r="P246" s="41">
        <f>Table1[[#This Row],[امتیاز جایگاه]]+Table1[[#This Row],[امتیاز مدرک]]+Table1[[#This Row],[امتیاز سابقه]]+Table1[[#This Row],[ضریب منطقه خدمتی]]</f>
        <v>10.75</v>
      </c>
    </row>
    <row r="247" spans="1:16" x14ac:dyDescent="0.15">
      <c r="A247" s="35"/>
      <c r="B247" s="38"/>
      <c r="C247" s="38"/>
      <c r="D247" s="38" t="s">
        <v>98</v>
      </c>
      <c r="E247" s="38"/>
      <c r="F247" s="39">
        <f>IF(Table1[[#This Row],[جایگاه سازمانی]]="عملیاتی",IFERROR(VLOOKUP(Table1[[#This Row],[رتبه]],TblOprGrade[#All],2,FALSE),1),IF(Table1[[#This Row],[جایگاه سازمانی]]="دیسپچ",IFERROR(VLOOKUP(Table1[[#This Row],[رتبه]],TblDispGrade[#All],2,FALSE),1),1))</f>
        <v>1</v>
      </c>
      <c r="G247" s="38" t="s">
        <v>9</v>
      </c>
      <c r="H247" s="39">
        <f>VLOOKUP(Table1[[#This Row],[جایگاه سازمانی]],Table2[#All],2,FALSE)</f>
        <v>3</v>
      </c>
      <c r="I247" s="38" t="s">
        <v>13</v>
      </c>
      <c r="J247" s="39">
        <f>VLOOKUP(Table1[[#This Row],[مدرک تحصیلی]],Table3[#All],2,FALSE)</f>
        <v>1.5</v>
      </c>
      <c r="K247" s="38"/>
      <c r="L247" s="40">
        <v>19</v>
      </c>
      <c r="M247" s="41">
        <f>Table1[[#This Row],[سابقه (سال)]]*'جداول پایه'!$B$21</f>
        <v>4.75</v>
      </c>
      <c r="N247" s="38" t="s">
        <v>17</v>
      </c>
      <c r="O247" s="39">
        <f>IFERROR(IF(Table1[[#This Row],[جایگاه سازمانی]]="عملیاتی",VLOOKUP(Table1[[#This Row],[منطقه خدمتی]],Table4[#All],2,FALSE),0),0)</f>
        <v>1</v>
      </c>
      <c r="P247" s="41">
        <f>Table1[[#This Row],[امتیاز جایگاه]]+Table1[[#This Row],[امتیاز مدرک]]+Table1[[#This Row],[امتیاز سابقه]]+Table1[[#This Row],[ضریب منطقه خدمتی]]</f>
        <v>10.25</v>
      </c>
    </row>
    <row r="248" spans="1:16" x14ac:dyDescent="0.15">
      <c r="A248" s="35"/>
      <c r="B248" s="38"/>
      <c r="C248" s="38"/>
      <c r="D248" s="38" t="s">
        <v>98</v>
      </c>
      <c r="E248" s="38"/>
      <c r="F248" s="39">
        <f>IF(Table1[[#This Row],[جایگاه سازمانی]]="عملیاتی",IFERROR(VLOOKUP(Table1[[#This Row],[رتبه]],TblOprGrade[#All],2,FALSE),1),IF(Table1[[#This Row],[جایگاه سازمانی]]="دیسپچ",IFERROR(VLOOKUP(Table1[[#This Row],[رتبه]],TblDispGrade[#All],2,FALSE),1),1))</f>
        <v>1</v>
      </c>
      <c r="G248" s="38" t="s">
        <v>9</v>
      </c>
      <c r="H248" s="39">
        <f>VLOOKUP(Table1[[#This Row],[جایگاه سازمانی]],Table2[#All],2,FALSE)</f>
        <v>3</v>
      </c>
      <c r="I248" s="38" t="s">
        <v>15</v>
      </c>
      <c r="J248" s="39">
        <f>VLOOKUP(Table1[[#This Row],[مدرک تحصیلی]],Table3[#All],2,FALSE)</f>
        <v>2.5</v>
      </c>
      <c r="K248" s="38"/>
      <c r="L248" s="40">
        <v>14</v>
      </c>
      <c r="M248" s="41">
        <f>Table1[[#This Row],[سابقه (سال)]]*'جداول پایه'!$B$21</f>
        <v>3.5</v>
      </c>
      <c r="N248" s="38" t="s">
        <v>18</v>
      </c>
      <c r="O248" s="39">
        <f>IFERROR(IF(Table1[[#This Row],[جایگاه سازمانی]]="عملیاتی",VLOOKUP(Table1[[#This Row],[منطقه خدمتی]],Table4[#All],2,FALSE),0),0)</f>
        <v>2</v>
      </c>
      <c r="P248" s="41">
        <f>Table1[[#This Row],[امتیاز جایگاه]]+Table1[[#This Row],[امتیاز مدرک]]+Table1[[#This Row],[امتیاز سابقه]]+Table1[[#This Row],[ضریب منطقه خدمتی]]</f>
        <v>11</v>
      </c>
    </row>
    <row r="249" spans="1:16" x14ac:dyDescent="0.15">
      <c r="A249" s="35"/>
      <c r="B249" s="38"/>
      <c r="C249" s="38"/>
      <c r="D249" s="38" t="s">
        <v>98</v>
      </c>
      <c r="E249" s="38"/>
      <c r="F249" s="39">
        <f>IF(Table1[[#This Row],[جایگاه سازمانی]]="عملیاتی",IFERROR(VLOOKUP(Table1[[#This Row],[رتبه]],TblOprGrade[#All],2,FALSE),1),IF(Table1[[#This Row],[جایگاه سازمانی]]="دیسپچ",IFERROR(VLOOKUP(Table1[[#This Row],[رتبه]],TblDispGrade[#All],2,FALSE),1),1))</f>
        <v>1</v>
      </c>
      <c r="G249" s="38" t="s">
        <v>9</v>
      </c>
      <c r="H249" s="39">
        <f>VLOOKUP(Table1[[#This Row],[جایگاه سازمانی]],Table2[#All],2,FALSE)</f>
        <v>3</v>
      </c>
      <c r="I249" s="38" t="s">
        <v>14</v>
      </c>
      <c r="J249" s="39">
        <f>VLOOKUP(Table1[[#This Row],[مدرک تحصیلی]],Table3[#All],2,FALSE)</f>
        <v>2</v>
      </c>
      <c r="K249" s="38"/>
      <c r="L249" s="40">
        <v>14</v>
      </c>
      <c r="M249" s="41">
        <f>Table1[[#This Row],[سابقه (سال)]]*'جداول پایه'!$B$21</f>
        <v>3.5</v>
      </c>
      <c r="N249" s="38" t="s">
        <v>17</v>
      </c>
      <c r="O249" s="39">
        <f>IFERROR(IF(Table1[[#This Row],[جایگاه سازمانی]]="عملیاتی",VLOOKUP(Table1[[#This Row],[منطقه خدمتی]],Table4[#All],2,FALSE),0),0)</f>
        <v>1</v>
      </c>
      <c r="P249" s="41">
        <f>Table1[[#This Row],[امتیاز جایگاه]]+Table1[[#This Row],[امتیاز مدرک]]+Table1[[#This Row],[امتیاز سابقه]]+Table1[[#This Row],[ضریب منطقه خدمتی]]</f>
        <v>9.5</v>
      </c>
    </row>
    <row r="250" spans="1:16" x14ac:dyDescent="0.15">
      <c r="A250" s="35"/>
      <c r="B250" s="38"/>
      <c r="C250" s="38"/>
      <c r="D250" s="38" t="s">
        <v>98</v>
      </c>
      <c r="E250" s="38"/>
      <c r="F250" s="39">
        <f>IF(Table1[[#This Row],[جایگاه سازمانی]]="عملیاتی",IFERROR(VLOOKUP(Table1[[#This Row],[رتبه]],TblOprGrade[#All],2,FALSE),1),IF(Table1[[#This Row],[جایگاه سازمانی]]="دیسپچ",IFERROR(VLOOKUP(Table1[[#This Row],[رتبه]],TblDispGrade[#All],2,FALSE),1),1))</f>
        <v>1</v>
      </c>
      <c r="G250" s="38" t="s">
        <v>9</v>
      </c>
      <c r="H250" s="39">
        <f>VLOOKUP(Table1[[#This Row],[جایگاه سازمانی]],Table2[#All],2,FALSE)</f>
        <v>3</v>
      </c>
      <c r="I250" s="38" t="s">
        <v>14</v>
      </c>
      <c r="J250" s="39">
        <f>VLOOKUP(Table1[[#This Row],[مدرک تحصیلی]],Table3[#All],2,FALSE)</f>
        <v>2</v>
      </c>
      <c r="K250" s="38"/>
      <c r="L250" s="40">
        <v>11</v>
      </c>
      <c r="M250" s="41">
        <f>Table1[[#This Row],[سابقه (سال)]]*'جداول پایه'!$B$21</f>
        <v>2.75</v>
      </c>
      <c r="N250" s="38" t="s">
        <v>17</v>
      </c>
      <c r="O250" s="39">
        <f>IFERROR(IF(Table1[[#This Row],[جایگاه سازمانی]]="عملیاتی",VLOOKUP(Table1[[#This Row],[منطقه خدمتی]],Table4[#All],2,FALSE),0),0)</f>
        <v>1</v>
      </c>
      <c r="P250" s="41">
        <f>Table1[[#This Row],[امتیاز جایگاه]]+Table1[[#This Row],[امتیاز مدرک]]+Table1[[#This Row],[امتیاز سابقه]]+Table1[[#This Row],[ضریب منطقه خدمتی]]</f>
        <v>8.75</v>
      </c>
    </row>
    <row r="251" spans="1:16" x14ac:dyDescent="0.15">
      <c r="A251" s="35"/>
      <c r="B251" s="38"/>
      <c r="C251" s="38"/>
      <c r="D251" s="38" t="s">
        <v>98</v>
      </c>
      <c r="E251" s="38"/>
      <c r="F251" s="39">
        <f>IF(Table1[[#This Row],[جایگاه سازمانی]]="عملیاتی",IFERROR(VLOOKUP(Table1[[#This Row],[رتبه]],TblOprGrade[#All],2,FALSE),1),IF(Table1[[#This Row],[جایگاه سازمانی]]="دیسپچ",IFERROR(VLOOKUP(Table1[[#This Row],[رتبه]],TblDispGrade[#All],2,FALSE),1),1))</f>
        <v>1</v>
      </c>
      <c r="G251" s="38" t="s">
        <v>9</v>
      </c>
      <c r="H251" s="39">
        <f>VLOOKUP(Table1[[#This Row],[جایگاه سازمانی]],Table2[#All],2,FALSE)</f>
        <v>3</v>
      </c>
      <c r="I251" s="38" t="s">
        <v>14</v>
      </c>
      <c r="J251" s="39">
        <f>VLOOKUP(Table1[[#This Row],[مدرک تحصیلی]],Table3[#All],2,FALSE)</f>
        <v>2</v>
      </c>
      <c r="K251" s="38"/>
      <c r="L251" s="40">
        <v>12</v>
      </c>
      <c r="M251" s="41">
        <f>Table1[[#This Row],[سابقه (سال)]]*'جداول پایه'!$B$21</f>
        <v>3</v>
      </c>
      <c r="N251" s="38" t="s">
        <v>17</v>
      </c>
      <c r="O251" s="39">
        <f>IFERROR(IF(Table1[[#This Row],[جایگاه سازمانی]]="عملیاتی",VLOOKUP(Table1[[#This Row],[منطقه خدمتی]],Table4[#All],2,FALSE),0),0)</f>
        <v>1</v>
      </c>
      <c r="P251" s="41">
        <f>Table1[[#This Row],[امتیاز جایگاه]]+Table1[[#This Row],[امتیاز مدرک]]+Table1[[#This Row],[امتیاز سابقه]]+Table1[[#This Row],[ضریب منطقه خدمتی]]</f>
        <v>9</v>
      </c>
    </row>
    <row r="252" spans="1:16" x14ac:dyDescent="0.15">
      <c r="A252" s="35"/>
      <c r="B252" s="38"/>
      <c r="C252" s="38"/>
      <c r="D252" s="38" t="s">
        <v>98</v>
      </c>
      <c r="E252" s="38"/>
      <c r="F252" s="39">
        <f>IF(Table1[[#This Row],[جایگاه سازمانی]]="عملیاتی",IFERROR(VLOOKUP(Table1[[#This Row],[رتبه]],TblOprGrade[#All],2,FALSE),1),IF(Table1[[#This Row],[جایگاه سازمانی]]="دیسپچ",IFERROR(VLOOKUP(Table1[[#This Row],[رتبه]],TblDispGrade[#All],2,FALSE),1),1))</f>
        <v>1</v>
      </c>
      <c r="G252" s="38" t="s">
        <v>9</v>
      </c>
      <c r="H252" s="39">
        <f>VLOOKUP(Table1[[#This Row],[جایگاه سازمانی]],Table2[#All],2,FALSE)</f>
        <v>3</v>
      </c>
      <c r="I252" s="38" t="s">
        <v>14</v>
      </c>
      <c r="J252" s="39">
        <f>VLOOKUP(Table1[[#This Row],[مدرک تحصیلی]],Table3[#All],2,FALSE)</f>
        <v>2</v>
      </c>
      <c r="K252" s="38"/>
      <c r="L252" s="40">
        <v>6</v>
      </c>
      <c r="M252" s="41">
        <f>Table1[[#This Row],[سابقه (سال)]]*'جداول پایه'!$B$21</f>
        <v>1.5</v>
      </c>
      <c r="N252" s="38" t="s">
        <v>17</v>
      </c>
      <c r="O252" s="39">
        <f>IFERROR(IF(Table1[[#This Row],[جایگاه سازمانی]]="عملیاتی",VLOOKUP(Table1[[#This Row],[منطقه خدمتی]],Table4[#All],2,FALSE),0),0)</f>
        <v>1</v>
      </c>
      <c r="P252" s="41">
        <f>Table1[[#This Row],[امتیاز جایگاه]]+Table1[[#This Row],[امتیاز مدرک]]+Table1[[#This Row],[امتیاز سابقه]]+Table1[[#This Row],[ضریب منطقه خدمتی]]</f>
        <v>7.5</v>
      </c>
    </row>
    <row r="253" spans="1:16" x14ac:dyDescent="0.15">
      <c r="A253" s="35"/>
      <c r="B253" s="38"/>
      <c r="C253" s="38"/>
      <c r="D253" s="38" t="s">
        <v>98</v>
      </c>
      <c r="E253" s="38"/>
      <c r="F253" s="39">
        <f>IF(Table1[[#This Row],[جایگاه سازمانی]]="عملیاتی",IFERROR(VLOOKUP(Table1[[#This Row],[رتبه]],TblOprGrade[#All],2,FALSE),1),IF(Table1[[#This Row],[جایگاه سازمانی]]="دیسپچ",IFERROR(VLOOKUP(Table1[[#This Row],[رتبه]],TblDispGrade[#All],2,FALSE),1),1))</f>
        <v>1</v>
      </c>
      <c r="G253" s="38" t="s">
        <v>9</v>
      </c>
      <c r="H253" s="39">
        <f>VLOOKUP(Table1[[#This Row],[جایگاه سازمانی]],Table2[#All],2,FALSE)</f>
        <v>3</v>
      </c>
      <c r="I253" s="38" t="s">
        <v>15</v>
      </c>
      <c r="J253" s="39">
        <f>VLOOKUP(Table1[[#This Row],[مدرک تحصیلی]],Table3[#All],2,FALSE)</f>
        <v>2.5</v>
      </c>
      <c r="K253" s="38"/>
      <c r="L253" s="40">
        <v>12</v>
      </c>
      <c r="M253" s="41">
        <f>Table1[[#This Row],[سابقه (سال)]]*'جداول پایه'!$B$21</f>
        <v>3</v>
      </c>
      <c r="N253" s="38" t="s">
        <v>18</v>
      </c>
      <c r="O253" s="39">
        <f>IFERROR(IF(Table1[[#This Row],[جایگاه سازمانی]]="عملیاتی",VLOOKUP(Table1[[#This Row],[منطقه خدمتی]],Table4[#All],2,FALSE),0),0)</f>
        <v>2</v>
      </c>
      <c r="P253" s="41">
        <f>Table1[[#This Row],[امتیاز جایگاه]]+Table1[[#This Row],[امتیاز مدرک]]+Table1[[#This Row],[امتیاز سابقه]]+Table1[[#This Row],[ضریب منطقه خدمتی]]</f>
        <v>10.5</v>
      </c>
    </row>
    <row r="254" spans="1:16" x14ac:dyDescent="0.15">
      <c r="A254" s="35"/>
      <c r="B254" s="38"/>
      <c r="C254" s="38"/>
      <c r="D254" s="38" t="s">
        <v>98</v>
      </c>
      <c r="E254" s="38"/>
      <c r="F254" s="39">
        <f>IF(Table1[[#This Row],[جایگاه سازمانی]]="عملیاتی",IFERROR(VLOOKUP(Table1[[#This Row],[رتبه]],TblOprGrade[#All],2,FALSE),1),IF(Table1[[#This Row],[جایگاه سازمانی]]="دیسپچ",IFERROR(VLOOKUP(Table1[[#This Row],[رتبه]],TblDispGrade[#All],2,FALSE),1),1))</f>
        <v>1</v>
      </c>
      <c r="G254" s="38" t="s">
        <v>9</v>
      </c>
      <c r="H254" s="39">
        <f>VLOOKUP(Table1[[#This Row],[جایگاه سازمانی]],Table2[#All],2,FALSE)</f>
        <v>3</v>
      </c>
      <c r="I254" s="38" t="s">
        <v>14</v>
      </c>
      <c r="J254" s="39">
        <f>VLOOKUP(Table1[[#This Row],[مدرک تحصیلی]],Table3[#All],2,FALSE)</f>
        <v>2</v>
      </c>
      <c r="K254" s="38"/>
      <c r="L254" s="40">
        <v>7</v>
      </c>
      <c r="M254" s="41">
        <f>Table1[[#This Row],[سابقه (سال)]]*'جداول پایه'!$B$21</f>
        <v>1.75</v>
      </c>
      <c r="N254" s="38" t="s">
        <v>17</v>
      </c>
      <c r="O254" s="39">
        <f>IFERROR(IF(Table1[[#This Row],[جایگاه سازمانی]]="عملیاتی",VLOOKUP(Table1[[#This Row],[منطقه خدمتی]],Table4[#All],2,FALSE),0),0)</f>
        <v>1</v>
      </c>
      <c r="P254" s="41">
        <f>Table1[[#This Row],[امتیاز جایگاه]]+Table1[[#This Row],[امتیاز مدرک]]+Table1[[#This Row],[امتیاز سابقه]]+Table1[[#This Row],[ضریب منطقه خدمتی]]</f>
        <v>7.75</v>
      </c>
    </row>
    <row r="255" spans="1:16" x14ac:dyDescent="0.15">
      <c r="A255" s="35"/>
      <c r="B255" s="38"/>
      <c r="C255" s="38"/>
      <c r="D255" s="38" t="s">
        <v>98</v>
      </c>
      <c r="E255" s="38"/>
      <c r="F255" s="39">
        <f>IF(Table1[[#This Row],[جایگاه سازمانی]]="عملیاتی",IFERROR(VLOOKUP(Table1[[#This Row],[رتبه]],TblOprGrade[#All],2,FALSE),1),IF(Table1[[#This Row],[جایگاه سازمانی]]="دیسپچ",IFERROR(VLOOKUP(Table1[[#This Row],[رتبه]],TblDispGrade[#All],2,FALSE),1),1))</f>
        <v>1</v>
      </c>
      <c r="G255" s="38" t="s">
        <v>9</v>
      </c>
      <c r="H255" s="39">
        <f>VLOOKUP(Table1[[#This Row],[جایگاه سازمانی]],Table2[#All],2,FALSE)</f>
        <v>3</v>
      </c>
      <c r="I255" s="38" t="s">
        <v>13</v>
      </c>
      <c r="J255" s="39">
        <f>VLOOKUP(Table1[[#This Row],[مدرک تحصیلی]],Table3[#All],2,FALSE)</f>
        <v>1.5</v>
      </c>
      <c r="K255" s="38"/>
      <c r="L255" s="40">
        <v>29</v>
      </c>
      <c r="M255" s="41">
        <f>Table1[[#This Row],[سابقه (سال)]]*'جداول پایه'!$B$21</f>
        <v>7.25</v>
      </c>
      <c r="N255" s="38" t="s">
        <v>17</v>
      </c>
      <c r="O255" s="39">
        <f>IFERROR(IF(Table1[[#This Row],[جایگاه سازمانی]]="عملیاتی",VLOOKUP(Table1[[#This Row],[منطقه خدمتی]],Table4[#All],2,FALSE),0),0)</f>
        <v>1</v>
      </c>
      <c r="P255" s="41">
        <f>Table1[[#This Row],[امتیاز جایگاه]]+Table1[[#This Row],[امتیاز مدرک]]+Table1[[#This Row],[امتیاز سابقه]]+Table1[[#This Row],[ضریب منطقه خدمتی]]</f>
        <v>12.75</v>
      </c>
    </row>
    <row r="256" spans="1:16" x14ac:dyDescent="0.15">
      <c r="A256" s="35"/>
      <c r="B256" s="38"/>
      <c r="C256" s="38"/>
      <c r="D256" s="38" t="s">
        <v>98</v>
      </c>
      <c r="E256" s="38"/>
      <c r="F256" s="39">
        <f>IF(Table1[[#This Row],[جایگاه سازمانی]]="عملیاتی",IFERROR(VLOOKUP(Table1[[#This Row],[رتبه]],TblOprGrade[#All],2,FALSE),1),IF(Table1[[#This Row],[جایگاه سازمانی]]="دیسپچ",IFERROR(VLOOKUP(Table1[[#This Row],[رتبه]],TblDispGrade[#All],2,FALSE),1),1))</f>
        <v>1</v>
      </c>
      <c r="G256" s="38" t="s">
        <v>9</v>
      </c>
      <c r="H256" s="39">
        <f>VLOOKUP(Table1[[#This Row],[جایگاه سازمانی]],Table2[#All],2,FALSE)</f>
        <v>3</v>
      </c>
      <c r="I256" s="38" t="s">
        <v>15</v>
      </c>
      <c r="J256" s="39">
        <f>VLOOKUP(Table1[[#This Row],[مدرک تحصیلی]],Table3[#All],2,FALSE)</f>
        <v>2.5</v>
      </c>
      <c r="K256" s="38"/>
      <c r="L256" s="40">
        <v>12</v>
      </c>
      <c r="M256" s="41">
        <f>Table1[[#This Row],[سابقه (سال)]]*'جداول پایه'!$B$21</f>
        <v>3</v>
      </c>
      <c r="N256" s="38" t="s">
        <v>17</v>
      </c>
      <c r="O256" s="39">
        <f>IFERROR(IF(Table1[[#This Row],[جایگاه سازمانی]]="عملیاتی",VLOOKUP(Table1[[#This Row],[منطقه خدمتی]],Table4[#All],2,FALSE),0),0)</f>
        <v>1</v>
      </c>
      <c r="P256" s="41">
        <f>Table1[[#This Row],[امتیاز جایگاه]]+Table1[[#This Row],[امتیاز مدرک]]+Table1[[#This Row],[امتیاز سابقه]]+Table1[[#This Row],[ضریب منطقه خدمتی]]</f>
        <v>9.5</v>
      </c>
    </row>
    <row r="257" spans="1:16" x14ac:dyDescent="0.15">
      <c r="A257" s="35"/>
      <c r="B257" s="38"/>
      <c r="C257" s="38"/>
      <c r="D257" s="38" t="s">
        <v>98</v>
      </c>
      <c r="E257" s="38"/>
      <c r="F257" s="39">
        <f>IF(Table1[[#This Row],[جایگاه سازمانی]]="عملیاتی",IFERROR(VLOOKUP(Table1[[#This Row],[رتبه]],TblOprGrade[#All],2,FALSE),1),IF(Table1[[#This Row],[جایگاه سازمانی]]="دیسپچ",IFERROR(VLOOKUP(Table1[[#This Row],[رتبه]],TblDispGrade[#All],2,FALSE),1),1))</f>
        <v>1</v>
      </c>
      <c r="G257" s="38" t="s">
        <v>9</v>
      </c>
      <c r="H257" s="39">
        <f>VLOOKUP(Table1[[#This Row],[جایگاه سازمانی]],Table2[#All],2,FALSE)</f>
        <v>3</v>
      </c>
      <c r="I257" s="38" t="s">
        <v>13</v>
      </c>
      <c r="J257" s="39">
        <f>VLOOKUP(Table1[[#This Row],[مدرک تحصیلی]],Table3[#All],2,FALSE)</f>
        <v>1.5</v>
      </c>
      <c r="K257" s="38"/>
      <c r="L257" s="40">
        <v>19</v>
      </c>
      <c r="M257" s="41">
        <f>Table1[[#This Row],[سابقه (سال)]]*'جداول پایه'!$B$21</f>
        <v>4.75</v>
      </c>
      <c r="N257" s="38" t="s">
        <v>18</v>
      </c>
      <c r="O257" s="39">
        <f>IFERROR(IF(Table1[[#This Row],[جایگاه سازمانی]]="عملیاتی",VLOOKUP(Table1[[#This Row],[منطقه خدمتی]],Table4[#All],2,FALSE),0),0)</f>
        <v>2</v>
      </c>
      <c r="P257" s="41">
        <f>Table1[[#This Row],[امتیاز جایگاه]]+Table1[[#This Row],[امتیاز مدرک]]+Table1[[#This Row],[امتیاز سابقه]]+Table1[[#This Row],[ضریب منطقه خدمتی]]</f>
        <v>11.25</v>
      </c>
    </row>
    <row r="258" spans="1:16" x14ac:dyDescent="0.15">
      <c r="A258" s="35"/>
      <c r="B258" s="38"/>
      <c r="C258" s="38"/>
      <c r="D258" s="38" t="s">
        <v>98</v>
      </c>
      <c r="E258" s="38"/>
      <c r="F258" s="39">
        <f>IF(Table1[[#This Row],[جایگاه سازمانی]]="عملیاتی",IFERROR(VLOOKUP(Table1[[#This Row],[رتبه]],TblOprGrade[#All],2,FALSE),1),IF(Table1[[#This Row],[جایگاه سازمانی]]="دیسپچ",IFERROR(VLOOKUP(Table1[[#This Row],[رتبه]],TblDispGrade[#All],2,FALSE),1),1))</f>
        <v>1</v>
      </c>
      <c r="G258" s="38" t="s">
        <v>9</v>
      </c>
      <c r="H258" s="39">
        <f>VLOOKUP(Table1[[#This Row],[جایگاه سازمانی]],Table2[#All],2,FALSE)</f>
        <v>3</v>
      </c>
      <c r="I258" s="38" t="s">
        <v>14</v>
      </c>
      <c r="J258" s="39">
        <f>VLOOKUP(Table1[[#This Row],[مدرک تحصیلی]],Table3[#All],2,FALSE)</f>
        <v>2</v>
      </c>
      <c r="K258" s="38"/>
      <c r="L258" s="40">
        <v>5</v>
      </c>
      <c r="M258" s="41">
        <f>Table1[[#This Row],[سابقه (سال)]]*'جداول پایه'!$B$21</f>
        <v>1.25</v>
      </c>
      <c r="N258" s="38" t="s">
        <v>18</v>
      </c>
      <c r="O258" s="39">
        <f>IFERROR(IF(Table1[[#This Row],[جایگاه سازمانی]]="عملیاتی",VLOOKUP(Table1[[#This Row],[منطقه خدمتی]],Table4[#All],2,FALSE),0),0)</f>
        <v>2</v>
      </c>
      <c r="P258" s="41">
        <f>Table1[[#This Row],[امتیاز جایگاه]]+Table1[[#This Row],[امتیاز مدرک]]+Table1[[#This Row],[امتیاز سابقه]]+Table1[[#This Row],[ضریب منطقه خدمتی]]</f>
        <v>8.25</v>
      </c>
    </row>
    <row r="259" spans="1:16" x14ac:dyDescent="0.15">
      <c r="A259" s="35"/>
      <c r="B259" s="38"/>
      <c r="C259" s="38"/>
      <c r="D259" s="38" t="s">
        <v>98</v>
      </c>
      <c r="E259" s="38"/>
      <c r="F259" s="39">
        <f>IF(Table1[[#This Row],[جایگاه سازمانی]]="عملیاتی",IFERROR(VLOOKUP(Table1[[#This Row],[رتبه]],TblOprGrade[#All],2,FALSE),1),IF(Table1[[#This Row],[جایگاه سازمانی]]="دیسپچ",IFERROR(VLOOKUP(Table1[[#This Row],[رتبه]],TblDispGrade[#All],2,FALSE),1),1))</f>
        <v>1</v>
      </c>
      <c r="G259" s="38" t="s">
        <v>9</v>
      </c>
      <c r="H259" s="39">
        <f>VLOOKUP(Table1[[#This Row],[جایگاه سازمانی]],Table2[#All],2,FALSE)</f>
        <v>3</v>
      </c>
      <c r="I259" s="38" t="s">
        <v>14</v>
      </c>
      <c r="J259" s="39">
        <f>VLOOKUP(Table1[[#This Row],[مدرک تحصیلی]],Table3[#All],2,FALSE)</f>
        <v>2</v>
      </c>
      <c r="K259" s="38"/>
      <c r="L259" s="40">
        <v>7</v>
      </c>
      <c r="M259" s="41">
        <f>Table1[[#This Row],[سابقه (سال)]]*'جداول پایه'!$B$21</f>
        <v>1.75</v>
      </c>
      <c r="N259" s="38" t="s">
        <v>17</v>
      </c>
      <c r="O259" s="39">
        <f>IFERROR(IF(Table1[[#This Row],[جایگاه سازمانی]]="عملیاتی",VLOOKUP(Table1[[#This Row],[منطقه خدمتی]],Table4[#All],2,FALSE),0),0)</f>
        <v>1</v>
      </c>
      <c r="P259" s="41">
        <f>Table1[[#This Row],[امتیاز جایگاه]]+Table1[[#This Row],[امتیاز مدرک]]+Table1[[#This Row],[امتیاز سابقه]]+Table1[[#This Row],[ضریب منطقه خدمتی]]</f>
        <v>7.75</v>
      </c>
    </row>
    <row r="260" spans="1:16" x14ac:dyDescent="0.15">
      <c r="A260" s="35"/>
      <c r="B260" s="38"/>
      <c r="C260" s="38"/>
      <c r="D260" s="38" t="s">
        <v>98</v>
      </c>
      <c r="E260" s="38"/>
      <c r="F260" s="39">
        <f>IF(Table1[[#This Row],[جایگاه سازمانی]]="عملیاتی",IFERROR(VLOOKUP(Table1[[#This Row],[رتبه]],TblOprGrade[#All],2,FALSE),1),IF(Table1[[#This Row],[جایگاه سازمانی]]="دیسپچ",IFERROR(VLOOKUP(Table1[[#This Row],[رتبه]],TblDispGrade[#All],2,FALSE),1),1))</f>
        <v>1</v>
      </c>
      <c r="G260" s="38" t="s">
        <v>9</v>
      </c>
      <c r="H260" s="39">
        <f>VLOOKUP(Table1[[#This Row],[جایگاه سازمانی]],Table2[#All],2,FALSE)</f>
        <v>3</v>
      </c>
      <c r="I260" s="38" t="s">
        <v>14</v>
      </c>
      <c r="J260" s="39">
        <f>VLOOKUP(Table1[[#This Row],[مدرک تحصیلی]],Table3[#All],2,FALSE)</f>
        <v>2</v>
      </c>
      <c r="K260" s="38"/>
      <c r="L260" s="40">
        <v>4</v>
      </c>
      <c r="M260" s="41">
        <f>Table1[[#This Row],[سابقه (سال)]]*'جداول پایه'!$B$21</f>
        <v>1</v>
      </c>
      <c r="N260" s="38" t="s">
        <v>17</v>
      </c>
      <c r="O260" s="39">
        <f>IFERROR(IF(Table1[[#This Row],[جایگاه سازمانی]]="عملیاتی",VLOOKUP(Table1[[#This Row],[منطقه خدمتی]],Table4[#All],2,FALSE),0),0)</f>
        <v>1</v>
      </c>
      <c r="P260" s="41">
        <f>Table1[[#This Row],[امتیاز جایگاه]]+Table1[[#This Row],[امتیاز مدرک]]+Table1[[#This Row],[امتیاز سابقه]]+Table1[[#This Row],[ضریب منطقه خدمتی]]</f>
        <v>7</v>
      </c>
    </row>
    <row r="261" spans="1:16" x14ac:dyDescent="0.15">
      <c r="A261" s="35"/>
      <c r="B261" s="38"/>
      <c r="C261" s="38"/>
      <c r="D261" s="38" t="s">
        <v>98</v>
      </c>
      <c r="E261" s="38"/>
      <c r="F261" s="39">
        <f>IF(Table1[[#This Row],[جایگاه سازمانی]]="عملیاتی",IFERROR(VLOOKUP(Table1[[#This Row],[رتبه]],TblOprGrade[#All],2,FALSE),1),IF(Table1[[#This Row],[جایگاه سازمانی]]="دیسپچ",IFERROR(VLOOKUP(Table1[[#This Row],[رتبه]],TblDispGrade[#All],2,FALSE),1),1))</f>
        <v>1</v>
      </c>
      <c r="G261" s="38" t="s">
        <v>9</v>
      </c>
      <c r="H261" s="39">
        <f>VLOOKUP(Table1[[#This Row],[جایگاه سازمانی]],Table2[#All],2,FALSE)</f>
        <v>3</v>
      </c>
      <c r="I261" s="38" t="s">
        <v>14</v>
      </c>
      <c r="J261" s="39">
        <f>VLOOKUP(Table1[[#This Row],[مدرک تحصیلی]],Table3[#All],2,FALSE)</f>
        <v>2</v>
      </c>
      <c r="K261" s="38"/>
      <c r="L261" s="40">
        <v>4</v>
      </c>
      <c r="M261" s="41">
        <f>Table1[[#This Row],[سابقه (سال)]]*'جداول پایه'!$B$21</f>
        <v>1</v>
      </c>
      <c r="N261" s="38" t="s">
        <v>17</v>
      </c>
      <c r="O261" s="39">
        <f>IFERROR(IF(Table1[[#This Row],[جایگاه سازمانی]]="عملیاتی",VLOOKUP(Table1[[#This Row],[منطقه خدمتی]],Table4[#All],2,FALSE),0),0)</f>
        <v>1</v>
      </c>
      <c r="P261" s="41">
        <f>Table1[[#This Row],[امتیاز جایگاه]]+Table1[[#This Row],[امتیاز مدرک]]+Table1[[#This Row],[امتیاز سابقه]]+Table1[[#This Row],[ضریب منطقه خدمتی]]</f>
        <v>7</v>
      </c>
    </row>
    <row r="262" spans="1:16" x14ac:dyDescent="0.15">
      <c r="A262" s="35"/>
      <c r="B262" s="38"/>
      <c r="C262" s="38"/>
      <c r="D262" s="38" t="s">
        <v>98</v>
      </c>
      <c r="E262" s="38"/>
      <c r="F262" s="39">
        <f>IF(Table1[[#This Row],[جایگاه سازمانی]]="عملیاتی",IFERROR(VLOOKUP(Table1[[#This Row],[رتبه]],TblOprGrade[#All],2,FALSE),1),IF(Table1[[#This Row],[جایگاه سازمانی]]="دیسپچ",IFERROR(VLOOKUP(Table1[[#This Row],[رتبه]],TblDispGrade[#All],2,FALSE),1),1))</f>
        <v>1</v>
      </c>
      <c r="G262" s="38" t="s">
        <v>9</v>
      </c>
      <c r="H262" s="39">
        <f>VLOOKUP(Table1[[#This Row],[جایگاه سازمانی]],Table2[#All],2,FALSE)</f>
        <v>3</v>
      </c>
      <c r="I262" s="38" t="s">
        <v>15</v>
      </c>
      <c r="J262" s="39">
        <f>VLOOKUP(Table1[[#This Row],[مدرک تحصیلی]],Table3[#All],2,FALSE)</f>
        <v>2.5</v>
      </c>
      <c r="K262" s="38"/>
      <c r="L262" s="40">
        <v>9</v>
      </c>
      <c r="M262" s="41">
        <f>Table1[[#This Row],[سابقه (سال)]]*'جداول پایه'!$B$21</f>
        <v>2.25</v>
      </c>
      <c r="N262" s="38" t="s">
        <v>17</v>
      </c>
      <c r="O262" s="39">
        <f>IFERROR(IF(Table1[[#This Row],[جایگاه سازمانی]]="عملیاتی",VLOOKUP(Table1[[#This Row],[منطقه خدمتی]],Table4[#All],2,FALSE),0),0)</f>
        <v>1</v>
      </c>
      <c r="P262" s="41">
        <f>Table1[[#This Row],[امتیاز جایگاه]]+Table1[[#This Row],[امتیاز مدرک]]+Table1[[#This Row],[امتیاز سابقه]]+Table1[[#This Row],[ضریب منطقه خدمتی]]</f>
        <v>8.75</v>
      </c>
    </row>
    <row r="263" spans="1:16" x14ac:dyDescent="0.15">
      <c r="A263" s="35"/>
      <c r="B263" s="38"/>
      <c r="C263" s="38"/>
      <c r="D263" s="38" t="s">
        <v>98</v>
      </c>
      <c r="E263" s="38"/>
      <c r="F263" s="39">
        <f>IF(Table1[[#This Row],[جایگاه سازمانی]]="عملیاتی",IFERROR(VLOOKUP(Table1[[#This Row],[رتبه]],TblOprGrade[#All],2,FALSE),1),IF(Table1[[#This Row],[جایگاه سازمانی]]="دیسپچ",IFERROR(VLOOKUP(Table1[[#This Row],[رتبه]],TblDispGrade[#All],2,FALSE),1),1))</f>
        <v>1</v>
      </c>
      <c r="G263" s="38" t="s">
        <v>9</v>
      </c>
      <c r="H263" s="39">
        <f>VLOOKUP(Table1[[#This Row],[جایگاه سازمانی]],Table2[#All],2,FALSE)</f>
        <v>3</v>
      </c>
      <c r="I263" s="38" t="s">
        <v>15</v>
      </c>
      <c r="J263" s="39">
        <f>VLOOKUP(Table1[[#This Row],[مدرک تحصیلی]],Table3[#All],2,FALSE)</f>
        <v>2.5</v>
      </c>
      <c r="K263" s="38"/>
      <c r="L263" s="40">
        <v>9</v>
      </c>
      <c r="M263" s="41">
        <f>Table1[[#This Row],[سابقه (سال)]]*'جداول پایه'!$B$21</f>
        <v>2.25</v>
      </c>
      <c r="N263" s="38" t="s">
        <v>17</v>
      </c>
      <c r="O263" s="39">
        <f>IFERROR(IF(Table1[[#This Row],[جایگاه سازمانی]]="عملیاتی",VLOOKUP(Table1[[#This Row],[منطقه خدمتی]],Table4[#All],2,FALSE),0),0)</f>
        <v>1</v>
      </c>
      <c r="P263" s="41">
        <f>Table1[[#This Row],[امتیاز جایگاه]]+Table1[[#This Row],[امتیاز مدرک]]+Table1[[#This Row],[امتیاز سابقه]]+Table1[[#This Row],[ضریب منطقه خدمتی]]</f>
        <v>8.75</v>
      </c>
    </row>
    <row r="264" spans="1:16" x14ac:dyDescent="0.15">
      <c r="A264" s="35"/>
      <c r="B264" s="38"/>
      <c r="C264" s="38"/>
      <c r="D264" s="38" t="s">
        <v>98</v>
      </c>
      <c r="E264" s="38"/>
      <c r="F264" s="39">
        <f>IF(Table1[[#This Row],[جایگاه سازمانی]]="عملیاتی",IFERROR(VLOOKUP(Table1[[#This Row],[رتبه]],TblOprGrade[#All],2,FALSE),1),IF(Table1[[#This Row],[جایگاه سازمانی]]="دیسپچ",IFERROR(VLOOKUP(Table1[[#This Row],[رتبه]],TblDispGrade[#All],2,FALSE),1),1))</f>
        <v>1</v>
      </c>
      <c r="G264" s="38" t="s">
        <v>9</v>
      </c>
      <c r="H264" s="39">
        <f>VLOOKUP(Table1[[#This Row],[جایگاه سازمانی]],Table2[#All],2,FALSE)</f>
        <v>3</v>
      </c>
      <c r="I264" s="38" t="s">
        <v>15</v>
      </c>
      <c r="J264" s="39">
        <f>VLOOKUP(Table1[[#This Row],[مدرک تحصیلی]],Table3[#All],2,FALSE)</f>
        <v>2.5</v>
      </c>
      <c r="K264" s="38"/>
      <c r="L264" s="40">
        <v>9</v>
      </c>
      <c r="M264" s="41">
        <f>Table1[[#This Row],[سابقه (سال)]]*'جداول پایه'!$B$21</f>
        <v>2.25</v>
      </c>
      <c r="N264" s="38" t="s">
        <v>17</v>
      </c>
      <c r="O264" s="39">
        <f>IFERROR(IF(Table1[[#This Row],[جایگاه سازمانی]]="عملیاتی",VLOOKUP(Table1[[#This Row],[منطقه خدمتی]],Table4[#All],2,FALSE),0),0)</f>
        <v>1</v>
      </c>
      <c r="P264" s="41">
        <f>Table1[[#This Row],[امتیاز جایگاه]]+Table1[[#This Row],[امتیاز مدرک]]+Table1[[#This Row],[امتیاز سابقه]]+Table1[[#This Row],[ضریب منطقه خدمتی]]</f>
        <v>8.75</v>
      </c>
    </row>
    <row r="265" spans="1:16" x14ac:dyDescent="0.15">
      <c r="A265" s="35"/>
      <c r="B265" s="38"/>
      <c r="C265" s="38"/>
      <c r="D265" s="38" t="s">
        <v>98</v>
      </c>
      <c r="E265" s="38"/>
      <c r="F265" s="39">
        <f>IF(Table1[[#This Row],[جایگاه سازمانی]]="عملیاتی",IFERROR(VLOOKUP(Table1[[#This Row],[رتبه]],TblOprGrade[#All],2,FALSE),1),IF(Table1[[#This Row],[جایگاه سازمانی]]="دیسپچ",IFERROR(VLOOKUP(Table1[[#This Row],[رتبه]],TblDispGrade[#All],2,FALSE),1),1))</f>
        <v>1</v>
      </c>
      <c r="G265" s="38" t="s">
        <v>9</v>
      </c>
      <c r="H265" s="39">
        <f>VLOOKUP(Table1[[#This Row],[جایگاه سازمانی]],Table2[#All],2,FALSE)</f>
        <v>3</v>
      </c>
      <c r="I265" s="38" t="s">
        <v>14</v>
      </c>
      <c r="J265" s="39">
        <f>VLOOKUP(Table1[[#This Row],[مدرک تحصیلی]],Table3[#All],2,FALSE)</f>
        <v>2</v>
      </c>
      <c r="K265" s="38"/>
      <c r="L265" s="40">
        <v>3</v>
      </c>
      <c r="M265" s="41">
        <f>Table1[[#This Row],[سابقه (سال)]]*'جداول پایه'!$B$21</f>
        <v>0.75</v>
      </c>
      <c r="N265" s="38" t="s">
        <v>17</v>
      </c>
      <c r="O265" s="39">
        <f>IFERROR(IF(Table1[[#This Row],[جایگاه سازمانی]]="عملیاتی",VLOOKUP(Table1[[#This Row],[منطقه خدمتی]],Table4[#All],2,FALSE),0),0)</f>
        <v>1</v>
      </c>
      <c r="P265" s="41">
        <f>Table1[[#This Row],[امتیاز جایگاه]]+Table1[[#This Row],[امتیاز مدرک]]+Table1[[#This Row],[امتیاز سابقه]]+Table1[[#This Row],[ضریب منطقه خدمتی]]</f>
        <v>6.75</v>
      </c>
    </row>
    <row r="266" spans="1:16" x14ac:dyDescent="0.15">
      <c r="A266" s="35"/>
      <c r="B266" s="38"/>
      <c r="C266" s="38"/>
      <c r="D266" s="38" t="s">
        <v>98</v>
      </c>
      <c r="E266" s="38"/>
      <c r="F266" s="39">
        <f>IF(Table1[[#This Row],[جایگاه سازمانی]]="عملیاتی",IFERROR(VLOOKUP(Table1[[#This Row],[رتبه]],TblOprGrade[#All],2,FALSE),1),IF(Table1[[#This Row],[جایگاه سازمانی]]="دیسپچ",IFERROR(VLOOKUP(Table1[[#This Row],[رتبه]],TblDispGrade[#All],2,FALSE),1),1))</f>
        <v>1</v>
      </c>
      <c r="G266" s="38" t="s">
        <v>9</v>
      </c>
      <c r="H266" s="39">
        <f>VLOOKUP(Table1[[#This Row],[جایگاه سازمانی]],Table2[#All],2,FALSE)</f>
        <v>3</v>
      </c>
      <c r="I266" s="38" t="s">
        <v>15</v>
      </c>
      <c r="J266" s="39">
        <f>VLOOKUP(Table1[[#This Row],[مدرک تحصیلی]],Table3[#All],2,FALSE)</f>
        <v>2.5</v>
      </c>
      <c r="K266" s="38"/>
      <c r="L266" s="40">
        <v>4</v>
      </c>
      <c r="M266" s="41">
        <f>Table1[[#This Row],[سابقه (سال)]]*'جداول پایه'!$B$21</f>
        <v>1</v>
      </c>
      <c r="N266" s="38" t="s">
        <v>17</v>
      </c>
      <c r="O266" s="39">
        <f>IFERROR(IF(Table1[[#This Row],[جایگاه سازمانی]]="عملیاتی",VLOOKUP(Table1[[#This Row],[منطقه خدمتی]],Table4[#All],2,FALSE),0),0)</f>
        <v>1</v>
      </c>
      <c r="P266" s="41">
        <f>Table1[[#This Row],[امتیاز جایگاه]]+Table1[[#This Row],[امتیاز مدرک]]+Table1[[#This Row],[امتیاز سابقه]]+Table1[[#This Row],[ضریب منطقه خدمتی]]</f>
        <v>7.5</v>
      </c>
    </row>
    <row r="267" spans="1:16" x14ac:dyDescent="0.15">
      <c r="A267" s="35"/>
      <c r="B267" s="38"/>
      <c r="C267" s="38"/>
      <c r="D267" s="38" t="s">
        <v>98</v>
      </c>
      <c r="E267" s="38"/>
      <c r="F267" s="39">
        <f>IF(Table1[[#This Row],[جایگاه سازمانی]]="عملیاتی",IFERROR(VLOOKUP(Table1[[#This Row],[رتبه]],TblOprGrade[#All],2,FALSE),1),IF(Table1[[#This Row],[جایگاه سازمانی]]="دیسپچ",IFERROR(VLOOKUP(Table1[[#This Row],[رتبه]],TblDispGrade[#All],2,FALSE),1),1))</f>
        <v>1</v>
      </c>
      <c r="G267" s="38" t="s">
        <v>9</v>
      </c>
      <c r="H267" s="39">
        <f>VLOOKUP(Table1[[#This Row],[جایگاه سازمانی]],Table2[#All],2,FALSE)</f>
        <v>3</v>
      </c>
      <c r="I267" s="38" t="s">
        <v>14</v>
      </c>
      <c r="J267" s="39">
        <f>VLOOKUP(Table1[[#This Row],[مدرک تحصیلی]],Table3[#All],2,FALSE)</f>
        <v>2</v>
      </c>
      <c r="K267" s="38"/>
      <c r="L267" s="40">
        <v>2</v>
      </c>
      <c r="M267" s="41">
        <f>Table1[[#This Row],[سابقه (سال)]]*'جداول پایه'!$B$21</f>
        <v>0.5</v>
      </c>
      <c r="N267" s="38" t="s">
        <v>17</v>
      </c>
      <c r="O267" s="39">
        <f>IFERROR(IF(Table1[[#This Row],[جایگاه سازمانی]]="عملیاتی",VLOOKUP(Table1[[#This Row],[منطقه خدمتی]],Table4[#All],2,FALSE),0),0)</f>
        <v>1</v>
      </c>
      <c r="P267" s="41">
        <f>Table1[[#This Row],[امتیاز جایگاه]]+Table1[[#This Row],[امتیاز مدرک]]+Table1[[#This Row],[امتیاز سابقه]]+Table1[[#This Row],[ضریب منطقه خدمتی]]</f>
        <v>6.5</v>
      </c>
    </row>
    <row r="268" spans="1:16" x14ac:dyDescent="0.15">
      <c r="A268" s="35"/>
      <c r="B268" s="38"/>
      <c r="C268" s="38"/>
      <c r="D268" s="38" t="s">
        <v>98</v>
      </c>
      <c r="E268" s="38"/>
      <c r="F268" s="39">
        <f>IF(Table1[[#This Row],[جایگاه سازمانی]]="عملیاتی",IFERROR(VLOOKUP(Table1[[#This Row],[رتبه]],TblOprGrade[#All],2,FALSE),1),IF(Table1[[#This Row],[جایگاه سازمانی]]="دیسپچ",IFERROR(VLOOKUP(Table1[[#This Row],[رتبه]],TblDispGrade[#All],2,FALSE),1),1))</f>
        <v>1</v>
      </c>
      <c r="G268" s="38" t="s">
        <v>9</v>
      </c>
      <c r="H268" s="39">
        <f>VLOOKUP(Table1[[#This Row],[جایگاه سازمانی]],Table2[#All],2,FALSE)</f>
        <v>3</v>
      </c>
      <c r="I268" s="38" t="s">
        <v>15</v>
      </c>
      <c r="J268" s="39">
        <f>VLOOKUP(Table1[[#This Row],[مدرک تحصیلی]],Table3[#All],2,FALSE)</f>
        <v>2.5</v>
      </c>
      <c r="K268" s="38"/>
      <c r="L268" s="40">
        <v>13</v>
      </c>
      <c r="M268" s="41">
        <f>Table1[[#This Row],[سابقه (سال)]]*'جداول پایه'!$B$21</f>
        <v>3.25</v>
      </c>
      <c r="N268" s="38" t="s">
        <v>18</v>
      </c>
      <c r="O268" s="39">
        <f>IFERROR(IF(Table1[[#This Row],[جایگاه سازمانی]]="عملیاتی",VLOOKUP(Table1[[#This Row],[منطقه خدمتی]],Table4[#All],2,FALSE),0),0)</f>
        <v>2</v>
      </c>
      <c r="P268" s="41">
        <f>Table1[[#This Row],[امتیاز جایگاه]]+Table1[[#This Row],[امتیاز مدرک]]+Table1[[#This Row],[امتیاز سابقه]]+Table1[[#This Row],[ضریب منطقه خدمتی]]</f>
        <v>10.75</v>
      </c>
    </row>
    <row r="269" spans="1:16" x14ac:dyDescent="0.15">
      <c r="A269" s="35"/>
      <c r="B269" s="38"/>
      <c r="C269" s="38"/>
      <c r="D269" s="38" t="s">
        <v>98</v>
      </c>
      <c r="E269" s="38"/>
      <c r="F269" s="39">
        <f>IF(Table1[[#This Row],[جایگاه سازمانی]]="عملیاتی",IFERROR(VLOOKUP(Table1[[#This Row],[رتبه]],TblOprGrade[#All],2,FALSE),1),IF(Table1[[#This Row],[جایگاه سازمانی]]="دیسپچ",IFERROR(VLOOKUP(Table1[[#This Row],[رتبه]],TblDispGrade[#All],2,FALSE),1),1))</f>
        <v>1</v>
      </c>
      <c r="G269" s="38" t="s">
        <v>9</v>
      </c>
      <c r="H269" s="39">
        <f>VLOOKUP(Table1[[#This Row],[جایگاه سازمانی]],Table2[#All],2,FALSE)</f>
        <v>3</v>
      </c>
      <c r="I269" s="38" t="s">
        <v>14</v>
      </c>
      <c r="J269" s="39">
        <f>VLOOKUP(Table1[[#This Row],[مدرک تحصیلی]],Table3[#All],2,FALSE)</f>
        <v>2</v>
      </c>
      <c r="K269" s="38"/>
      <c r="L269" s="40">
        <v>2</v>
      </c>
      <c r="M269" s="41">
        <f>Table1[[#This Row],[سابقه (سال)]]*'جداول پایه'!$B$21</f>
        <v>0.5</v>
      </c>
      <c r="N269" s="38" t="s">
        <v>18</v>
      </c>
      <c r="O269" s="39">
        <f>IFERROR(IF(Table1[[#This Row],[جایگاه سازمانی]]="عملیاتی",VLOOKUP(Table1[[#This Row],[منطقه خدمتی]],Table4[#All],2,FALSE),0),0)</f>
        <v>2</v>
      </c>
      <c r="P269" s="41">
        <f>Table1[[#This Row],[امتیاز جایگاه]]+Table1[[#This Row],[امتیاز مدرک]]+Table1[[#This Row],[امتیاز سابقه]]+Table1[[#This Row],[ضریب منطقه خدمتی]]</f>
        <v>7.5</v>
      </c>
    </row>
    <row r="270" spans="1:16" x14ac:dyDescent="0.15">
      <c r="A270" s="35"/>
      <c r="B270" s="38"/>
      <c r="C270" s="38"/>
      <c r="D270" s="38" t="s">
        <v>98</v>
      </c>
      <c r="E270" s="38"/>
      <c r="F270" s="39">
        <f>IF(Table1[[#This Row],[جایگاه سازمانی]]="عملیاتی",IFERROR(VLOOKUP(Table1[[#This Row],[رتبه]],TblOprGrade[#All],2,FALSE),1),IF(Table1[[#This Row],[جایگاه سازمانی]]="دیسپچ",IFERROR(VLOOKUP(Table1[[#This Row],[رتبه]],TblDispGrade[#All],2,FALSE),1),1))</f>
        <v>1</v>
      </c>
      <c r="G270" s="38" t="s">
        <v>9</v>
      </c>
      <c r="H270" s="39">
        <f>VLOOKUP(Table1[[#This Row],[جایگاه سازمانی]],Table2[#All],2,FALSE)</f>
        <v>3</v>
      </c>
      <c r="I270" s="38" t="s">
        <v>14</v>
      </c>
      <c r="J270" s="39">
        <f>VLOOKUP(Table1[[#This Row],[مدرک تحصیلی]],Table3[#All],2,FALSE)</f>
        <v>2</v>
      </c>
      <c r="K270" s="38"/>
      <c r="L270" s="40">
        <v>4</v>
      </c>
      <c r="M270" s="41">
        <f>Table1[[#This Row],[سابقه (سال)]]*'جداول پایه'!$B$21</f>
        <v>1</v>
      </c>
      <c r="N270" s="38" t="s">
        <v>18</v>
      </c>
      <c r="O270" s="39">
        <f>IFERROR(IF(Table1[[#This Row],[جایگاه سازمانی]]="عملیاتی",VLOOKUP(Table1[[#This Row],[منطقه خدمتی]],Table4[#All],2,FALSE),0),0)</f>
        <v>2</v>
      </c>
      <c r="P270" s="41">
        <f>Table1[[#This Row],[امتیاز جایگاه]]+Table1[[#This Row],[امتیاز مدرک]]+Table1[[#This Row],[امتیاز سابقه]]+Table1[[#This Row],[ضریب منطقه خدمتی]]</f>
        <v>8</v>
      </c>
    </row>
    <row r="271" spans="1:16" x14ac:dyDescent="0.15">
      <c r="A271" s="35"/>
      <c r="B271" s="38"/>
      <c r="C271" s="38"/>
      <c r="D271" s="38" t="s">
        <v>98</v>
      </c>
      <c r="E271" s="38"/>
      <c r="F271" s="39">
        <f>IF(Table1[[#This Row],[جایگاه سازمانی]]="عملیاتی",IFERROR(VLOOKUP(Table1[[#This Row],[رتبه]],TblOprGrade[#All],2,FALSE),1),IF(Table1[[#This Row],[جایگاه سازمانی]]="دیسپچ",IFERROR(VLOOKUP(Table1[[#This Row],[رتبه]],TblDispGrade[#All],2,FALSE),1),1))</f>
        <v>1</v>
      </c>
      <c r="G271" s="38" t="s">
        <v>9</v>
      </c>
      <c r="H271" s="39">
        <f>VLOOKUP(Table1[[#This Row],[جایگاه سازمانی]],Table2[#All],2,FALSE)</f>
        <v>3</v>
      </c>
      <c r="I271" s="38" t="s">
        <v>14</v>
      </c>
      <c r="J271" s="39">
        <f>VLOOKUP(Table1[[#This Row],[مدرک تحصیلی]],Table3[#All],2,FALSE)</f>
        <v>2</v>
      </c>
      <c r="K271" s="38"/>
      <c r="L271" s="40">
        <v>4</v>
      </c>
      <c r="M271" s="41">
        <f>Table1[[#This Row],[سابقه (سال)]]*'جداول پایه'!$B$21</f>
        <v>1</v>
      </c>
      <c r="N271" s="38" t="s">
        <v>17</v>
      </c>
      <c r="O271" s="39">
        <f>IFERROR(IF(Table1[[#This Row],[جایگاه سازمانی]]="عملیاتی",VLOOKUP(Table1[[#This Row],[منطقه خدمتی]],Table4[#All],2,FALSE),0),0)</f>
        <v>1</v>
      </c>
      <c r="P271" s="41">
        <f>Table1[[#This Row],[امتیاز جایگاه]]+Table1[[#This Row],[امتیاز مدرک]]+Table1[[#This Row],[امتیاز سابقه]]+Table1[[#This Row],[ضریب منطقه خدمتی]]</f>
        <v>7</v>
      </c>
    </row>
    <row r="272" spans="1:16" x14ac:dyDescent="0.15">
      <c r="A272" s="35"/>
      <c r="B272" s="38"/>
      <c r="C272" s="38"/>
      <c r="D272" s="38" t="s">
        <v>98</v>
      </c>
      <c r="E272" s="38"/>
      <c r="F272" s="39">
        <f>IF(Table1[[#This Row],[جایگاه سازمانی]]="عملیاتی",IFERROR(VLOOKUP(Table1[[#This Row],[رتبه]],TblOprGrade[#All],2,FALSE),1),IF(Table1[[#This Row],[جایگاه سازمانی]]="دیسپچ",IFERROR(VLOOKUP(Table1[[#This Row],[رتبه]],TblDispGrade[#All],2,FALSE),1),1))</f>
        <v>1</v>
      </c>
      <c r="G272" s="38" t="s">
        <v>9</v>
      </c>
      <c r="H272" s="39">
        <f>VLOOKUP(Table1[[#This Row],[جایگاه سازمانی]],Table2[#All],2,FALSE)</f>
        <v>3</v>
      </c>
      <c r="I272" s="38" t="s">
        <v>14</v>
      </c>
      <c r="J272" s="39">
        <f>VLOOKUP(Table1[[#This Row],[مدرک تحصیلی]],Table3[#All],2,FALSE)</f>
        <v>2</v>
      </c>
      <c r="K272" s="38"/>
      <c r="L272" s="40">
        <v>2</v>
      </c>
      <c r="M272" s="41">
        <f>Table1[[#This Row],[سابقه (سال)]]*'جداول پایه'!$B$21</f>
        <v>0.5</v>
      </c>
      <c r="N272" s="38" t="s">
        <v>18</v>
      </c>
      <c r="O272" s="39">
        <f>IFERROR(IF(Table1[[#This Row],[جایگاه سازمانی]]="عملیاتی",VLOOKUP(Table1[[#This Row],[منطقه خدمتی]],Table4[#All],2,FALSE),0),0)</f>
        <v>2</v>
      </c>
      <c r="P272" s="41">
        <f>Table1[[#This Row],[امتیاز جایگاه]]+Table1[[#This Row],[امتیاز مدرک]]+Table1[[#This Row],[امتیاز سابقه]]+Table1[[#This Row],[ضریب منطقه خدمتی]]</f>
        <v>7.5</v>
      </c>
    </row>
    <row r="273" spans="1:16" x14ac:dyDescent="0.15">
      <c r="A273" s="35"/>
      <c r="B273" s="38"/>
      <c r="C273" s="38"/>
      <c r="D273" s="38" t="s">
        <v>98</v>
      </c>
      <c r="E273" s="38"/>
      <c r="F273" s="39">
        <f>IF(Table1[[#This Row],[جایگاه سازمانی]]="عملیاتی",IFERROR(VLOOKUP(Table1[[#This Row],[رتبه]],TblOprGrade[#All],2,FALSE),1),IF(Table1[[#This Row],[جایگاه سازمانی]]="دیسپچ",IFERROR(VLOOKUP(Table1[[#This Row],[رتبه]],TblDispGrade[#All],2,FALSE),1),1))</f>
        <v>1</v>
      </c>
      <c r="G273" s="38" t="s">
        <v>9</v>
      </c>
      <c r="H273" s="39">
        <f>VLOOKUP(Table1[[#This Row],[جایگاه سازمانی]],Table2[#All],2,FALSE)</f>
        <v>3</v>
      </c>
      <c r="I273" s="38" t="s">
        <v>14</v>
      </c>
      <c r="J273" s="39">
        <f>VLOOKUP(Table1[[#This Row],[مدرک تحصیلی]],Table3[#All],2,FALSE)</f>
        <v>2</v>
      </c>
      <c r="K273" s="38"/>
      <c r="L273" s="40">
        <v>3</v>
      </c>
      <c r="M273" s="41">
        <f>Table1[[#This Row],[سابقه (سال)]]*'جداول پایه'!$B$21</f>
        <v>0.75</v>
      </c>
      <c r="N273" s="38" t="s">
        <v>18</v>
      </c>
      <c r="O273" s="39">
        <f>IFERROR(IF(Table1[[#This Row],[جایگاه سازمانی]]="عملیاتی",VLOOKUP(Table1[[#This Row],[منطقه خدمتی]],Table4[#All],2,FALSE),0),0)</f>
        <v>2</v>
      </c>
      <c r="P273" s="41">
        <f>Table1[[#This Row],[امتیاز جایگاه]]+Table1[[#This Row],[امتیاز مدرک]]+Table1[[#This Row],[امتیاز سابقه]]+Table1[[#This Row],[ضریب منطقه خدمتی]]</f>
        <v>7.75</v>
      </c>
    </row>
    <row r="274" spans="1:16" s="42" customFormat="1" x14ac:dyDescent="0.15">
      <c r="A274" s="66"/>
      <c r="B274" s="66"/>
      <c r="C274" s="66"/>
      <c r="D274" s="66" t="s">
        <v>97</v>
      </c>
      <c r="E274" s="66"/>
      <c r="F274" s="67">
        <f>IF(Table1[[#This Row],[جایگاه سازمانی]]="عملیاتی",IFERROR(VLOOKUP(Table1[[#This Row],[رتبه]],TblOprGrade[#All],2,FALSE),1),IF(Table1[[#This Row],[جایگاه سازمانی]]="دیسپچ",IFERROR(VLOOKUP(Table1[[#This Row],[رتبه]],TblDispGrade[#All],2,FALSE),1),1))</f>
        <v>1</v>
      </c>
      <c r="G274" s="66" t="s">
        <v>9</v>
      </c>
      <c r="H274" s="76">
        <f>VLOOKUP(Table1[[#This Row],[جایگاه سازمانی]],Table2[#All],2,FALSE)</f>
        <v>3</v>
      </c>
      <c r="I274" s="66" t="s">
        <v>15</v>
      </c>
      <c r="J274" s="67">
        <f>VLOOKUP(Table1[[#This Row],[مدرک تحصیلی]],Table3[#All],2,FALSE)</f>
        <v>2.5</v>
      </c>
      <c r="K274" s="66"/>
      <c r="L274" s="76">
        <v>9</v>
      </c>
      <c r="M274" s="77">
        <f>Table1[[#This Row],[سابقه (سال)]]*'جداول پایه'!$B$21</f>
        <v>2.25</v>
      </c>
      <c r="N274" s="66" t="s">
        <v>17</v>
      </c>
      <c r="O274" s="67">
        <f>IFERROR(IF(Table1[[#This Row],[جایگاه سازمانی]]="عملیاتی",VLOOKUP(Table1[[#This Row],[منطقه خدمتی]],Table4[#All],2,FALSE),0),0)</f>
        <v>1</v>
      </c>
      <c r="P274" s="77">
        <f>Table1[[#This Row],[امتیاز جایگاه]]+Table1[[#This Row],[امتیاز مدرک]]+Table1[[#This Row],[امتیاز سابقه]]+Table1[[#This Row],[ضریب منطقه خدمتی]]</f>
        <v>8.75</v>
      </c>
    </row>
    <row r="275" spans="1:16" x14ac:dyDescent="0.15">
      <c r="A275" s="35"/>
      <c r="B275" s="38"/>
      <c r="C275" s="38"/>
      <c r="D275" s="38" t="s">
        <v>97</v>
      </c>
      <c r="E275" s="38"/>
      <c r="F275" s="39">
        <f>IF(Table1[[#This Row],[جایگاه سازمانی]]="عملیاتی",IFERROR(VLOOKUP(Table1[[#This Row],[رتبه]],TblOprGrade[#All],2,FALSE),1),IF(Table1[[#This Row],[جایگاه سازمانی]]="دیسپچ",IFERROR(VLOOKUP(Table1[[#This Row],[رتبه]],TblDispGrade[#All],2,FALSE),1),1))</f>
        <v>1</v>
      </c>
      <c r="G275" s="38" t="s">
        <v>9</v>
      </c>
      <c r="H275" s="40">
        <f>VLOOKUP(Table1[[#This Row],[جایگاه سازمانی]],Table2[#All],2,FALSE)</f>
        <v>3</v>
      </c>
      <c r="I275" s="38" t="s">
        <v>15</v>
      </c>
      <c r="J275" s="39">
        <f>VLOOKUP(Table1[[#This Row],[مدرک تحصیلی]],Table3[#All],2,FALSE)</f>
        <v>2.5</v>
      </c>
      <c r="K275" s="38"/>
      <c r="L275" s="40">
        <v>30</v>
      </c>
      <c r="M275" s="41">
        <f>Table1[[#This Row],[سابقه (سال)]]*'جداول پایه'!$B$21</f>
        <v>7.5</v>
      </c>
      <c r="N275" s="38" t="s">
        <v>17</v>
      </c>
      <c r="O275" s="39">
        <f>IFERROR(IF(Table1[[#This Row],[جایگاه سازمانی]]="عملیاتی",VLOOKUP(Table1[[#This Row],[منطقه خدمتی]],Table4[#All],2,FALSE),0),0)</f>
        <v>1</v>
      </c>
      <c r="P275" s="41">
        <f>Table1[[#This Row],[امتیاز جایگاه]]+Table1[[#This Row],[امتیاز مدرک]]+Table1[[#This Row],[امتیاز سابقه]]+Table1[[#This Row],[ضریب منطقه خدمتی]]</f>
        <v>14</v>
      </c>
    </row>
    <row r="276" spans="1:16" x14ac:dyDescent="0.15">
      <c r="A276" s="35"/>
      <c r="B276" s="38"/>
      <c r="C276" s="38"/>
      <c r="D276" s="38" t="s">
        <v>97</v>
      </c>
      <c r="E276" s="38"/>
      <c r="F276" s="39">
        <f>IF(Table1[[#This Row],[جایگاه سازمانی]]="عملیاتی",IFERROR(VLOOKUP(Table1[[#This Row],[رتبه]],TblOprGrade[#All],2,FALSE),1),IF(Table1[[#This Row],[جایگاه سازمانی]]="دیسپچ",IFERROR(VLOOKUP(Table1[[#This Row],[رتبه]],TblDispGrade[#All],2,FALSE),1),1))</f>
        <v>1</v>
      </c>
      <c r="G276" s="38" t="s">
        <v>9</v>
      </c>
      <c r="H276" s="40">
        <f>VLOOKUP(Table1[[#This Row],[جایگاه سازمانی]],Table2[#All],2,FALSE)</f>
        <v>3</v>
      </c>
      <c r="I276" s="38" t="s">
        <v>15</v>
      </c>
      <c r="J276" s="39">
        <f>VLOOKUP(Table1[[#This Row],[مدرک تحصیلی]],Table3[#All],2,FALSE)</f>
        <v>2.5</v>
      </c>
      <c r="K276" s="38"/>
      <c r="L276" s="40">
        <v>16</v>
      </c>
      <c r="M276" s="41">
        <f>Table1[[#This Row],[سابقه (سال)]]*'جداول پایه'!$B$21</f>
        <v>4</v>
      </c>
      <c r="N276" s="38" t="s">
        <v>17</v>
      </c>
      <c r="O276" s="39">
        <f>IFERROR(IF(Table1[[#This Row],[جایگاه سازمانی]]="عملیاتی",VLOOKUP(Table1[[#This Row],[منطقه خدمتی]],Table4[#All],2,FALSE),0),0)</f>
        <v>1</v>
      </c>
      <c r="P276" s="41">
        <f>Table1[[#This Row],[امتیاز جایگاه]]+Table1[[#This Row],[امتیاز مدرک]]+Table1[[#This Row],[امتیاز سابقه]]+Table1[[#This Row],[ضریب منطقه خدمتی]]</f>
        <v>10.5</v>
      </c>
    </row>
    <row r="277" spans="1:16" x14ac:dyDescent="0.15">
      <c r="A277" s="35"/>
      <c r="B277" s="38"/>
      <c r="C277" s="38"/>
      <c r="D277" s="38" t="s">
        <v>97</v>
      </c>
      <c r="E277" s="38"/>
      <c r="F277" s="39">
        <f>IF(Table1[[#This Row],[جایگاه سازمانی]]="عملیاتی",IFERROR(VLOOKUP(Table1[[#This Row],[رتبه]],TblOprGrade[#All],2,FALSE),1),IF(Table1[[#This Row],[جایگاه سازمانی]]="دیسپچ",IFERROR(VLOOKUP(Table1[[#This Row],[رتبه]],TblDispGrade[#All],2,FALSE),1),1))</f>
        <v>1</v>
      </c>
      <c r="G277" s="38" t="s">
        <v>9</v>
      </c>
      <c r="H277" s="40">
        <f>VLOOKUP(Table1[[#This Row],[جایگاه سازمانی]],Table2[#All],2,FALSE)</f>
        <v>3</v>
      </c>
      <c r="I277" s="38" t="s">
        <v>15</v>
      </c>
      <c r="J277" s="39">
        <f>VLOOKUP(Table1[[#This Row],[مدرک تحصیلی]],Table3[#All],2,FALSE)</f>
        <v>2.5</v>
      </c>
      <c r="K277" s="38"/>
      <c r="L277" s="40">
        <v>10</v>
      </c>
      <c r="M277" s="41">
        <f>Table1[[#This Row],[سابقه (سال)]]*'جداول پایه'!$B$21</f>
        <v>2.5</v>
      </c>
      <c r="N277" s="38" t="s">
        <v>17</v>
      </c>
      <c r="O277" s="39">
        <f>IFERROR(IF(Table1[[#This Row],[جایگاه سازمانی]]="عملیاتی",VLOOKUP(Table1[[#This Row],[منطقه خدمتی]],Table4[#All],2,FALSE),0),0)</f>
        <v>1</v>
      </c>
      <c r="P277" s="41">
        <f>Table1[[#This Row],[امتیاز جایگاه]]+Table1[[#This Row],[امتیاز مدرک]]+Table1[[#This Row],[امتیاز سابقه]]+Table1[[#This Row],[ضریب منطقه خدمتی]]</f>
        <v>9</v>
      </c>
    </row>
    <row r="278" spans="1:16" x14ac:dyDescent="0.15">
      <c r="A278" s="35"/>
      <c r="B278" s="38"/>
      <c r="C278" s="38"/>
      <c r="D278" s="38" t="s">
        <v>97</v>
      </c>
      <c r="E278" s="38"/>
      <c r="F278" s="39">
        <f>IF(Table1[[#This Row],[جایگاه سازمانی]]="عملیاتی",IFERROR(VLOOKUP(Table1[[#This Row],[رتبه]],TblOprGrade[#All],2,FALSE),1),IF(Table1[[#This Row],[جایگاه سازمانی]]="دیسپچ",IFERROR(VLOOKUP(Table1[[#This Row],[رتبه]],TblDispGrade[#All],2,FALSE),1),1))</f>
        <v>1</v>
      </c>
      <c r="G278" s="38" t="s">
        <v>9</v>
      </c>
      <c r="H278" s="40">
        <f>VLOOKUP(Table1[[#This Row],[جایگاه سازمانی]],Table2[#All],2,FALSE)</f>
        <v>3</v>
      </c>
      <c r="I278" s="38" t="s">
        <v>14</v>
      </c>
      <c r="J278" s="39">
        <f>VLOOKUP(Table1[[#This Row],[مدرک تحصیلی]],Table3[#All],2,FALSE)</f>
        <v>2</v>
      </c>
      <c r="K278" s="38"/>
      <c r="L278" s="40">
        <v>8</v>
      </c>
      <c r="M278" s="41">
        <f>Table1[[#This Row],[سابقه (سال)]]*'جداول پایه'!$B$21</f>
        <v>2</v>
      </c>
      <c r="N278" s="38" t="s">
        <v>17</v>
      </c>
      <c r="O278" s="39">
        <f>IFERROR(IF(Table1[[#This Row],[جایگاه سازمانی]]="عملیاتی",VLOOKUP(Table1[[#This Row],[منطقه خدمتی]],Table4[#All],2,FALSE),0),0)</f>
        <v>1</v>
      </c>
      <c r="P278" s="41">
        <f>Table1[[#This Row],[امتیاز جایگاه]]+Table1[[#This Row],[امتیاز مدرک]]+Table1[[#This Row],[امتیاز سابقه]]+Table1[[#This Row],[ضریب منطقه خدمتی]]</f>
        <v>8</v>
      </c>
    </row>
    <row r="279" spans="1:16" x14ac:dyDescent="0.15">
      <c r="A279" s="35"/>
      <c r="B279" s="38"/>
      <c r="C279" s="38"/>
      <c r="D279" s="38" t="s">
        <v>97</v>
      </c>
      <c r="E279" s="38"/>
      <c r="F279" s="39">
        <f>IF(Table1[[#This Row],[جایگاه سازمانی]]="عملیاتی",IFERROR(VLOOKUP(Table1[[#This Row],[رتبه]],TblOprGrade[#All],2,FALSE),1),IF(Table1[[#This Row],[جایگاه سازمانی]]="دیسپچ",IFERROR(VLOOKUP(Table1[[#This Row],[رتبه]],TblDispGrade[#All],2,FALSE),1),1))</f>
        <v>1</v>
      </c>
      <c r="G279" s="38" t="s">
        <v>9</v>
      </c>
      <c r="H279" s="40">
        <f>VLOOKUP(Table1[[#This Row],[جایگاه سازمانی]],Table2[#All],2,FALSE)</f>
        <v>3</v>
      </c>
      <c r="I279" s="38" t="s">
        <v>15</v>
      </c>
      <c r="J279" s="39">
        <f>VLOOKUP(Table1[[#This Row],[مدرک تحصیلی]],Table3[#All],2,FALSE)</f>
        <v>2.5</v>
      </c>
      <c r="K279" s="38"/>
      <c r="L279" s="40">
        <v>8</v>
      </c>
      <c r="M279" s="41">
        <f>Table1[[#This Row],[سابقه (سال)]]*'جداول پایه'!$B$21</f>
        <v>2</v>
      </c>
      <c r="N279" s="38" t="s">
        <v>17</v>
      </c>
      <c r="O279" s="39">
        <f>IFERROR(IF(Table1[[#This Row],[جایگاه سازمانی]]="عملیاتی",VLOOKUP(Table1[[#This Row],[منطقه خدمتی]],Table4[#All],2,FALSE),0),0)</f>
        <v>1</v>
      </c>
      <c r="P279" s="41">
        <f>Table1[[#This Row],[امتیاز جایگاه]]+Table1[[#This Row],[امتیاز مدرک]]+Table1[[#This Row],[امتیاز سابقه]]+Table1[[#This Row],[ضریب منطقه خدمتی]]</f>
        <v>8.5</v>
      </c>
    </row>
    <row r="280" spans="1:16" x14ac:dyDescent="0.15">
      <c r="A280" s="35"/>
      <c r="B280" s="38"/>
      <c r="C280" s="38"/>
      <c r="D280" s="38" t="s">
        <v>97</v>
      </c>
      <c r="E280" s="38"/>
      <c r="F280" s="39">
        <f>IF(Table1[[#This Row],[جایگاه سازمانی]]="عملیاتی",IFERROR(VLOOKUP(Table1[[#This Row],[رتبه]],TblOprGrade[#All],2,FALSE),1),IF(Table1[[#This Row],[جایگاه سازمانی]]="دیسپچ",IFERROR(VLOOKUP(Table1[[#This Row],[رتبه]],TblDispGrade[#All],2,FALSE),1),1))</f>
        <v>1</v>
      </c>
      <c r="G280" s="38" t="s">
        <v>9</v>
      </c>
      <c r="H280" s="40">
        <f>VLOOKUP(Table1[[#This Row],[جایگاه سازمانی]],Table2[#All],2,FALSE)</f>
        <v>3</v>
      </c>
      <c r="I280" s="38" t="s">
        <v>14</v>
      </c>
      <c r="J280" s="39">
        <f>VLOOKUP(Table1[[#This Row],[مدرک تحصیلی]],Table3[#All],2,FALSE)</f>
        <v>2</v>
      </c>
      <c r="K280" s="38"/>
      <c r="L280" s="40">
        <v>10</v>
      </c>
      <c r="M280" s="41">
        <f>Table1[[#This Row],[سابقه (سال)]]*'جداول پایه'!$B$21</f>
        <v>2.5</v>
      </c>
      <c r="N280" s="38" t="s">
        <v>18</v>
      </c>
      <c r="O280" s="39">
        <f>IFERROR(IF(Table1[[#This Row],[جایگاه سازمانی]]="عملیاتی",VLOOKUP(Table1[[#This Row],[منطقه خدمتی]],Table4[#All],2,FALSE),0),0)</f>
        <v>2</v>
      </c>
      <c r="P280" s="41">
        <f>Table1[[#This Row],[امتیاز جایگاه]]+Table1[[#This Row],[امتیاز مدرک]]+Table1[[#This Row],[امتیاز سابقه]]+Table1[[#This Row],[ضریب منطقه خدمتی]]</f>
        <v>9.5</v>
      </c>
    </row>
    <row r="281" spans="1:16" x14ac:dyDescent="0.15">
      <c r="A281" s="35"/>
      <c r="B281" s="38"/>
      <c r="C281" s="38"/>
      <c r="D281" s="38" t="s">
        <v>97</v>
      </c>
      <c r="E281" s="38"/>
      <c r="F281" s="39">
        <f>IF(Table1[[#This Row],[جایگاه سازمانی]]="عملیاتی",IFERROR(VLOOKUP(Table1[[#This Row],[رتبه]],TblOprGrade[#All],2,FALSE),1),IF(Table1[[#This Row],[جایگاه سازمانی]]="دیسپچ",IFERROR(VLOOKUP(Table1[[#This Row],[رتبه]],TblDispGrade[#All],2,FALSE),1),1))</f>
        <v>1</v>
      </c>
      <c r="G281" s="38" t="s">
        <v>9</v>
      </c>
      <c r="H281" s="40">
        <f>VLOOKUP(Table1[[#This Row],[جایگاه سازمانی]],Table2[#All],2,FALSE)</f>
        <v>3</v>
      </c>
      <c r="I281" s="38" t="s">
        <v>14</v>
      </c>
      <c r="J281" s="39">
        <f>VLOOKUP(Table1[[#This Row],[مدرک تحصیلی]],Table3[#All],2,FALSE)</f>
        <v>2</v>
      </c>
      <c r="K281" s="38"/>
      <c r="L281" s="40">
        <v>3</v>
      </c>
      <c r="M281" s="41">
        <f>Table1[[#This Row],[سابقه (سال)]]*'جداول پایه'!$B$21</f>
        <v>0.75</v>
      </c>
      <c r="N281" s="38" t="s">
        <v>17</v>
      </c>
      <c r="O281" s="39">
        <f>IFERROR(IF(Table1[[#This Row],[جایگاه سازمانی]]="عملیاتی",VLOOKUP(Table1[[#This Row],[منطقه خدمتی]],Table4[#All],2,FALSE),0),0)</f>
        <v>1</v>
      </c>
      <c r="P281" s="41">
        <f>Table1[[#This Row],[امتیاز جایگاه]]+Table1[[#This Row],[امتیاز مدرک]]+Table1[[#This Row],[امتیاز سابقه]]+Table1[[#This Row],[ضریب منطقه خدمتی]]</f>
        <v>6.75</v>
      </c>
    </row>
    <row r="282" spans="1:16" x14ac:dyDescent="0.15">
      <c r="A282" s="35"/>
      <c r="B282" s="38"/>
      <c r="C282" s="38"/>
      <c r="D282" s="38" t="s">
        <v>97</v>
      </c>
      <c r="E282" s="38"/>
      <c r="F282" s="39">
        <f>IF(Table1[[#This Row],[جایگاه سازمانی]]="عملیاتی",IFERROR(VLOOKUP(Table1[[#This Row],[رتبه]],TblOprGrade[#All],2,FALSE),1),IF(Table1[[#This Row],[جایگاه سازمانی]]="دیسپچ",IFERROR(VLOOKUP(Table1[[#This Row],[رتبه]],TblDispGrade[#All],2,FALSE),1),1))</f>
        <v>1</v>
      </c>
      <c r="G282" s="38" t="s">
        <v>9</v>
      </c>
      <c r="H282" s="40">
        <f>VLOOKUP(Table1[[#This Row],[جایگاه سازمانی]],Table2[#All],2,FALSE)</f>
        <v>3</v>
      </c>
      <c r="I282" s="38" t="s">
        <v>15</v>
      </c>
      <c r="J282" s="39">
        <f>VLOOKUP(Table1[[#This Row],[مدرک تحصیلی]],Table3[#All],2,FALSE)</f>
        <v>2.5</v>
      </c>
      <c r="K282" s="38"/>
      <c r="L282" s="40">
        <v>8</v>
      </c>
      <c r="M282" s="41">
        <f>Table1[[#This Row],[سابقه (سال)]]*'جداول پایه'!$B$21</f>
        <v>2</v>
      </c>
      <c r="N282" s="38" t="s">
        <v>17</v>
      </c>
      <c r="O282" s="39">
        <f>IFERROR(IF(Table1[[#This Row],[جایگاه سازمانی]]="عملیاتی",VLOOKUP(Table1[[#This Row],[منطقه خدمتی]],Table4[#All],2,FALSE),0),0)</f>
        <v>1</v>
      </c>
      <c r="P282" s="41">
        <f>Table1[[#This Row],[امتیاز جایگاه]]+Table1[[#This Row],[امتیاز مدرک]]+Table1[[#This Row],[امتیاز سابقه]]+Table1[[#This Row],[ضریب منطقه خدمتی]]</f>
        <v>8.5</v>
      </c>
    </row>
    <row r="283" spans="1:16" x14ac:dyDescent="0.15">
      <c r="A283" s="35"/>
      <c r="B283" s="38"/>
      <c r="C283" s="38"/>
      <c r="D283" s="38" t="s">
        <v>97</v>
      </c>
      <c r="E283" s="38"/>
      <c r="F283" s="39">
        <f>IF(Table1[[#This Row],[جایگاه سازمانی]]="عملیاتی",IFERROR(VLOOKUP(Table1[[#This Row],[رتبه]],TblOprGrade[#All],2,FALSE),1),IF(Table1[[#This Row],[جایگاه سازمانی]]="دیسپچ",IFERROR(VLOOKUP(Table1[[#This Row],[رتبه]],TblDispGrade[#All],2,FALSE),1),1))</f>
        <v>1</v>
      </c>
      <c r="G283" s="38" t="s">
        <v>9</v>
      </c>
      <c r="H283" s="40">
        <f>VLOOKUP(Table1[[#This Row],[جایگاه سازمانی]],Table2[#All],2,FALSE)</f>
        <v>3</v>
      </c>
      <c r="I283" s="38" t="s">
        <v>14</v>
      </c>
      <c r="J283" s="39">
        <f>VLOOKUP(Table1[[#This Row],[مدرک تحصیلی]],Table3[#All],2,FALSE)</f>
        <v>2</v>
      </c>
      <c r="K283" s="38"/>
      <c r="L283" s="40">
        <v>16</v>
      </c>
      <c r="M283" s="41">
        <f>Table1[[#This Row],[سابقه (سال)]]*'جداول پایه'!$B$21</f>
        <v>4</v>
      </c>
      <c r="N283" s="38" t="s">
        <v>18</v>
      </c>
      <c r="O283" s="39">
        <f>IFERROR(IF(Table1[[#This Row],[جایگاه سازمانی]]="عملیاتی",VLOOKUP(Table1[[#This Row],[منطقه خدمتی]],Table4[#All],2,FALSE),0),0)</f>
        <v>2</v>
      </c>
      <c r="P283" s="41">
        <f>Table1[[#This Row],[امتیاز جایگاه]]+Table1[[#This Row],[امتیاز مدرک]]+Table1[[#This Row],[امتیاز سابقه]]+Table1[[#This Row],[ضریب منطقه خدمتی]]</f>
        <v>11</v>
      </c>
    </row>
    <row r="284" spans="1:16" x14ac:dyDescent="0.15">
      <c r="A284" s="35"/>
      <c r="B284" s="38"/>
      <c r="C284" s="38"/>
      <c r="D284" s="38" t="s">
        <v>97</v>
      </c>
      <c r="E284" s="38"/>
      <c r="F284" s="39">
        <f>IF(Table1[[#This Row],[جایگاه سازمانی]]="عملیاتی",IFERROR(VLOOKUP(Table1[[#This Row],[رتبه]],TblOprGrade[#All],2,FALSE),1),IF(Table1[[#This Row],[جایگاه سازمانی]]="دیسپچ",IFERROR(VLOOKUP(Table1[[#This Row],[رتبه]],TblDispGrade[#All],2,FALSE),1),1))</f>
        <v>1</v>
      </c>
      <c r="G284" s="38" t="s">
        <v>9</v>
      </c>
      <c r="H284" s="40">
        <f>VLOOKUP(Table1[[#This Row],[جایگاه سازمانی]],Table2[#All],2,FALSE)</f>
        <v>3</v>
      </c>
      <c r="I284" s="38" t="s">
        <v>15</v>
      </c>
      <c r="J284" s="39">
        <f>VLOOKUP(Table1[[#This Row],[مدرک تحصیلی]],Table3[#All],2,FALSE)</f>
        <v>2.5</v>
      </c>
      <c r="K284" s="38"/>
      <c r="L284" s="40">
        <v>14</v>
      </c>
      <c r="M284" s="41">
        <f>Table1[[#This Row],[سابقه (سال)]]*'جداول پایه'!$B$21</f>
        <v>3.5</v>
      </c>
      <c r="N284" s="38" t="s">
        <v>18</v>
      </c>
      <c r="O284" s="39">
        <f>IFERROR(IF(Table1[[#This Row],[جایگاه سازمانی]]="عملیاتی",VLOOKUP(Table1[[#This Row],[منطقه خدمتی]],Table4[#All],2,FALSE),0),0)</f>
        <v>2</v>
      </c>
      <c r="P284" s="41">
        <f>Table1[[#This Row],[امتیاز جایگاه]]+Table1[[#This Row],[امتیاز مدرک]]+Table1[[#This Row],[امتیاز سابقه]]+Table1[[#This Row],[ضریب منطقه خدمتی]]</f>
        <v>11</v>
      </c>
    </row>
    <row r="285" spans="1:16" x14ac:dyDescent="0.15">
      <c r="A285" s="35"/>
      <c r="B285" s="38"/>
      <c r="C285" s="38"/>
      <c r="D285" s="38" t="s">
        <v>97</v>
      </c>
      <c r="E285" s="38"/>
      <c r="F285" s="39">
        <f>IF(Table1[[#This Row],[جایگاه سازمانی]]="عملیاتی",IFERROR(VLOOKUP(Table1[[#This Row],[رتبه]],TblOprGrade[#All],2,FALSE),1),IF(Table1[[#This Row],[جایگاه سازمانی]]="دیسپچ",IFERROR(VLOOKUP(Table1[[#This Row],[رتبه]],TblDispGrade[#All],2,FALSE),1),1))</f>
        <v>1</v>
      </c>
      <c r="G285" s="38" t="s">
        <v>9</v>
      </c>
      <c r="H285" s="40">
        <f>VLOOKUP(Table1[[#This Row],[جایگاه سازمانی]],Table2[#All],2,FALSE)</f>
        <v>3</v>
      </c>
      <c r="I285" s="38" t="s">
        <v>14</v>
      </c>
      <c r="J285" s="39">
        <f>VLOOKUP(Table1[[#This Row],[مدرک تحصیلی]],Table3[#All],2,FALSE)</f>
        <v>2</v>
      </c>
      <c r="K285" s="38"/>
      <c r="L285" s="40">
        <v>11</v>
      </c>
      <c r="M285" s="41">
        <f>Table1[[#This Row],[سابقه (سال)]]*'جداول پایه'!$B$21</f>
        <v>2.75</v>
      </c>
      <c r="N285" s="38" t="s">
        <v>18</v>
      </c>
      <c r="O285" s="39">
        <f>IFERROR(IF(Table1[[#This Row],[جایگاه سازمانی]]="عملیاتی",VLOOKUP(Table1[[#This Row],[منطقه خدمتی]],Table4[#All],2,FALSE),0),0)</f>
        <v>2</v>
      </c>
      <c r="P285" s="41">
        <f>Table1[[#This Row],[امتیاز جایگاه]]+Table1[[#This Row],[امتیاز مدرک]]+Table1[[#This Row],[امتیاز سابقه]]+Table1[[#This Row],[ضریب منطقه خدمتی]]</f>
        <v>9.75</v>
      </c>
    </row>
    <row r="286" spans="1:16" x14ac:dyDescent="0.15">
      <c r="A286" s="35"/>
      <c r="B286" s="38"/>
      <c r="C286" s="38"/>
      <c r="D286" s="38" t="s">
        <v>97</v>
      </c>
      <c r="E286" s="38"/>
      <c r="F286" s="39">
        <f>IF(Table1[[#This Row],[جایگاه سازمانی]]="عملیاتی",IFERROR(VLOOKUP(Table1[[#This Row],[رتبه]],TblOprGrade[#All],2,FALSE),1),IF(Table1[[#This Row],[جایگاه سازمانی]]="دیسپچ",IFERROR(VLOOKUP(Table1[[#This Row],[رتبه]],TblDispGrade[#All],2,FALSE),1),1))</f>
        <v>1</v>
      </c>
      <c r="G286" s="38" t="s">
        <v>9</v>
      </c>
      <c r="H286" s="40">
        <f>VLOOKUP(Table1[[#This Row],[جایگاه سازمانی]],Table2[#All],2,FALSE)</f>
        <v>3</v>
      </c>
      <c r="I286" s="38" t="s">
        <v>14</v>
      </c>
      <c r="J286" s="39">
        <f>VLOOKUP(Table1[[#This Row],[مدرک تحصیلی]],Table3[#All],2,FALSE)</f>
        <v>2</v>
      </c>
      <c r="K286" s="38"/>
      <c r="L286" s="40">
        <v>12</v>
      </c>
      <c r="M286" s="41">
        <f>Table1[[#This Row],[سابقه (سال)]]*'جداول پایه'!$B$21</f>
        <v>3</v>
      </c>
      <c r="N286" s="38" t="s">
        <v>18</v>
      </c>
      <c r="O286" s="39">
        <f>IFERROR(IF(Table1[[#This Row],[جایگاه سازمانی]]="عملیاتی",VLOOKUP(Table1[[#This Row],[منطقه خدمتی]],Table4[#All],2,FALSE),0),0)</f>
        <v>2</v>
      </c>
      <c r="P286" s="41">
        <f>Table1[[#This Row],[امتیاز جایگاه]]+Table1[[#This Row],[امتیاز مدرک]]+Table1[[#This Row],[امتیاز سابقه]]+Table1[[#This Row],[ضریب منطقه خدمتی]]</f>
        <v>10</v>
      </c>
    </row>
    <row r="287" spans="1:16" x14ac:dyDescent="0.15">
      <c r="A287" s="35"/>
      <c r="B287" s="38"/>
      <c r="C287" s="38"/>
      <c r="D287" s="38" t="s">
        <v>97</v>
      </c>
      <c r="E287" s="38"/>
      <c r="F287" s="39">
        <f>IF(Table1[[#This Row],[جایگاه سازمانی]]="عملیاتی",IFERROR(VLOOKUP(Table1[[#This Row],[رتبه]],TblOprGrade[#All],2,FALSE),1),IF(Table1[[#This Row],[جایگاه سازمانی]]="دیسپچ",IFERROR(VLOOKUP(Table1[[#This Row],[رتبه]],TblDispGrade[#All],2,FALSE),1),1))</f>
        <v>1</v>
      </c>
      <c r="G287" s="38" t="s">
        <v>9</v>
      </c>
      <c r="H287" s="40">
        <f>VLOOKUP(Table1[[#This Row],[جایگاه سازمانی]],Table2[#All],2,FALSE)</f>
        <v>3</v>
      </c>
      <c r="I287" s="38" t="s">
        <v>15</v>
      </c>
      <c r="J287" s="39">
        <f>VLOOKUP(Table1[[#This Row],[مدرک تحصیلی]],Table3[#All],2,FALSE)</f>
        <v>2.5</v>
      </c>
      <c r="K287" s="38"/>
      <c r="L287" s="40">
        <v>13</v>
      </c>
      <c r="M287" s="41">
        <f>Table1[[#This Row],[سابقه (سال)]]*'جداول پایه'!$B$21</f>
        <v>3.25</v>
      </c>
      <c r="N287" s="38" t="s">
        <v>18</v>
      </c>
      <c r="O287" s="39">
        <f>IFERROR(IF(Table1[[#This Row],[جایگاه سازمانی]]="عملیاتی",VLOOKUP(Table1[[#This Row],[منطقه خدمتی]],Table4[#All],2,FALSE),0),0)</f>
        <v>2</v>
      </c>
      <c r="P287" s="41">
        <f>Table1[[#This Row],[امتیاز جایگاه]]+Table1[[#This Row],[امتیاز مدرک]]+Table1[[#This Row],[امتیاز سابقه]]+Table1[[#This Row],[ضریب منطقه خدمتی]]</f>
        <v>10.75</v>
      </c>
    </row>
    <row r="288" spans="1:16" x14ac:dyDescent="0.15">
      <c r="A288" s="35"/>
      <c r="B288" s="38"/>
      <c r="C288" s="38"/>
      <c r="D288" s="38" t="s">
        <v>97</v>
      </c>
      <c r="E288" s="38"/>
      <c r="F288" s="39">
        <f>IF(Table1[[#This Row],[جایگاه سازمانی]]="عملیاتی",IFERROR(VLOOKUP(Table1[[#This Row],[رتبه]],TblOprGrade[#All],2,FALSE),1),IF(Table1[[#This Row],[جایگاه سازمانی]]="دیسپچ",IFERROR(VLOOKUP(Table1[[#This Row],[رتبه]],TblDispGrade[#All],2,FALSE),1),1))</f>
        <v>1</v>
      </c>
      <c r="G288" s="38" t="s">
        <v>9</v>
      </c>
      <c r="H288" s="40">
        <f>VLOOKUP(Table1[[#This Row],[جایگاه سازمانی]],Table2[#All],2,FALSE)</f>
        <v>3</v>
      </c>
      <c r="I288" s="38" t="s">
        <v>15</v>
      </c>
      <c r="J288" s="39">
        <f>VLOOKUP(Table1[[#This Row],[مدرک تحصیلی]],Table3[#All],2,FALSE)</f>
        <v>2.5</v>
      </c>
      <c r="K288" s="38"/>
      <c r="L288" s="40">
        <v>7</v>
      </c>
      <c r="M288" s="41">
        <f>Table1[[#This Row],[سابقه (سال)]]*'جداول پایه'!$B$21</f>
        <v>1.75</v>
      </c>
      <c r="N288" s="38" t="s">
        <v>18</v>
      </c>
      <c r="O288" s="39">
        <f>IFERROR(IF(Table1[[#This Row],[جایگاه سازمانی]]="عملیاتی",VLOOKUP(Table1[[#This Row],[منطقه خدمتی]],Table4[#All],2,FALSE),0),0)</f>
        <v>2</v>
      </c>
      <c r="P288" s="41">
        <f>Table1[[#This Row],[امتیاز جایگاه]]+Table1[[#This Row],[امتیاز مدرک]]+Table1[[#This Row],[امتیاز سابقه]]+Table1[[#This Row],[ضریب منطقه خدمتی]]</f>
        <v>9.25</v>
      </c>
    </row>
    <row r="289" spans="1:16" x14ac:dyDescent="0.15">
      <c r="A289" s="35"/>
      <c r="B289" s="38"/>
      <c r="C289" s="38"/>
      <c r="D289" s="38" t="s">
        <v>97</v>
      </c>
      <c r="E289" s="38"/>
      <c r="F289" s="39">
        <f>IF(Table1[[#This Row],[جایگاه سازمانی]]="عملیاتی",IFERROR(VLOOKUP(Table1[[#This Row],[رتبه]],TblOprGrade[#All],2,FALSE),1),IF(Table1[[#This Row],[جایگاه سازمانی]]="دیسپچ",IFERROR(VLOOKUP(Table1[[#This Row],[رتبه]],TblDispGrade[#All],2,FALSE),1),1))</f>
        <v>1</v>
      </c>
      <c r="G289" s="38" t="s">
        <v>9</v>
      </c>
      <c r="H289" s="40">
        <f>VLOOKUP(Table1[[#This Row],[جایگاه سازمانی]],Table2[#All],2,FALSE)</f>
        <v>3</v>
      </c>
      <c r="I289" s="38" t="s">
        <v>15</v>
      </c>
      <c r="J289" s="39">
        <f>VLOOKUP(Table1[[#This Row],[مدرک تحصیلی]],Table3[#All],2,FALSE)</f>
        <v>2.5</v>
      </c>
      <c r="K289" s="38"/>
      <c r="L289" s="40">
        <v>6</v>
      </c>
      <c r="M289" s="41">
        <f>Table1[[#This Row],[سابقه (سال)]]*'جداول پایه'!$B$21</f>
        <v>1.5</v>
      </c>
      <c r="N289" s="38" t="s">
        <v>18</v>
      </c>
      <c r="O289" s="39">
        <f>IFERROR(IF(Table1[[#This Row],[جایگاه سازمانی]]="عملیاتی",VLOOKUP(Table1[[#This Row],[منطقه خدمتی]],Table4[#All],2,FALSE),0),0)</f>
        <v>2</v>
      </c>
      <c r="P289" s="41">
        <f>Table1[[#This Row],[امتیاز جایگاه]]+Table1[[#This Row],[امتیاز مدرک]]+Table1[[#This Row],[امتیاز سابقه]]+Table1[[#This Row],[ضریب منطقه خدمتی]]</f>
        <v>9</v>
      </c>
    </row>
    <row r="290" spans="1:16" x14ac:dyDescent="0.15">
      <c r="A290" s="35"/>
      <c r="B290" s="38"/>
      <c r="C290" s="38"/>
      <c r="D290" s="38" t="s">
        <v>97</v>
      </c>
      <c r="E290" s="38"/>
      <c r="F290" s="39">
        <f>IF(Table1[[#This Row],[جایگاه سازمانی]]="عملیاتی",IFERROR(VLOOKUP(Table1[[#This Row],[رتبه]],TblOprGrade[#All],2,FALSE),1),IF(Table1[[#This Row],[جایگاه سازمانی]]="دیسپچ",IFERROR(VLOOKUP(Table1[[#This Row],[رتبه]],TblDispGrade[#All],2,FALSE),1),1))</f>
        <v>1</v>
      </c>
      <c r="G290" s="38" t="s">
        <v>9</v>
      </c>
      <c r="H290" s="40">
        <f>VLOOKUP(Table1[[#This Row],[جایگاه سازمانی]],Table2[#All],2,FALSE)</f>
        <v>3</v>
      </c>
      <c r="I290" s="38" t="s">
        <v>14</v>
      </c>
      <c r="J290" s="39">
        <f>VLOOKUP(Table1[[#This Row],[مدرک تحصیلی]],Table3[#All],2,FALSE)</f>
        <v>2</v>
      </c>
      <c r="K290" s="38"/>
      <c r="L290" s="40">
        <v>2</v>
      </c>
      <c r="M290" s="41">
        <f>Table1[[#This Row],[سابقه (سال)]]*'جداول پایه'!$B$21</f>
        <v>0.5</v>
      </c>
      <c r="N290" s="38" t="s">
        <v>18</v>
      </c>
      <c r="O290" s="39">
        <f>IFERROR(IF(Table1[[#This Row],[جایگاه سازمانی]]="عملیاتی",VLOOKUP(Table1[[#This Row],[منطقه خدمتی]],Table4[#All],2,FALSE),0),0)</f>
        <v>2</v>
      </c>
      <c r="P290" s="41">
        <f>Table1[[#This Row],[امتیاز جایگاه]]+Table1[[#This Row],[امتیاز مدرک]]+Table1[[#This Row],[امتیاز سابقه]]+Table1[[#This Row],[ضریب منطقه خدمتی]]</f>
        <v>7.5</v>
      </c>
    </row>
    <row r="291" spans="1:16" x14ac:dyDescent="0.15">
      <c r="A291" s="35"/>
      <c r="B291" s="38"/>
      <c r="C291" s="38"/>
      <c r="D291" s="38" t="s">
        <v>97</v>
      </c>
      <c r="E291" s="38"/>
      <c r="F291" s="39">
        <f>IF(Table1[[#This Row],[جایگاه سازمانی]]="عملیاتی",IFERROR(VLOOKUP(Table1[[#This Row],[رتبه]],TblOprGrade[#All],2,FALSE),1),IF(Table1[[#This Row],[جایگاه سازمانی]]="دیسپچ",IFERROR(VLOOKUP(Table1[[#This Row],[رتبه]],TblDispGrade[#All],2,FALSE),1),1))</f>
        <v>1</v>
      </c>
      <c r="G291" s="38" t="s">
        <v>9</v>
      </c>
      <c r="H291" s="40">
        <f>VLOOKUP(Table1[[#This Row],[جایگاه سازمانی]],Table2[#All],2,FALSE)</f>
        <v>3</v>
      </c>
      <c r="I291" s="38" t="s">
        <v>14</v>
      </c>
      <c r="J291" s="39">
        <f>VLOOKUP(Table1[[#This Row],[مدرک تحصیلی]],Table3[#All],2,FALSE)</f>
        <v>2</v>
      </c>
      <c r="K291" s="38"/>
      <c r="L291" s="40">
        <v>2</v>
      </c>
      <c r="M291" s="41">
        <f>Table1[[#This Row],[سابقه (سال)]]*'جداول پایه'!$B$21</f>
        <v>0.5</v>
      </c>
      <c r="N291" s="38" t="s">
        <v>17</v>
      </c>
      <c r="O291" s="39">
        <f>IFERROR(IF(Table1[[#This Row],[جایگاه سازمانی]]="عملیاتی",VLOOKUP(Table1[[#This Row],[منطقه خدمتی]],Table4[#All],2,FALSE),0),0)</f>
        <v>1</v>
      </c>
      <c r="P291" s="41">
        <f>Table1[[#This Row],[امتیاز جایگاه]]+Table1[[#This Row],[امتیاز مدرک]]+Table1[[#This Row],[امتیاز سابقه]]+Table1[[#This Row],[ضریب منطقه خدمتی]]</f>
        <v>6.5</v>
      </c>
    </row>
    <row r="292" spans="1:16" x14ac:dyDescent="0.15">
      <c r="A292" s="35"/>
      <c r="B292" s="38"/>
      <c r="C292" s="38"/>
      <c r="D292" s="38" t="s">
        <v>97</v>
      </c>
      <c r="E292" s="38"/>
      <c r="F292" s="39">
        <f>IF(Table1[[#This Row],[جایگاه سازمانی]]="عملیاتی",IFERROR(VLOOKUP(Table1[[#This Row],[رتبه]],TblOprGrade[#All],2,FALSE),1),IF(Table1[[#This Row],[جایگاه سازمانی]]="دیسپچ",IFERROR(VLOOKUP(Table1[[#This Row],[رتبه]],TblDispGrade[#All],2,FALSE),1),1))</f>
        <v>1</v>
      </c>
      <c r="G292" s="38" t="s">
        <v>9</v>
      </c>
      <c r="H292" s="40">
        <f>VLOOKUP(Table1[[#This Row],[جایگاه سازمانی]],Table2[#All],2,FALSE)</f>
        <v>3</v>
      </c>
      <c r="I292" s="38" t="s">
        <v>14</v>
      </c>
      <c r="J292" s="39">
        <f>VLOOKUP(Table1[[#This Row],[مدرک تحصیلی]],Table3[#All],2,FALSE)</f>
        <v>2</v>
      </c>
      <c r="K292" s="38"/>
      <c r="L292" s="40">
        <v>2</v>
      </c>
      <c r="M292" s="41">
        <f>Table1[[#This Row],[سابقه (سال)]]*'جداول پایه'!$B$21</f>
        <v>0.5</v>
      </c>
      <c r="N292" s="38" t="s">
        <v>17</v>
      </c>
      <c r="O292" s="39">
        <f>IFERROR(IF(Table1[[#This Row],[جایگاه سازمانی]]="عملیاتی",VLOOKUP(Table1[[#This Row],[منطقه خدمتی]],Table4[#All],2,FALSE),0),0)</f>
        <v>1</v>
      </c>
      <c r="P292" s="41">
        <f>Table1[[#This Row],[امتیاز جایگاه]]+Table1[[#This Row],[امتیاز مدرک]]+Table1[[#This Row],[امتیاز سابقه]]+Table1[[#This Row],[ضریب منطقه خدمتی]]</f>
        <v>6.5</v>
      </c>
    </row>
    <row r="293" spans="1:16" x14ac:dyDescent="0.15">
      <c r="A293" s="35"/>
      <c r="B293" s="38"/>
      <c r="C293" s="38"/>
      <c r="D293" s="38" t="s">
        <v>97</v>
      </c>
      <c r="E293" s="38"/>
      <c r="F293" s="39">
        <f>IF(Table1[[#This Row],[جایگاه سازمانی]]="عملیاتی",IFERROR(VLOOKUP(Table1[[#This Row],[رتبه]],TblOprGrade[#All],2,FALSE),1),IF(Table1[[#This Row],[جایگاه سازمانی]]="دیسپچ",IFERROR(VLOOKUP(Table1[[#This Row],[رتبه]],TblDispGrade[#All],2,FALSE),1),1))</f>
        <v>1</v>
      </c>
      <c r="G293" s="38" t="s">
        <v>9</v>
      </c>
      <c r="H293" s="40">
        <f>VLOOKUP(Table1[[#This Row],[جایگاه سازمانی]],Table2[#All],2,FALSE)</f>
        <v>3</v>
      </c>
      <c r="I293" s="38" t="s">
        <v>15</v>
      </c>
      <c r="J293" s="39">
        <f>VLOOKUP(Table1[[#This Row],[مدرک تحصیلی]],Table3[#All],2,FALSE)</f>
        <v>2.5</v>
      </c>
      <c r="K293" s="38"/>
      <c r="L293" s="40">
        <v>2</v>
      </c>
      <c r="M293" s="41">
        <f>Table1[[#This Row],[سابقه (سال)]]*'جداول پایه'!$B$21</f>
        <v>0.5</v>
      </c>
      <c r="N293" s="38" t="s">
        <v>18</v>
      </c>
      <c r="O293" s="39">
        <f>IFERROR(IF(Table1[[#This Row],[جایگاه سازمانی]]="عملیاتی",VLOOKUP(Table1[[#This Row],[منطقه خدمتی]],Table4[#All],2,FALSE),0),0)</f>
        <v>2</v>
      </c>
      <c r="P293" s="41">
        <f>Table1[[#This Row],[امتیاز جایگاه]]+Table1[[#This Row],[امتیاز مدرک]]+Table1[[#This Row],[امتیاز سابقه]]+Table1[[#This Row],[ضریب منطقه خدمتی]]</f>
        <v>8</v>
      </c>
    </row>
    <row r="294" spans="1:16" x14ac:dyDescent="0.15">
      <c r="A294" s="35"/>
      <c r="B294" s="38"/>
      <c r="C294" s="38"/>
      <c r="D294" s="38" t="s">
        <v>97</v>
      </c>
      <c r="E294" s="38"/>
      <c r="F294" s="39">
        <f>IF(Table1[[#This Row],[جایگاه سازمانی]]="عملیاتی",IFERROR(VLOOKUP(Table1[[#This Row],[رتبه]],TblOprGrade[#All],2,FALSE),1),IF(Table1[[#This Row],[جایگاه سازمانی]]="دیسپچ",IFERROR(VLOOKUP(Table1[[#This Row],[رتبه]],TblDispGrade[#All],2,FALSE),1),1))</f>
        <v>1</v>
      </c>
      <c r="G294" s="38" t="s">
        <v>9</v>
      </c>
      <c r="H294" s="40">
        <f>VLOOKUP(Table1[[#This Row],[جایگاه سازمانی]],Table2[#All],2,FALSE)</f>
        <v>3</v>
      </c>
      <c r="I294" s="38" t="s">
        <v>14</v>
      </c>
      <c r="J294" s="39">
        <f>VLOOKUP(Table1[[#This Row],[مدرک تحصیلی]],Table3[#All],2,FALSE)</f>
        <v>2</v>
      </c>
      <c r="K294" s="38"/>
      <c r="L294" s="40">
        <v>14</v>
      </c>
      <c r="M294" s="41">
        <f>Table1[[#This Row],[سابقه (سال)]]*'جداول پایه'!$B$21</f>
        <v>3.5</v>
      </c>
      <c r="N294" s="38" t="s">
        <v>17</v>
      </c>
      <c r="O294" s="39">
        <f>IFERROR(IF(Table1[[#This Row],[جایگاه سازمانی]]="عملیاتی",VLOOKUP(Table1[[#This Row],[منطقه خدمتی]],Table4[#All],2,FALSE),0),0)</f>
        <v>1</v>
      </c>
      <c r="P294" s="41">
        <f>Table1[[#This Row],[امتیاز جایگاه]]+Table1[[#This Row],[امتیاز مدرک]]+Table1[[#This Row],[امتیاز سابقه]]+Table1[[#This Row],[ضریب منطقه خدمتی]]</f>
        <v>9.5</v>
      </c>
    </row>
    <row r="295" spans="1:16" x14ac:dyDescent="0.15">
      <c r="A295" s="35"/>
      <c r="B295" s="38"/>
      <c r="C295" s="38"/>
      <c r="D295" s="38" t="s">
        <v>97</v>
      </c>
      <c r="E295" s="38"/>
      <c r="F295" s="39">
        <f>IF(Table1[[#This Row],[جایگاه سازمانی]]="عملیاتی",IFERROR(VLOOKUP(Table1[[#This Row],[رتبه]],TblOprGrade[#All],2,FALSE),1),IF(Table1[[#This Row],[جایگاه سازمانی]]="دیسپچ",IFERROR(VLOOKUP(Table1[[#This Row],[رتبه]],TblDispGrade[#All],2,FALSE),1),1))</f>
        <v>1</v>
      </c>
      <c r="G295" s="38" t="s">
        <v>9</v>
      </c>
      <c r="H295" s="40">
        <f>VLOOKUP(Table1[[#This Row],[جایگاه سازمانی]],Table2[#All],2,FALSE)</f>
        <v>3</v>
      </c>
      <c r="I295" s="38" t="s">
        <v>15</v>
      </c>
      <c r="J295" s="39">
        <f>VLOOKUP(Table1[[#This Row],[مدرک تحصیلی]],Table3[#All],2,FALSE)</f>
        <v>2.5</v>
      </c>
      <c r="K295" s="38"/>
      <c r="L295" s="40">
        <v>5</v>
      </c>
      <c r="M295" s="41">
        <f>Table1[[#This Row],[سابقه (سال)]]*'جداول پایه'!$B$21</f>
        <v>1.25</v>
      </c>
      <c r="N295" s="38" t="s">
        <v>18</v>
      </c>
      <c r="O295" s="39">
        <f>IFERROR(IF(Table1[[#This Row],[جایگاه سازمانی]]="عملیاتی",VLOOKUP(Table1[[#This Row],[منطقه خدمتی]],Table4[#All],2,FALSE),0),0)</f>
        <v>2</v>
      </c>
      <c r="P295" s="41">
        <f>Table1[[#This Row],[امتیاز جایگاه]]+Table1[[#This Row],[امتیاز مدرک]]+Table1[[#This Row],[امتیاز سابقه]]+Table1[[#This Row],[ضریب منطقه خدمتی]]</f>
        <v>8.75</v>
      </c>
    </row>
    <row r="296" spans="1:16" x14ac:dyDescent="0.15">
      <c r="A296" s="35"/>
      <c r="B296" s="38"/>
      <c r="C296" s="38"/>
      <c r="D296" s="38" t="s">
        <v>97</v>
      </c>
      <c r="E296" s="38"/>
      <c r="F296" s="39">
        <f>IF(Table1[[#This Row],[جایگاه سازمانی]]="عملیاتی",IFERROR(VLOOKUP(Table1[[#This Row],[رتبه]],TblOprGrade[#All],2,FALSE),1),IF(Table1[[#This Row],[جایگاه سازمانی]]="دیسپچ",IFERROR(VLOOKUP(Table1[[#This Row],[رتبه]],TblDispGrade[#All],2,FALSE),1),1))</f>
        <v>1</v>
      </c>
      <c r="G296" s="38" t="s">
        <v>9</v>
      </c>
      <c r="H296" s="40">
        <f>VLOOKUP(Table1[[#This Row],[جایگاه سازمانی]],Table2[#All],2,FALSE)</f>
        <v>3</v>
      </c>
      <c r="I296" s="38" t="s">
        <v>14</v>
      </c>
      <c r="J296" s="39">
        <f>VLOOKUP(Table1[[#This Row],[مدرک تحصیلی]],Table3[#All],2,FALSE)</f>
        <v>2</v>
      </c>
      <c r="K296" s="38"/>
      <c r="L296" s="40">
        <v>5</v>
      </c>
      <c r="M296" s="41">
        <f>Table1[[#This Row],[سابقه (سال)]]*'جداول پایه'!$B$21</f>
        <v>1.25</v>
      </c>
      <c r="N296" s="38" t="s">
        <v>18</v>
      </c>
      <c r="O296" s="39">
        <f>IFERROR(IF(Table1[[#This Row],[جایگاه سازمانی]]="عملیاتی",VLOOKUP(Table1[[#This Row],[منطقه خدمتی]],Table4[#All],2,FALSE),0),0)</f>
        <v>2</v>
      </c>
      <c r="P296" s="41">
        <f>Table1[[#This Row],[امتیاز جایگاه]]+Table1[[#This Row],[امتیاز مدرک]]+Table1[[#This Row],[امتیاز سابقه]]+Table1[[#This Row],[ضریب منطقه خدمتی]]</f>
        <v>8.25</v>
      </c>
    </row>
    <row r="297" spans="1:16" x14ac:dyDescent="0.15">
      <c r="A297" s="35"/>
      <c r="B297" s="38"/>
      <c r="C297" s="38"/>
      <c r="D297" s="38" t="s">
        <v>97</v>
      </c>
      <c r="E297" s="38"/>
      <c r="F297" s="39">
        <f>IF(Table1[[#This Row],[جایگاه سازمانی]]="عملیاتی",IFERROR(VLOOKUP(Table1[[#This Row],[رتبه]],TblOprGrade[#All],2,FALSE),1),IF(Table1[[#This Row],[جایگاه سازمانی]]="دیسپچ",IFERROR(VLOOKUP(Table1[[#This Row],[رتبه]],TblDispGrade[#All],2,FALSE),1),1))</f>
        <v>1</v>
      </c>
      <c r="G297" s="38" t="s">
        <v>9</v>
      </c>
      <c r="H297" s="40">
        <f>VLOOKUP(Table1[[#This Row],[جایگاه سازمانی]],Table2[#All],2,FALSE)</f>
        <v>3</v>
      </c>
      <c r="I297" s="38" t="s">
        <v>14</v>
      </c>
      <c r="J297" s="39">
        <f>VLOOKUP(Table1[[#This Row],[مدرک تحصیلی]],Table3[#All],2,FALSE)</f>
        <v>2</v>
      </c>
      <c r="K297" s="38"/>
      <c r="L297" s="40">
        <v>6</v>
      </c>
      <c r="M297" s="41">
        <f>Table1[[#This Row],[سابقه (سال)]]*'جداول پایه'!$B$21</f>
        <v>1.5</v>
      </c>
      <c r="N297" s="38" t="s">
        <v>18</v>
      </c>
      <c r="O297" s="39">
        <f>IFERROR(IF(Table1[[#This Row],[جایگاه سازمانی]]="عملیاتی",VLOOKUP(Table1[[#This Row],[منطقه خدمتی]],Table4[#All],2,FALSE),0),0)</f>
        <v>2</v>
      </c>
      <c r="P297" s="41">
        <f>Table1[[#This Row],[امتیاز جایگاه]]+Table1[[#This Row],[امتیاز مدرک]]+Table1[[#This Row],[امتیاز سابقه]]+Table1[[#This Row],[ضریب منطقه خدمتی]]</f>
        <v>8.5</v>
      </c>
    </row>
    <row r="298" spans="1:16" x14ac:dyDescent="0.15">
      <c r="A298" s="35"/>
      <c r="B298" s="38"/>
      <c r="C298" s="38"/>
      <c r="D298" s="38" t="s">
        <v>97</v>
      </c>
      <c r="E298" s="38"/>
      <c r="F298" s="39">
        <f>IF(Table1[[#This Row],[جایگاه سازمانی]]="عملیاتی",IFERROR(VLOOKUP(Table1[[#This Row],[رتبه]],TblOprGrade[#All],2,FALSE),1),IF(Table1[[#This Row],[جایگاه سازمانی]]="دیسپچ",IFERROR(VLOOKUP(Table1[[#This Row],[رتبه]],TblDispGrade[#All],2,FALSE),1),1))</f>
        <v>1</v>
      </c>
      <c r="G298" s="38" t="s">
        <v>9</v>
      </c>
      <c r="H298" s="40">
        <f>VLOOKUP(Table1[[#This Row],[جایگاه سازمانی]],Table2[#All],2,FALSE)</f>
        <v>3</v>
      </c>
      <c r="I298" s="38" t="s">
        <v>14</v>
      </c>
      <c r="J298" s="39">
        <f>VLOOKUP(Table1[[#This Row],[مدرک تحصیلی]],Table3[#All],2,FALSE)</f>
        <v>2</v>
      </c>
      <c r="K298" s="38"/>
      <c r="L298" s="40">
        <v>3</v>
      </c>
      <c r="M298" s="41">
        <f>Table1[[#This Row],[سابقه (سال)]]*'جداول پایه'!$B$21</f>
        <v>0.75</v>
      </c>
      <c r="N298" s="38" t="s">
        <v>18</v>
      </c>
      <c r="O298" s="39">
        <f>IFERROR(IF(Table1[[#This Row],[جایگاه سازمانی]]="عملیاتی",VLOOKUP(Table1[[#This Row],[منطقه خدمتی]],Table4[#All],2,FALSE),0),0)</f>
        <v>2</v>
      </c>
      <c r="P298" s="41">
        <f>Table1[[#This Row],[امتیاز جایگاه]]+Table1[[#This Row],[امتیاز مدرک]]+Table1[[#This Row],[امتیاز سابقه]]+Table1[[#This Row],[ضریب منطقه خدمتی]]</f>
        <v>7.75</v>
      </c>
    </row>
    <row r="299" spans="1:16" x14ac:dyDescent="0.15">
      <c r="A299" s="35"/>
      <c r="B299" s="38"/>
      <c r="C299" s="38"/>
      <c r="D299" s="38" t="s">
        <v>97</v>
      </c>
      <c r="E299" s="38"/>
      <c r="F299" s="39">
        <f>IF(Table1[[#This Row],[جایگاه سازمانی]]="عملیاتی",IFERROR(VLOOKUP(Table1[[#This Row],[رتبه]],TblOprGrade[#All],2,FALSE),1),IF(Table1[[#This Row],[جایگاه سازمانی]]="دیسپچ",IFERROR(VLOOKUP(Table1[[#This Row],[رتبه]],TblDispGrade[#All],2,FALSE),1),1))</f>
        <v>1</v>
      </c>
      <c r="G299" s="38" t="s">
        <v>9</v>
      </c>
      <c r="H299" s="40">
        <f>VLOOKUP(Table1[[#This Row],[جایگاه سازمانی]],Table2[#All],2,FALSE)</f>
        <v>3</v>
      </c>
      <c r="I299" s="38" t="s">
        <v>15</v>
      </c>
      <c r="J299" s="39">
        <f>VLOOKUP(Table1[[#This Row],[مدرک تحصیلی]],Table3[#All],2,FALSE)</f>
        <v>2.5</v>
      </c>
      <c r="K299" s="38"/>
      <c r="L299" s="40">
        <v>3</v>
      </c>
      <c r="M299" s="41">
        <f>Table1[[#This Row],[سابقه (سال)]]*'جداول پایه'!$B$21</f>
        <v>0.75</v>
      </c>
      <c r="N299" s="38" t="s">
        <v>18</v>
      </c>
      <c r="O299" s="39">
        <f>IFERROR(IF(Table1[[#This Row],[جایگاه سازمانی]]="عملیاتی",VLOOKUP(Table1[[#This Row],[منطقه خدمتی]],Table4[#All],2,FALSE),0),0)</f>
        <v>2</v>
      </c>
      <c r="P299" s="41">
        <f>Table1[[#This Row],[امتیاز جایگاه]]+Table1[[#This Row],[امتیاز مدرک]]+Table1[[#This Row],[امتیاز سابقه]]+Table1[[#This Row],[ضریب منطقه خدمتی]]</f>
        <v>8.25</v>
      </c>
    </row>
    <row r="300" spans="1:16" x14ac:dyDescent="0.15">
      <c r="A300" s="35"/>
      <c r="B300" s="38"/>
      <c r="C300" s="38"/>
      <c r="D300" s="38" t="s">
        <v>97</v>
      </c>
      <c r="E300" s="38"/>
      <c r="F300" s="39">
        <f>IF(Table1[[#This Row],[جایگاه سازمانی]]="عملیاتی",IFERROR(VLOOKUP(Table1[[#This Row],[رتبه]],TblOprGrade[#All],2,FALSE),1),IF(Table1[[#This Row],[جایگاه سازمانی]]="دیسپچ",IFERROR(VLOOKUP(Table1[[#This Row],[رتبه]],TblDispGrade[#All],2,FALSE),1),1))</f>
        <v>1</v>
      </c>
      <c r="G300" s="38" t="s">
        <v>9</v>
      </c>
      <c r="H300" s="40">
        <f>VLOOKUP(Table1[[#This Row],[جایگاه سازمانی]],Table2[#All],2,FALSE)</f>
        <v>3</v>
      </c>
      <c r="I300" s="38" t="s">
        <v>14</v>
      </c>
      <c r="J300" s="39">
        <f>VLOOKUP(Table1[[#This Row],[مدرک تحصیلی]],Table3[#All],2,FALSE)</f>
        <v>2</v>
      </c>
      <c r="K300" s="38"/>
      <c r="L300" s="40">
        <v>3</v>
      </c>
      <c r="M300" s="41">
        <f>Table1[[#This Row],[سابقه (سال)]]*'جداول پایه'!$B$21</f>
        <v>0.75</v>
      </c>
      <c r="N300" s="38" t="s">
        <v>18</v>
      </c>
      <c r="O300" s="39">
        <f>IFERROR(IF(Table1[[#This Row],[جایگاه سازمانی]]="عملیاتی",VLOOKUP(Table1[[#This Row],[منطقه خدمتی]],Table4[#All],2,FALSE),0),0)</f>
        <v>2</v>
      </c>
      <c r="P300" s="41">
        <f>Table1[[#This Row],[امتیاز جایگاه]]+Table1[[#This Row],[امتیاز مدرک]]+Table1[[#This Row],[امتیاز سابقه]]+Table1[[#This Row],[ضریب منطقه خدمتی]]</f>
        <v>7.75</v>
      </c>
    </row>
    <row r="301" spans="1:16" x14ac:dyDescent="0.15">
      <c r="A301" s="35"/>
      <c r="B301" s="38"/>
      <c r="C301" s="38"/>
      <c r="D301" s="38" t="s">
        <v>97</v>
      </c>
      <c r="E301" s="38"/>
      <c r="F301" s="39">
        <f>IF(Table1[[#This Row],[جایگاه سازمانی]]="عملیاتی",IFERROR(VLOOKUP(Table1[[#This Row],[رتبه]],TblOprGrade[#All],2,FALSE),1),IF(Table1[[#This Row],[جایگاه سازمانی]]="دیسپچ",IFERROR(VLOOKUP(Table1[[#This Row],[رتبه]],TblDispGrade[#All],2,FALSE),1),1))</f>
        <v>1</v>
      </c>
      <c r="G301" s="38" t="s">
        <v>9</v>
      </c>
      <c r="H301" s="40">
        <f>VLOOKUP(Table1[[#This Row],[جایگاه سازمانی]],Table2[#All],2,FALSE)</f>
        <v>3</v>
      </c>
      <c r="I301" s="38" t="s">
        <v>14</v>
      </c>
      <c r="J301" s="39">
        <f>VLOOKUP(Table1[[#This Row],[مدرک تحصیلی]],Table3[#All],2,FALSE)</f>
        <v>2</v>
      </c>
      <c r="K301" s="38"/>
      <c r="L301" s="40">
        <v>2</v>
      </c>
      <c r="M301" s="41">
        <f>Table1[[#This Row],[سابقه (سال)]]*'جداول پایه'!$B$21</f>
        <v>0.5</v>
      </c>
      <c r="N301" s="38" t="s">
        <v>18</v>
      </c>
      <c r="O301" s="39">
        <f>IFERROR(IF(Table1[[#This Row],[جایگاه سازمانی]]="عملیاتی",VLOOKUP(Table1[[#This Row],[منطقه خدمتی]],Table4[#All],2,FALSE),0),0)</f>
        <v>2</v>
      </c>
      <c r="P301" s="41">
        <f>Table1[[#This Row],[امتیاز جایگاه]]+Table1[[#This Row],[امتیاز مدرک]]+Table1[[#This Row],[امتیاز سابقه]]+Table1[[#This Row],[ضریب منطقه خدمتی]]</f>
        <v>7.5</v>
      </c>
    </row>
    <row r="302" spans="1:16" x14ac:dyDescent="0.15">
      <c r="A302" s="35"/>
      <c r="B302" s="38"/>
      <c r="C302" s="38"/>
      <c r="D302" s="38" t="s">
        <v>97</v>
      </c>
      <c r="E302" s="38"/>
      <c r="F302" s="39">
        <f>IF(Table1[[#This Row],[جایگاه سازمانی]]="عملیاتی",IFERROR(VLOOKUP(Table1[[#This Row],[رتبه]],TblOprGrade[#All],2,FALSE),1),IF(Table1[[#This Row],[جایگاه سازمانی]]="دیسپچ",IFERROR(VLOOKUP(Table1[[#This Row],[رتبه]],TblDispGrade[#All],2,FALSE),1),1))</f>
        <v>1</v>
      </c>
      <c r="G302" s="38" t="s">
        <v>9</v>
      </c>
      <c r="H302" s="40">
        <f>VLOOKUP(Table1[[#This Row],[جایگاه سازمانی]],Table2[#All],2,FALSE)</f>
        <v>3</v>
      </c>
      <c r="I302" s="38" t="s">
        <v>15</v>
      </c>
      <c r="J302" s="39">
        <f>VLOOKUP(Table1[[#This Row],[مدرک تحصیلی]],Table3[#All],2,FALSE)</f>
        <v>2.5</v>
      </c>
      <c r="K302" s="38"/>
      <c r="L302" s="40">
        <v>3</v>
      </c>
      <c r="M302" s="41">
        <f>Table1[[#This Row],[سابقه (سال)]]*'جداول پایه'!$B$21</f>
        <v>0.75</v>
      </c>
      <c r="N302" s="38" t="s">
        <v>18</v>
      </c>
      <c r="O302" s="39">
        <f>IFERROR(IF(Table1[[#This Row],[جایگاه سازمانی]]="عملیاتی",VLOOKUP(Table1[[#This Row],[منطقه خدمتی]],Table4[#All],2,FALSE),0),0)</f>
        <v>2</v>
      </c>
      <c r="P302" s="41">
        <f>Table1[[#This Row],[امتیاز جایگاه]]+Table1[[#This Row],[امتیاز مدرک]]+Table1[[#This Row],[امتیاز سابقه]]+Table1[[#This Row],[ضریب منطقه خدمتی]]</f>
        <v>8.25</v>
      </c>
    </row>
    <row r="303" spans="1:16" x14ac:dyDescent="0.15">
      <c r="A303" s="35"/>
      <c r="B303" s="38"/>
      <c r="C303" s="38"/>
      <c r="D303" s="38" t="s">
        <v>97</v>
      </c>
      <c r="E303" s="38"/>
      <c r="F303" s="39">
        <f>IF(Table1[[#This Row],[جایگاه سازمانی]]="عملیاتی",IFERROR(VLOOKUP(Table1[[#This Row],[رتبه]],TblOprGrade[#All],2,FALSE),1),IF(Table1[[#This Row],[جایگاه سازمانی]]="دیسپچ",IFERROR(VLOOKUP(Table1[[#This Row],[رتبه]],TblDispGrade[#All],2,FALSE),1),1))</f>
        <v>1</v>
      </c>
      <c r="G303" s="38" t="s">
        <v>9</v>
      </c>
      <c r="H303" s="40">
        <f>VLOOKUP(Table1[[#This Row],[جایگاه سازمانی]],Table2[#All],2,FALSE)</f>
        <v>3</v>
      </c>
      <c r="I303" s="38" t="s">
        <v>14</v>
      </c>
      <c r="J303" s="39">
        <f>VLOOKUP(Table1[[#This Row],[مدرک تحصیلی]],Table3[#All],2,FALSE)</f>
        <v>2</v>
      </c>
      <c r="K303" s="38"/>
      <c r="L303" s="40">
        <v>3</v>
      </c>
      <c r="M303" s="41">
        <f>Table1[[#This Row],[سابقه (سال)]]*'جداول پایه'!$B$21</f>
        <v>0.75</v>
      </c>
      <c r="N303" s="38" t="s">
        <v>17</v>
      </c>
      <c r="O303" s="39">
        <f>IFERROR(IF(Table1[[#This Row],[جایگاه سازمانی]]="عملیاتی",VLOOKUP(Table1[[#This Row],[منطقه خدمتی]],Table4[#All],2,FALSE),0),0)</f>
        <v>1</v>
      </c>
      <c r="P303" s="41">
        <f>Table1[[#This Row],[امتیاز جایگاه]]+Table1[[#This Row],[امتیاز مدرک]]+Table1[[#This Row],[امتیاز سابقه]]+Table1[[#This Row],[ضریب منطقه خدمتی]]</f>
        <v>6.75</v>
      </c>
    </row>
    <row r="304" spans="1:16" x14ac:dyDescent="0.15">
      <c r="A304" s="35"/>
      <c r="B304" s="38"/>
      <c r="C304" s="38"/>
      <c r="D304" s="38" t="s">
        <v>97</v>
      </c>
      <c r="E304" s="38"/>
      <c r="F304" s="39">
        <f>IF(Table1[[#This Row],[جایگاه سازمانی]]="عملیاتی",IFERROR(VLOOKUP(Table1[[#This Row],[رتبه]],TblOprGrade[#All],2,FALSE),1),IF(Table1[[#This Row],[جایگاه سازمانی]]="دیسپچ",IFERROR(VLOOKUP(Table1[[#This Row],[رتبه]],TblDispGrade[#All],2,FALSE),1),1))</f>
        <v>1</v>
      </c>
      <c r="G304" s="38" t="s">
        <v>9</v>
      </c>
      <c r="H304" s="40">
        <f>VLOOKUP(Table1[[#This Row],[جایگاه سازمانی]],Table2[#All],2,FALSE)</f>
        <v>3</v>
      </c>
      <c r="I304" s="38" t="s">
        <v>14</v>
      </c>
      <c r="J304" s="39">
        <f>VLOOKUP(Table1[[#This Row],[مدرک تحصیلی]],Table3[#All],2,FALSE)</f>
        <v>2</v>
      </c>
      <c r="K304" s="38"/>
      <c r="L304" s="40">
        <v>4</v>
      </c>
      <c r="M304" s="41">
        <f>Table1[[#This Row],[سابقه (سال)]]*'جداول پایه'!$B$21</f>
        <v>1</v>
      </c>
      <c r="N304" s="38" t="s">
        <v>18</v>
      </c>
      <c r="O304" s="39">
        <f>IFERROR(IF(Table1[[#This Row],[جایگاه سازمانی]]="عملیاتی",VLOOKUP(Table1[[#This Row],[منطقه خدمتی]],Table4[#All],2,FALSE),0),0)</f>
        <v>2</v>
      </c>
      <c r="P304" s="41">
        <f>Table1[[#This Row],[امتیاز جایگاه]]+Table1[[#This Row],[امتیاز مدرک]]+Table1[[#This Row],[امتیاز سابقه]]+Table1[[#This Row],[ضریب منطقه خدمتی]]</f>
        <v>8</v>
      </c>
    </row>
    <row r="305" spans="1:16" x14ac:dyDescent="0.15">
      <c r="A305" s="35"/>
      <c r="B305" s="38"/>
      <c r="C305" s="38"/>
      <c r="D305" s="38" t="s">
        <v>97</v>
      </c>
      <c r="E305" s="38"/>
      <c r="F305" s="39">
        <f>IF(Table1[[#This Row],[جایگاه سازمانی]]="عملیاتی",IFERROR(VLOOKUP(Table1[[#This Row],[رتبه]],TblOprGrade[#All],2,FALSE),1),IF(Table1[[#This Row],[جایگاه سازمانی]]="دیسپچ",IFERROR(VLOOKUP(Table1[[#This Row],[رتبه]],TblDispGrade[#All],2,FALSE),1),1))</f>
        <v>1</v>
      </c>
      <c r="G305" s="38" t="s">
        <v>9</v>
      </c>
      <c r="H305" s="40">
        <f>VLOOKUP(Table1[[#This Row],[جایگاه سازمانی]],Table2[#All],2,FALSE)</f>
        <v>3</v>
      </c>
      <c r="I305" s="38" t="s">
        <v>14</v>
      </c>
      <c r="J305" s="39">
        <f>VLOOKUP(Table1[[#This Row],[مدرک تحصیلی]],Table3[#All],2,FALSE)</f>
        <v>2</v>
      </c>
      <c r="K305" s="38"/>
      <c r="L305" s="40">
        <v>9</v>
      </c>
      <c r="M305" s="41">
        <f>Table1[[#This Row],[سابقه (سال)]]*'جداول پایه'!$B$21</f>
        <v>2.25</v>
      </c>
      <c r="N305" s="38" t="s">
        <v>18</v>
      </c>
      <c r="O305" s="39">
        <f>IFERROR(IF(Table1[[#This Row],[جایگاه سازمانی]]="عملیاتی",VLOOKUP(Table1[[#This Row],[منطقه خدمتی]],Table4[#All],2,FALSE),0),0)</f>
        <v>2</v>
      </c>
      <c r="P305" s="41">
        <f>Table1[[#This Row],[امتیاز جایگاه]]+Table1[[#This Row],[امتیاز مدرک]]+Table1[[#This Row],[امتیاز سابقه]]+Table1[[#This Row],[ضریب منطقه خدمتی]]</f>
        <v>9.25</v>
      </c>
    </row>
    <row r="306" spans="1:16" x14ac:dyDescent="0.15">
      <c r="A306" s="35"/>
      <c r="B306" s="38"/>
      <c r="C306" s="38"/>
      <c r="D306" s="38" t="s">
        <v>97</v>
      </c>
      <c r="E306" s="38"/>
      <c r="F306" s="39">
        <f>IF(Table1[[#This Row],[جایگاه سازمانی]]="عملیاتی",IFERROR(VLOOKUP(Table1[[#This Row],[رتبه]],TblOprGrade[#All],2,FALSE),1),IF(Table1[[#This Row],[جایگاه سازمانی]]="دیسپچ",IFERROR(VLOOKUP(Table1[[#This Row],[رتبه]],TblDispGrade[#All],2,FALSE),1),1))</f>
        <v>1</v>
      </c>
      <c r="G306" s="38" t="s">
        <v>9</v>
      </c>
      <c r="H306" s="40">
        <f>VLOOKUP(Table1[[#This Row],[جایگاه سازمانی]],Table2[#All],2,FALSE)</f>
        <v>3</v>
      </c>
      <c r="I306" s="38" t="s">
        <v>14</v>
      </c>
      <c r="J306" s="39">
        <f>VLOOKUP(Table1[[#This Row],[مدرک تحصیلی]],Table3[#All],2,FALSE)</f>
        <v>2</v>
      </c>
      <c r="K306" s="38"/>
      <c r="L306" s="40">
        <v>5</v>
      </c>
      <c r="M306" s="41">
        <f>Table1[[#This Row],[سابقه (سال)]]*'جداول پایه'!$B$21</f>
        <v>1.25</v>
      </c>
      <c r="N306" s="38" t="s">
        <v>18</v>
      </c>
      <c r="O306" s="39">
        <f>IFERROR(IF(Table1[[#This Row],[جایگاه سازمانی]]="عملیاتی",VLOOKUP(Table1[[#This Row],[منطقه خدمتی]],Table4[#All],2,FALSE),0),0)</f>
        <v>2</v>
      </c>
      <c r="P306" s="41">
        <f>Table1[[#This Row],[امتیاز جایگاه]]+Table1[[#This Row],[امتیاز مدرک]]+Table1[[#This Row],[امتیاز سابقه]]+Table1[[#This Row],[ضریب منطقه خدمتی]]</f>
        <v>8.25</v>
      </c>
    </row>
    <row r="307" spans="1:16" x14ac:dyDescent="0.15">
      <c r="A307" s="35"/>
      <c r="B307" s="38"/>
      <c r="C307" s="38"/>
      <c r="D307" s="38" t="s">
        <v>97</v>
      </c>
      <c r="E307" s="38"/>
      <c r="F307" s="39">
        <f>IF(Table1[[#This Row],[جایگاه سازمانی]]="عملیاتی",IFERROR(VLOOKUP(Table1[[#This Row],[رتبه]],TblOprGrade[#All],2,FALSE),1),IF(Table1[[#This Row],[جایگاه سازمانی]]="دیسپچ",IFERROR(VLOOKUP(Table1[[#This Row],[رتبه]],TblDispGrade[#All],2,FALSE),1),1))</f>
        <v>1</v>
      </c>
      <c r="G307" s="38" t="s">
        <v>9</v>
      </c>
      <c r="H307" s="40">
        <f>VLOOKUP(Table1[[#This Row],[جایگاه سازمانی]],Table2[#All],2,FALSE)</f>
        <v>3</v>
      </c>
      <c r="I307" s="38" t="s">
        <v>15</v>
      </c>
      <c r="J307" s="39">
        <f>VLOOKUP(Table1[[#This Row],[مدرک تحصیلی]],Table3[#All],2,FALSE)</f>
        <v>2.5</v>
      </c>
      <c r="K307" s="38"/>
      <c r="L307" s="40">
        <v>5</v>
      </c>
      <c r="M307" s="41">
        <f>Table1[[#This Row],[سابقه (سال)]]*'جداول پایه'!$B$21</f>
        <v>1.25</v>
      </c>
      <c r="N307" s="38" t="s">
        <v>17</v>
      </c>
      <c r="O307" s="39">
        <f>IFERROR(IF(Table1[[#This Row],[جایگاه سازمانی]]="عملیاتی",VLOOKUP(Table1[[#This Row],[منطقه خدمتی]],Table4[#All],2,FALSE),0),0)</f>
        <v>1</v>
      </c>
      <c r="P307" s="41">
        <f>Table1[[#This Row],[امتیاز جایگاه]]+Table1[[#This Row],[امتیاز مدرک]]+Table1[[#This Row],[امتیاز سابقه]]+Table1[[#This Row],[ضریب منطقه خدمتی]]</f>
        <v>7.75</v>
      </c>
    </row>
    <row r="308" spans="1:16" x14ac:dyDescent="0.15">
      <c r="A308" s="35"/>
      <c r="B308" s="38"/>
      <c r="C308" s="38"/>
      <c r="D308" s="38" t="s">
        <v>97</v>
      </c>
      <c r="E308" s="38"/>
      <c r="F308" s="39">
        <f>IF(Table1[[#This Row],[جایگاه سازمانی]]="عملیاتی",IFERROR(VLOOKUP(Table1[[#This Row],[رتبه]],TblOprGrade[#All],2,FALSE),1),IF(Table1[[#This Row],[جایگاه سازمانی]]="دیسپچ",IFERROR(VLOOKUP(Table1[[#This Row],[رتبه]],TblDispGrade[#All],2,FALSE),1),1))</f>
        <v>1</v>
      </c>
      <c r="G308" s="38" t="s">
        <v>9</v>
      </c>
      <c r="H308" s="40">
        <f>VLOOKUP(Table1[[#This Row],[جایگاه سازمانی]],Table2[#All],2,FALSE)</f>
        <v>3</v>
      </c>
      <c r="I308" s="38" t="s">
        <v>14</v>
      </c>
      <c r="J308" s="39">
        <f>VLOOKUP(Table1[[#This Row],[مدرک تحصیلی]],Table3[#All],2,FALSE)</f>
        <v>2</v>
      </c>
      <c r="K308" s="38"/>
      <c r="L308" s="40">
        <v>4</v>
      </c>
      <c r="M308" s="41">
        <f>Table1[[#This Row],[سابقه (سال)]]*'جداول پایه'!$B$21</f>
        <v>1</v>
      </c>
      <c r="N308" s="38" t="s">
        <v>17</v>
      </c>
      <c r="O308" s="39">
        <f>IFERROR(IF(Table1[[#This Row],[جایگاه سازمانی]]="عملیاتی",VLOOKUP(Table1[[#This Row],[منطقه خدمتی]],Table4[#All],2,FALSE),0),0)</f>
        <v>1</v>
      </c>
      <c r="P308" s="41">
        <f>Table1[[#This Row],[امتیاز جایگاه]]+Table1[[#This Row],[امتیاز مدرک]]+Table1[[#This Row],[امتیاز سابقه]]+Table1[[#This Row],[ضریب منطقه خدمتی]]</f>
        <v>7</v>
      </c>
    </row>
    <row r="309" spans="1:16" x14ac:dyDescent="0.15">
      <c r="A309" s="35"/>
      <c r="B309" s="38"/>
      <c r="C309" s="38"/>
      <c r="D309" s="38" t="s">
        <v>97</v>
      </c>
      <c r="E309" s="59"/>
      <c r="F309" s="39">
        <f>IF(Table1[[#This Row],[جایگاه سازمانی]]="عملیاتی",IFERROR(VLOOKUP(Table1[[#This Row],[رتبه]],TblOprGrade[#All],2,FALSE),1),IF(Table1[[#This Row],[جایگاه سازمانی]]="دیسپچ",IFERROR(VLOOKUP(Table1[[#This Row],[رتبه]],TblDispGrade[#All],2,FALSE),1),1))</f>
        <v>1</v>
      </c>
      <c r="G309" s="38" t="s">
        <v>9</v>
      </c>
      <c r="H309" s="40">
        <f>VLOOKUP(Table1[[#This Row],[جایگاه سازمانی]],Table2[#All],2,FALSE)</f>
        <v>3</v>
      </c>
      <c r="I309" s="38" t="s">
        <v>14</v>
      </c>
      <c r="J309" s="39">
        <f>VLOOKUP(Table1[[#This Row],[مدرک تحصیلی]],Table3[#All],2,FALSE)</f>
        <v>2</v>
      </c>
      <c r="K309" s="38"/>
      <c r="L309" s="40">
        <v>2</v>
      </c>
      <c r="M309" s="41">
        <f>Table1[[#This Row],[سابقه (سال)]]*'جداول پایه'!$B$21</f>
        <v>0.5</v>
      </c>
      <c r="N309" s="41" t="s">
        <v>18</v>
      </c>
      <c r="O309" s="39">
        <f>IFERROR(IF(Table1[[#This Row],[جایگاه سازمانی]]="عملیاتی",VLOOKUP(Table1[[#This Row],[منطقه خدمتی]],Table4[#All],2,FALSE),0),0)</f>
        <v>2</v>
      </c>
      <c r="P309" s="39">
        <f>Table1[[#This Row],[امتیاز جایگاه]]+Table1[[#This Row],[امتیاز مدرک]]+Table1[[#This Row],[امتیاز سابقه]]+Table1[[#This Row],[ضریب منطقه خدمتی]]</f>
        <v>7.5</v>
      </c>
    </row>
    <row r="310" spans="1:16" x14ac:dyDescent="0.15">
      <c r="A310" s="35"/>
      <c r="B310" s="38"/>
      <c r="C310" s="38"/>
      <c r="D310" s="38" t="s">
        <v>97</v>
      </c>
      <c r="E310" s="59"/>
      <c r="F310" s="39">
        <f>IF(Table1[[#This Row],[جایگاه سازمانی]]="عملیاتی",IFERROR(VLOOKUP(Table1[[#This Row],[رتبه]],TblOprGrade[#All],2,FALSE),1),IF(Table1[[#This Row],[جایگاه سازمانی]]="دیسپچ",IFERROR(VLOOKUP(Table1[[#This Row],[رتبه]],TblDispGrade[#All],2,FALSE),1),1))</f>
        <v>1</v>
      </c>
      <c r="G310" s="38" t="s">
        <v>9</v>
      </c>
      <c r="H310" s="40">
        <f>VLOOKUP(Table1[[#This Row],[جایگاه سازمانی]],Table2[#All],2,FALSE)</f>
        <v>3</v>
      </c>
      <c r="I310" s="38" t="s">
        <v>15</v>
      </c>
      <c r="J310" s="39">
        <f>VLOOKUP(Table1[[#This Row],[مدرک تحصیلی]],Table3[#All],2,FALSE)</f>
        <v>2.5</v>
      </c>
      <c r="K310" s="38"/>
      <c r="L310" s="40">
        <v>3</v>
      </c>
      <c r="M310" s="41">
        <f>Table1[[#This Row],[سابقه (سال)]]*'جداول پایه'!$B$21</f>
        <v>0.75</v>
      </c>
      <c r="N310" s="41" t="s">
        <v>18</v>
      </c>
      <c r="O310" s="39">
        <f>IFERROR(IF(Table1[[#This Row],[جایگاه سازمانی]]="عملیاتی",VLOOKUP(Table1[[#This Row],[منطقه خدمتی]],Table4[#All],2,FALSE),0),0)</f>
        <v>2</v>
      </c>
      <c r="P310" s="39">
        <f>Table1[[#This Row],[امتیاز جایگاه]]+Table1[[#This Row],[امتیاز مدرک]]+Table1[[#This Row],[امتیاز سابقه]]+Table1[[#This Row],[ضریب منطقه خدمتی]]</f>
        <v>8.25</v>
      </c>
    </row>
    <row r="311" spans="1:16" x14ac:dyDescent="0.15">
      <c r="A311" s="35"/>
      <c r="B311" s="38"/>
      <c r="C311" s="38"/>
      <c r="D311" s="38" t="s">
        <v>97</v>
      </c>
      <c r="E311" s="59"/>
      <c r="F311" s="39">
        <f>IF(Table1[[#This Row],[جایگاه سازمانی]]="عملیاتی",IFERROR(VLOOKUP(Table1[[#This Row],[رتبه]],TblOprGrade[#All],2,FALSE),1),IF(Table1[[#This Row],[جایگاه سازمانی]]="دیسپچ",IFERROR(VLOOKUP(Table1[[#This Row],[رتبه]],TblDispGrade[#All],2,FALSE),1),1))</f>
        <v>1</v>
      </c>
      <c r="G311" s="38" t="s">
        <v>9</v>
      </c>
      <c r="H311" s="40">
        <f>VLOOKUP(Table1[[#This Row],[جایگاه سازمانی]],Table2[#All],2,FALSE)</f>
        <v>3</v>
      </c>
      <c r="I311" s="38" t="s">
        <v>14</v>
      </c>
      <c r="J311" s="39">
        <f>VLOOKUP(Table1[[#This Row],[مدرک تحصیلی]],Table3[#All],2,FALSE)</f>
        <v>2</v>
      </c>
      <c r="K311" s="38"/>
      <c r="L311" s="40">
        <v>30</v>
      </c>
      <c r="M311" s="41">
        <f>Table1[[#This Row],[سابقه (سال)]]*'جداول پایه'!$B$21</f>
        <v>7.5</v>
      </c>
      <c r="N311" s="41" t="s">
        <v>18</v>
      </c>
      <c r="O311" s="39">
        <f>IFERROR(IF(Table1[[#This Row],[جایگاه سازمانی]]="عملیاتی",VLOOKUP(Table1[[#This Row],[منطقه خدمتی]],Table4[#All],2,FALSE),0),0)</f>
        <v>2</v>
      </c>
      <c r="P311" s="39">
        <f>Table1[[#This Row],[امتیاز جایگاه]]+Table1[[#This Row],[امتیاز مدرک]]+Table1[[#This Row],[امتیاز سابقه]]+Table1[[#This Row],[ضریب منطقه خدمتی]]</f>
        <v>14.5</v>
      </c>
    </row>
    <row r="312" spans="1:16" x14ac:dyDescent="0.15">
      <c r="A312" s="35"/>
      <c r="B312" s="38"/>
      <c r="C312" s="38"/>
      <c r="D312" s="38" t="s">
        <v>97</v>
      </c>
      <c r="E312" s="59"/>
      <c r="F312" s="39">
        <f>IF(Table1[[#This Row],[جایگاه سازمانی]]="عملیاتی",IFERROR(VLOOKUP(Table1[[#This Row],[رتبه]],TblOprGrade[#All],2,FALSE),1),IF(Table1[[#This Row],[جایگاه سازمانی]]="دیسپچ",IFERROR(VLOOKUP(Table1[[#This Row],[رتبه]],TblDispGrade[#All],2,FALSE),1),1))</f>
        <v>1</v>
      </c>
      <c r="G312" s="38" t="s">
        <v>9</v>
      </c>
      <c r="H312" s="40">
        <f>VLOOKUP(Table1[[#This Row],[جایگاه سازمانی]],Table2[#All],2,FALSE)</f>
        <v>3</v>
      </c>
      <c r="I312" s="38" t="s">
        <v>14</v>
      </c>
      <c r="J312" s="39">
        <f>VLOOKUP(Table1[[#This Row],[مدرک تحصیلی]],Table3[#All],2,FALSE)</f>
        <v>2</v>
      </c>
      <c r="K312" s="38"/>
      <c r="L312" s="40">
        <v>3</v>
      </c>
      <c r="M312" s="41">
        <f>Table1[[#This Row],[سابقه (سال)]]*'جداول پایه'!$B$21</f>
        <v>0.75</v>
      </c>
      <c r="N312" s="41" t="s">
        <v>18</v>
      </c>
      <c r="O312" s="39">
        <f>IFERROR(IF(Table1[[#This Row],[جایگاه سازمانی]]="عملیاتی",VLOOKUP(Table1[[#This Row],[منطقه خدمتی]],Table4[#All],2,FALSE),0),0)</f>
        <v>2</v>
      </c>
      <c r="P312" s="39">
        <f>Table1[[#This Row],[امتیاز جایگاه]]+Table1[[#This Row],[امتیاز مدرک]]+Table1[[#This Row],[امتیاز سابقه]]+Table1[[#This Row],[ضریب منطقه خدمتی]]</f>
        <v>7.75</v>
      </c>
    </row>
    <row r="313" spans="1:16" x14ac:dyDescent="0.15">
      <c r="A313" s="35"/>
      <c r="B313" s="38"/>
      <c r="C313" s="38"/>
      <c r="D313" s="38" t="s">
        <v>97</v>
      </c>
      <c r="E313" s="59"/>
      <c r="F313" s="39">
        <f>IF(Table1[[#This Row],[جایگاه سازمانی]]="عملیاتی",IFERROR(VLOOKUP(Table1[[#This Row],[رتبه]],TblOprGrade[#All],2,FALSE),1),IF(Table1[[#This Row],[جایگاه سازمانی]]="دیسپچ",IFERROR(VLOOKUP(Table1[[#This Row],[رتبه]],TblDispGrade[#All],2,FALSE),1),1))</f>
        <v>1</v>
      </c>
      <c r="G313" s="38" t="s">
        <v>9</v>
      </c>
      <c r="H313" s="40">
        <f>VLOOKUP(Table1[[#This Row],[جایگاه سازمانی]],Table2[#All],2,FALSE)</f>
        <v>3</v>
      </c>
      <c r="I313" s="38" t="s">
        <v>14</v>
      </c>
      <c r="J313" s="39">
        <f>VLOOKUP(Table1[[#This Row],[مدرک تحصیلی]],Table3[#All],2,FALSE)</f>
        <v>2</v>
      </c>
      <c r="K313" s="38"/>
      <c r="L313" s="40">
        <v>4</v>
      </c>
      <c r="M313" s="41">
        <f>Table1[[#This Row],[سابقه (سال)]]*'جداول پایه'!$B$21</f>
        <v>1</v>
      </c>
      <c r="N313" s="41" t="s">
        <v>18</v>
      </c>
      <c r="O313" s="39">
        <f>IFERROR(IF(Table1[[#This Row],[جایگاه سازمانی]]="عملیاتی",VLOOKUP(Table1[[#This Row],[منطقه خدمتی]],Table4[#All],2,FALSE),0),0)</f>
        <v>2</v>
      </c>
      <c r="P313" s="39">
        <f>Table1[[#This Row],[امتیاز جایگاه]]+Table1[[#This Row],[امتیاز مدرک]]+Table1[[#This Row],[امتیاز سابقه]]+Table1[[#This Row],[ضریب منطقه خدمتی]]</f>
        <v>8</v>
      </c>
    </row>
    <row r="314" spans="1:16" x14ac:dyDescent="0.15">
      <c r="A314" s="35"/>
      <c r="B314" s="38"/>
      <c r="C314" s="38"/>
      <c r="D314" s="38" t="s">
        <v>97</v>
      </c>
      <c r="E314" s="59"/>
      <c r="F314" s="39">
        <f>IF(Table1[[#This Row],[جایگاه سازمانی]]="عملیاتی",IFERROR(VLOOKUP(Table1[[#This Row],[رتبه]],TblOprGrade[#All],2,FALSE),1),IF(Table1[[#This Row],[جایگاه سازمانی]]="دیسپچ",IFERROR(VLOOKUP(Table1[[#This Row],[رتبه]],TblDispGrade[#All],2,FALSE),1),1))</f>
        <v>1</v>
      </c>
      <c r="G314" s="38" t="s">
        <v>9</v>
      </c>
      <c r="H314" s="40">
        <f>VLOOKUP(Table1[[#This Row],[جایگاه سازمانی]],Table2[#All],2,FALSE)</f>
        <v>3</v>
      </c>
      <c r="I314" s="38" t="s">
        <v>15</v>
      </c>
      <c r="J314" s="39">
        <f>VLOOKUP(Table1[[#This Row],[مدرک تحصیلی]],Table3[#All],2,FALSE)</f>
        <v>2.5</v>
      </c>
      <c r="K314" s="38"/>
      <c r="L314" s="40">
        <v>4</v>
      </c>
      <c r="M314" s="41">
        <f>Table1[[#This Row],[سابقه (سال)]]*'جداول پایه'!$B$21</f>
        <v>1</v>
      </c>
      <c r="N314" s="41" t="s">
        <v>18</v>
      </c>
      <c r="O314" s="39">
        <f>IFERROR(IF(Table1[[#This Row],[جایگاه سازمانی]]="عملیاتی",VLOOKUP(Table1[[#This Row],[منطقه خدمتی]],Table4[#All],2,FALSE),0),0)</f>
        <v>2</v>
      </c>
      <c r="P314" s="39">
        <f>Table1[[#This Row],[امتیاز جایگاه]]+Table1[[#This Row],[امتیاز مدرک]]+Table1[[#This Row],[امتیاز سابقه]]+Table1[[#This Row],[ضریب منطقه خدمتی]]</f>
        <v>8.5</v>
      </c>
    </row>
    <row r="315" spans="1:16" s="55" customFormat="1" x14ac:dyDescent="0.15">
      <c r="A315" s="35"/>
      <c r="B315" s="35"/>
      <c r="C315" s="35"/>
      <c r="D315" s="35" t="s">
        <v>96</v>
      </c>
      <c r="E315" s="35"/>
      <c r="F315" s="36">
        <f>IF(Table1[[#This Row],[جایگاه سازمانی]]="عملیاتی",IFERROR(VLOOKUP(Table1[[#This Row],[رتبه]],TblOprGrade[#All],2,FALSE),1),IF(Table1[[#This Row],[جایگاه سازمانی]]="دیسپچ",IFERROR(VLOOKUP(Table1[[#This Row],[رتبه]],TblDispGrade[#All],2,FALSE),1),1))</f>
        <v>1</v>
      </c>
      <c r="G315" s="35" t="s">
        <v>9</v>
      </c>
      <c r="H315" s="56">
        <f>VLOOKUP(Table1[[#This Row],[جایگاه سازمانی]],Table2[#All],2,FALSE)</f>
        <v>3</v>
      </c>
      <c r="I315" s="35" t="s">
        <v>15</v>
      </c>
      <c r="J315" s="36">
        <f>VLOOKUP(Table1[[#This Row],[مدرک تحصیلی]],Table3[#All],2,FALSE)</f>
        <v>2.5</v>
      </c>
      <c r="K315" s="35"/>
      <c r="L315" s="56">
        <v>26</v>
      </c>
      <c r="M315" s="57">
        <f>Table1[[#This Row],[سابقه (سال)]]*'جداول پایه'!$B$21</f>
        <v>6.5</v>
      </c>
      <c r="N315" s="35" t="s">
        <v>17</v>
      </c>
      <c r="O315" s="36">
        <f>IFERROR(IF(Table1[[#This Row],[جایگاه سازمانی]]="عملیاتی",VLOOKUP(Table1[[#This Row],[منطقه خدمتی]],Table4[#All],2,FALSE),0),0)</f>
        <v>1</v>
      </c>
      <c r="P315" s="57">
        <f>Table1[[#This Row],[امتیاز جایگاه]]+Table1[[#This Row],[امتیاز مدرک]]+Table1[[#This Row],[امتیاز سابقه]]+Table1[[#This Row],[ضریب منطقه خدمتی]]</f>
        <v>13</v>
      </c>
    </row>
    <row r="316" spans="1:16" x14ac:dyDescent="0.15">
      <c r="A316" s="35"/>
      <c r="B316" s="38"/>
      <c r="C316" s="38"/>
      <c r="D316" s="38" t="s">
        <v>96</v>
      </c>
      <c r="E316" s="38"/>
      <c r="F316" s="39">
        <f>IF(Table1[[#This Row],[جایگاه سازمانی]]="عملیاتی",IFERROR(VLOOKUP(Table1[[#This Row],[رتبه]],TblOprGrade[#All],2,FALSE),1),IF(Table1[[#This Row],[جایگاه سازمانی]]="دیسپچ",IFERROR(VLOOKUP(Table1[[#This Row],[رتبه]],TblDispGrade[#All],2,FALSE),1),1))</f>
        <v>1</v>
      </c>
      <c r="G316" s="38" t="s">
        <v>9</v>
      </c>
      <c r="H316" s="40">
        <f>VLOOKUP(Table1[[#This Row],[جایگاه سازمانی]],Table2[#All],2,FALSE)</f>
        <v>3</v>
      </c>
      <c r="I316" s="38" t="s">
        <v>15</v>
      </c>
      <c r="J316" s="39">
        <f>VLOOKUP(Table1[[#This Row],[مدرک تحصیلی]],Table3[#All],2,FALSE)</f>
        <v>2.5</v>
      </c>
      <c r="K316" s="38"/>
      <c r="L316" s="40">
        <v>28</v>
      </c>
      <c r="M316" s="41">
        <f>Table1[[#This Row],[سابقه (سال)]]*'جداول پایه'!$B$21</f>
        <v>7</v>
      </c>
      <c r="N316" s="38" t="s">
        <v>18</v>
      </c>
      <c r="O316" s="39">
        <f>IFERROR(IF(Table1[[#This Row],[جایگاه سازمانی]]="عملیاتی",VLOOKUP(Table1[[#This Row],[منطقه خدمتی]],Table4[#All],2,FALSE),0),0)</f>
        <v>2</v>
      </c>
      <c r="P316" s="41">
        <f>Table1[[#This Row],[امتیاز جایگاه]]+Table1[[#This Row],[امتیاز مدرک]]+Table1[[#This Row],[امتیاز سابقه]]+Table1[[#This Row],[ضریب منطقه خدمتی]]</f>
        <v>14.5</v>
      </c>
    </row>
    <row r="317" spans="1:16" x14ac:dyDescent="0.15">
      <c r="A317" s="35"/>
      <c r="B317" s="38"/>
      <c r="C317" s="38"/>
      <c r="D317" s="38" t="s">
        <v>96</v>
      </c>
      <c r="E317" s="38"/>
      <c r="F317" s="39">
        <f>IF(Table1[[#This Row],[جایگاه سازمانی]]="عملیاتی",IFERROR(VLOOKUP(Table1[[#This Row],[رتبه]],TblOprGrade[#All],2,FALSE),1),IF(Table1[[#This Row],[جایگاه سازمانی]]="دیسپچ",IFERROR(VLOOKUP(Table1[[#This Row],[رتبه]],TblDispGrade[#All],2,FALSE),1),1))</f>
        <v>1</v>
      </c>
      <c r="G317" s="38" t="s">
        <v>9</v>
      </c>
      <c r="H317" s="40">
        <f>VLOOKUP(Table1[[#This Row],[جایگاه سازمانی]],Table2[#All],2,FALSE)</f>
        <v>3</v>
      </c>
      <c r="I317" s="38" t="s">
        <v>14</v>
      </c>
      <c r="J317" s="39">
        <f>VLOOKUP(Table1[[#This Row],[مدرک تحصیلی]],Table3[#All],2,FALSE)</f>
        <v>2</v>
      </c>
      <c r="K317" s="38"/>
      <c r="L317" s="40">
        <v>3</v>
      </c>
      <c r="M317" s="41">
        <f>Table1[[#This Row],[سابقه (سال)]]*'جداول پایه'!$B$21</f>
        <v>0.75</v>
      </c>
      <c r="N317" s="38" t="s">
        <v>18</v>
      </c>
      <c r="O317" s="39">
        <f>IFERROR(IF(Table1[[#This Row],[جایگاه سازمانی]]="عملیاتی",VLOOKUP(Table1[[#This Row],[منطقه خدمتی]],Table4[#All],2,FALSE),0),0)</f>
        <v>2</v>
      </c>
      <c r="P317" s="41">
        <f>Table1[[#This Row],[امتیاز جایگاه]]+Table1[[#This Row],[امتیاز مدرک]]+Table1[[#This Row],[امتیاز سابقه]]+Table1[[#This Row],[ضریب منطقه خدمتی]]</f>
        <v>7.75</v>
      </c>
    </row>
    <row r="318" spans="1:16" x14ac:dyDescent="0.15">
      <c r="A318" s="35"/>
      <c r="B318" s="38"/>
      <c r="C318" s="38"/>
      <c r="D318" s="38" t="s">
        <v>96</v>
      </c>
      <c r="E318" s="38"/>
      <c r="F318" s="39">
        <f>IF(Table1[[#This Row],[جایگاه سازمانی]]="عملیاتی",IFERROR(VLOOKUP(Table1[[#This Row],[رتبه]],TblOprGrade[#All],2,FALSE),1),IF(Table1[[#This Row],[جایگاه سازمانی]]="دیسپچ",IFERROR(VLOOKUP(Table1[[#This Row],[رتبه]],TblDispGrade[#All],2,FALSE),1),1))</f>
        <v>1</v>
      </c>
      <c r="G318" s="38" t="s">
        <v>9</v>
      </c>
      <c r="H318" s="40">
        <f>VLOOKUP(Table1[[#This Row],[جایگاه سازمانی]],Table2[#All],2,FALSE)</f>
        <v>3</v>
      </c>
      <c r="I318" s="38" t="s">
        <v>15</v>
      </c>
      <c r="J318" s="39">
        <f>VLOOKUP(Table1[[#This Row],[مدرک تحصیلی]],Table3[#All],2,FALSE)</f>
        <v>2.5</v>
      </c>
      <c r="K318" s="38"/>
      <c r="L318" s="40">
        <v>4</v>
      </c>
      <c r="M318" s="41">
        <f>Table1[[#This Row],[سابقه (سال)]]*'جداول پایه'!$B$21</f>
        <v>1</v>
      </c>
      <c r="N318" s="38" t="s">
        <v>18</v>
      </c>
      <c r="O318" s="39">
        <f>IFERROR(IF(Table1[[#This Row],[جایگاه سازمانی]]="عملیاتی",VLOOKUP(Table1[[#This Row],[منطقه خدمتی]],Table4[#All],2,FALSE),0),0)</f>
        <v>2</v>
      </c>
      <c r="P318" s="41">
        <f>Table1[[#This Row],[امتیاز جایگاه]]+Table1[[#This Row],[امتیاز مدرک]]+Table1[[#This Row],[امتیاز سابقه]]+Table1[[#This Row],[ضریب منطقه خدمتی]]</f>
        <v>8.5</v>
      </c>
    </row>
    <row r="319" spans="1:16" x14ac:dyDescent="0.15">
      <c r="A319" s="35"/>
      <c r="B319" s="38"/>
      <c r="C319" s="38"/>
      <c r="D319" s="38" t="s">
        <v>96</v>
      </c>
      <c r="E319" s="38"/>
      <c r="F319" s="39">
        <f>IF(Table1[[#This Row],[جایگاه سازمانی]]="عملیاتی",IFERROR(VLOOKUP(Table1[[#This Row],[رتبه]],TblOprGrade[#All],2,FALSE),1),IF(Table1[[#This Row],[جایگاه سازمانی]]="دیسپچ",IFERROR(VLOOKUP(Table1[[#This Row],[رتبه]],TblDispGrade[#All],2,FALSE),1),1))</f>
        <v>1</v>
      </c>
      <c r="G319" s="38" t="s">
        <v>9</v>
      </c>
      <c r="H319" s="40">
        <f>VLOOKUP(Table1[[#This Row],[جایگاه سازمانی]],Table2[#All],2,FALSE)</f>
        <v>3</v>
      </c>
      <c r="I319" s="38" t="s">
        <v>15</v>
      </c>
      <c r="J319" s="39">
        <f>VLOOKUP(Table1[[#This Row],[مدرک تحصیلی]],Table3[#All],2,FALSE)</f>
        <v>2.5</v>
      </c>
      <c r="K319" s="38"/>
      <c r="L319" s="40">
        <v>7</v>
      </c>
      <c r="M319" s="41">
        <f>Table1[[#This Row],[سابقه (سال)]]*'جداول پایه'!$B$21</f>
        <v>1.75</v>
      </c>
      <c r="N319" s="38" t="s">
        <v>17</v>
      </c>
      <c r="O319" s="39">
        <f>IFERROR(IF(Table1[[#This Row],[جایگاه سازمانی]]="عملیاتی",VLOOKUP(Table1[[#This Row],[منطقه خدمتی]],Table4[#All],2,FALSE),0),0)</f>
        <v>1</v>
      </c>
      <c r="P319" s="41">
        <f>Table1[[#This Row],[امتیاز جایگاه]]+Table1[[#This Row],[امتیاز مدرک]]+Table1[[#This Row],[امتیاز سابقه]]+Table1[[#This Row],[ضریب منطقه خدمتی]]</f>
        <v>8.25</v>
      </c>
    </row>
    <row r="320" spans="1:16" x14ac:dyDescent="0.15">
      <c r="A320" s="35"/>
      <c r="B320" s="38"/>
      <c r="C320" s="38"/>
      <c r="D320" s="38" t="s">
        <v>96</v>
      </c>
      <c r="E320" s="38"/>
      <c r="F320" s="39">
        <f>IF(Table1[[#This Row],[جایگاه سازمانی]]="عملیاتی",IFERROR(VLOOKUP(Table1[[#This Row],[رتبه]],TblOprGrade[#All],2,FALSE),1),IF(Table1[[#This Row],[جایگاه سازمانی]]="دیسپچ",IFERROR(VLOOKUP(Table1[[#This Row],[رتبه]],TblDispGrade[#All],2,FALSE),1),1))</f>
        <v>1</v>
      </c>
      <c r="G320" s="38" t="s">
        <v>9</v>
      </c>
      <c r="H320" s="40">
        <f>VLOOKUP(Table1[[#This Row],[جایگاه سازمانی]],Table2[#All],2,FALSE)</f>
        <v>3</v>
      </c>
      <c r="I320" s="38" t="s">
        <v>15</v>
      </c>
      <c r="J320" s="39">
        <f>VLOOKUP(Table1[[#This Row],[مدرک تحصیلی]],Table3[#All],2,FALSE)</f>
        <v>2.5</v>
      </c>
      <c r="K320" s="38"/>
      <c r="L320" s="40">
        <v>17</v>
      </c>
      <c r="M320" s="41">
        <f>Table1[[#This Row],[سابقه (سال)]]*'جداول پایه'!$B$21</f>
        <v>4.25</v>
      </c>
      <c r="N320" s="38" t="s">
        <v>17</v>
      </c>
      <c r="O320" s="39">
        <f>IFERROR(IF(Table1[[#This Row],[جایگاه سازمانی]]="عملیاتی",VLOOKUP(Table1[[#This Row],[منطقه خدمتی]],Table4[#All],2,FALSE),0),0)</f>
        <v>1</v>
      </c>
      <c r="P320" s="41">
        <f>Table1[[#This Row],[امتیاز جایگاه]]+Table1[[#This Row],[امتیاز مدرک]]+Table1[[#This Row],[امتیاز سابقه]]+Table1[[#This Row],[ضریب منطقه خدمتی]]</f>
        <v>10.75</v>
      </c>
    </row>
    <row r="321" spans="1:16" x14ac:dyDescent="0.15">
      <c r="A321" s="35"/>
      <c r="B321" s="38"/>
      <c r="C321" s="38"/>
      <c r="D321" s="38" t="s">
        <v>96</v>
      </c>
      <c r="E321" s="38"/>
      <c r="F321" s="39">
        <f>IF(Table1[[#This Row],[جایگاه سازمانی]]="عملیاتی",IFERROR(VLOOKUP(Table1[[#This Row],[رتبه]],TblOprGrade[#All],2,FALSE),1),IF(Table1[[#This Row],[جایگاه سازمانی]]="دیسپچ",IFERROR(VLOOKUP(Table1[[#This Row],[رتبه]],TblDispGrade[#All],2,FALSE),1),1))</f>
        <v>1</v>
      </c>
      <c r="G321" s="38" t="s">
        <v>9</v>
      </c>
      <c r="H321" s="40">
        <f>VLOOKUP(Table1[[#This Row],[جایگاه سازمانی]],Table2[#All],2,FALSE)</f>
        <v>3</v>
      </c>
      <c r="I321" s="38" t="s">
        <v>15</v>
      </c>
      <c r="J321" s="39">
        <f>VLOOKUP(Table1[[#This Row],[مدرک تحصیلی]],Table3[#All],2,FALSE)</f>
        <v>2.5</v>
      </c>
      <c r="K321" s="38"/>
      <c r="L321" s="40">
        <v>13</v>
      </c>
      <c r="M321" s="41">
        <f>Table1[[#This Row],[سابقه (سال)]]*'جداول پایه'!$B$21</f>
        <v>3.25</v>
      </c>
      <c r="N321" s="38" t="s">
        <v>17</v>
      </c>
      <c r="O321" s="39">
        <f>IFERROR(IF(Table1[[#This Row],[جایگاه سازمانی]]="عملیاتی",VLOOKUP(Table1[[#This Row],[منطقه خدمتی]],Table4[#All],2,FALSE),0),0)</f>
        <v>1</v>
      </c>
      <c r="P321" s="41">
        <f>Table1[[#This Row],[امتیاز جایگاه]]+Table1[[#This Row],[امتیاز مدرک]]+Table1[[#This Row],[امتیاز سابقه]]+Table1[[#This Row],[ضریب منطقه خدمتی]]</f>
        <v>9.75</v>
      </c>
    </row>
    <row r="322" spans="1:16" x14ac:dyDescent="0.15">
      <c r="A322" s="35"/>
      <c r="B322" s="38"/>
      <c r="C322" s="38"/>
      <c r="D322" s="38" t="s">
        <v>96</v>
      </c>
      <c r="E322" s="38"/>
      <c r="F322" s="39">
        <f>IF(Table1[[#This Row],[جایگاه سازمانی]]="عملیاتی",IFERROR(VLOOKUP(Table1[[#This Row],[رتبه]],TblOprGrade[#All],2,FALSE),1),IF(Table1[[#This Row],[جایگاه سازمانی]]="دیسپچ",IFERROR(VLOOKUP(Table1[[#This Row],[رتبه]],TblDispGrade[#All],2,FALSE),1),1))</f>
        <v>1</v>
      </c>
      <c r="G322" s="38" t="s">
        <v>9</v>
      </c>
      <c r="H322" s="40">
        <f>VLOOKUP(Table1[[#This Row],[جایگاه سازمانی]],Table2[#All],2,FALSE)</f>
        <v>3</v>
      </c>
      <c r="I322" s="38" t="s">
        <v>14</v>
      </c>
      <c r="J322" s="39">
        <f>VLOOKUP(Table1[[#This Row],[مدرک تحصیلی]],Table3[#All],2,FALSE)</f>
        <v>2</v>
      </c>
      <c r="K322" s="38"/>
      <c r="L322" s="40">
        <v>15</v>
      </c>
      <c r="M322" s="41">
        <f>Table1[[#This Row],[سابقه (سال)]]*'جداول پایه'!$B$21</f>
        <v>3.75</v>
      </c>
      <c r="N322" s="38" t="s">
        <v>17</v>
      </c>
      <c r="O322" s="39">
        <f>IFERROR(IF(Table1[[#This Row],[جایگاه سازمانی]]="عملیاتی",VLOOKUP(Table1[[#This Row],[منطقه خدمتی]],Table4[#All],2,FALSE),0),0)</f>
        <v>1</v>
      </c>
      <c r="P322" s="41">
        <f>Table1[[#This Row],[امتیاز جایگاه]]+Table1[[#This Row],[امتیاز مدرک]]+Table1[[#This Row],[امتیاز سابقه]]+Table1[[#This Row],[ضریب منطقه خدمتی]]</f>
        <v>9.75</v>
      </c>
    </row>
    <row r="323" spans="1:16" x14ac:dyDescent="0.15">
      <c r="A323" s="35"/>
      <c r="B323" s="38"/>
      <c r="C323" s="38"/>
      <c r="D323" s="38" t="s">
        <v>96</v>
      </c>
      <c r="E323" s="38"/>
      <c r="F323" s="39">
        <f>IF(Table1[[#This Row],[جایگاه سازمانی]]="عملیاتی",IFERROR(VLOOKUP(Table1[[#This Row],[رتبه]],TblOprGrade[#All],2,FALSE),1),IF(Table1[[#This Row],[جایگاه سازمانی]]="دیسپچ",IFERROR(VLOOKUP(Table1[[#This Row],[رتبه]],TblDispGrade[#All],2,FALSE),1),1))</f>
        <v>1</v>
      </c>
      <c r="G323" s="38" t="s">
        <v>9</v>
      </c>
      <c r="H323" s="40">
        <f>VLOOKUP(Table1[[#This Row],[جایگاه سازمانی]],Table2[#All],2,FALSE)</f>
        <v>3</v>
      </c>
      <c r="I323" s="38" t="s">
        <v>15</v>
      </c>
      <c r="J323" s="39">
        <f>VLOOKUP(Table1[[#This Row],[مدرک تحصیلی]],Table3[#All],2,FALSE)</f>
        <v>2.5</v>
      </c>
      <c r="K323" s="38"/>
      <c r="L323" s="40">
        <v>15</v>
      </c>
      <c r="M323" s="41">
        <f>Table1[[#This Row],[سابقه (سال)]]*'جداول پایه'!$B$21</f>
        <v>3.75</v>
      </c>
      <c r="N323" s="38" t="s">
        <v>18</v>
      </c>
      <c r="O323" s="39">
        <f>IFERROR(IF(Table1[[#This Row],[جایگاه سازمانی]]="عملیاتی",VLOOKUP(Table1[[#This Row],[منطقه خدمتی]],Table4[#All],2,FALSE),0),0)</f>
        <v>2</v>
      </c>
      <c r="P323" s="41">
        <f>Table1[[#This Row],[امتیاز جایگاه]]+Table1[[#This Row],[امتیاز مدرک]]+Table1[[#This Row],[امتیاز سابقه]]+Table1[[#This Row],[ضریب منطقه خدمتی]]</f>
        <v>11.25</v>
      </c>
    </row>
    <row r="324" spans="1:16" x14ac:dyDescent="0.15">
      <c r="A324" s="35"/>
      <c r="B324" s="38"/>
      <c r="C324" s="38"/>
      <c r="D324" s="38" t="s">
        <v>96</v>
      </c>
      <c r="E324" s="38"/>
      <c r="F324" s="39">
        <f>IF(Table1[[#This Row],[جایگاه سازمانی]]="عملیاتی",IFERROR(VLOOKUP(Table1[[#This Row],[رتبه]],TblOprGrade[#All],2,FALSE),1),IF(Table1[[#This Row],[جایگاه سازمانی]]="دیسپچ",IFERROR(VLOOKUP(Table1[[#This Row],[رتبه]],TblDispGrade[#All],2,FALSE),1),1))</f>
        <v>1</v>
      </c>
      <c r="G324" s="38" t="s">
        <v>9</v>
      </c>
      <c r="H324" s="40">
        <f>VLOOKUP(Table1[[#This Row],[جایگاه سازمانی]],Table2[#All],2,FALSE)</f>
        <v>3</v>
      </c>
      <c r="I324" s="38" t="s">
        <v>14</v>
      </c>
      <c r="J324" s="39">
        <f>VLOOKUP(Table1[[#This Row],[مدرک تحصیلی]],Table3[#All],2,FALSE)</f>
        <v>2</v>
      </c>
      <c r="K324" s="38"/>
      <c r="L324" s="40">
        <v>23</v>
      </c>
      <c r="M324" s="41">
        <f>Table1[[#This Row],[سابقه (سال)]]*'جداول پایه'!$B$21</f>
        <v>5.75</v>
      </c>
      <c r="N324" s="38" t="s">
        <v>18</v>
      </c>
      <c r="O324" s="39">
        <f>IFERROR(IF(Table1[[#This Row],[جایگاه سازمانی]]="عملیاتی",VLOOKUP(Table1[[#This Row],[منطقه خدمتی]],Table4[#All],2,FALSE),0),0)</f>
        <v>2</v>
      </c>
      <c r="P324" s="41">
        <f>Table1[[#This Row],[امتیاز جایگاه]]+Table1[[#This Row],[امتیاز مدرک]]+Table1[[#This Row],[امتیاز سابقه]]+Table1[[#This Row],[ضریب منطقه خدمتی]]</f>
        <v>12.75</v>
      </c>
    </row>
    <row r="325" spans="1:16" x14ac:dyDescent="0.15">
      <c r="A325" s="35"/>
      <c r="B325" s="38"/>
      <c r="C325" s="38"/>
      <c r="D325" s="38" t="s">
        <v>96</v>
      </c>
      <c r="E325" s="38"/>
      <c r="F325" s="39">
        <f>IF(Table1[[#This Row],[جایگاه سازمانی]]="عملیاتی",IFERROR(VLOOKUP(Table1[[#This Row],[رتبه]],TblOprGrade[#All],2,FALSE),1),IF(Table1[[#This Row],[جایگاه سازمانی]]="دیسپچ",IFERROR(VLOOKUP(Table1[[#This Row],[رتبه]],TblDispGrade[#All],2,FALSE),1),1))</f>
        <v>1</v>
      </c>
      <c r="G325" s="38" t="s">
        <v>9</v>
      </c>
      <c r="H325" s="40">
        <f>VLOOKUP(Table1[[#This Row],[جایگاه سازمانی]],Table2[#All],2,FALSE)</f>
        <v>3</v>
      </c>
      <c r="I325" s="38" t="s">
        <v>16</v>
      </c>
      <c r="J325" s="39">
        <f>VLOOKUP(Table1[[#This Row],[مدرک تحصیلی]],Table3[#All],2,FALSE)</f>
        <v>3</v>
      </c>
      <c r="K325" s="38"/>
      <c r="L325" s="40">
        <v>21</v>
      </c>
      <c r="M325" s="41">
        <f>Table1[[#This Row],[سابقه (سال)]]*'جداول پایه'!$B$21</f>
        <v>5.25</v>
      </c>
      <c r="N325" s="38" t="s">
        <v>18</v>
      </c>
      <c r="O325" s="39">
        <f>IFERROR(IF(Table1[[#This Row],[جایگاه سازمانی]]="عملیاتی",VLOOKUP(Table1[[#This Row],[منطقه خدمتی]],Table4[#All],2,FALSE),0),0)</f>
        <v>2</v>
      </c>
      <c r="P325" s="41">
        <f>Table1[[#This Row],[امتیاز جایگاه]]+Table1[[#This Row],[امتیاز مدرک]]+Table1[[#This Row],[امتیاز سابقه]]+Table1[[#This Row],[ضریب منطقه خدمتی]]</f>
        <v>13.25</v>
      </c>
    </row>
    <row r="326" spans="1:16" x14ac:dyDescent="0.15">
      <c r="A326" s="35"/>
      <c r="B326" s="38"/>
      <c r="C326" s="38"/>
      <c r="D326" s="38" t="s">
        <v>96</v>
      </c>
      <c r="E326" s="38"/>
      <c r="F326" s="39">
        <f>IF(Table1[[#This Row],[جایگاه سازمانی]]="عملیاتی",IFERROR(VLOOKUP(Table1[[#This Row],[رتبه]],TblOprGrade[#All],2,FALSE),1),IF(Table1[[#This Row],[جایگاه سازمانی]]="دیسپچ",IFERROR(VLOOKUP(Table1[[#This Row],[رتبه]],TblDispGrade[#All],2,FALSE),1),1))</f>
        <v>1</v>
      </c>
      <c r="G326" s="38" t="s">
        <v>9</v>
      </c>
      <c r="H326" s="40">
        <f>VLOOKUP(Table1[[#This Row],[جایگاه سازمانی]],Table2[#All],2,FALSE)</f>
        <v>3</v>
      </c>
      <c r="I326" s="38" t="s">
        <v>14</v>
      </c>
      <c r="J326" s="39">
        <f>VLOOKUP(Table1[[#This Row],[مدرک تحصیلی]],Table3[#All],2,FALSE)</f>
        <v>2</v>
      </c>
      <c r="K326" s="38"/>
      <c r="L326" s="40">
        <v>8</v>
      </c>
      <c r="M326" s="41">
        <f>Table1[[#This Row],[سابقه (سال)]]*'جداول پایه'!$B$21</f>
        <v>2</v>
      </c>
      <c r="N326" s="38" t="s">
        <v>18</v>
      </c>
      <c r="O326" s="39">
        <f>IFERROR(IF(Table1[[#This Row],[جایگاه سازمانی]]="عملیاتی",VLOOKUP(Table1[[#This Row],[منطقه خدمتی]],Table4[#All],2,FALSE),0),0)</f>
        <v>2</v>
      </c>
      <c r="P326" s="41">
        <f>Table1[[#This Row],[امتیاز جایگاه]]+Table1[[#This Row],[امتیاز مدرک]]+Table1[[#This Row],[امتیاز سابقه]]+Table1[[#This Row],[ضریب منطقه خدمتی]]</f>
        <v>9</v>
      </c>
    </row>
    <row r="327" spans="1:16" x14ac:dyDescent="0.15">
      <c r="A327" s="35"/>
      <c r="B327" s="38"/>
      <c r="C327" s="38"/>
      <c r="D327" s="38" t="s">
        <v>96</v>
      </c>
      <c r="E327" s="38"/>
      <c r="F327" s="39">
        <f>IF(Table1[[#This Row],[جایگاه سازمانی]]="عملیاتی",IFERROR(VLOOKUP(Table1[[#This Row],[رتبه]],TblOprGrade[#All],2,FALSE),1),IF(Table1[[#This Row],[جایگاه سازمانی]]="دیسپچ",IFERROR(VLOOKUP(Table1[[#This Row],[رتبه]],TblDispGrade[#All],2,FALSE),1),1))</f>
        <v>1</v>
      </c>
      <c r="G327" s="38" t="s">
        <v>9</v>
      </c>
      <c r="H327" s="40">
        <f>VLOOKUP(Table1[[#This Row],[جایگاه سازمانی]],Table2[#All],2,FALSE)</f>
        <v>3</v>
      </c>
      <c r="I327" s="38" t="s">
        <v>16</v>
      </c>
      <c r="J327" s="39">
        <f>VLOOKUP(Table1[[#This Row],[مدرک تحصیلی]],Table3[#All],2,FALSE)</f>
        <v>3</v>
      </c>
      <c r="K327" s="38"/>
      <c r="L327" s="40">
        <v>19</v>
      </c>
      <c r="M327" s="41">
        <f>Table1[[#This Row],[سابقه (سال)]]*'جداول پایه'!$B$21</f>
        <v>4.75</v>
      </c>
      <c r="N327" s="38" t="s">
        <v>18</v>
      </c>
      <c r="O327" s="39">
        <f>IFERROR(IF(Table1[[#This Row],[جایگاه سازمانی]]="عملیاتی",VLOOKUP(Table1[[#This Row],[منطقه خدمتی]],Table4[#All],2,FALSE),0),0)</f>
        <v>2</v>
      </c>
      <c r="P327" s="41">
        <f>Table1[[#This Row],[امتیاز جایگاه]]+Table1[[#This Row],[امتیاز مدرک]]+Table1[[#This Row],[امتیاز سابقه]]+Table1[[#This Row],[ضریب منطقه خدمتی]]</f>
        <v>12.75</v>
      </c>
    </row>
    <row r="328" spans="1:16" x14ac:dyDescent="0.15">
      <c r="A328" s="35"/>
      <c r="B328" s="38"/>
      <c r="C328" s="38"/>
      <c r="D328" s="38" t="s">
        <v>96</v>
      </c>
      <c r="E328" s="38"/>
      <c r="F328" s="39">
        <f>IF(Table1[[#This Row],[جایگاه سازمانی]]="عملیاتی",IFERROR(VLOOKUP(Table1[[#This Row],[رتبه]],TblOprGrade[#All],2,FALSE),1),IF(Table1[[#This Row],[جایگاه سازمانی]]="دیسپچ",IFERROR(VLOOKUP(Table1[[#This Row],[رتبه]],TblDispGrade[#All],2,FALSE),1),1))</f>
        <v>1</v>
      </c>
      <c r="G328" s="38" t="s">
        <v>9</v>
      </c>
      <c r="H328" s="40">
        <f>VLOOKUP(Table1[[#This Row],[جایگاه سازمانی]],Table2[#All],2,FALSE)</f>
        <v>3</v>
      </c>
      <c r="I328" s="38" t="s">
        <v>15</v>
      </c>
      <c r="J328" s="39">
        <f>VLOOKUP(Table1[[#This Row],[مدرک تحصیلی]],Table3[#All],2,FALSE)</f>
        <v>2.5</v>
      </c>
      <c r="K328" s="38"/>
      <c r="L328" s="40">
        <v>13</v>
      </c>
      <c r="M328" s="41">
        <f>Table1[[#This Row],[سابقه (سال)]]*'جداول پایه'!$B$21</f>
        <v>3.25</v>
      </c>
      <c r="N328" s="38" t="s">
        <v>18</v>
      </c>
      <c r="O328" s="39">
        <f>IFERROR(IF(Table1[[#This Row],[جایگاه سازمانی]]="عملیاتی",VLOOKUP(Table1[[#This Row],[منطقه خدمتی]],Table4[#All],2,FALSE),0),0)</f>
        <v>2</v>
      </c>
      <c r="P328" s="41">
        <f>Table1[[#This Row],[امتیاز جایگاه]]+Table1[[#This Row],[امتیاز مدرک]]+Table1[[#This Row],[امتیاز سابقه]]+Table1[[#This Row],[ضریب منطقه خدمتی]]</f>
        <v>10.75</v>
      </c>
    </row>
    <row r="329" spans="1:16" x14ac:dyDescent="0.15">
      <c r="A329" s="35"/>
      <c r="B329" s="38"/>
      <c r="C329" s="38"/>
      <c r="D329" s="38" t="s">
        <v>96</v>
      </c>
      <c r="E329" s="38"/>
      <c r="F329" s="39">
        <f>IF(Table1[[#This Row],[جایگاه سازمانی]]="عملیاتی",IFERROR(VLOOKUP(Table1[[#This Row],[رتبه]],TblOprGrade[#All],2,FALSE),1),IF(Table1[[#This Row],[جایگاه سازمانی]]="دیسپچ",IFERROR(VLOOKUP(Table1[[#This Row],[رتبه]],TblDispGrade[#All],2,FALSE),1),1))</f>
        <v>1</v>
      </c>
      <c r="G329" s="38" t="s">
        <v>9</v>
      </c>
      <c r="H329" s="40">
        <f>VLOOKUP(Table1[[#This Row],[جایگاه سازمانی]],Table2[#All],2,FALSE)</f>
        <v>3</v>
      </c>
      <c r="I329" s="38" t="s">
        <v>15</v>
      </c>
      <c r="J329" s="39">
        <f>VLOOKUP(Table1[[#This Row],[مدرک تحصیلی]],Table3[#All],2,FALSE)</f>
        <v>2.5</v>
      </c>
      <c r="K329" s="38"/>
      <c r="L329" s="40">
        <v>17</v>
      </c>
      <c r="M329" s="41">
        <f>Table1[[#This Row],[سابقه (سال)]]*'جداول پایه'!$B$21</f>
        <v>4.25</v>
      </c>
      <c r="N329" s="38" t="s">
        <v>18</v>
      </c>
      <c r="O329" s="39">
        <f>IFERROR(IF(Table1[[#This Row],[جایگاه سازمانی]]="عملیاتی",VLOOKUP(Table1[[#This Row],[منطقه خدمتی]],Table4[#All],2,FALSE),0),0)</f>
        <v>2</v>
      </c>
      <c r="P329" s="41">
        <f>Table1[[#This Row],[امتیاز جایگاه]]+Table1[[#This Row],[امتیاز مدرک]]+Table1[[#This Row],[امتیاز سابقه]]+Table1[[#This Row],[ضریب منطقه خدمتی]]</f>
        <v>11.75</v>
      </c>
    </row>
    <row r="330" spans="1:16" x14ac:dyDescent="0.15">
      <c r="A330" s="35"/>
      <c r="B330" s="38"/>
      <c r="C330" s="38"/>
      <c r="D330" s="38" t="s">
        <v>96</v>
      </c>
      <c r="E330" s="38"/>
      <c r="F330" s="39">
        <f>IF(Table1[[#This Row],[جایگاه سازمانی]]="عملیاتی",IFERROR(VLOOKUP(Table1[[#This Row],[رتبه]],TblOprGrade[#All],2,FALSE),1),IF(Table1[[#This Row],[جایگاه سازمانی]]="دیسپچ",IFERROR(VLOOKUP(Table1[[#This Row],[رتبه]],TblDispGrade[#All],2,FALSE),1),1))</f>
        <v>1</v>
      </c>
      <c r="G330" s="38" t="s">
        <v>9</v>
      </c>
      <c r="H330" s="40">
        <f>VLOOKUP(Table1[[#This Row],[جایگاه سازمانی]],Table2[#All],2,FALSE)</f>
        <v>3</v>
      </c>
      <c r="I330" s="38" t="s">
        <v>15</v>
      </c>
      <c r="J330" s="39">
        <f>VLOOKUP(Table1[[#This Row],[مدرک تحصیلی]],Table3[#All],2,FALSE)</f>
        <v>2.5</v>
      </c>
      <c r="K330" s="38"/>
      <c r="L330" s="40">
        <v>13</v>
      </c>
      <c r="M330" s="41">
        <f>Table1[[#This Row],[سابقه (سال)]]*'جداول پایه'!$B$21</f>
        <v>3.25</v>
      </c>
      <c r="N330" s="38" t="s">
        <v>18</v>
      </c>
      <c r="O330" s="39">
        <f>IFERROR(IF(Table1[[#This Row],[جایگاه سازمانی]]="عملیاتی",VLOOKUP(Table1[[#This Row],[منطقه خدمتی]],Table4[#All],2,FALSE),0),0)</f>
        <v>2</v>
      </c>
      <c r="P330" s="41">
        <f>Table1[[#This Row],[امتیاز جایگاه]]+Table1[[#This Row],[امتیاز مدرک]]+Table1[[#This Row],[امتیاز سابقه]]+Table1[[#This Row],[ضریب منطقه خدمتی]]</f>
        <v>10.75</v>
      </c>
    </row>
    <row r="331" spans="1:16" x14ac:dyDescent="0.15">
      <c r="A331" s="35"/>
      <c r="B331" s="38"/>
      <c r="C331" s="38"/>
      <c r="D331" s="38" t="s">
        <v>96</v>
      </c>
      <c r="E331" s="38"/>
      <c r="F331" s="39">
        <f>IF(Table1[[#This Row],[جایگاه سازمانی]]="عملیاتی",IFERROR(VLOOKUP(Table1[[#This Row],[رتبه]],TblOprGrade[#All],2,FALSE),1),IF(Table1[[#This Row],[جایگاه سازمانی]]="دیسپچ",IFERROR(VLOOKUP(Table1[[#This Row],[رتبه]],TblDispGrade[#All],2,FALSE),1),1))</f>
        <v>1</v>
      </c>
      <c r="G331" s="38" t="s">
        <v>9</v>
      </c>
      <c r="H331" s="40">
        <f>VLOOKUP(Table1[[#This Row],[جایگاه سازمانی]],Table2[#All],2,FALSE)</f>
        <v>3</v>
      </c>
      <c r="I331" s="38" t="s">
        <v>15</v>
      </c>
      <c r="J331" s="39">
        <f>VLOOKUP(Table1[[#This Row],[مدرک تحصیلی]],Table3[#All],2,FALSE)</f>
        <v>2.5</v>
      </c>
      <c r="K331" s="38"/>
      <c r="L331" s="40">
        <v>14</v>
      </c>
      <c r="M331" s="41">
        <f>Table1[[#This Row],[سابقه (سال)]]*'جداول پایه'!$B$21</f>
        <v>3.5</v>
      </c>
      <c r="N331" s="38" t="s">
        <v>18</v>
      </c>
      <c r="O331" s="39">
        <f>IFERROR(IF(Table1[[#This Row],[جایگاه سازمانی]]="عملیاتی",VLOOKUP(Table1[[#This Row],[منطقه خدمتی]],Table4[#All],2,FALSE),0),0)</f>
        <v>2</v>
      </c>
      <c r="P331" s="41">
        <f>Table1[[#This Row],[امتیاز جایگاه]]+Table1[[#This Row],[امتیاز مدرک]]+Table1[[#This Row],[امتیاز سابقه]]+Table1[[#This Row],[ضریب منطقه خدمتی]]</f>
        <v>11</v>
      </c>
    </row>
    <row r="332" spans="1:16" x14ac:dyDescent="0.15">
      <c r="A332" s="35"/>
      <c r="B332" s="38"/>
      <c r="C332" s="38"/>
      <c r="D332" s="38" t="s">
        <v>96</v>
      </c>
      <c r="E332" s="38"/>
      <c r="F332" s="39">
        <f>IF(Table1[[#This Row],[جایگاه سازمانی]]="عملیاتی",IFERROR(VLOOKUP(Table1[[#This Row],[رتبه]],TblOprGrade[#All],2,FALSE),1),IF(Table1[[#This Row],[جایگاه سازمانی]]="دیسپچ",IFERROR(VLOOKUP(Table1[[#This Row],[رتبه]],TblDispGrade[#All],2,FALSE),1),1))</f>
        <v>1</v>
      </c>
      <c r="G332" s="38" t="s">
        <v>9</v>
      </c>
      <c r="H332" s="40">
        <f>VLOOKUP(Table1[[#This Row],[جایگاه سازمانی]],Table2[#All],2,FALSE)</f>
        <v>3</v>
      </c>
      <c r="I332" s="38" t="s">
        <v>15</v>
      </c>
      <c r="J332" s="39">
        <f>VLOOKUP(Table1[[#This Row],[مدرک تحصیلی]],Table3[#All],2,FALSE)</f>
        <v>2.5</v>
      </c>
      <c r="K332" s="38"/>
      <c r="L332" s="40">
        <v>13</v>
      </c>
      <c r="M332" s="41">
        <f>Table1[[#This Row],[سابقه (سال)]]*'جداول پایه'!$B$21</f>
        <v>3.25</v>
      </c>
      <c r="N332" s="38" t="s">
        <v>17</v>
      </c>
      <c r="O332" s="39">
        <f>IFERROR(IF(Table1[[#This Row],[جایگاه سازمانی]]="عملیاتی",VLOOKUP(Table1[[#This Row],[منطقه خدمتی]],Table4[#All],2,FALSE),0),0)</f>
        <v>1</v>
      </c>
      <c r="P332" s="41">
        <f>Table1[[#This Row],[امتیاز جایگاه]]+Table1[[#This Row],[امتیاز مدرک]]+Table1[[#This Row],[امتیاز سابقه]]+Table1[[#This Row],[ضریب منطقه خدمتی]]</f>
        <v>9.75</v>
      </c>
    </row>
    <row r="333" spans="1:16" x14ac:dyDescent="0.15">
      <c r="A333" s="35"/>
      <c r="B333" s="38"/>
      <c r="C333" s="38"/>
      <c r="D333" s="38" t="s">
        <v>96</v>
      </c>
      <c r="E333" s="38"/>
      <c r="F333" s="39">
        <f>IF(Table1[[#This Row],[جایگاه سازمانی]]="عملیاتی",IFERROR(VLOOKUP(Table1[[#This Row],[رتبه]],TblOprGrade[#All],2,FALSE),1),IF(Table1[[#This Row],[جایگاه سازمانی]]="دیسپچ",IFERROR(VLOOKUP(Table1[[#This Row],[رتبه]],TblDispGrade[#All],2,FALSE),1),1))</f>
        <v>1</v>
      </c>
      <c r="G333" s="38" t="s">
        <v>9</v>
      </c>
      <c r="H333" s="40">
        <f>VLOOKUP(Table1[[#This Row],[جایگاه سازمانی]],Table2[#All],2,FALSE)</f>
        <v>3</v>
      </c>
      <c r="I333" s="38" t="s">
        <v>15</v>
      </c>
      <c r="J333" s="39">
        <f>VLOOKUP(Table1[[#This Row],[مدرک تحصیلی]],Table3[#All],2,FALSE)</f>
        <v>2.5</v>
      </c>
      <c r="K333" s="38"/>
      <c r="L333" s="40">
        <v>5</v>
      </c>
      <c r="M333" s="41">
        <f>Table1[[#This Row],[سابقه (سال)]]*'جداول پایه'!$B$21</f>
        <v>1.25</v>
      </c>
      <c r="N333" s="38" t="s">
        <v>18</v>
      </c>
      <c r="O333" s="39">
        <f>IFERROR(IF(Table1[[#This Row],[جایگاه سازمانی]]="عملیاتی",VLOOKUP(Table1[[#This Row],[منطقه خدمتی]],Table4[#All],2,FALSE),0),0)</f>
        <v>2</v>
      </c>
      <c r="P333" s="41">
        <f>Table1[[#This Row],[امتیاز جایگاه]]+Table1[[#This Row],[امتیاز مدرک]]+Table1[[#This Row],[امتیاز سابقه]]+Table1[[#This Row],[ضریب منطقه خدمتی]]</f>
        <v>8.75</v>
      </c>
    </row>
    <row r="334" spans="1:16" x14ac:dyDescent="0.15">
      <c r="A334" s="35"/>
      <c r="B334" s="38"/>
      <c r="C334" s="38"/>
      <c r="D334" s="38" t="s">
        <v>96</v>
      </c>
      <c r="E334" s="38"/>
      <c r="F334" s="39">
        <f>IF(Table1[[#This Row],[جایگاه سازمانی]]="عملیاتی",IFERROR(VLOOKUP(Table1[[#This Row],[رتبه]],TblOprGrade[#All],2,FALSE),1),IF(Table1[[#This Row],[جایگاه سازمانی]]="دیسپچ",IFERROR(VLOOKUP(Table1[[#This Row],[رتبه]],TblDispGrade[#All],2,FALSE),1),1))</f>
        <v>1</v>
      </c>
      <c r="G334" s="38" t="s">
        <v>9</v>
      </c>
      <c r="H334" s="40">
        <f>VLOOKUP(Table1[[#This Row],[جایگاه سازمانی]],Table2[#All],2,FALSE)</f>
        <v>3</v>
      </c>
      <c r="I334" s="38" t="s">
        <v>14</v>
      </c>
      <c r="J334" s="39">
        <f>VLOOKUP(Table1[[#This Row],[مدرک تحصیلی]],Table3[#All],2,FALSE)</f>
        <v>2</v>
      </c>
      <c r="K334" s="38"/>
      <c r="L334" s="40">
        <v>6</v>
      </c>
      <c r="M334" s="41">
        <f>Table1[[#This Row],[سابقه (سال)]]*'جداول پایه'!$B$21</f>
        <v>1.5</v>
      </c>
      <c r="N334" s="38" t="s">
        <v>18</v>
      </c>
      <c r="O334" s="39">
        <f>IFERROR(IF(Table1[[#This Row],[جایگاه سازمانی]]="عملیاتی",VLOOKUP(Table1[[#This Row],[منطقه خدمتی]],Table4[#All],2,FALSE),0),0)</f>
        <v>2</v>
      </c>
      <c r="P334" s="41">
        <f>Table1[[#This Row],[امتیاز جایگاه]]+Table1[[#This Row],[امتیاز مدرک]]+Table1[[#This Row],[امتیاز سابقه]]+Table1[[#This Row],[ضریب منطقه خدمتی]]</f>
        <v>8.5</v>
      </c>
    </row>
    <row r="335" spans="1:16" x14ac:dyDescent="0.15">
      <c r="A335" s="35"/>
      <c r="B335" s="38"/>
      <c r="C335" s="38"/>
      <c r="D335" s="38" t="s">
        <v>96</v>
      </c>
      <c r="E335" s="38"/>
      <c r="F335" s="39">
        <f>IF(Table1[[#This Row],[جایگاه سازمانی]]="عملیاتی",IFERROR(VLOOKUP(Table1[[#This Row],[رتبه]],TblOprGrade[#All],2,FALSE),1),IF(Table1[[#This Row],[جایگاه سازمانی]]="دیسپچ",IFERROR(VLOOKUP(Table1[[#This Row],[رتبه]],TblDispGrade[#All],2,FALSE),1),1))</f>
        <v>1</v>
      </c>
      <c r="G335" s="38" t="s">
        <v>9</v>
      </c>
      <c r="H335" s="40">
        <f>VLOOKUP(Table1[[#This Row],[جایگاه سازمانی]],Table2[#All],2,FALSE)</f>
        <v>3</v>
      </c>
      <c r="I335" s="38" t="s">
        <v>14</v>
      </c>
      <c r="J335" s="39">
        <f>VLOOKUP(Table1[[#This Row],[مدرک تحصیلی]],Table3[#All],2,FALSE)</f>
        <v>2</v>
      </c>
      <c r="K335" s="38"/>
      <c r="L335" s="40">
        <v>4</v>
      </c>
      <c r="M335" s="41">
        <f>Table1[[#This Row],[سابقه (سال)]]*'جداول پایه'!$B$21</f>
        <v>1</v>
      </c>
      <c r="N335" s="38" t="s">
        <v>18</v>
      </c>
      <c r="O335" s="39">
        <f>IFERROR(IF(Table1[[#This Row],[جایگاه سازمانی]]="عملیاتی",VLOOKUP(Table1[[#This Row],[منطقه خدمتی]],Table4[#All],2,FALSE),0),0)</f>
        <v>2</v>
      </c>
      <c r="P335" s="41">
        <f>Table1[[#This Row],[امتیاز جایگاه]]+Table1[[#This Row],[امتیاز مدرک]]+Table1[[#This Row],[امتیاز سابقه]]+Table1[[#This Row],[ضریب منطقه خدمتی]]</f>
        <v>8</v>
      </c>
    </row>
    <row r="336" spans="1:16" x14ac:dyDescent="0.15">
      <c r="A336" s="35"/>
      <c r="B336" s="38"/>
      <c r="C336" s="38"/>
      <c r="D336" s="38" t="s">
        <v>96</v>
      </c>
      <c r="E336" s="38"/>
      <c r="F336" s="39">
        <f>IF(Table1[[#This Row],[جایگاه سازمانی]]="عملیاتی",IFERROR(VLOOKUP(Table1[[#This Row],[رتبه]],TblOprGrade[#All],2,FALSE),1),IF(Table1[[#This Row],[جایگاه سازمانی]]="دیسپچ",IFERROR(VLOOKUP(Table1[[#This Row],[رتبه]],TblDispGrade[#All],2,FALSE),1),1))</f>
        <v>1</v>
      </c>
      <c r="G336" s="38" t="s">
        <v>9</v>
      </c>
      <c r="H336" s="40">
        <f>VLOOKUP(Table1[[#This Row],[جایگاه سازمانی]],Table2[#All],2,FALSE)</f>
        <v>3</v>
      </c>
      <c r="I336" s="38" t="s">
        <v>14</v>
      </c>
      <c r="J336" s="39">
        <f>VLOOKUP(Table1[[#This Row],[مدرک تحصیلی]],Table3[#All],2,FALSE)</f>
        <v>2</v>
      </c>
      <c r="K336" s="38"/>
      <c r="L336" s="40">
        <v>4</v>
      </c>
      <c r="M336" s="41">
        <f>Table1[[#This Row],[سابقه (سال)]]*'جداول پایه'!$B$21</f>
        <v>1</v>
      </c>
      <c r="N336" s="38" t="s">
        <v>18</v>
      </c>
      <c r="O336" s="39">
        <f>IFERROR(IF(Table1[[#This Row],[جایگاه سازمانی]]="عملیاتی",VLOOKUP(Table1[[#This Row],[منطقه خدمتی]],Table4[#All],2,FALSE),0),0)</f>
        <v>2</v>
      </c>
      <c r="P336" s="41">
        <f>Table1[[#This Row],[امتیاز جایگاه]]+Table1[[#This Row],[امتیاز مدرک]]+Table1[[#This Row],[امتیاز سابقه]]+Table1[[#This Row],[ضریب منطقه خدمتی]]</f>
        <v>8</v>
      </c>
    </row>
    <row r="337" spans="1:16" x14ac:dyDescent="0.15">
      <c r="A337" s="35"/>
      <c r="B337" s="38"/>
      <c r="C337" s="38"/>
      <c r="D337" s="38" t="s">
        <v>96</v>
      </c>
      <c r="E337" s="38"/>
      <c r="F337" s="39">
        <f>IF(Table1[[#This Row],[جایگاه سازمانی]]="عملیاتی",IFERROR(VLOOKUP(Table1[[#This Row],[رتبه]],TblOprGrade[#All],2,FALSE),1),IF(Table1[[#This Row],[جایگاه سازمانی]]="دیسپچ",IFERROR(VLOOKUP(Table1[[#This Row],[رتبه]],TblDispGrade[#All],2,FALSE),1),1))</f>
        <v>1</v>
      </c>
      <c r="G337" s="38" t="s">
        <v>9</v>
      </c>
      <c r="H337" s="40">
        <f>VLOOKUP(Table1[[#This Row],[جایگاه سازمانی]],Table2[#All],2,FALSE)</f>
        <v>3</v>
      </c>
      <c r="I337" s="38" t="s">
        <v>14</v>
      </c>
      <c r="J337" s="39">
        <f>VLOOKUP(Table1[[#This Row],[مدرک تحصیلی]],Table3[#All],2,FALSE)</f>
        <v>2</v>
      </c>
      <c r="K337" s="38"/>
      <c r="L337" s="40">
        <v>4</v>
      </c>
      <c r="M337" s="41">
        <f>Table1[[#This Row],[سابقه (سال)]]*'جداول پایه'!$B$21</f>
        <v>1</v>
      </c>
      <c r="N337" s="38" t="s">
        <v>18</v>
      </c>
      <c r="O337" s="39">
        <f>IFERROR(IF(Table1[[#This Row],[جایگاه سازمانی]]="عملیاتی",VLOOKUP(Table1[[#This Row],[منطقه خدمتی]],Table4[#All],2,FALSE),0),0)</f>
        <v>2</v>
      </c>
      <c r="P337" s="41">
        <f>Table1[[#This Row],[امتیاز جایگاه]]+Table1[[#This Row],[امتیاز مدرک]]+Table1[[#This Row],[امتیاز سابقه]]+Table1[[#This Row],[ضریب منطقه خدمتی]]</f>
        <v>8</v>
      </c>
    </row>
    <row r="338" spans="1:16" x14ac:dyDescent="0.15">
      <c r="A338" s="35"/>
      <c r="B338" s="38"/>
      <c r="C338" s="38"/>
      <c r="D338" s="38" t="s">
        <v>96</v>
      </c>
      <c r="E338" s="38"/>
      <c r="F338" s="39">
        <f>IF(Table1[[#This Row],[جایگاه سازمانی]]="عملیاتی",IFERROR(VLOOKUP(Table1[[#This Row],[رتبه]],TblOprGrade[#All],2,FALSE),1),IF(Table1[[#This Row],[جایگاه سازمانی]]="دیسپچ",IFERROR(VLOOKUP(Table1[[#This Row],[رتبه]],TblDispGrade[#All],2,FALSE),1),1))</f>
        <v>1</v>
      </c>
      <c r="G338" s="38" t="s">
        <v>9</v>
      </c>
      <c r="H338" s="40">
        <f>VLOOKUP(Table1[[#This Row],[جایگاه سازمانی]],Table2[#All],2,FALSE)</f>
        <v>3</v>
      </c>
      <c r="I338" s="38" t="s">
        <v>14</v>
      </c>
      <c r="J338" s="39">
        <f>VLOOKUP(Table1[[#This Row],[مدرک تحصیلی]],Table3[#All],2,FALSE)</f>
        <v>2</v>
      </c>
      <c r="K338" s="38"/>
      <c r="L338" s="40">
        <v>4</v>
      </c>
      <c r="M338" s="41">
        <f>Table1[[#This Row],[سابقه (سال)]]*'جداول پایه'!$B$21</f>
        <v>1</v>
      </c>
      <c r="N338" s="38" t="s">
        <v>18</v>
      </c>
      <c r="O338" s="39">
        <f>IFERROR(IF(Table1[[#This Row],[جایگاه سازمانی]]="عملیاتی",VLOOKUP(Table1[[#This Row],[منطقه خدمتی]],Table4[#All],2,FALSE),0),0)</f>
        <v>2</v>
      </c>
      <c r="P338" s="41">
        <f>Table1[[#This Row],[امتیاز جایگاه]]+Table1[[#This Row],[امتیاز مدرک]]+Table1[[#This Row],[امتیاز سابقه]]+Table1[[#This Row],[ضریب منطقه خدمتی]]</f>
        <v>8</v>
      </c>
    </row>
    <row r="339" spans="1:16" x14ac:dyDescent="0.15">
      <c r="A339" s="35"/>
      <c r="B339" s="38"/>
      <c r="C339" s="38"/>
      <c r="D339" s="38" t="s">
        <v>96</v>
      </c>
      <c r="E339" s="38"/>
      <c r="F339" s="39">
        <f>IF(Table1[[#This Row],[جایگاه سازمانی]]="عملیاتی",IFERROR(VLOOKUP(Table1[[#This Row],[رتبه]],TblOprGrade[#All],2,FALSE),1),IF(Table1[[#This Row],[جایگاه سازمانی]]="دیسپچ",IFERROR(VLOOKUP(Table1[[#This Row],[رتبه]],TblDispGrade[#All],2,FALSE),1),1))</f>
        <v>1</v>
      </c>
      <c r="G339" s="38" t="s">
        <v>9</v>
      </c>
      <c r="H339" s="40">
        <f>VLOOKUP(Table1[[#This Row],[جایگاه سازمانی]],Table2[#All],2,FALSE)</f>
        <v>3</v>
      </c>
      <c r="I339" s="38" t="s">
        <v>14</v>
      </c>
      <c r="J339" s="39">
        <f>VLOOKUP(Table1[[#This Row],[مدرک تحصیلی]],Table3[#All],2,FALSE)</f>
        <v>2</v>
      </c>
      <c r="K339" s="38"/>
      <c r="L339" s="40">
        <v>4</v>
      </c>
      <c r="M339" s="41">
        <f>Table1[[#This Row],[سابقه (سال)]]*'جداول پایه'!$B$21</f>
        <v>1</v>
      </c>
      <c r="N339" s="38" t="s">
        <v>18</v>
      </c>
      <c r="O339" s="39">
        <f>IFERROR(IF(Table1[[#This Row],[جایگاه سازمانی]]="عملیاتی",VLOOKUP(Table1[[#This Row],[منطقه خدمتی]],Table4[#All],2,FALSE),0),0)</f>
        <v>2</v>
      </c>
      <c r="P339" s="41">
        <f>Table1[[#This Row],[امتیاز جایگاه]]+Table1[[#This Row],[امتیاز مدرک]]+Table1[[#This Row],[امتیاز سابقه]]+Table1[[#This Row],[ضریب منطقه خدمتی]]</f>
        <v>8</v>
      </c>
    </row>
    <row r="340" spans="1:16" x14ac:dyDescent="0.15">
      <c r="A340" s="35"/>
      <c r="B340" s="38"/>
      <c r="C340" s="38"/>
      <c r="D340" s="38" t="s">
        <v>96</v>
      </c>
      <c r="E340" s="38"/>
      <c r="F340" s="39">
        <f>IF(Table1[[#This Row],[جایگاه سازمانی]]="عملیاتی",IFERROR(VLOOKUP(Table1[[#This Row],[رتبه]],TblOprGrade[#All],2,FALSE),1),IF(Table1[[#This Row],[جایگاه سازمانی]]="دیسپچ",IFERROR(VLOOKUP(Table1[[#This Row],[رتبه]],TblDispGrade[#All],2,FALSE),1),1))</f>
        <v>1</v>
      </c>
      <c r="G340" s="38" t="s">
        <v>9</v>
      </c>
      <c r="H340" s="40">
        <f>VLOOKUP(Table1[[#This Row],[جایگاه سازمانی]],Table2[#All],2,FALSE)</f>
        <v>3</v>
      </c>
      <c r="I340" s="38" t="s">
        <v>14</v>
      </c>
      <c r="J340" s="39">
        <f>VLOOKUP(Table1[[#This Row],[مدرک تحصیلی]],Table3[#All],2,FALSE)</f>
        <v>2</v>
      </c>
      <c r="K340" s="38"/>
      <c r="L340" s="40">
        <v>4</v>
      </c>
      <c r="M340" s="41">
        <f>Table1[[#This Row],[سابقه (سال)]]*'جداول پایه'!$B$21</f>
        <v>1</v>
      </c>
      <c r="N340" s="38" t="s">
        <v>18</v>
      </c>
      <c r="O340" s="39">
        <f>IFERROR(IF(Table1[[#This Row],[جایگاه سازمانی]]="عملیاتی",VLOOKUP(Table1[[#This Row],[منطقه خدمتی]],Table4[#All],2,FALSE),0),0)</f>
        <v>2</v>
      </c>
      <c r="P340" s="41">
        <f>Table1[[#This Row],[امتیاز جایگاه]]+Table1[[#This Row],[امتیاز مدرک]]+Table1[[#This Row],[امتیاز سابقه]]+Table1[[#This Row],[ضریب منطقه خدمتی]]</f>
        <v>8</v>
      </c>
    </row>
    <row r="341" spans="1:16" x14ac:dyDescent="0.15">
      <c r="A341" s="35"/>
      <c r="B341" s="38"/>
      <c r="C341" s="38"/>
      <c r="D341" s="38" t="s">
        <v>96</v>
      </c>
      <c r="E341" s="38"/>
      <c r="F341" s="39">
        <f>IF(Table1[[#This Row],[جایگاه سازمانی]]="عملیاتی",IFERROR(VLOOKUP(Table1[[#This Row],[رتبه]],TblOprGrade[#All],2,FALSE),1),IF(Table1[[#This Row],[جایگاه سازمانی]]="دیسپچ",IFERROR(VLOOKUP(Table1[[#This Row],[رتبه]],TblDispGrade[#All],2,FALSE),1),1))</f>
        <v>1</v>
      </c>
      <c r="G341" s="38" t="s">
        <v>9</v>
      </c>
      <c r="H341" s="40">
        <f>VLOOKUP(Table1[[#This Row],[جایگاه سازمانی]],Table2[#All],2,FALSE)</f>
        <v>3</v>
      </c>
      <c r="I341" s="38" t="s">
        <v>14</v>
      </c>
      <c r="J341" s="39">
        <f>VLOOKUP(Table1[[#This Row],[مدرک تحصیلی]],Table3[#All],2,FALSE)</f>
        <v>2</v>
      </c>
      <c r="K341" s="38"/>
      <c r="L341" s="40">
        <v>4</v>
      </c>
      <c r="M341" s="41">
        <f>Table1[[#This Row],[سابقه (سال)]]*'جداول پایه'!$B$21</f>
        <v>1</v>
      </c>
      <c r="N341" s="38" t="s">
        <v>18</v>
      </c>
      <c r="O341" s="39">
        <f>IFERROR(IF(Table1[[#This Row],[جایگاه سازمانی]]="عملیاتی",VLOOKUP(Table1[[#This Row],[منطقه خدمتی]],Table4[#All],2,FALSE),0),0)</f>
        <v>2</v>
      </c>
      <c r="P341" s="41">
        <f>Table1[[#This Row],[امتیاز جایگاه]]+Table1[[#This Row],[امتیاز مدرک]]+Table1[[#This Row],[امتیاز سابقه]]+Table1[[#This Row],[ضریب منطقه خدمتی]]</f>
        <v>8</v>
      </c>
    </row>
    <row r="342" spans="1:16" x14ac:dyDescent="0.15">
      <c r="A342" s="35"/>
      <c r="B342" s="38"/>
      <c r="C342" s="38"/>
      <c r="D342" s="38" t="s">
        <v>96</v>
      </c>
      <c r="E342" s="38"/>
      <c r="F342" s="39">
        <f>IF(Table1[[#This Row],[جایگاه سازمانی]]="عملیاتی",IFERROR(VLOOKUP(Table1[[#This Row],[رتبه]],TblOprGrade[#All],2,FALSE),1),IF(Table1[[#This Row],[جایگاه سازمانی]]="دیسپچ",IFERROR(VLOOKUP(Table1[[#This Row],[رتبه]],TblDispGrade[#All],2,FALSE),1),1))</f>
        <v>1</v>
      </c>
      <c r="G342" s="38" t="s">
        <v>9</v>
      </c>
      <c r="H342" s="40">
        <f>VLOOKUP(Table1[[#This Row],[جایگاه سازمانی]],Table2[#All],2,FALSE)</f>
        <v>3</v>
      </c>
      <c r="I342" s="38" t="s">
        <v>14</v>
      </c>
      <c r="J342" s="39">
        <f>VLOOKUP(Table1[[#This Row],[مدرک تحصیلی]],Table3[#All],2,FALSE)</f>
        <v>2</v>
      </c>
      <c r="K342" s="38"/>
      <c r="L342" s="40">
        <v>9</v>
      </c>
      <c r="M342" s="41">
        <f>Table1[[#This Row],[سابقه (سال)]]*'جداول پایه'!$B$21</f>
        <v>2.25</v>
      </c>
      <c r="N342" s="38" t="s">
        <v>18</v>
      </c>
      <c r="O342" s="39">
        <f>IFERROR(IF(Table1[[#This Row],[جایگاه سازمانی]]="عملیاتی",VLOOKUP(Table1[[#This Row],[منطقه خدمتی]],Table4[#All],2,FALSE),0),0)</f>
        <v>2</v>
      </c>
      <c r="P342" s="41">
        <f>Table1[[#This Row],[امتیاز جایگاه]]+Table1[[#This Row],[امتیاز مدرک]]+Table1[[#This Row],[امتیاز سابقه]]+Table1[[#This Row],[ضریب منطقه خدمتی]]</f>
        <v>9.25</v>
      </c>
    </row>
    <row r="343" spans="1:16" x14ac:dyDescent="0.15">
      <c r="A343" s="35"/>
      <c r="B343" s="38"/>
      <c r="C343" s="38"/>
      <c r="D343" s="38" t="s">
        <v>96</v>
      </c>
      <c r="E343" s="38"/>
      <c r="F343" s="39">
        <f>IF(Table1[[#This Row],[جایگاه سازمانی]]="عملیاتی",IFERROR(VLOOKUP(Table1[[#This Row],[رتبه]],TblOprGrade[#All],2,FALSE),1),IF(Table1[[#This Row],[جایگاه سازمانی]]="دیسپچ",IFERROR(VLOOKUP(Table1[[#This Row],[رتبه]],TblDispGrade[#All],2,FALSE),1),1))</f>
        <v>1</v>
      </c>
      <c r="G343" s="38" t="s">
        <v>9</v>
      </c>
      <c r="H343" s="40">
        <f>VLOOKUP(Table1[[#This Row],[جایگاه سازمانی]],Table2[#All],2,FALSE)</f>
        <v>3</v>
      </c>
      <c r="I343" s="38" t="s">
        <v>14</v>
      </c>
      <c r="J343" s="39">
        <f>VLOOKUP(Table1[[#This Row],[مدرک تحصیلی]],Table3[#All],2,FALSE)</f>
        <v>2</v>
      </c>
      <c r="K343" s="38"/>
      <c r="L343" s="40">
        <v>4</v>
      </c>
      <c r="M343" s="41">
        <f>Table1[[#This Row],[سابقه (سال)]]*'جداول پایه'!$B$21</f>
        <v>1</v>
      </c>
      <c r="N343" s="38" t="s">
        <v>18</v>
      </c>
      <c r="O343" s="39">
        <f>IFERROR(IF(Table1[[#This Row],[جایگاه سازمانی]]="عملیاتی",VLOOKUP(Table1[[#This Row],[منطقه خدمتی]],Table4[#All],2,FALSE),0),0)</f>
        <v>2</v>
      </c>
      <c r="P343" s="41">
        <f>Table1[[#This Row],[امتیاز جایگاه]]+Table1[[#This Row],[امتیاز مدرک]]+Table1[[#This Row],[امتیاز سابقه]]+Table1[[#This Row],[ضریب منطقه خدمتی]]</f>
        <v>8</v>
      </c>
    </row>
    <row r="344" spans="1:16" x14ac:dyDescent="0.15">
      <c r="A344" s="35"/>
      <c r="B344" s="38"/>
      <c r="C344" s="38"/>
      <c r="D344" s="38" t="s">
        <v>96</v>
      </c>
      <c r="E344" s="38"/>
      <c r="F344" s="39">
        <f>IF(Table1[[#This Row],[جایگاه سازمانی]]="عملیاتی",IFERROR(VLOOKUP(Table1[[#This Row],[رتبه]],TblOprGrade[#All],2,FALSE),1),IF(Table1[[#This Row],[جایگاه سازمانی]]="دیسپچ",IFERROR(VLOOKUP(Table1[[#This Row],[رتبه]],TblDispGrade[#All],2,FALSE),1),1))</f>
        <v>1</v>
      </c>
      <c r="G344" s="38" t="s">
        <v>9</v>
      </c>
      <c r="H344" s="40">
        <f>VLOOKUP(Table1[[#This Row],[جایگاه سازمانی]],Table2[#All],2,FALSE)</f>
        <v>3</v>
      </c>
      <c r="I344" s="38" t="s">
        <v>14</v>
      </c>
      <c r="J344" s="39">
        <f>VLOOKUP(Table1[[#This Row],[مدرک تحصیلی]],Table3[#All],2,FALSE)</f>
        <v>2</v>
      </c>
      <c r="K344" s="38"/>
      <c r="L344" s="40">
        <v>12</v>
      </c>
      <c r="M344" s="41">
        <f>Table1[[#This Row],[سابقه (سال)]]*'جداول پایه'!$B$21</f>
        <v>3</v>
      </c>
      <c r="N344" s="38" t="s">
        <v>18</v>
      </c>
      <c r="O344" s="39">
        <f>IFERROR(IF(Table1[[#This Row],[جایگاه سازمانی]]="عملیاتی",VLOOKUP(Table1[[#This Row],[منطقه خدمتی]],Table4[#All],2,FALSE),0),0)</f>
        <v>2</v>
      </c>
      <c r="P344" s="41">
        <f>Table1[[#This Row],[امتیاز جایگاه]]+Table1[[#This Row],[امتیاز مدرک]]+Table1[[#This Row],[امتیاز سابقه]]+Table1[[#This Row],[ضریب منطقه خدمتی]]</f>
        <v>10</v>
      </c>
    </row>
    <row r="345" spans="1:16" x14ac:dyDescent="0.15">
      <c r="A345" s="35"/>
      <c r="B345" s="38"/>
      <c r="C345" s="38"/>
      <c r="D345" s="38" t="s">
        <v>96</v>
      </c>
      <c r="E345" s="38"/>
      <c r="F345" s="39">
        <f>IF(Table1[[#This Row],[جایگاه سازمانی]]="عملیاتی",IFERROR(VLOOKUP(Table1[[#This Row],[رتبه]],TblOprGrade[#All],2,FALSE),1),IF(Table1[[#This Row],[جایگاه سازمانی]]="دیسپچ",IFERROR(VLOOKUP(Table1[[#This Row],[رتبه]],TblDispGrade[#All],2,FALSE),1),1))</f>
        <v>1</v>
      </c>
      <c r="G345" s="38" t="s">
        <v>9</v>
      </c>
      <c r="H345" s="40">
        <f>VLOOKUP(Table1[[#This Row],[جایگاه سازمانی]],Table2[#All],2,FALSE)</f>
        <v>3</v>
      </c>
      <c r="I345" s="38" t="s">
        <v>14</v>
      </c>
      <c r="J345" s="39">
        <f>VLOOKUP(Table1[[#This Row],[مدرک تحصیلی]],Table3[#All],2,FALSE)</f>
        <v>2</v>
      </c>
      <c r="K345" s="38"/>
      <c r="L345" s="40">
        <v>4</v>
      </c>
      <c r="M345" s="41">
        <f>Table1[[#This Row],[سابقه (سال)]]*'جداول پایه'!$B$21</f>
        <v>1</v>
      </c>
      <c r="N345" s="38" t="s">
        <v>18</v>
      </c>
      <c r="O345" s="39">
        <f>IFERROR(IF(Table1[[#This Row],[جایگاه سازمانی]]="عملیاتی",VLOOKUP(Table1[[#This Row],[منطقه خدمتی]],Table4[#All],2,FALSE),0),0)</f>
        <v>2</v>
      </c>
      <c r="P345" s="41">
        <f>Table1[[#This Row],[امتیاز جایگاه]]+Table1[[#This Row],[امتیاز مدرک]]+Table1[[#This Row],[امتیاز سابقه]]+Table1[[#This Row],[ضریب منطقه خدمتی]]</f>
        <v>8</v>
      </c>
    </row>
    <row r="346" spans="1:16" x14ac:dyDescent="0.15">
      <c r="A346" s="35"/>
      <c r="B346" s="38"/>
      <c r="C346" s="38"/>
      <c r="D346" s="38" t="s">
        <v>96</v>
      </c>
      <c r="E346" s="38"/>
      <c r="F346" s="39">
        <f>IF(Table1[[#This Row],[جایگاه سازمانی]]="عملیاتی",IFERROR(VLOOKUP(Table1[[#This Row],[رتبه]],TblOprGrade[#All],2,FALSE),1),IF(Table1[[#This Row],[جایگاه سازمانی]]="دیسپچ",IFERROR(VLOOKUP(Table1[[#This Row],[رتبه]],TblDispGrade[#All],2,FALSE),1),1))</f>
        <v>1</v>
      </c>
      <c r="G346" s="38" t="s">
        <v>9</v>
      </c>
      <c r="H346" s="40">
        <f>VLOOKUP(Table1[[#This Row],[جایگاه سازمانی]],Table2[#All],2,FALSE)</f>
        <v>3</v>
      </c>
      <c r="I346" s="38" t="s">
        <v>15</v>
      </c>
      <c r="J346" s="39">
        <f>VLOOKUP(Table1[[#This Row],[مدرک تحصیلی]],Table3[#All],2,FALSE)</f>
        <v>2.5</v>
      </c>
      <c r="K346" s="38"/>
      <c r="L346" s="40">
        <v>6</v>
      </c>
      <c r="M346" s="41">
        <f>Table1[[#This Row],[سابقه (سال)]]*'جداول پایه'!$B$21</f>
        <v>1.5</v>
      </c>
      <c r="N346" s="38" t="s">
        <v>18</v>
      </c>
      <c r="O346" s="39">
        <f>IFERROR(IF(Table1[[#This Row],[جایگاه سازمانی]]="عملیاتی",VLOOKUP(Table1[[#This Row],[منطقه خدمتی]],Table4[#All],2,FALSE),0),0)</f>
        <v>2</v>
      </c>
      <c r="P346" s="41">
        <f>Table1[[#This Row],[امتیاز جایگاه]]+Table1[[#This Row],[امتیاز مدرک]]+Table1[[#This Row],[امتیاز سابقه]]+Table1[[#This Row],[ضریب منطقه خدمتی]]</f>
        <v>9</v>
      </c>
    </row>
    <row r="347" spans="1:16" x14ac:dyDescent="0.15">
      <c r="A347" s="35"/>
      <c r="B347" s="38"/>
      <c r="C347" s="38"/>
      <c r="D347" s="38" t="s">
        <v>96</v>
      </c>
      <c r="E347" s="38"/>
      <c r="F347" s="39">
        <f>IF(Table1[[#This Row],[جایگاه سازمانی]]="عملیاتی",IFERROR(VLOOKUP(Table1[[#This Row],[رتبه]],TblOprGrade[#All],2,FALSE),1),IF(Table1[[#This Row],[جایگاه سازمانی]]="دیسپچ",IFERROR(VLOOKUP(Table1[[#This Row],[رتبه]],TblDispGrade[#All],2,FALSE),1),1))</f>
        <v>1</v>
      </c>
      <c r="G347" s="38" t="s">
        <v>9</v>
      </c>
      <c r="H347" s="40">
        <f>VLOOKUP(Table1[[#This Row],[جایگاه سازمانی]],Table2[#All],2,FALSE)</f>
        <v>3</v>
      </c>
      <c r="I347" s="38" t="s">
        <v>14</v>
      </c>
      <c r="J347" s="39">
        <f>VLOOKUP(Table1[[#This Row],[مدرک تحصیلی]],Table3[#All],2,FALSE)</f>
        <v>2</v>
      </c>
      <c r="K347" s="38"/>
      <c r="L347" s="40">
        <v>1</v>
      </c>
      <c r="M347" s="41">
        <f>Table1[[#This Row],[سابقه (سال)]]*'جداول پایه'!$B$21</f>
        <v>0.25</v>
      </c>
      <c r="N347" s="38" t="s">
        <v>18</v>
      </c>
      <c r="O347" s="39">
        <f>IFERROR(IF(Table1[[#This Row],[جایگاه سازمانی]]="عملیاتی",VLOOKUP(Table1[[#This Row],[منطقه خدمتی]],Table4[#All],2,FALSE),0),0)</f>
        <v>2</v>
      </c>
      <c r="P347" s="41">
        <f>Table1[[#This Row],[امتیاز جایگاه]]+Table1[[#This Row],[امتیاز مدرک]]+Table1[[#This Row],[امتیاز سابقه]]+Table1[[#This Row],[ضریب منطقه خدمتی]]</f>
        <v>7.25</v>
      </c>
    </row>
    <row r="348" spans="1:16" ht="14.45" customHeight="1" x14ac:dyDescent="0.15">
      <c r="A348" s="35"/>
      <c r="B348" s="38"/>
      <c r="C348" s="38"/>
      <c r="D348" s="38" t="s">
        <v>96</v>
      </c>
      <c r="E348" s="38"/>
      <c r="F348" s="39">
        <f>IF(Table1[[#This Row],[جایگاه سازمانی]]="عملیاتی",IFERROR(VLOOKUP(Table1[[#This Row],[رتبه]],TblOprGrade[#All],2,FALSE),1),IF(Table1[[#This Row],[جایگاه سازمانی]]="دیسپچ",IFERROR(VLOOKUP(Table1[[#This Row],[رتبه]],TblDispGrade[#All],2,FALSE),1),1))</f>
        <v>1</v>
      </c>
      <c r="G348" s="38" t="s">
        <v>9</v>
      </c>
      <c r="H348" s="40">
        <f>VLOOKUP(Table1[[#This Row],[جایگاه سازمانی]],Table2[#All],2,FALSE)</f>
        <v>3</v>
      </c>
      <c r="I348" s="38" t="s">
        <v>15</v>
      </c>
      <c r="J348" s="39">
        <f>VLOOKUP(Table1[[#This Row],[مدرک تحصیلی]],Table3[#All],2,FALSE)</f>
        <v>2.5</v>
      </c>
      <c r="K348" s="38"/>
      <c r="L348" s="40">
        <v>17</v>
      </c>
      <c r="M348" s="41">
        <f>Table1[[#This Row],[سابقه (سال)]]*'جداول پایه'!$B$21</f>
        <v>4.25</v>
      </c>
      <c r="N348" s="38" t="s">
        <v>18</v>
      </c>
      <c r="O348" s="39">
        <f>IFERROR(IF(Table1[[#This Row],[جایگاه سازمانی]]="عملیاتی",VLOOKUP(Table1[[#This Row],[منطقه خدمتی]],Table4[#All],2,FALSE),0),0)</f>
        <v>2</v>
      </c>
      <c r="P348" s="41">
        <f>Table1[[#This Row],[امتیاز جایگاه]]+Table1[[#This Row],[امتیاز مدرک]]+Table1[[#This Row],[امتیاز سابقه]]+Table1[[#This Row],[ضریب منطقه خدمتی]]</f>
        <v>11.75</v>
      </c>
    </row>
    <row r="349" spans="1:16" x14ac:dyDescent="0.15">
      <c r="A349" s="35"/>
      <c r="B349" s="38"/>
      <c r="C349" s="38"/>
      <c r="D349" s="38" t="s">
        <v>96</v>
      </c>
      <c r="E349" s="38"/>
      <c r="F349" s="39">
        <f>IF(Table1[[#This Row],[جایگاه سازمانی]]="عملیاتی",IFERROR(VLOOKUP(Table1[[#This Row],[رتبه]],TblOprGrade[#All],2,FALSE),1),IF(Table1[[#This Row],[جایگاه سازمانی]]="دیسپچ",IFERROR(VLOOKUP(Table1[[#This Row],[رتبه]],TblDispGrade[#All],2,FALSE),1),1))</f>
        <v>1</v>
      </c>
      <c r="G349" s="38" t="s">
        <v>9</v>
      </c>
      <c r="H349" s="40">
        <f>VLOOKUP(Table1[[#This Row],[جایگاه سازمانی]],Table2[#All],2,FALSE)</f>
        <v>3</v>
      </c>
      <c r="I349" s="38" t="s">
        <v>15</v>
      </c>
      <c r="J349" s="39">
        <f>VLOOKUP(Table1[[#This Row],[مدرک تحصیلی]],Table3[#All],2,FALSE)</f>
        <v>2.5</v>
      </c>
      <c r="K349" s="38"/>
      <c r="L349" s="40">
        <v>13</v>
      </c>
      <c r="M349" s="41">
        <f>Table1[[#This Row],[سابقه (سال)]]*'جداول پایه'!$B$21</f>
        <v>3.25</v>
      </c>
      <c r="N349" s="38" t="s">
        <v>18</v>
      </c>
      <c r="O349" s="39">
        <f>IFERROR(IF(Table1[[#This Row],[جایگاه سازمانی]]="عملیاتی",VLOOKUP(Table1[[#This Row],[منطقه خدمتی]],Table4[#All],2,FALSE),0),0)</f>
        <v>2</v>
      </c>
      <c r="P349" s="41">
        <f>Table1[[#This Row],[امتیاز جایگاه]]+Table1[[#This Row],[امتیاز مدرک]]+Table1[[#This Row],[امتیاز سابقه]]+Table1[[#This Row],[ضریب منطقه خدمتی]]</f>
        <v>10.75</v>
      </c>
    </row>
    <row r="350" spans="1:16" x14ac:dyDescent="0.15">
      <c r="A350" s="35"/>
      <c r="B350" s="38"/>
      <c r="C350" s="38"/>
      <c r="D350" s="38" t="s">
        <v>96</v>
      </c>
      <c r="E350" s="38"/>
      <c r="F350" s="39">
        <f>IF(Table1[[#This Row],[جایگاه سازمانی]]="عملیاتی",IFERROR(VLOOKUP(Table1[[#This Row],[رتبه]],TblOprGrade[#All],2,FALSE),1),IF(Table1[[#This Row],[جایگاه سازمانی]]="دیسپچ",IFERROR(VLOOKUP(Table1[[#This Row],[رتبه]],TblDispGrade[#All],2,FALSE),1),1))</f>
        <v>1</v>
      </c>
      <c r="G350" s="38" t="s">
        <v>9</v>
      </c>
      <c r="H350" s="40">
        <f>VLOOKUP(Table1[[#This Row],[جایگاه سازمانی]],Table2[#All],2,FALSE)</f>
        <v>3</v>
      </c>
      <c r="I350" s="38" t="s">
        <v>14</v>
      </c>
      <c r="J350" s="39">
        <f>VLOOKUP(Table1[[#This Row],[مدرک تحصیلی]],Table3[#All],2,FALSE)</f>
        <v>2</v>
      </c>
      <c r="K350" s="38"/>
      <c r="L350" s="40">
        <v>3</v>
      </c>
      <c r="M350" s="41">
        <f>Table1[[#This Row],[سابقه (سال)]]*'جداول پایه'!$B$21</f>
        <v>0.75</v>
      </c>
      <c r="N350" s="38" t="s">
        <v>18</v>
      </c>
      <c r="O350" s="39">
        <f>IFERROR(IF(Table1[[#This Row],[جایگاه سازمانی]]="عملیاتی",VLOOKUP(Table1[[#This Row],[منطقه خدمتی]],Table4[#All],2,FALSE),0),0)</f>
        <v>2</v>
      </c>
      <c r="P350" s="41">
        <f>Table1[[#This Row],[امتیاز جایگاه]]+Table1[[#This Row],[امتیاز مدرک]]+Table1[[#This Row],[امتیاز سابقه]]+Table1[[#This Row],[ضریب منطقه خدمتی]]</f>
        <v>7.75</v>
      </c>
    </row>
    <row r="351" spans="1:16" x14ac:dyDescent="0.15">
      <c r="A351" s="35"/>
      <c r="B351" s="38"/>
      <c r="C351" s="38"/>
      <c r="D351" s="38" t="s">
        <v>96</v>
      </c>
      <c r="E351" s="38"/>
      <c r="F351" s="39">
        <f>IF(Table1[[#This Row],[جایگاه سازمانی]]="عملیاتی",IFERROR(VLOOKUP(Table1[[#This Row],[رتبه]],TblOprGrade[#All],2,FALSE),1),IF(Table1[[#This Row],[جایگاه سازمانی]]="دیسپچ",IFERROR(VLOOKUP(Table1[[#This Row],[رتبه]],TblDispGrade[#All],2,FALSE),1),1))</f>
        <v>1</v>
      </c>
      <c r="G351" s="38" t="s">
        <v>9</v>
      </c>
      <c r="H351" s="40">
        <f>VLOOKUP(Table1[[#This Row],[جایگاه سازمانی]],Table2[#All],2,FALSE)</f>
        <v>3</v>
      </c>
      <c r="I351" s="38" t="s">
        <v>15</v>
      </c>
      <c r="J351" s="39">
        <f>VLOOKUP(Table1[[#This Row],[مدرک تحصیلی]],Table3[#All],2,FALSE)</f>
        <v>2.5</v>
      </c>
      <c r="K351" s="38"/>
      <c r="L351" s="40">
        <v>9</v>
      </c>
      <c r="M351" s="41">
        <f>Table1[[#This Row],[سابقه (سال)]]*'جداول پایه'!$B$21</f>
        <v>2.25</v>
      </c>
      <c r="N351" s="38" t="s">
        <v>18</v>
      </c>
      <c r="O351" s="39">
        <f>IFERROR(IF(Table1[[#This Row],[جایگاه سازمانی]]="عملیاتی",VLOOKUP(Table1[[#This Row],[منطقه خدمتی]],Table4[#All],2,FALSE),0),0)</f>
        <v>2</v>
      </c>
      <c r="P351" s="41">
        <f>Table1[[#This Row],[امتیاز جایگاه]]+Table1[[#This Row],[امتیاز مدرک]]+Table1[[#This Row],[امتیاز سابقه]]+Table1[[#This Row],[ضریب منطقه خدمتی]]</f>
        <v>9.75</v>
      </c>
    </row>
    <row r="352" spans="1:16" x14ac:dyDescent="0.15">
      <c r="A352" s="35"/>
      <c r="B352" s="38"/>
      <c r="C352" s="38"/>
      <c r="D352" s="38" t="s">
        <v>96</v>
      </c>
      <c r="E352" s="38"/>
      <c r="F352" s="39">
        <f>IF(Table1[[#This Row],[جایگاه سازمانی]]="عملیاتی",IFERROR(VLOOKUP(Table1[[#This Row],[رتبه]],TblOprGrade[#All],2,FALSE),1),IF(Table1[[#This Row],[جایگاه سازمانی]]="دیسپچ",IFERROR(VLOOKUP(Table1[[#This Row],[رتبه]],TblDispGrade[#All],2,FALSE),1),1))</f>
        <v>1</v>
      </c>
      <c r="G352" s="38" t="s">
        <v>9</v>
      </c>
      <c r="H352" s="40">
        <f>VLOOKUP(Table1[[#This Row],[جایگاه سازمانی]],Table2[#All],2,FALSE)</f>
        <v>3</v>
      </c>
      <c r="I352" s="38" t="s">
        <v>14</v>
      </c>
      <c r="J352" s="39">
        <f>VLOOKUP(Table1[[#This Row],[مدرک تحصیلی]],Table3[#All],2,FALSE)</f>
        <v>2</v>
      </c>
      <c r="K352" s="38"/>
      <c r="L352" s="40">
        <v>3</v>
      </c>
      <c r="M352" s="41">
        <f>Table1[[#This Row],[سابقه (سال)]]*'جداول پایه'!$B$21</f>
        <v>0.75</v>
      </c>
      <c r="N352" s="38" t="s">
        <v>18</v>
      </c>
      <c r="O352" s="39">
        <f>IFERROR(IF(Table1[[#This Row],[جایگاه سازمانی]]="عملیاتی",VLOOKUP(Table1[[#This Row],[منطقه خدمتی]],Table4[#All],2,FALSE),0),0)</f>
        <v>2</v>
      </c>
      <c r="P352" s="41">
        <f>Table1[[#This Row],[امتیاز جایگاه]]+Table1[[#This Row],[امتیاز مدرک]]+Table1[[#This Row],[امتیاز سابقه]]+Table1[[#This Row],[ضریب منطقه خدمتی]]</f>
        <v>7.75</v>
      </c>
    </row>
    <row r="353" spans="1:16" x14ac:dyDescent="0.15">
      <c r="A353" s="35"/>
      <c r="B353" s="38"/>
      <c r="C353" s="38"/>
      <c r="D353" s="38" t="s">
        <v>96</v>
      </c>
      <c r="E353" s="38"/>
      <c r="F353" s="39">
        <f>IF(Table1[[#This Row],[جایگاه سازمانی]]="عملیاتی",IFERROR(VLOOKUP(Table1[[#This Row],[رتبه]],TblOprGrade[#All],2,FALSE),1),IF(Table1[[#This Row],[جایگاه سازمانی]]="دیسپچ",IFERROR(VLOOKUP(Table1[[#This Row],[رتبه]],TblDispGrade[#All],2,FALSE),1),1))</f>
        <v>1</v>
      </c>
      <c r="G353" s="38" t="s">
        <v>9</v>
      </c>
      <c r="H353" s="40">
        <f>VLOOKUP(Table1[[#This Row],[جایگاه سازمانی]],Table2[#All],2,FALSE)</f>
        <v>3</v>
      </c>
      <c r="I353" s="38" t="s">
        <v>15</v>
      </c>
      <c r="J353" s="39">
        <f>VLOOKUP(Table1[[#This Row],[مدرک تحصیلی]],Table3[#All],2,FALSE)</f>
        <v>2.5</v>
      </c>
      <c r="K353" s="38"/>
      <c r="L353" s="40">
        <v>9</v>
      </c>
      <c r="M353" s="41">
        <f>Table1[[#This Row],[سابقه (سال)]]*'جداول پایه'!$B$21</f>
        <v>2.25</v>
      </c>
      <c r="N353" s="38" t="s">
        <v>17</v>
      </c>
      <c r="O353" s="39">
        <f>IFERROR(IF(Table1[[#This Row],[جایگاه سازمانی]]="عملیاتی",VLOOKUP(Table1[[#This Row],[منطقه خدمتی]],Table4[#All],2,FALSE),0),0)</f>
        <v>1</v>
      </c>
      <c r="P353" s="41">
        <f>Table1[[#This Row],[امتیاز جایگاه]]+Table1[[#This Row],[امتیاز مدرک]]+Table1[[#This Row],[امتیاز سابقه]]+Table1[[#This Row],[ضریب منطقه خدمتی]]</f>
        <v>8.75</v>
      </c>
    </row>
    <row r="354" spans="1:16" x14ac:dyDescent="0.15">
      <c r="A354" s="35"/>
      <c r="B354" s="38"/>
      <c r="C354" s="38"/>
      <c r="D354" s="38" t="s">
        <v>96</v>
      </c>
      <c r="E354" s="38"/>
      <c r="F354" s="39">
        <f>IF(Table1[[#This Row],[جایگاه سازمانی]]="عملیاتی",IFERROR(VLOOKUP(Table1[[#This Row],[رتبه]],TblOprGrade[#All],2,FALSE),1),IF(Table1[[#This Row],[جایگاه سازمانی]]="دیسپچ",IFERROR(VLOOKUP(Table1[[#This Row],[رتبه]],TblDispGrade[#All],2,FALSE),1),1))</f>
        <v>1</v>
      </c>
      <c r="G354" s="38" t="s">
        <v>9</v>
      </c>
      <c r="H354" s="40">
        <f>VLOOKUP(Table1[[#This Row],[جایگاه سازمانی]],Table2[#All],2,FALSE)</f>
        <v>3</v>
      </c>
      <c r="I354" s="38" t="s">
        <v>15</v>
      </c>
      <c r="J354" s="39">
        <f>VLOOKUP(Table1[[#This Row],[مدرک تحصیلی]],Table3[#All],2,FALSE)</f>
        <v>2.5</v>
      </c>
      <c r="K354" s="38"/>
      <c r="L354" s="40">
        <v>12</v>
      </c>
      <c r="M354" s="41">
        <f>Table1[[#This Row],[سابقه (سال)]]*'جداول پایه'!$B$21</f>
        <v>3</v>
      </c>
      <c r="N354" s="38" t="s">
        <v>18</v>
      </c>
      <c r="O354" s="39">
        <f>IFERROR(IF(Table1[[#This Row],[جایگاه سازمانی]]="عملیاتی",VLOOKUP(Table1[[#This Row],[منطقه خدمتی]],Table4[#All],2,FALSE),0),0)</f>
        <v>2</v>
      </c>
      <c r="P354" s="41">
        <f>Table1[[#This Row],[امتیاز جایگاه]]+Table1[[#This Row],[امتیاز مدرک]]+Table1[[#This Row],[امتیاز سابقه]]+Table1[[#This Row],[ضریب منطقه خدمتی]]</f>
        <v>10.5</v>
      </c>
    </row>
    <row r="355" spans="1:16" x14ac:dyDescent="0.15">
      <c r="A355" s="35"/>
      <c r="B355" s="38"/>
      <c r="C355" s="38"/>
      <c r="D355" s="38" t="s">
        <v>96</v>
      </c>
      <c r="E355" s="38"/>
      <c r="F355" s="39">
        <f>IF(Table1[[#This Row],[جایگاه سازمانی]]="عملیاتی",IFERROR(VLOOKUP(Table1[[#This Row],[رتبه]],TblOprGrade[#All],2,FALSE),1),IF(Table1[[#This Row],[جایگاه سازمانی]]="دیسپچ",IFERROR(VLOOKUP(Table1[[#This Row],[رتبه]],TblDispGrade[#All],2,FALSE),1),1))</f>
        <v>1</v>
      </c>
      <c r="G355" s="38" t="s">
        <v>9</v>
      </c>
      <c r="H355" s="40">
        <f>VLOOKUP(Table1[[#This Row],[جایگاه سازمانی]],Table2[#All],2,FALSE)</f>
        <v>3</v>
      </c>
      <c r="I355" s="38" t="s">
        <v>14</v>
      </c>
      <c r="J355" s="39">
        <f>VLOOKUP(Table1[[#This Row],[مدرک تحصیلی]],Table3[#All],2,FALSE)</f>
        <v>2</v>
      </c>
      <c r="K355" s="38"/>
      <c r="L355" s="40">
        <v>5</v>
      </c>
      <c r="M355" s="41">
        <f>Table1[[#This Row],[سابقه (سال)]]*'جداول پایه'!$B$21</f>
        <v>1.25</v>
      </c>
      <c r="N355" s="38" t="s">
        <v>18</v>
      </c>
      <c r="O355" s="39">
        <f>IFERROR(IF(Table1[[#This Row],[جایگاه سازمانی]]="عملیاتی",VLOOKUP(Table1[[#This Row],[منطقه خدمتی]],Table4[#All],2,FALSE),0),0)</f>
        <v>2</v>
      </c>
      <c r="P355" s="41">
        <f>Table1[[#This Row],[امتیاز جایگاه]]+Table1[[#This Row],[امتیاز مدرک]]+Table1[[#This Row],[امتیاز سابقه]]+Table1[[#This Row],[ضریب منطقه خدمتی]]</f>
        <v>8.25</v>
      </c>
    </row>
    <row r="356" spans="1:16" x14ac:dyDescent="0.15">
      <c r="A356" s="35"/>
      <c r="B356" s="38"/>
      <c r="C356" s="38"/>
      <c r="D356" s="38" t="s">
        <v>96</v>
      </c>
      <c r="E356" s="38"/>
      <c r="F356" s="39">
        <f>IF(Table1[[#This Row],[جایگاه سازمانی]]="عملیاتی",IFERROR(VLOOKUP(Table1[[#This Row],[رتبه]],TblOprGrade[#All],2,FALSE),1),IF(Table1[[#This Row],[جایگاه سازمانی]]="دیسپچ",IFERROR(VLOOKUP(Table1[[#This Row],[رتبه]],TblDispGrade[#All],2,FALSE),1),1))</f>
        <v>1</v>
      </c>
      <c r="G356" s="38" t="s">
        <v>9</v>
      </c>
      <c r="H356" s="40">
        <f>VLOOKUP(Table1[[#This Row],[جایگاه سازمانی]],Table2[#All],2,FALSE)</f>
        <v>3</v>
      </c>
      <c r="I356" s="38" t="s">
        <v>15</v>
      </c>
      <c r="J356" s="39">
        <f>VLOOKUP(Table1[[#This Row],[مدرک تحصیلی]],Table3[#All],2,FALSE)</f>
        <v>2.5</v>
      </c>
      <c r="K356" s="38"/>
      <c r="L356" s="40">
        <v>13</v>
      </c>
      <c r="M356" s="41">
        <f>Table1[[#This Row],[سابقه (سال)]]*'جداول پایه'!$B$21</f>
        <v>3.25</v>
      </c>
      <c r="N356" s="38" t="s">
        <v>18</v>
      </c>
      <c r="O356" s="39">
        <f>IFERROR(IF(Table1[[#This Row],[جایگاه سازمانی]]="عملیاتی",VLOOKUP(Table1[[#This Row],[منطقه خدمتی]],Table4[#All],2,FALSE),0),0)</f>
        <v>2</v>
      </c>
      <c r="P356" s="41">
        <f>Table1[[#This Row],[امتیاز جایگاه]]+Table1[[#This Row],[امتیاز مدرک]]+Table1[[#This Row],[امتیاز سابقه]]+Table1[[#This Row],[ضریب منطقه خدمتی]]</f>
        <v>10.75</v>
      </c>
    </row>
    <row r="357" spans="1:16" x14ac:dyDescent="0.15">
      <c r="A357" s="35"/>
      <c r="B357" s="38"/>
      <c r="C357" s="38"/>
      <c r="D357" s="38" t="s">
        <v>96</v>
      </c>
      <c r="E357" s="38"/>
      <c r="F357" s="39">
        <f>IF(Table1[[#This Row],[جایگاه سازمانی]]="عملیاتی",IFERROR(VLOOKUP(Table1[[#This Row],[رتبه]],TblOprGrade[#All],2,FALSE),1),IF(Table1[[#This Row],[جایگاه سازمانی]]="دیسپچ",IFERROR(VLOOKUP(Table1[[#This Row],[رتبه]],TblDispGrade[#All],2,FALSE),1),1))</f>
        <v>1</v>
      </c>
      <c r="G357" s="38" t="s">
        <v>9</v>
      </c>
      <c r="H357" s="40">
        <f>VLOOKUP(Table1[[#This Row],[جایگاه سازمانی]],Table2[#All],2,FALSE)</f>
        <v>3</v>
      </c>
      <c r="I357" s="38" t="s">
        <v>15</v>
      </c>
      <c r="J357" s="39">
        <f>VLOOKUP(Table1[[#This Row],[مدرک تحصیلی]],Table3[#All],2,FALSE)</f>
        <v>2.5</v>
      </c>
      <c r="K357" s="38"/>
      <c r="L357" s="40">
        <v>9</v>
      </c>
      <c r="M357" s="41">
        <f>Table1[[#This Row],[سابقه (سال)]]*'جداول پایه'!$B$21</f>
        <v>2.25</v>
      </c>
      <c r="N357" s="38" t="s">
        <v>18</v>
      </c>
      <c r="O357" s="39">
        <f>IFERROR(IF(Table1[[#This Row],[جایگاه سازمانی]]="عملیاتی",VLOOKUP(Table1[[#This Row],[منطقه خدمتی]],Table4[#All],2,FALSE),0),0)</f>
        <v>2</v>
      </c>
      <c r="P357" s="41">
        <f>Table1[[#This Row],[امتیاز جایگاه]]+Table1[[#This Row],[امتیاز مدرک]]+Table1[[#This Row],[امتیاز سابقه]]+Table1[[#This Row],[ضریب منطقه خدمتی]]</f>
        <v>9.75</v>
      </c>
    </row>
    <row r="358" spans="1:16" x14ac:dyDescent="0.15">
      <c r="A358" s="35"/>
      <c r="B358" s="38"/>
      <c r="C358" s="38"/>
      <c r="D358" s="38" t="s">
        <v>96</v>
      </c>
      <c r="E358" s="38"/>
      <c r="F358" s="39">
        <f>IF(Table1[[#This Row],[جایگاه سازمانی]]="عملیاتی",IFERROR(VLOOKUP(Table1[[#This Row],[رتبه]],TblOprGrade[#All],2,FALSE),1),IF(Table1[[#This Row],[جایگاه سازمانی]]="دیسپچ",IFERROR(VLOOKUP(Table1[[#This Row],[رتبه]],TblDispGrade[#All],2,FALSE),1),1))</f>
        <v>1</v>
      </c>
      <c r="G358" s="38" t="s">
        <v>9</v>
      </c>
      <c r="H358" s="40">
        <f>VLOOKUP(Table1[[#This Row],[جایگاه سازمانی]],Table2[#All],2,FALSE)</f>
        <v>3</v>
      </c>
      <c r="I358" s="38" t="s">
        <v>15</v>
      </c>
      <c r="J358" s="39">
        <f>VLOOKUP(Table1[[#This Row],[مدرک تحصیلی]],Table3[#All],2,FALSE)</f>
        <v>2.5</v>
      </c>
      <c r="K358" s="38"/>
      <c r="L358" s="40">
        <v>5</v>
      </c>
      <c r="M358" s="41">
        <f>Table1[[#This Row],[سابقه (سال)]]*'جداول پایه'!$B$21</f>
        <v>1.25</v>
      </c>
      <c r="N358" s="38" t="s">
        <v>17</v>
      </c>
      <c r="O358" s="39">
        <f>IFERROR(IF(Table1[[#This Row],[جایگاه سازمانی]]="عملیاتی",VLOOKUP(Table1[[#This Row],[منطقه خدمتی]],Table4[#All],2,FALSE),0),0)</f>
        <v>1</v>
      </c>
      <c r="P358" s="41">
        <f>Table1[[#This Row],[امتیاز جایگاه]]+Table1[[#This Row],[امتیاز مدرک]]+Table1[[#This Row],[امتیاز سابقه]]+Table1[[#This Row],[ضریب منطقه خدمتی]]</f>
        <v>7.75</v>
      </c>
    </row>
    <row r="359" spans="1:16" x14ac:dyDescent="0.15">
      <c r="A359" s="35"/>
      <c r="B359" s="38"/>
      <c r="C359" s="38"/>
      <c r="D359" s="38" t="s">
        <v>96</v>
      </c>
      <c r="E359" s="38"/>
      <c r="F359" s="39">
        <f>IF(Table1[[#This Row],[جایگاه سازمانی]]="عملیاتی",IFERROR(VLOOKUP(Table1[[#This Row],[رتبه]],TblOprGrade[#All],2,FALSE),1),IF(Table1[[#This Row],[جایگاه سازمانی]]="دیسپچ",IFERROR(VLOOKUP(Table1[[#This Row],[رتبه]],TblDispGrade[#All],2,FALSE),1),1))</f>
        <v>1</v>
      </c>
      <c r="G359" s="38" t="s">
        <v>9</v>
      </c>
      <c r="H359" s="40">
        <f>VLOOKUP(Table1[[#This Row],[جایگاه سازمانی]],Table2[#All],2,FALSE)</f>
        <v>3</v>
      </c>
      <c r="I359" s="38" t="s">
        <v>15</v>
      </c>
      <c r="J359" s="39">
        <f>VLOOKUP(Table1[[#This Row],[مدرک تحصیلی]],Table3[#All],2,FALSE)</f>
        <v>2.5</v>
      </c>
      <c r="K359" s="38"/>
      <c r="L359" s="40">
        <v>2</v>
      </c>
      <c r="M359" s="41">
        <f>Table1[[#This Row],[سابقه (سال)]]*'جداول پایه'!$B$21</f>
        <v>0.5</v>
      </c>
      <c r="N359" s="38" t="s">
        <v>17</v>
      </c>
      <c r="O359" s="39">
        <f>IFERROR(IF(Table1[[#This Row],[جایگاه سازمانی]]="عملیاتی",VLOOKUP(Table1[[#This Row],[منطقه خدمتی]],Table4[#All],2,FALSE),0),0)</f>
        <v>1</v>
      </c>
      <c r="P359" s="41">
        <f>Table1[[#This Row],[امتیاز جایگاه]]+Table1[[#This Row],[امتیاز مدرک]]+Table1[[#This Row],[امتیاز سابقه]]+Table1[[#This Row],[ضریب منطقه خدمتی]]</f>
        <v>7</v>
      </c>
    </row>
    <row r="360" spans="1:16" x14ac:dyDescent="0.15">
      <c r="A360" s="35"/>
      <c r="B360" s="38"/>
      <c r="C360" s="38"/>
      <c r="D360" s="38" t="s">
        <v>96</v>
      </c>
      <c r="E360" s="38"/>
      <c r="F360" s="39">
        <f>IF(Table1[[#This Row],[جایگاه سازمانی]]="عملیاتی",IFERROR(VLOOKUP(Table1[[#This Row],[رتبه]],TblOprGrade[#All],2,FALSE),1),IF(Table1[[#This Row],[جایگاه سازمانی]]="دیسپچ",IFERROR(VLOOKUP(Table1[[#This Row],[رتبه]],TblDispGrade[#All],2,FALSE),1),1))</f>
        <v>1</v>
      </c>
      <c r="G360" s="38" t="s">
        <v>9</v>
      </c>
      <c r="H360" s="40">
        <f>VLOOKUP(Table1[[#This Row],[جایگاه سازمانی]],Table2[#All],2,FALSE)</f>
        <v>3</v>
      </c>
      <c r="I360" s="38" t="s">
        <v>14</v>
      </c>
      <c r="J360" s="39">
        <f>VLOOKUP(Table1[[#This Row],[مدرک تحصیلی]],Table3[#All],2,FALSE)</f>
        <v>2</v>
      </c>
      <c r="K360" s="38"/>
      <c r="L360" s="40">
        <v>2</v>
      </c>
      <c r="M360" s="41">
        <f>Table1[[#This Row],[سابقه (سال)]]*'جداول پایه'!$B$21</f>
        <v>0.5</v>
      </c>
      <c r="N360" s="38" t="s">
        <v>17</v>
      </c>
      <c r="O360" s="39">
        <f>IFERROR(IF(Table1[[#This Row],[جایگاه سازمانی]]="عملیاتی",VLOOKUP(Table1[[#This Row],[منطقه خدمتی]],Table4[#All],2,FALSE),0),0)</f>
        <v>1</v>
      </c>
      <c r="P360" s="41">
        <f>Table1[[#This Row],[امتیاز جایگاه]]+Table1[[#This Row],[امتیاز مدرک]]+Table1[[#This Row],[امتیاز سابقه]]+Table1[[#This Row],[ضریب منطقه خدمتی]]</f>
        <v>6.5</v>
      </c>
    </row>
    <row r="361" spans="1:16" x14ac:dyDescent="0.15">
      <c r="A361" s="35"/>
      <c r="B361" s="38"/>
      <c r="C361" s="38"/>
      <c r="D361" s="38" t="s">
        <v>96</v>
      </c>
      <c r="E361" s="38"/>
      <c r="F361" s="39">
        <f>IF(Table1[[#This Row],[جایگاه سازمانی]]="عملیاتی",IFERROR(VLOOKUP(Table1[[#This Row],[رتبه]],TblOprGrade[#All],2,FALSE),1),IF(Table1[[#This Row],[جایگاه سازمانی]]="دیسپچ",IFERROR(VLOOKUP(Table1[[#This Row],[رتبه]],TblDispGrade[#All],2,FALSE),1),1))</f>
        <v>1</v>
      </c>
      <c r="G361" s="38" t="s">
        <v>9</v>
      </c>
      <c r="H361" s="40">
        <f>VLOOKUP(Table1[[#This Row],[جایگاه سازمانی]],Table2[#All],2,FALSE)</f>
        <v>3</v>
      </c>
      <c r="I361" s="38" t="s">
        <v>14</v>
      </c>
      <c r="J361" s="39">
        <f>VLOOKUP(Table1[[#This Row],[مدرک تحصیلی]],Table3[#All],2,FALSE)</f>
        <v>2</v>
      </c>
      <c r="K361" s="38"/>
      <c r="L361" s="40">
        <v>2</v>
      </c>
      <c r="M361" s="41">
        <f>Table1[[#This Row],[سابقه (سال)]]*'جداول پایه'!$B$21</f>
        <v>0.5</v>
      </c>
      <c r="N361" s="38" t="s">
        <v>18</v>
      </c>
      <c r="O361" s="39">
        <f>IFERROR(IF(Table1[[#This Row],[جایگاه سازمانی]]="عملیاتی",VLOOKUP(Table1[[#This Row],[منطقه خدمتی]],Table4[#All],2,FALSE),0),0)</f>
        <v>2</v>
      </c>
      <c r="P361" s="41">
        <f>Table1[[#This Row],[امتیاز جایگاه]]+Table1[[#This Row],[امتیاز مدرک]]+Table1[[#This Row],[امتیاز سابقه]]+Table1[[#This Row],[ضریب منطقه خدمتی]]</f>
        <v>7.5</v>
      </c>
    </row>
    <row r="362" spans="1:16" x14ac:dyDescent="0.15">
      <c r="A362" s="35"/>
      <c r="B362" s="38"/>
      <c r="C362" s="38"/>
      <c r="D362" s="38" t="s">
        <v>96</v>
      </c>
      <c r="E362" s="38"/>
      <c r="F362" s="39">
        <f>IF(Table1[[#This Row],[جایگاه سازمانی]]="عملیاتی",IFERROR(VLOOKUP(Table1[[#This Row],[رتبه]],TblOprGrade[#All],2,FALSE),1),IF(Table1[[#This Row],[جایگاه سازمانی]]="دیسپچ",IFERROR(VLOOKUP(Table1[[#This Row],[رتبه]],TblDispGrade[#All],2,FALSE),1),1))</f>
        <v>1</v>
      </c>
      <c r="G362" s="38" t="s">
        <v>9</v>
      </c>
      <c r="H362" s="40">
        <f>VLOOKUP(Table1[[#This Row],[جایگاه سازمانی]],Table2[#All],2,FALSE)</f>
        <v>3</v>
      </c>
      <c r="I362" s="38" t="s">
        <v>15</v>
      </c>
      <c r="J362" s="39">
        <f>VLOOKUP(Table1[[#This Row],[مدرک تحصیلی]],Table3[#All],2,FALSE)</f>
        <v>2.5</v>
      </c>
      <c r="K362" s="38"/>
      <c r="L362" s="40">
        <v>2</v>
      </c>
      <c r="M362" s="41">
        <f>Table1[[#This Row],[سابقه (سال)]]*'جداول پایه'!$B$21</f>
        <v>0.5</v>
      </c>
      <c r="N362" s="38" t="s">
        <v>18</v>
      </c>
      <c r="O362" s="39">
        <f>IFERROR(IF(Table1[[#This Row],[جایگاه سازمانی]]="عملیاتی",VLOOKUP(Table1[[#This Row],[منطقه خدمتی]],Table4[#All],2,FALSE),0),0)</f>
        <v>2</v>
      </c>
      <c r="P362" s="41">
        <f>Table1[[#This Row],[امتیاز جایگاه]]+Table1[[#This Row],[امتیاز مدرک]]+Table1[[#This Row],[امتیاز سابقه]]+Table1[[#This Row],[ضریب منطقه خدمتی]]</f>
        <v>8</v>
      </c>
    </row>
    <row r="363" spans="1:16" x14ac:dyDescent="0.15">
      <c r="A363" s="35"/>
      <c r="B363" s="38"/>
      <c r="C363" s="38"/>
      <c r="D363" s="38" t="s">
        <v>96</v>
      </c>
      <c r="E363" s="38"/>
      <c r="F363" s="39">
        <f>IF(Table1[[#This Row],[جایگاه سازمانی]]="عملیاتی",IFERROR(VLOOKUP(Table1[[#This Row],[رتبه]],TblOprGrade[#All],2,FALSE),1),IF(Table1[[#This Row],[جایگاه سازمانی]]="دیسپچ",IFERROR(VLOOKUP(Table1[[#This Row],[رتبه]],TblDispGrade[#All],2,FALSE),1),1))</f>
        <v>1</v>
      </c>
      <c r="G363" s="38" t="s">
        <v>9</v>
      </c>
      <c r="H363" s="40">
        <f>VLOOKUP(Table1[[#This Row],[جایگاه سازمانی]],Table2[#All],2,FALSE)</f>
        <v>3</v>
      </c>
      <c r="I363" s="38" t="s">
        <v>14</v>
      </c>
      <c r="J363" s="39">
        <f>VLOOKUP(Table1[[#This Row],[مدرک تحصیلی]],Table3[#All],2,FALSE)</f>
        <v>2</v>
      </c>
      <c r="K363" s="38"/>
      <c r="L363" s="40">
        <v>6</v>
      </c>
      <c r="M363" s="41">
        <f>Table1[[#This Row],[سابقه (سال)]]*'جداول پایه'!$B$21</f>
        <v>1.5</v>
      </c>
      <c r="N363" s="38" t="s">
        <v>18</v>
      </c>
      <c r="O363" s="39">
        <f>IFERROR(IF(Table1[[#This Row],[جایگاه سازمانی]]="عملیاتی",VLOOKUP(Table1[[#This Row],[منطقه خدمتی]],Table4[#All],2,FALSE),0),0)</f>
        <v>2</v>
      </c>
      <c r="P363" s="41">
        <f>Table1[[#This Row],[امتیاز جایگاه]]+Table1[[#This Row],[امتیاز مدرک]]+Table1[[#This Row],[امتیاز سابقه]]+Table1[[#This Row],[ضریب منطقه خدمتی]]</f>
        <v>8.5</v>
      </c>
    </row>
    <row r="364" spans="1:16" x14ac:dyDescent="0.15">
      <c r="A364" s="35"/>
      <c r="B364" s="38"/>
      <c r="C364" s="38"/>
      <c r="D364" s="38" t="s">
        <v>96</v>
      </c>
      <c r="E364" s="38"/>
      <c r="F364" s="39">
        <f>IF(Table1[[#This Row],[جایگاه سازمانی]]="عملیاتی",IFERROR(VLOOKUP(Table1[[#This Row],[رتبه]],TblOprGrade[#All],2,FALSE),1),IF(Table1[[#This Row],[جایگاه سازمانی]]="دیسپچ",IFERROR(VLOOKUP(Table1[[#This Row],[رتبه]],TblDispGrade[#All],2,FALSE),1),1))</f>
        <v>1</v>
      </c>
      <c r="G364" s="38" t="s">
        <v>9</v>
      </c>
      <c r="H364" s="40">
        <f>VLOOKUP(Table1[[#This Row],[جایگاه سازمانی]],Table2[#All],2,FALSE)</f>
        <v>3</v>
      </c>
      <c r="I364" s="38" t="s">
        <v>16</v>
      </c>
      <c r="J364" s="39">
        <f>VLOOKUP(Table1[[#This Row],[مدرک تحصیلی]],Table3[#All],2,FALSE)</f>
        <v>3</v>
      </c>
      <c r="K364" s="38"/>
      <c r="L364" s="40">
        <v>21</v>
      </c>
      <c r="M364" s="41">
        <f>Table1[[#This Row],[سابقه (سال)]]*'جداول پایه'!$B$21</f>
        <v>5.25</v>
      </c>
      <c r="N364" s="38" t="s">
        <v>18</v>
      </c>
      <c r="O364" s="39">
        <f>IFERROR(IF(Table1[[#This Row],[جایگاه سازمانی]]="عملیاتی",VLOOKUP(Table1[[#This Row],[منطقه خدمتی]],Table4[#All],2,FALSE),0),0)</f>
        <v>2</v>
      </c>
      <c r="P364" s="41">
        <f>Table1[[#This Row],[امتیاز جایگاه]]+Table1[[#This Row],[امتیاز مدرک]]+Table1[[#This Row],[امتیاز سابقه]]+Table1[[#This Row],[ضریب منطقه خدمتی]]</f>
        <v>13.25</v>
      </c>
    </row>
    <row r="365" spans="1:16" x14ac:dyDescent="0.15">
      <c r="A365" s="35"/>
      <c r="B365" s="38"/>
      <c r="C365" s="38"/>
      <c r="D365" s="38" t="s">
        <v>96</v>
      </c>
      <c r="E365" s="38"/>
      <c r="F365" s="39">
        <f>IF(Table1[[#This Row],[جایگاه سازمانی]]="عملیاتی",IFERROR(VLOOKUP(Table1[[#This Row],[رتبه]],TblOprGrade[#All],2,FALSE),1),IF(Table1[[#This Row],[جایگاه سازمانی]]="دیسپچ",IFERROR(VLOOKUP(Table1[[#This Row],[رتبه]],TblDispGrade[#All],2,FALSE),1),1))</f>
        <v>1</v>
      </c>
      <c r="G365" s="38" t="s">
        <v>9</v>
      </c>
      <c r="H365" s="40">
        <f>VLOOKUP(Table1[[#This Row],[جایگاه سازمانی]],Table2[#All],2,FALSE)</f>
        <v>3</v>
      </c>
      <c r="I365" s="38" t="s">
        <v>14</v>
      </c>
      <c r="J365" s="39">
        <f>VLOOKUP(Table1[[#This Row],[مدرک تحصیلی]],Table3[#All],2,FALSE)</f>
        <v>2</v>
      </c>
      <c r="K365" s="38"/>
      <c r="L365" s="40">
        <v>2</v>
      </c>
      <c r="M365" s="41">
        <f>Table1[[#This Row],[سابقه (سال)]]*'جداول پایه'!$B$21</f>
        <v>0.5</v>
      </c>
      <c r="N365" s="38" t="s">
        <v>17</v>
      </c>
      <c r="O365" s="39">
        <f>IFERROR(IF(Table1[[#This Row],[جایگاه سازمانی]]="عملیاتی",VLOOKUP(Table1[[#This Row],[منطقه خدمتی]],Table4[#All],2,FALSE),0),0)</f>
        <v>1</v>
      </c>
      <c r="P365" s="41">
        <f>Table1[[#This Row],[امتیاز جایگاه]]+Table1[[#This Row],[امتیاز مدرک]]+Table1[[#This Row],[امتیاز سابقه]]+Table1[[#This Row],[ضریب منطقه خدمتی]]</f>
        <v>6.5</v>
      </c>
    </row>
    <row r="366" spans="1:16" x14ac:dyDescent="0.15">
      <c r="A366" s="35"/>
      <c r="B366" s="38"/>
      <c r="C366" s="38"/>
      <c r="D366" s="38" t="s">
        <v>96</v>
      </c>
      <c r="E366" s="38"/>
      <c r="F366" s="39">
        <f>IF(Table1[[#This Row],[جایگاه سازمانی]]="عملیاتی",IFERROR(VLOOKUP(Table1[[#This Row],[رتبه]],TblOprGrade[#All],2,FALSE),1),IF(Table1[[#This Row],[جایگاه سازمانی]]="دیسپچ",IFERROR(VLOOKUP(Table1[[#This Row],[رتبه]],TblDispGrade[#All],2,FALSE),1),1))</f>
        <v>1</v>
      </c>
      <c r="G366" s="38" t="s">
        <v>9</v>
      </c>
      <c r="H366" s="40">
        <f>VLOOKUP(Table1[[#This Row],[جایگاه سازمانی]],Table2[#All],2,FALSE)</f>
        <v>3</v>
      </c>
      <c r="I366" s="38" t="s">
        <v>14</v>
      </c>
      <c r="J366" s="39">
        <f>VLOOKUP(Table1[[#This Row],[مدرک تحصیلی]],Table3[#All],2,FALSE)</f>
        <v>2</v>
      </c>
      <c r="K366" s="38"/>
      <c r="L366" s="40">
        <v>1</v>
      </c>
      <c r="M366" s="41">
        <f>Table1[[#This Row],[سابقه (سال)]]*'جداول پایه'!$B$21</f>
        <v>0.25</v>
      </c>
      <c r="N366" s="38" t="s">
        <v>17</v>
      </c>
      <c r="O366" s="39">
        <f>IFERROR(IF(Table1[[#This Row],[جایگاه سازمانی]]="عملیاتی",VLOOKUP(Table1[[#This Row],[منطقه خدمتی]],Table4[#All],2,FALSE),0),0)</f>
        <v>1</v>
      </c>
      <c r="P366" s="41">
        <f>Table1[[#This Row],[امتیاز جایگاه]]+Table1[[#This Row],[امتیاز مدرک]]+Table1[[#This Row],[امتیاز سابقه]]+Table1[[#This Row],[ضریب منطقه خدمتی]]</f>
        <v>6.25</v>
      </c>
    </row>
    <row r="367" spans="1:16" x14ac:dyDescent="0.15">
      <c r="A367" s="35"/>
      <c r="B367" s="38"/>
      <c r="C367" s="38"/>
      <c r="D367" s="38" t="s">
        <v>96</v>
      </c>
      <c r="E367" s="38"/>
      <c r="F367" s="39">
        <f>IF(Table1[[#This Row],[جایگاه سازمانی]]="عملیاتی",IFERROR(VLOOKUP(Table1[[#This Row],[رتبه]],TblOprGrade[#All],2,FALSE),1),IF(Table1[[#This Row],[جایگاه سازمانی]]="دیسپچ",IFERROR(VLOOKUP(Table1[[#This Row],[رتبه]],TblDispGrade[#All],2,FALSE),1),1))</f>
        <v>1</v>
      </c>
      <c r="G367" s="38" t="s">
        <v>9</v>
      </c>
      <c r="H367" s="40">
        <f>VLOOKUP(Table1[[#This Row],[جایگاه سازمانی]],Table2[#All],2,FALSE)</f>
        <v>3</v>
      </c>
      <c r="I367" s="38" t="s">
        <v>14</v>
      </c>
      <c r="J367" s="39">
        <f>VLOOKUP(Table1[[#This Row],[مدرک تحصیلی]],Table3[#All],2,FALSE)</f>
        <v>2</v>
      </c>
      <c r="K367" s="38"/>
      <c r="L367" s="40">
        <v>2</v>
      </c>
      <c r="M367" s="41">
        <f>Table1[[#This Row],[سابقه (سال)]]*'جداول پایه'!$B$21</f>
        <v>0.5</v>
      </c>
      <c r="N367" s="38" t="s">
        <v>18</v>
      </c>
      <c r="O367" s="39">
        <f>IFERROR(IF(Table1[[#This Row],[جایگاه سازمانی]]="عملیاتی",VLOOKUP(Table1[[#This Row],[منطقه خدمتی]],Table4[#All],2,FALSE),0),0)</f>
        <v>2</v>
      </c>
      <c r="P367" s="41">
        <f>Table1[[#This Row],[امتیاز جایگاه]]+Table1[[#This Row],[امتیاز مدرک]]+Table1[[#This Row],[امتیاز سابقه]]+Table1[[#This Row],[ضریب منطقه خدمتی]]</f>
        <v>7.5</v>
      </c>
    </row>
    <row r="368" spans="1:16" x14ac:dyDescent="0.15">
      <c r="A368" s="35"/>
      <c r="B368" s="38"/>
      <c r="C368" s="38"/>
      <c r="D368" s="38" t="s">
        <v>96</v>
      </c>
      <c r="E368" s="38"/>
      <c r="F368" s="39">
        <f>IF(Table1[[#This Row],[جایگاه سازمانی]]="عملیاتی",IFERROR(VLOOKUP(Table1[[#This Row],[رتبه]],TblOprGrade[#All],2,FALSE),1),IF(Table1[[#This Row],[جایگاه سازمانی]]="دیسپچ",IFERROR(VLOOKUP(Table1[[#This Row],[رتبه]],TblDispGrade[#All],2,FALSE),1),1))</f>
        <v>1</v>
      </c>
      <c r="G368" s="38" t="s">
        <v>9</v>
      </c>
      <c r="H368" s="40">
        <f>VLOOKUP(Table1[[#This Row],[جایگاه سازمانی]],Table2[#All],2,FALSE)</f>
        <v>3</v>
      </c>
      <c r="I368" s="38" t="s">
        <v>14</v>
      </c>
      <c r="J368" s="39">
        <f>VLOOKUP(Table1[[#This Row],[مدرک تحصیلی]],Table3[#All],2,FALSE)</f>
        <v>2</v>
      </c>
      <c r="K368" s="38"/>
      <c r="L368" s="40">
        <v>1</v>
      </c>
      <c r="M368" s="41">
        <f>Table1[[#This Row],[سابقه (سال)]]*'جداول پایه'!$B$21</f>
        <v>0.25</v>
      </c>
      <c r="N368" s="38" t="s">
        <v>18</v>
      </c>
      <c r="O368" s="39">
        <f>IFERROR(IF(Table1[[#This Row],[جایگاه سازمانی]]="عملیاتی",VLOOKUP(Table1[[#This Row],[منطقه خدمتی]],Table4[#All],2,FALSE),0),0)</f>
        <v>2</v>
      </c>
      <c r="P368" s="41">
        <f>Table1[[#This Row],[امتیاز جایگاه]]+Table1[[#This Row],[امتیاز مدرک]]+Table1[[#This Row],[امتیاز سابقه]]+Table1[[#This Row],[ضریب منطقه خدمتی]]</f>
        <v>7.25</v>
      </c>
    </row>
    <row r="369" spans="1:16" x14ac:dyDescent="0.15">
      <c r="A369" s="35"/>
      <c r="B369" s="35"/>
      <c r="C369" s="35"/>
      <c r="D369" s="35" t="s">
        <v>94</v>
      </c>
      <c r="E369" s="35"/>
      <c r="F369" s="36">
        <f>IF(Table1[[#This Row],[جایگاه سازمانی]]="عملیاتی",IFERROR(VLOOKUP(Table1[[#This Row],[رتبه]],TblOprGrade[#All],2,FALSE),1),IF(Table1[[#This Row],[جایگاه سازمانی]]="دیسپچ",IFERROR(VLOOKUP(Table1[[#This Row],[رتبه]],TblDispGrade[#All],2,FALSE),1),1))</f>
        <v>1</v>
      </c>
      <c r="G369" s="35" t="s">
        <v>9</v>
      </c>
      <c r="H369" s="36">
        <f>VLOOKUP(Table1[[#This Row],[جایگاه سازمانی]],Table2[#All],2,FALSE)</f>
        <v>3</v>
      </c>
      <c r="I369" s="35" t="s">
        <v>15</v>
      </c>
      <c r="J369" s="39">
        <f>VLOOKUP(Table1[[#This Row],[مدرک تحصیلی]],Table3[#All],2,FALSE)</f>
        <v>2.5</v>
      </c>
      <c r="K369" s="35"/>
      <c r="L369" s="56">
        <v>14</v>
      </c>
      <c r="M369" s="57">
        <f>Table1[[#This Row],[سابقه (سال)]]*'جداول پایه'!$B$21</f>
        <v>3.5</v>
      </c>
      <c r="N369" s="35" t="s">
        <v>17</v>
      </c>
      <c r="O369" s="36">
        <f>IFERROR(IF(Table1[[#This Row],[جایگاه سازمانی]]="عملیاتی",VLOOKUP(Table1[[#This Row],[منطقه خدمتی]],Table4[#All],2,FALSE),0),0)</f>
        <v>1</v>
      </c>
      <c r="P369" s="57">
        <f>Table1[[#This Row],[امتیاز جایگاه]]+Table1[[#This Row],[امتیاز مدرک]]+Table1[[#This Row],[امتیاز سابقه]]+Table1[[#This Row],[ضریب منطقه خدمتی]]</f>
        <v>10</v>
      </c>
    </row>
    <row r="370" spans="1:16" x14ac:dyDescent="0.15">
      <c r="A370" s="35"/>
      <c r="B370" s="38"/>
      <c r="C370" s="38"/>
      <c r="D370" s="38" t="s">
        <v>94</v>
      </c>
      <c r="E370" s="38"/>
      <c r="F370" s="39">
        <f>IF(Table1[[#This Row],[جایگاه سازمانی]]="عملیاتی",IFERROR(VLOOKUP(Table1[[#This Row],[رتبه]],TblOprGrade[#All],2,FALSE),1),IF(Table1[[#This Row],[جایگاه سازمانی]]="دیسپچ",IFERROR(VLOOKUP(Table1[[#This Row],[رتبه]],TblDispGrade[#All],2,FALSE),1),1))</f>
        <v>1</v>
      </c>
      <c r="G370" s="38" t="s">
        <v>9</v>
      </c>
      <c r="H370" s="39">
        <f>VLOOKUP(Table1[[#This Row],[جایگاه سازمانی]],Table2[#All],2,FALSE)</f>
        <v>3</v>
      </c>
      <c r="I370" s="38" t="s">
        <v>15</v>
      </c>
      <c r="J370" s="39">
        <f>VLOOKUP(Table1[[#This Row],[مدرک تحصیلی]],Table3[#All],2,FALSE)</f>
        <v>2.5</v>
      </c>
      <c r="K370" s="38"/>
      <c r="L370" s="40">
        <v>18</v>
      </c>
      <c r="M370" s="41">
        <f>Table1[[#This Row],[سابقه (سال)]]*'جداول پایه'!$B$21</f>
        <v>4.5</v>
      </c>
      <c r="N370" s="38" t="s">
        <v>18</v>
      </c>
      <c r="O370" s="39">
        <f>IFERROR(IF(Table1[[#This Row],[جایگاه سازمانی]]="عملیاتی",VLOOKUP(Table1[[#This Row],[منطقه خدمتی]],Table4[#All],2,FALSE),0),0)</f>
        <v>2</v>
      </c>
      <c r="P370" s="41">
        <f>Table1[[#This Row],[امتیاز جایگاه]]+Table1[[#This Row],[امتیاز مدرک]]+Table1[[#This Row],[امتیاز سابقه]]+Table1[[#This Row],[ضریب منطقه خدمتی]]</f>
        <v>12</v>
      </c>
    </row>
    <row r="371" spans="1:16" x14ac:dyDescent="0.15">
      <c r="A371" s="35"/>
      <c r="B371" s="38"/>
      <c r="C371" s="38"/>
      <c r="D371" s="38" t="s">
        <v>94</v>
      </c>
      <c r="E371" s="38"/>
      <c r="F371" s="39">
        <f>IF(Table1[[#This Row],[جایگاه سازمانی]]="عملیاتی",IFERROR(VLOOKUP(Table1[[#This Row],[رتبه]],TblOprGrade[#All],2,FALSE),1),IF(Table1[[#This Row],[جایگاه سازمانی]]="دیسپچ",IFERROR(VLOOKUP(Table1[[#This Row],[رتبه]],TblDispGrade[#All],2,FALSE),1),1))</f>
        <v>1</v>
      </c>
      <c r="G371" s="38" t="s">
        <v>9</v>
      </c>
      <c r="H371" s="39">
        <f>VLOOKUP(Table1[[#This Row],[جایگاه سازمانی]],Table2[#All],2,FALSE)</f>
        <v>3</v>
      </c>
      <c r="I371" s="38" t="s">
        <v>15</v>
      </c>
      <c r="J371" s="39">
        <f>VLOOKUP(Table1[[#This Row],[مدرک تحصیلی]],Table3[#All],2,FALSE)</f>
        <v>2.5</v>
      </c>
      <c r="K371" s="38"/>
      <c r="L371" s="40">
        <v>14</v>
      </c>
      <c r="M371" s="41">
        <f>Table1[[#This Row],[سابقه (سال)]]*'جداول پایه'!$B$21</f>
        <v>3.5</v>
      </c>
      <c r="N371" s="38" t="s">
        <v>18</v>
      </c>
      <c r="O371" s="39">
        <f>IFERROR(IF(Table1[[#This Row],[جایگاه سازمانی]]="عملیاتی",VLOOKUP(Table1[[#This Row],[منطقه خدمتی]],Table4[#All],2,FALSE),0),0)</f>
        <v>2</v>
      </c>
      <c r="P371" s="41">
        <f>Table1[[#This Row],[امتیاز جایگاه]]+Table1[[#This Row],[امتیاز مدرک]]+Table1[[#This Row],[امتیاز سابقه]]+Table1[[#This Row],[ضریب منطقه خدمتی]]</f>
        <v>11</v>
      </c>
    </row>
    <row r="372" spans="1:16" x14ac:dyDescent="0.15">
      <c r="A372" s="35"/>
      <c r="B372" s="38"/>
      <c r="C372" s="38"/>
      <c r="D372" s="38" t="s">
        <v>94</v>
      </c>
      <c r="E372" s="38"/>
      <c r="F372" s="39">
        <f>IF(Table1[[#This Row],[جایگاه سازمانی]]="عملیاتی",IFERROR(VLOOKUP(Table1[[#This Row],[رتبه]],TblOprGrade[#All],2,FALSE),1),IF(Table1[[#This Row],[جایگاه سازمانی]]="دیسپچ",IFERROR(VLOOKUP(Table1[[#This Row],[رتبه]],TblDispGrade[#All],2,FALSE),1),1))</f>
        <v>1</v>
      </c>
      <c r="G372" s="38" t="s">
        <v>9</v>
      </c>
      <c r="H372" s="39">
        <f>VLOOKUP(Table1[[#This Row],[جایگاه سازمانی]],Table2[#All],2,FALSE)</f>
        <v>3</v>
      </c>
      <c r="I372" s="38" t="s">
        <v>15</v>
      </c>
      <c r="J372" s="39">
        <f>VLOOKUP(Table1[[#This Row],[مدرک تحصیلی]],Table3[#All],2,FALSE)</f>
        <v>2.5</v>
      </c>
      <c r="K372" s="38"/>
      <c r="L372" s="40">
        <v>14</v>
      </c>
      <c r="M372" s="41">
        <f>Table1[[#This Row],[سابقه (سال)]]*'جداول پایه'!$B$21</f>
        <v>3.5</v>
      </c>
      <c r="N372" s="38" t="s">
        <v>17</v>
      </c>
      <c r="O372" s="39">
        <f>IFERROR(IF(Table1[[#This Row],[جایگاه سازمانی]]="عملیاتی",VLOOKUP(Table1[[#This Row],[منطقه خدمتی]],Table4[#All],2,FALSE),0),0)</f>
        <v>1</v>
      </c>
      <c r="P372" s="41">
        <f>Table1[[#This Row],[امتیاز جایگاه]]+Table1[[#This Row],[امتیاز مدرک]]+Table1[[#This Row],[امتیاز سابقه]]+Table1[[#This Row],[ضریب منطقه خدمتی]]</f>
        <v>10</v>
      </c>
    </row>
    <row r="373" spans="1:16" x14ac:dyDescent="0.15">
      <c r="A373" s="35"/>
      <c r="B373" s="38"/>
      <c r="C373" s="38"/>
      <c r="D373" s="38" t="s">
        <v>94</v>
      </c>
      <c r="E373" s="38"/>
      <c r="F373" s="39">
        <f>IF(Table1[[#This Row],[جایگاه سازمانی]]="عملیاتی",IFERROR(VLOOKUP(Table1[[#This Row],[رتبه]],TblOprGrade[#All],2,FALSE),1),IF(Table1[[#This Row],[جایگاه سازمانی]]="دیسپچ",IFERROR(VLOOKUP(Table1[[#This Row],[رتبه]],TblDispGrade[#All],2,FALSE),1),1))</f>
        <v>1</v>
      </c>
      <c r="G373" s="38" t="s">
        <v>9</v>
      </c>
      <c r="H373" s="39">
        <f>VLOOKUP(Table1[[#This Row],[جایگاه سازمانی]],Table2[#All],2,FALSE)</f>
        <v>3</v>
      </c>
      <c r="I373" s="38" t="s">
        <v>15</v>
      </c>
      <c r="J373" s="39">
        <f>VLOOKUP(Table1[[#This Row],[مدرک تحصیلی]],Table3[#All],2,FALSE)</f>
        <v>2.5</v>
      </c>
      <c r="K373" s="38"/>
      <c r="L373" s="40">
        <v>18</v>
      </c>
      <c r="M373" s="41">
        <f>Table1[[#This Row],[سابقه (سال)]]*'جداول پایه'!$B$21</f>
        <v>4.5</v>
      </c>
      <c r="N373" s="38" t="s">
        <v>17</v>
      </c>
      <c r="O373" s="39">
        <f>IFERROR(IF(Table1[[#This Row],[جایگاه سازمانی]]="عملیاتی",VLOOKUP(Table1[[#This Row],[منطقه خدمتی]],Table4[#All],2,FALSE),0),0)</f>
        <v>1</v>
      </c>
      <c r="P373" s="41">
        <f>Table1[[#This Row],[امتیاز جایگاه]]+Table1[[#This Row],[امتیاز مدرک]]+Table1[[#This Row],[امتیاز سابقه]]+Table1[[#This Row],[ضریب منطقه خدمتی]]</f>
        <v>11</v>
      </c>
    </row>
    <row r="374" spans="1:16" x14ac:dyDescent="0.15">
      <c r="A374" s="35"/>
      <c r="B374" s="38"/>
      <c r="C374" s="38"/>
      <c r="D374" s="38" t="s">
        <v>94</v>
      </c>
      <c r="E374" s="38"/>
      <c r="F374" s="39">
        <f>IF(Table1[[#This Row],[جایگاه سازمانی]]="عملیاتی",IFERROR(VLOOKUP(Table1[[#This Row],[رتبه]],TblOprGrade[#All],2,FALSE),1),IF(Table1[[#This Row],[جایگاه سازمانی]]="دیسپچ",IFERROR(VLOOKUP(Table1[[#This Row],[رتبه]],TblDispGrade[#All],2,FALSE),1),1))</f>
        <v>1</v>
      </c>
      <c r="G374" s="38" t="s">
        <v>9</v>
      </c>
      <c r="H374" s="39">
        <f>VLOOKUP(Table1[[#This Row],[جایگاه سازمانی]],Table2[#All],2,FALSE)</f>
        <v>3</v>
      </c>
      <c r="I374" s="38" t="s">
        <v>15</v>
      </c>
      <c r="J374" s="39">
        <f>VLOOKUP(Table1[[#This Row],[مدرک تحصیلی]],Table3[#All],2,FALSE)</f>
        <v>2.5</v>
      </c>
      <c r="K374" s="38"/>
      <c r="L374" s="40">
        <v>12</v>
      </c>
      <c r="M374" s="41">
        <f>Table1[[#This Row],[سابقه (سال)]]*'جداول پایه'!$B$21</f>
        <v>3</v>
      </c>
      <c r="N374" s="38" t="s">
        <v>18</v>
      </c>
      <c r="O374" s="39">
        <f>IFERROR(IF(Table1[[#This Row],[جایگاه سازمانی]]="عملیاتی",VLOOKUP(Table1[[#This Row],[منطقه خدمتی]],Table4[#All],2,FALSE),0),0)</f>
        <v>2</v>
      </c>
      <c r="P374" s="41">
        <f>Table1[[#This Row],[امتیاز جایگاه]]+Table1[[#This Row],[امتیاز مدرک]]+Table1[[#This Row],[امتیاز سابقه]]+Table1[[#This Row],[ضریب منطقه خدمتی]]</f>
        <v>10.5</v>
      </c>
    </row>
    <row r="375" spans="1:16" x14ac:dyDescent="0.15">
      <c r="A375" s="35"/>
      <c r="B375" s="38"/>
      <c r="C375" s="38"/>
      <c r="D375" s="38" t="s">
        <v>94</v>
      </c>
      <c r="E375" s="38"/>
      <c r="F375" s="39">
        <f>IF(Table1[[#This Row],[جایگاه سازمانی]]="عملیاتی",IFERROR(VLOOKUP(Table1[[#This Row],[رتبه]],TblOprGrade[#All],2,FALSE),1),IF(Table1[[#This Row],[جایگاه سازمانی]]="دیسپچ",IFERROR(VLOOKUP(Table1[[#This Row],[رتبه]],TblDispGrade[#All],2,FALSE),1),1))</f>
        <v>1</v>
      </c>
      <c r="G375" s="38" t="s">
        <v>9</v>
      </c>
      <c r="H375" s="39">
        <f>VLOOKUP(Table1[[#This Row],[جایگاه سازمانی]],Table2[#All],2,FALSE)</f>
        <v>3</v>
      </c>
      <c r="I375" s="38" t="s">
        <v>15</v>
      </c>
      <c r="J375" s="39">
        <f>VLOOKUP(Table1[[#This Row],[مدرک تحصیلی]],Table3[#All],2,FALSE)</f>
        <v>2.5</v>
      </c>
      <c r="K375" s="38"/>
      <c r="L375" s="40">
        <v>12</v>
      </c>
      <c r="M375" s="41">
        <f>Table1[[#This Row],[سابقه (سال)]]*'جداول پایه'!$B$21</f>
        <v>3</v>
      </c>
      <c r="N375" s="38" t="s">
        <v>18</v>
      </c>
      <c r="O375" s="39">
        <f>IFERROR(IF(Table1[[#This Row],[جایگاه سازمانی]]="عملیاتی",VLOOKUP(Table1[[#This Row],[منطقه خدمتی]],Table4[#All],2,FALSE),0),0)</f>
        <v>2</v>
      </c>
      <c r="P375" s="41">
        <f>Table1[[#This Row],[امتیاز جایگاه]]+Table1[[#This Row],[امتیاز مدرک]]+Table1[[#This Row],[امتیاز سابقه]]+Table1[[#This Row],[ضریب منطقه خدمتی]]</f>
        <v>10.5</v>
      </c>
    </row>
    <row r="376" spans="1:16" x14ac:dyDescent="0.15">
      <c r="A376" s="35"/>
      <c r="B376" s="38"/>
      <c r="C376" s="38"/>
      <c r="D376" s="38" t="s">
        <v>94</v>
      </c>
      <c r="E376" s="38"/>
      <c r="F376" s="39">
        <f>IF(Table1[[#This Row],[جایگاه سازمانی]]="عملیاتی",IFERROR(VLOOKUP(Table1[[#This Row],[رتبه]],TblOprGrade[#All],2,FALSE),1),IF(Table1[[#This Row],[جایگاه سازمانی]]="دیسپچ",IFERROR(VLOOKUP(Table1[[#This Row],[رتبه]],TblDispGrade[#All],2,FALSE),1),1))</f>
        <v>1</v>
      </c>
      <c r="G376" s="38" t="s">
        <v>9</v>
      </c>
      <c r="H376" s="39">
        <f>VLOOKUP(Table1[[#This Row],[جایگاه سازمانی]],Table2[#All],2,FALSE)</f>
        <v>3</v>
      </c>
      <c r="I376" s="38" t="s">
        <v>14</v>
      </c>
      <c r="J376" s="39">
        <f>VLOOKUP(Table1[[#This Row],[مدرک تحصیلی]],Table3[#All],2,FALSE)</f>
        <v>2</v>
      </c>
      <c r="K376" s="38"/>
      <c r="L376" s="40">
        <v>17</v>
      </c>
      <c r="M376" s="41">
        <f>Table1[[#This Row],[سابقه (سال)]]*'جداول پایه'!$B$21</f>
        <v>4.25</v>
      </c>
      <c r="N376" s="38" t="s">
        <v>17</v>
      </c>
      <c r="O376" s="39">
        <f>IFERROR(IF(Table1[[#This Row],[جایگاه سازمانی]]="عملیاتی",VLOOKUP(Table1[[#This Row],[منطقه خدمتی]],Table4[#All],2,FALSE),0),0)</f>
        <v>1</v>
      </c>
      <c r="P376" s="41">
        <f>Table1[[#This Row],[امتیاز جایگاه]]+Table1[[#This Row],[امتیاز مدرک]]+Table1[[#This Row],[امتیاز سابقه]]+Table1[[#This Row],[ضریب منطقه خدمتی]]</f>
        <v>10.25</v>
      </c>
    </row>
    <row r="377" spans="1:16" x14ac:dyDescent="0.15">
      <c r="A377" s="35"/>
      <c r="B377" s="38"/>
      <c r="C377" s="38"/>
      <c r="D377" s="38" t="s">
        <v>94</v>
      </c>
      <c r="E377" s="38"/>
      <c r="F377" s="39">
        <f>IF(Table1[[#This Row],[جایگاه سازمانی]]="عملیاتی",IFERROR(VLOOKUP(Table1[[#This Row],[رتبه]],TblOprGrade[#All],2,FALSE),1),IF(Table1[[#This Row],[جایگاه سازمانی]]="دیسپچ",IFERROR(VLOOKUP(Table1[[#This Row],[رتبه]],TblDispGrade[#All],2,FALSE),1),1))</f>
        <v>1</v>
      </c>
      <c r="G377" s="38" t="s">
        <v>9</v>
      </c>
      <c r="H377" s="39">
        <f>VLOOKUP(Table1[[#This Row],[جایگاه سازمانی]],Table2[#All],2,FALSE)</f>
        <v>3</v>
      </c>
      <c r="I377" s="38" t="s">
        <v>15</v>
      </c>
      <c r="J377" s="39">
        <f>VLOOKUP(Table1[[#This Row],[مدرک تحصیلی]],Table3[#All],2,FALSE)</f>
        <v>2.5</v>
      </c>
      <c r="K377" s="38"/>
      <c r="L377" s="40">
        <v>16</v>
      </c>
      <c r="M377" s="41">
        <f>Table1[[#This Row],[سابقه (سال)]]*'جداول پایه'!$B$21</f>
        <v>4</v>
      </c>
      <c r="N377" s="38" t="s">
        <v>17</v>
      </c>
      <c r="O377" s="39">
        <f>IFERROR(IF(Table1[[#This Row],[جایگاه سازمانی]]="عملیاتی",VLOOKUP(Table1[[#This Row],[منطقه خدمتی]],Table4[#All],2,FALSE),0),0)</f>
        <v>1</v>
      </c>
      <c r="P377" s="41">
        <f>Table1[[#This Row],[امتیاز جایگاه]]+Table1[[#This Row],[امتیاز مدرک]]+Table1[[#This Row],[امتیاز سابقه]]+Table1[[#This Row],[ضریب منطقه خدمتی]]</f>
        <v>10.5</v>
      </c>
    </row>
    <row r="378" spans="1:16" x14ac:dyDescent="0.15">
      <c r="A378" s="35"/>
      <c r="B378" s="38"/>
      <c r="C378" s="38"/>
      <c r="D378" s="38" t="s">
        <v>94</v>
      </c>
      <c r="E378" s="38"/>
      <c r="F378" s="39">
        <f>IF(Table1[[#This Row],[جایگاه سازمانی]]="عملیاتی",IFERROR(VLOOKUP(Table1[[#This Row],[رتبه]],TblOprGrade[#All],2,FALSE),1),IF(Table1[[#This Row],[جایگاه سازمانی]]="دیسپچ",IFERROR(VLOOKUP(Table1[[#This Row],[رتبه]],TblDispGrade[#All],2,FALSE),1),1))</f>
        <v>1</v>
      </c>
      <c r="G378" s="38" t="s">
        <v>9</v>
      </c>
      <c r="H378" s="39">
        <f>VLOOKUP(Table1[[#This Row],[جایگاه سازمانی]],Table2[#All],2,FALSE)</f>
        <v>3</v>
      </c>
      <c r="I378" s="38" t="s">
        <v>15</v>
      </c>
      <c r="J378" s="39">
        <f>VLOOKUP(Table1[[#This Row],[مدرک تحصیلی]],Table3[#All],2,FALSE)</f>
        <v>2.5</v>
      </c>
      <c r="K378" s="38"/>
      <c r="L378" s="40">
        <v>12</v>
      </c>
      <c r="M378" s="41">
        <f>Table1[[#This Row],[سابقه (سال)]]*'جداول پایه'!$B$21</f>
        <v>3</v>
      </c>
      <c r="N378" s="38" t="s">
        <v>18</v>
      </c>
      <c r="O378" s="39">
        <f>IFERROR(IF(Table1[[#This Row],[جایگاه سازمانی]]="عملیاتی",VLOOKUP(Table1[[#This Row],[منطقه خدمتی]],Table4[#All],2,FALSE),0),0)</f>
        <v>2</v>
      </c>
      <c r="P378" s="41">
        <f>Table1[[#This Row],[امتیاز جایگاه]]+Table1[[#This Row],[امتیاز مدرک]]+Table1[[#This Row],[امتیاز سابقه]]+Table1[[#This Row],[ضریب منطقه خدمتی]]</f>
        <v>10.5</v>
      </c>
    </row>
    <row r="379" spans="1:16" x14ac:dyDescent="0.15">
      <c r="A379" s="35"/>
      <c r="B379" s="38"/>
      <c r="C379" s="38"/>
      <c r="D379" s="38" t="s">
        <v>94</v>
      </c>
      <c r="E379" s="38"/>
      <c r="F379" s="39">
        <f>IF(Table1[[#This Row],[جایگاه سازمانی]]="عملیاتی",IFERROR(VLOOKUP(Table1[[#This Row],[رتبه]],TblOprGrade[#All],2,FALSE),1),IF(Table1[[#This Row],[جایگاه سازمانی]]="دیسپچ",IFERROR(VLOOKUP(Table1[[#This Row],[رتبه]],TblDispGrade[#All],2,FALSE),1),1))</f>
        <v>1</v>
      </c>
      <c r="G379" s="38" t="s">
        <v>9</v>
      </c>
      <c r="H379" s="39">
        <f>VLOOKUP(Table1[[#This Row],[جایگاه سازمانی]],Table2[#All],2,FALSE)</f>
        <v>3</v>
      </c>
      <c r="I379" s="38" t="s">
        <v>15</v>
      </c>
      <c r="J379" s="39">
        <f>VLOOKUP(Table1[[#This Row],[مدرک تحصیلی]],Table3[#All],2,FALSE)</f>
        <v>2.5</v>
      </c>
      <c r="K379" s="38"/>
      <c r="L379" s="40">
        <v>13</v>
      </c>
      <c r="M379" s="41">
        <f>Table1[[#This Row],[سابقه (سال)]]*'جداول پایه'!$B$21</f>
        <v>3.25</v>
      </c>
      <c r="N379" s="38" t="s">
        <v>18</v>
      </c>
      <c r="O379" s="39">
        <f>IFERROR(IF(Table1[[#This Row],[جایگاه سازمانی]]="عملیاتی",VLOOKUP(Table1[[#This Row],[منطقه خدمتی]],Table4[#All],2,FALSE),0),0)</f>
        <v>2</v>
      </c>
      <c r="P379" s="41">
        <f>Table1[[#This Row],[امتیاز جایگاه]]+Table1[[#This Row],[امتیاز مدرک]]+Table1[[#This Row],[امتیاز سابقه]]+Table1[[#This Row],[ضریب منطقه خدمتی]]</f>
        <v>10.75</v>
      </c>
    </row>
    <row r="380" spans="1:16" x14ac:dyDescent="0.15">
      <c r="A380" s="35"/>
      <c r="B380" s="38"/>
      <c r="C380" s="38"/>
      <c r="D380" s="38" t="s">
        <v>94</v>
      </c>
      <c r="E380" s="38"/>
      <c r="F380" s="39">
        <f>IF(Table1[[#This Row],[جایگاه سازمانی]]="عملیاتی",IFERROR(VLOOKUP(Table1[[#This Row],[رتبه]],TblOprGrade[#All],2,FALSE),1),IF(Table1[[#This Row],[جایگاه سازمانی]]="دیسپچ",IFERROR(VLOOKUP(Table1[[#This Row],[رتبه]],TblDispGrade[#All],2,FALSE),1),1))</f>
        <v>1</v>
      </c>
      <c r="G380" s="38" t="s">
        <v>9</v>
      </c>
      <c r="H380" s="39">
        <f>VLOOKUP(Table1[[#This Row],[جایگاه سازمانی]],Table2[#All],2,FALSE)</f>
        <v>3</v>
      </c>
      <c r="I380" s="38" t="s">
        <v>14</v>
      </c>
      <c r="J380" s="39">
        <f>VLOOKUP(Table1[[#This Row],[مدرک تحصیلی]],Table3[#All],2,FALSE)</f>
        <v>2</v>
      </c>
      <c r="K380" s="38"/>
      <c r="L380" s="40">
        <v>15</v>
      </c>
      <c r="M380" s="41">
        <f>Table1[[#This Row],[سابقه (سال)]]*'جداول پایه'!$B$21</f>
        <v>3.75</v>
      </c>
      <c r="N380" s="38" t="s">
        <v>18</v>
      </c>
      <c r="O380" s="39">
        <f>IFERROR(IF(Table1[[#This Row],[جایگاه سازمانی]]="عملیاتی",VLOOKUP(Table1[[#This Row],[منطقه خدمتی]],Table4[#All],2,FALSE),0),0)</f>
        <v>2</v>
      </c>
      <c r="P380" s="41">
        <f>Table1[[#This Row],[امتیاز جایگاه]]+Table1[[#This Row],[امتیاز مدرک]]+Table1[[#This Row],[امتیاز سابقه]]+Table1[[#This Row],[ضریب منطقه خدمتی]]</f>
        <v>10.75</v>
      </c>
    </row>
    <row r="381" spans="1:16" x14ac:dyDescent="0.15">
      <c r="A381" s="35"/>
      <c r="B381" s="38"/>
      <c r="C381" s="38"/>
      <c r="D381" s="38" t="s">
        <v>94</v>
      </c>
      <c r="E381" s="38"/>
      <c r="F381" s="39">
        <f>IF(Table1[[#This Row],[جایگاه سازمانی]]="عملیاتی",IFERROR(VLOOKUP(Table1[[#This Row],[رتبه]],TblOprGrade[#All],2,FALSE),1),IF(Table1[[#This Row],[جایگاه سازمانی]]="دیسپچ",IFERROR(VLOOKUP(Table1[[#This Row],[رتبه]],TblDispGrade[#All],2,FALSE),1),1))</f>
        <v>1</v>
      </c>
      <c r="G381" s="38" t="s">
        <v>9</v>
      </c>
      <c r="H381" s="39">
        <f>VLOOKUP(Table1[[#This Row],[جایگاه سازمانی]],Table2[#All],2,FALSE)</f>
        <v>3</v>
      </c>
      <c r="I381" s="38" t="s">
        <v>15</v>
      </c>
      <c r="J381" s="39">
        <f>VLOOKUP(Table1[[#This Row],[مدرک تحصیلی]],Table3[#All],2,FALSE)</f>
        <v>2.5</v>
      </c>
      <c r="K381" s="38"/>
      <c r="L381" s="40">
        <v>6</v>
      </c>
      <c r="M381" s="41">
        <f>Table1[[#This Row],[سابقه (سال)]]*'جداول پایه'!$B$21</f>
        <v>1.5</v>
      </c>
      <c r="N381" s="38" t="s">
        <v>18</v>
      </c>
      <c r="O381" s="39">
        <f>IFERROR(IF(Table1[[#This Row],[جایگاه سازمانی]]="عملیاتی",VLOOKUP(Table1[[#This Row],[منطقه خدمتی]],Table4[#All],2,FALSE),0),0)</f>
        <v>2</v>
      </c>
      <c r="P381" s="41">
        <f>Table1[[#This Row],[امتیاز جایگاه]]+Table1[[#This Row],[امتیاز مدرک]]+Table1[[#This Row],[امتیاز سابقه]]+Table1[[#This Row],[ضریب منطقه خدمتی]]</f>
        <v>9</v>
      </c>
    </row>
    <row r="382" spans="1:16" x14ac:dyDescent="0.15">
      <c r="A382" s="35"/>
      <c r="B382" s="38"/>
      <c r="C382" s="38"/>
      <c r="D382" s="38" t="s">
        <v>94</v>
      </c>
      <c r="E382" s="38"/>
      <c r="F382" s="39">
        <f>IF(Table1[[#This Row],[جایگاه سازمانی]]="عملیاتی",IFERROR(VLOOKUP(Table1[[#This Row],[رتبه]],TblOprGrade[#All],2,FALSE),1),IF(Table1[[#This Row],[جایگاه سازمانی]]="دیسپچ",IFERROR(VLOOKUP(Table1[[#This Row],[رتبه]],TblDispGrade[#All],2,FALSE),1),1))</f>
        <v>1</v>
      </c>
      <c r="G382" s="38" t="s">
        <v>9</v>
      </c>
      <c r="H382" s="39">
        <f>VLOOKUP(Table1[[#This Row],[جایگاه سازمانی]],Table2[#All],2,FALSE)</f>
        <v>3</v>
      </c>
      <c r="I382" s="38" t="s">
        <v>15</v>
      </c>
      <c r="J382" s="39">
        <f>VLOOKUP(Table1[[#This Row],[مدرک تحصیلی]],Table3[#All],2,FALSE)</f>
        <v>2.5</v>
      </c>
      <c r="K382" s="38"/>
      <c r="L382" s="40">
        <v>9</v>
      </c>
      <c r="M382" s="41">
        <f>Table1[[#This Row],[سابقه (سال)]]*'جداول پایه'!$B$21</f>
        <v>2.25</v>
      </c>
      <c r="N382" s="38" t="s">
        <v>18</v>
      </c>
      <c r="O382" s="39">
        <f>IFERROR(IF(Table1[[#This Row],[جایگاه سازمانی]]="عملیاتی",VLOOKUP(Table1[[#This Row],[منطقه خدمتی]],Table4[#All],2,FALSE),0),0)</f>
        <v>2</v>
      </c>
      <c r="P382" s="41">
        <f>Table1[[#This Row],[امتیاز جایگاه]]+Table1[[#This Row],[امتیاز مدرک]]+Table1[[#This Row],[امتیاز سابقه]]+Table1[[#This Row],[ضریب منطقه خدمتی]]</f>
        <v>9.75</v>
      </c>
    </row>
    <row r="383" spans="1:16" x14ac:dyDescent="0.15">
      <c r="A383" s="35"/>
      <c r="B383" s="38"/>
      <c r="C383" s="38"/>
      <c r="D383" s="38" t="s">
        <v>94</v>
      </c>
      <c r="E383" s="38"/>
      <c r="F383" s="39">
        <f>IF(Table1[[#This Row],[جایگاه سازمانی]]="عملیاتی",IFERROR(VLOOKUP(Table1[[#This Row],[رتبه]],TblOprGrade[#All],2,FALSE),1),IF(Table1[[#This Row],[جایگاه سازمانی]]="دیسپچ",IFERROR(VLOOKUP(Table1[[#This Row],[رتبه]],TblDispGrade[#All],2,FALSE),1),1))</f>
        <v>1</v>
      </c>
      <c r="G383" s="38" t="s">
        <v>9</v>
      </c>
      <c r="H383" s="39">
        <f>VLOOKUP(Table1[[#This Row],[جایگاه سازمانی]],Table2[#All],2,FALSE)</f>
        <v>3</v>
      </c>
      <c r="I383" s="38" t="s">
        <v>15</v>
      </c>
      <c r="J383" s="39">
        <f>VLOOKUP(Table1[[#This Row],[مدرک تحصیلی]],Table3[#All],2,FALSE)</f>
        <v>2.5</v>
      </c>
      <c r="K383" s="38"/>
      <c r="L383" s="40">
        <v>11</v>
      </c>
      <c r="M383" s="41">
        <f>Table1[[#This Row],[سابقه (سال)]]*'جداول پایه'!$B$21</f>
        <v>2.75</v>
      </c>
      <c r="N383" s="38" t="s">
        <v>18</v>
      </c>
      <c r="O383" s="39">
        <f>IFERROR(IF(Table1[[#This Row],[جایگاه سازمانی]]="عملیاتی",VLOOKUP(Table1[[#This Row],[منطقه خدمتی]],Table4[#All],2,FALSE),0),0)</f>
        <v>2</v>
      </c>
      <c r="P383" s="41">
        <f>Table1[[#This Row],[امتیاز جایگاه]]+Table1[[#This Row],[امتیاز مدرک]]+Table1[[#This Row],[امتیاز سابقه]]+Table1[[#This Row],[ضریب منطقه خدمتی]]</f>
        <v>10.25</v>
      </c>
    </row>
    <row r="384" spans="1:16" x14ac:dyDescent="0.15">
      <c r="A384" s="35"/>
      <c r="B384" s="38"/>
      <c r="C384" s="38"/>
      <c r="D384" s="38" t="s">
        <v>94</v>
      </c>
      <c r="E384" s="38"/>
      <c r="F384" s="39">
        <f>IF(Table1[[#This Row],[جایگاه سازمانی]]="عملیاتی",IFERROR(VLOOKUP(Table1[[#This Row],[رتبه]],TblOprGrade[#All],2,FALSE),1),IF(Table1[[#This Row],[جایگاه سازمانی]]="دیسپچ",IFERROR(VLOOKUP(Table1[[#This Row],[رتبه]],TblDispGrade[#All],2,FALSE),1),1))</f>
        <v>1</v>
      </c>
      <c r="G384" s="38" t="s">
        <v>9</v>
      </c>
      <c r="H384" s="39">
        <f>VLOOKUP(Table1[[#This Row],[جایگاه سازمانی]],Table2[#All],2,FALSE)</f>
        <v>3</v>
      </c>
      <c r="I384" s="38" t="s">
        <v>14</v>
      </c>
      <c r="J384" s="39">
        <f>VLOOKUP(Table1[[#This Row],[مدرک تحصیلی]],Table3[#All],2,FALSE)</f>
        <v>2</v>
      </c>
      <c r="K384" s="38"/>
      <c r="L384" s="40">
        <v>17</v>
      </c>
      <c r="M384" s="41">
        <f>Table1[[#This Row],[سابقه (سال)]]*'جداول پایه'!$B$21</f>
        <v>4.25</v>
      </c>
      <c r="N384" s="38" t="s">
        <v>18</v>
      </c>
      <c r="O384" s="39">
        <f>IFERROR(IF(Table1[[#This Row],[جایگاه سازمانی]]="عملیاتی",VLOOKUP(Table1[[#This Row],[منطقه خدمتی]],Table4[#All],2,FALSE),0),0)</f>
        <v>2</v>
      </c>
      <c r="P384" s="41">
        <f>Table1[[#This Row],[امتیاز جایگاه]]+Table1[[#This Row],[امتیاز مدرک]]+Table1[[#This Row],[امتیاز سابقه]]+Table1[[#This Row],[ضریب منطقه خدمتی]]</f>
        <v>11.25</v>
      </c>
    </row>
    <row r="385" spans="1:16" x14ac:dyDescent="0.15">
      <c r="A385" s="35"/>
      <c r="B385" s="38"/>
      <c r="C385" s="38"/>
      <c r="D385" s="38" t="s">
        <v>94</v>
      </c>
      <c r="E385" s="38"/>
      <c r="F385" s="39">
        <f>IF(Table1[[#This Row],[جایگاه سازمانی]]="عملیاتی",IFERROR(VLOOKUP(Table1[[#This Row],[رتبه]],TblOprGrade[#All],2,FALSE),1),IF(Table1[[#This Row],[جایگاه سازمانی]]="دیسپچ",IFERROR(VLOOKUP(Table1[[#This Row],[رتبه]],TblDispGrade[#All],2,FALSE),1),1))</f>
        <v>1</v>
      </c>
      <c r="G385" s="38" t="s">
        <v>9</v>
      </c>
      <c r="H385" s="39">
        <f>VLOOKUP(Table1[[#This Row],[جایگاه سازمانی]],Table2[#All],2,FALSE)</f>
        <v>3</v>
      </c>
      <c r="I385" s="38" t="s">
        <v>14</v>
      </c>
      <c r="J385" s="39">
        <f>VLOOKUP(Table1[[#This Row],[مدرک تحصیلی]],Table3[#All],2,FALSE)</f>
        <v>2</v>
      </c>
      <c r="K385" s="38"/>
      <c r="L385" s="40">
        <v>12</v>
      </c>
      <c r="M385" s="41">
        <f>Table1[[#This Row],[سابقه (سال)]]*'جداول پایه'!$B$21</f>
        <v>3</v>
      </c>
      <c r="N385" s="38" t="s">
        <v>18</v>
      </c>
      <c r="O385" s="39">
        <f>IFERROR(IF(Table1[[#This Row],[جایگاه سازمانی]]="عملیاتی",VLOOKUP(Table1[[#This Row],[منطقه خدمتی]],Table4[#All],2,FALSE),0),0)</f>
        <v>2</v>
      </c>
      <c r="P385" s="41">
        <f>Table1[[#This Row],[امتیاز جایگاه]]+Table1[[#This Row],[امتیاز مدرک]]+Table1[[#This Row],[امتیاز سابقه]]+Table1[[#This Row],[ضریب منطقه خدمتی]]</f>
        <v>10</v>
      </c>
    </row>
    <row r="386" spans="1:16" x14ac:dyDescent="0.15">
      <c r="A386" s="35"/>
      <c r="B386" s="38"/>
      <c r="C386" s="38"/>
      <c r="D386" s="38" t="s">
        <v>94</v>
      </c>
      <c r="E386" s="38"/>
      <c r="F386" s="39">
        <f>IF(Table1[[#This Row],[جایگاه سازمانی]]="عملیاتی",IFERROR(VLOOKUP(Table1[[#This Row],[رتبه]],TblOprGrade[#All],2,FALSE),1),IF(Table1[[#This Row],[جایگاه سازمانی]]="دیسپچ",IFERROR(VLOOKUP(Table1[[#This Row],[رتبه]],TblDispGrade[#All],2,FALSE),1),1))</f>
        <v>1</v>
      </c>
      <c r="G386" s="38" t="s">
        <v>9</v>
      </c>
      <c r="H386" s="39">
        <f>VLOOKUP(Table1[[#This Row],[جایگاه سازمانی]],Table2[#All],2,FALSE)</f>
        <v>3</v>
      </c>
      <c r="I386" s="38" t="s">
        <v>15</v>
      </c>
      <c r="J386" s="39">
        <f>VLOOKUP(Table1[[#This Row],[مدرک تحصیلی]],Table3[#All],2,FALSE)</f>
        <v>2.5</v>
      </c>
      <c r="K386" s="38"/>
      <c r="L386" s="40">
        <v>5</v>
      </c>
      <c r="M386" s="41">
        <f>Table1[[#This Row],[سابقه (سال)]]*'جداول پایه'!$B$21</f>
        <v>1.25</v>
      </c>
      <c r="N386" s="38" t="s">
        <v>18</v>
      </c>
      <c r="O386" s="39">
        <f>IFERROR(IF(Table1[[#This Row],[جایگاه سازمانی]]="عملیاتی",VLOOKUP(Table1[[#This Row],[منطقه خدمتی]],Table4[#All],2,FALSE),0),0)</f>
        <v>2</v>
      </c>
      <c r="P386" s="41">
        <f>Table1[[#This Row],[امتیاز جایگاه]]+Table1[[#This Row],[امتیاز مدرک]]+Table1[[#This Row],[امتیاز سابقه]]+Table1[[#This Row],[ضریب منطقه خدمتی]]</f>
        <v>8.75</v>
      </c>
    </row>
    <row r="387" spans="1:16" x14ac:dyDescent="0.15">
      <c r="A387" s="35"/>
      <c r="B387" s="38"/>
      <c r="C387" s="38"/>
      <c r="D387" s="38" t="s">
        <v>94</v>
      </c>
      <c r="E387" s="38"/>
      <c r="F387" s="39">
        <f>IF(Table1[[#This Row],[جایگاه سازمانی]]="عملیاتی",IFERROR(VLOOKUP(Table1[[#This Row],[رتبه]],TblOprGrade[#All],2,FALSE),1),IF(Table1[[#This Row],[جایگاه سازمانی]]="دیسپچ",IFERROR(VLOOKUP(Table1[[#This Row],[رتبه]],TblDispGrade[#All],2,FALSE),1),1))</f>
        <v>1</v>
      </c>
      <c r="G387" s="38" t="s">
        <v>9</v>
      </c>
      <c r="H387" s="39">
        <f>VLOOKUP(Table1[[#This Row],[جایگاه سازمانی]],Table2[#All],2,FALSE)</f>
        <v>3</v>
      </c>
      <c r="I387" s="38" t="s">
        <v>14</v>
      </c>
      <c r="J387" s="39">
        <f>VLOOKUP(Table1[[#This Row],[مدرک تحصیلی]],Table3[#All],2,FALSE)</f>
        <v>2</v>
      </c>
      <c r="K387" s="38"/>
      <c r="L387" s="40">
        <v>1</v>
      </c>
      <c r="M387" s="41">
        <f>Table1[[#This Row],[سابقه (سال)]]*'جداول پایه'!$B$21</f>
        <v>0.25</v>
      </c>
      <c r="N387" s="38" t="s">
        <v>17</v>
      </c>
      <c r="O387" s="39">
        <f>IFERROR(IF(Table1[[#This Row],[جایگاه سازمانی]]="عملیاتی",VLOOKUP(Table1[[#This Row],[منطقه خدمتی]],Table4[#All],2,FALSE),0),0)</f>
        <v>1</v>
      </c>
      <c r="P387" s="41">
        <f>Table1[[#This Row],[امتیاز جایگاه]]+Table1[[#This Row],[امتیاز مدرک]]+Table1[[#This Row],[امتیاز سابقه]]+Table1[[#This Row],[ضریب منطقه خدمتی]]</f>
        <v>6.25</v>
      </c>
    </row>
    <row r="388" spans="1:16" x14ac:dyDescent="0.15">
      <c r="A388" s="35"/>
      <c r="B388" s="38"/>
      <c r="C388" s="38"/>
      <c r="D388" s="38" t="s">
        <v>94</v>
      </c>
      <c r="E388" s="38"/>
      <c r="F388" s="39">
        <f>IF(Table1[[#This Row],[جایگاه سازمانی]]="عملیاتی",IFERROR(VLOOKUP(Table1[[#This Row],[رتبه]],TblOprGrade[#All],2,FALSE),1),IF(Table1[[#This Row],[جایگاه سازمانی]]="دیسپچ",IFERROR(VLOOKUP(Table1[[#This Row],[رتبه]],TblDispGrade[#All],2,FALSE),1),1))</f>
        <v>1</v>
      </c>
      <c r="G388" s="38" t="s">
        <v>9</v>
      </c>
      <c r="H388" s="39">
        <f>VLOOKUP(Table1[[#This Row],[جایگاه سازمانی]],Table2[#All],2,FALSE)</f>
        <v>3</v>
      </c>
      <c r="I388" s="38" t="s">
        <v>14</v>
      </c>
      <c r="J388" s="39">
        <f>VLOOKUP(Table1[[#This Row],[مدرک تحصیلی]],Table3[#All],2,FALSE)</f>
        <v>2</v>
      </c>
      <c r="K388" s="38"/>
      <c r="L388" s="40">
        <v>9</v>
      </c>
      <c r="M388" s="41">
        <f>Table1[[#This Row],[سابقه (سال)]]*'جداول پایه'!$B$21</f>
        <v>2.25</v>
      </c>
      <c r="N388" s="38" t="s">
        <v>18</v>
      </c>
      <c r="O388" s="39">
        <f>IFERROR(IF(Table1[[#This Row],[جایگاه سازمانی]]="عملیاتی",VLOOKUP(Table1[[#This Row],[منطقه خدمتی]],Table4[#All],2,FALSE),0),0)</f>
        <v>2</v>
      </c>
      <c r="P388" s="41">
        <f>Table1[[#This Row],[امتیاز جایگاه]]+Table1[[#This Row],[امتیاز مدرک]]+Table1[[#This Row],[امتیاز سابقه]]+Table1[[#This Row],[ضریب منطقه خدمتی]]</f>
        <v>9.25</v>
      </c>
    </row>
    <row r="389" spans="1:16" x14ac:dyDescent="0.15">
      <c r="A389" s="35"/>
      <c r="B389" s="38"/>
      <c r="C389" s="38"/>
      <c r="D389" s="38" t="s">
        <v>94</v>
      </c>
      <c r="E389" s="38"/>
      <c r="F389" s="39">
        <f>IF(Table1[[#This Row],[جایگاه سازمانی]]="عملیاتی",IFERROR(VLOOKUP(Table1[[#This Row],[رتبه]],TblOprGrade[#All],2,FALSE),1),IF(Table1[[#This Row],[جایگاه سازمانی]]="دیسپچ",IFERROR(VLOOKUP(Table1[[#This Row],[رتبه]],TblDispGrade[#All],2,FALSE),1),1))</f>
        <v>1</v>
      </c>
      <c r="G389" s="38" t="s">
        <v>9</v>
      </c>
      <c r="H389" s="39">
        <f>VLOOKUP(Table1[[#This Row],[جایگاه سازمانی]],Table2[#All],2,FALSE)</f>
        <v>3</v>
      </c>
      <c r="I389" s="38" t="s">
        <v>15</v>
      </c>
      <c r="J389" s="39">
        <f>VLOOKUP(Table1[[#This Row],[مدرک تحصیلی]],Table3[#All],2,FALSE)</f>
        <v>2.5</v>
      </c>
      <c r="K389" s="38"/>
      <c r="L389" s="40">
        <v>12</v>
      </c>
      <c r="M389" s="41">
        <f>Table1[[#This Row],[سابقه (سال)]]*'جداول پایه'!$B$21</f>
        <v>3</v>
      </c>
      <c r="N389" s="38" t="s">
        <v>18</v>
      </c>
      <c r="O389" s="39">
        <f>IFERROR(IF(Table1[[#This Row],[جایگاه سازمانی]]="عملیاتی",VLOOKUP(Table1[[#This Row],[منطقه خدمتی]],Table4[#All],2,FALSE),0),0)</f>
        <v>2</v>
      </c>
      <c r="P389" s="41">
        <f>Table1[[#This Row],[امتیاز جایگاه]]+Table1[[#This Row],[امتیاز مدرک]]+Table1[[#This Row],[امتیاز سابقه]]+Table1[[#This Row],[ضریب منطقه خدمتی]]</f>
        <v>10.5</v>
      </c>
    </row>
    <row r="390" spans="1:16" x14ac:dyDescent="0.15">
      <c r="A390" s="35"/>
      <c r="B390" s="38"/>
      <c r="C390" s="38"/>
      <c r="D390" s="38" t="s">
        <v>94</v>
      </c>
      <c r="E390" s="38"/>
      <c r="F390" s="39">
        <f>IF(Table1[[#This Row],[جایگاه سازمانی]]="عملیاتی",IFERROR(VLOOKUP(Table1[[#This Row],[رتبه]],TblOprGrade[#All],2,FALSE),1),IF(Table1[[#This Row],[جایگاه سازمانی]]="دیسپچ",IFERROR(VLOOKUP(Table1[[#This Row],[رتبه]],TblDispGrade[#All],2,FALSE),1),1))</f>
        <v>1</v>
      </c>
      <c r="G390" s="38" t="s">
        <v>9</v>
      </c>
      <c r="H390" s="39">
        <f>VLOOKUP(Table1[[#This Row],[جایگاه سازمانی]],Table2[#All],2,FALSE)</f>
        <v>3</v>
      </c>
      <c r="I390" s="38" t="s">
        <v>15</v>
      </c>
      <c r="J390" s="39">
        <f>VLOOKUP(Table1[[#This Row],[مدرک تحصیلی]],Table3[#All],2,FALSE)</f>
        <v>2.5</v>
      </c>
      <c r="K390" s="38"/>
      <c r="L390" s="40">
        <v>18</v>
      </c>
      <c r="M390" s="41">
        <f>Table1[[#This Row],[سابقه (سال)]]*'جداول پایه'!$B$21</f>
        <v>4.5</v>
      </c>
      <c r="N390" s="38" t="s">
        <v>18</v>
      </c>
      <c r="O390" s="39">
        <f>IFERROR(IF(Table1[[#This Row],[جایگاه سازمانی]]="عملیاتی",VLOOKUP(Table1[[#This Row],[منطقه خدمتی]],Table4[#All],2,FALSE),0),0)</f>
        <v>2</v>
      </c>
      <c r="P390" s="41">
        <f>Table1[[#This Row],[امتیاز جایگاه]]+Table1[[#This Row],[امتیاز مدرک]]+Table1[[#This Row],[امتیاز سابقه]]+Table1[[#This Row],[ضریب منطقه خدمتی]]</f>
        <v>12</v>
      </c>
    </row>
    <row r="391" spans="1:16" x14ac:dyDescent="0.15">
      <c r="A391" s="35"/>
      <c r="B391" s="38"/>
      <c r="C391" s="38"/>
      <c r="D391" s="38" t="s">
        <v>94</v>
      </c>
      <c r="E391" s="38"/>
      <c r="F391" s="39">
        <f>IF(Table1[[#This Row],[جایگاه سازمانی]]="عملیاتی",IFERROR(VLOOKUP(Table1[[#This Row],[رتبه]],TblOprGrade[#All],2,FALSE),1),IF(Table1[[#This Row],[جایگاه سازمانی]]="دیسپچ",IFERROR(VLOOKUP(Table1[[#This Row],[رتبه]],TblDispGrade[#All],2,FALSE),1),1))</f>
        <v>1</v>
      </c>
      <c r="G391" s="38" t="s">
        <v>9</v>
      </c>
      <c r="H391" s="39">
        <f>VLOOKUP(Table1[[#This Row],[جایگاه سازمانی]],Table2[#All],2,FALSE)</f>
        <v>3</v>
      </c>
      <c r="I391" s="38" t="s">
        <v>15</v>
      </c>
      <c r="J391" s="39">
        <f>VLOOKUP(Table1[[#This Row],[مدرک تحصیلی]],Table3[#All],2,FALSE)</f>
        <v>2.5</v>
      </c>
      <c r="K391" s="38"/>
      <c r="L391" s="40">
        <v>18</v>
      </c>
      <c r="M391" s="41">
        <f>Table1[[#This Row],[سابقه (سال)]]*'جداول پایه'!$B$21</f>
        <v>4.5</v>
      </c>
      <c r="N391" s="38" t="s">
        <v>18</v>
      </c>
      <c r="O391" s="39">
        <f>IFERROR(IF(Table1[[#This Row],[جایگاه سازمانی]]="عملیاتی",VLOOKUP(Table1[[#This Row],[منطقه خدمتی]],Table4[#All],2,FALSE),0),0)</f>
        <v>2</v>
      </c>
      <c r="P391" s="41">
        <f>Table1[[#This Row],[امتیاز جایگاه]]+Table1[[#This Row],[امتیاز مدرک]]+Table1[[#This Row],[امتیاز سابقه]]+Table1[[#This Row],[ضریب منطقه خدمتی]]</f>
        <v>12</v>
      </c>
    </row>
    <row r="392" spans="1:16" x14ac:dyDescent="0.15">
      <c r="A392" s="35"/>
      <c r="B392" s="38"/>
      <c r="C392" s="38"/>
      <c r="D392" s="38" t="s">
        <v>94</v>
      </c>
      <c r="E392" s="38"/>
      <c r="F392" s="39">
        <f>IF(Table1[[#This Row],[جایگاه سازمانی]]="عملیاتی",IFERROR(VLOOKUP(Table1[[#This Row],[رتبه]],TblOprGrade[#All],2,FALSE),1),IF(Table1[[#This Row],[جایگاه سازمانی]]="دیسپچ",IFERROR(VLOOKUP(Table1[[#This Row],[رتبه]],TblDispGrade[#All],2,FALSE),1),1))</f>
        <v>1</v>
      </c>
      <c r="G392" s="38" t="s">
        <v>9</v>
      </c>
      <c r="H392" s="39">
        <f>VLOOKUP(Table1[[#This Row],[جایگاه سازمانی]],Table2[#All],2,FALSE)</f>
        <v>3</v>
      </c>
      <c r="I392" s="38" t="s">
        <v>15</v>
      </c>
      <c r="J392" s="39">
        <f>VLOOKUP(Table1[[#This Row],[مدرک تحصیلی]],Table3[#All],2,FALSE)</f>
        <v>2.5</v>
      </c>
      <c r="K392" s="38"/>
      <c r="L392" s="40">
        <v>4</v>
      </c>
      <c r="M392" s="41">
        <f>Table1[[#This Row],[سابقه (سال)]]*'جداول پایه'!$B$21</f>
        <v>1</v>
      </c>
      <c r="N392" s="38" t="s">
        <v>18</v>
      </c>
      <c r="O392" s="39">
        <f>IFERROR(IF(Table1[[#This Row],[جایگاه سازمانی]]="عملیاتی",VLOOKUP(Table1[[#This Row],[منطقه خدمتی]],Table4[#All],2,FALSE),0),0)</f>
        <v>2</v>
      </c>
      <c r="P392" s="41">
        <f>Table1[[#This Row],[امتیاز جایگاه]]+Table1[[#This Row],[امتیاز مدرک]]+Table1[[#This Row],[امتیاز سابقه]]+Table1[[#This Row],[ضریب منطقه خدمتی]]</f>
        <v>8.5</v>
      </c>
    </row>
    <row r="393" spans="1:16" x14ac:dyDescent="0.15">
      <c r="A393" s="35"/>
      <c r="B393" s="38"/>
      <c r="C393" s="38"/>
      <c r="D393" s="38" t="s">
        <v>94</v>
      </c>
      <c r="E393" s="38"/>
      <c r="F393" s="39">
        <f>IF(Table1[[#This Row],[جایگاه سازمانی]]="عملیاتی",IFERROR(VLOOKUP(Table1[[#This Row],[رتبه]],TblOprGrade[#All],2,FALSE),1),IF(Table1[[#This Row],[جایگاه سازمانی]]="دیسپچ",IFERROR(VLOOKUP(Table1[[#This Row],[رتبه]],TblDispGrade[#All],2,FALSE),1),1))</f>
        <v>1</v>
      </c>
      <c r="G393" s="38" t="s">
        <v>9</v>
      </c>
      <c r="H393" s="39">
        <f>VLOOKUP(Table1[[#This Row],[جایگاه سازمانی]],Table2[#All],2,FALSE)</f>
        <v>3</v>
      </c>
      <c r="I393" s="38" t="s">
        <v>15</v>
      </c>
      <c r="J393" s="39">
        <f>VLOOKUP(Table1[[#This Row],[مدرک تحصیلی]],Table3[#All],2,FALSE)</f>
        <v>2.5</v>
      </c>
      <c r="K393" s="38"/>
      <c r="L393" s="40">
        <v>4</v>
      </c>
      <c r="M393" s="41">
        <f>Table1[[#This Row],[سابقه (سال)]]*'جداول پایه'!$B$21</f>
        <v>1</v>
      </c>
      <c r="N393" s="38" t="s">
        <v>18</v>
      </c>
      <c r="O393" s="39">
        <f>IFERROR(IF(Table1[[#This Row],[جایگاه سازمانی]]="عملیاتی",VLOOKUP(Table1[[#This Row],[منطقه خدمتی]],Table4[#All],2,FALSE),0),0)</f>
        <v>2</v>
      </c>
      <c r="P393" s="41">
        <f>Table1[[#This Row],[امتیاز جایگاه]]+Table1[[#This Row],[امتیاز مدرک]]+Table1[[#This Row],[امتیاز سابقه]]+Table1[[#This Row],[ضریب منطقه خدمتی]]</f>
        <v>8.5</v>
      </c>
    </row>
    <row r="394" spans="1:16" x14ac:dyDescent="0.15">
      <c r="A394" s="35"/>
      <c r="B394" s="38"/>
      <c r="C394" s="38"/>
      <c r="D394" s="38" t="s">
        <v>94</v>
      </c>
      <c r="E394" s="38"/>
      <c r="F394" s="39">
        <f>IF(Table1[[#This Row],[جایگاه سازمانی]]="عملیاتی",IFERROR(VLOOKUP(Table1[[#This Row],[رتبه]],TblOprGrade[#All],2,FALSE),1),IF(Table1[[#This Row],[جایگاه سازمانی]]="دیسپچ",IFERROR(VLOOKUP(Table1[[#This Row],[رتبه]],TblDispGrade[#All],2,FALSE),1),1))</f>
        <v>1</v>
      </c>
      <c r="G394" s="38" t="s">
        <v>9</v>
      </c>
      <c r="H394" s="39">
        <f>VLOOKUP(Table1[[#This Row],[جایگاه سازمانی]],Table2[#All],2,FALSE)</f>
        <v>3</v>
      </c>
      <c r="I394" s="38" t="s">
        <v>14</v>
      </c>
      <c r="J394" s="39">
        <f>VLOOKUP(Table1[[#This Row],[مدرک تحصیلی]],Table3[#All],2,FALSE)</f>
        <v>2</v>
      </c>
      <c r="K394" s="38"/>
      <c r="L394" s="40">
        <v>4</v>
      </c>
      <c r="M394" s="41">
        <f>Table1[[#This Row],[سابقه (سال)]]*'جداول پایه'!$B$21</f>
        <v>1</v>
      </c>
      <c r="N394" s="38" t="s">
        <v>18</v>
      </c>
      <c r="O394" s="39">
        <f>IFERROR(IF(Table1[[#This Row],[جایگاه سازمانی]]="عملیاتی",VLOOKUP(Table1[[#This Row],[منطقه خدمتی]],Table4[#All],2,FALSE),0),0)</f>
        <v>2</v>
      </c>
      <c r="P394" s="41">
        <f>Table1[[#This Row],[امتیاز جایگاه]]+Table1[[#This Row],[امتیاز مدرک]]+Table1[[#This Row],[امتیاز سابقه]]+Table1[[#This Row],[ضریب منطقه خدمتی]]</f>
        <v>8</v>
      </c>
    </row>
    <row r="395" spans="1:16" x14ac:dyDescent="0.15">
      <c r="A395" s="35"/>
      <c r="B395" s="38"/>
      <c r="C395" s="38"/>
      <c r="D395" s="38" t="s">
        <v>94</v>
      </c>
      <c r="E395" s="38"/>
      <c r="F395" s="39">
        <f>IF(Table1[[#This Row],[جایگاه سازمانی]]="عملیاتی",IFERROR(VLOOKUP(Table1[[#This Row],[رتبه]],TblOprGrade[#All],2,FALSE),1),IF(Table1[[#This Row],[جایگاه سازمانی]]="دیسپچ",IFERROR(VLOOKUP(Table1[[#This Row],[رتبه]],TblDispGrade[#All],2,FALSE),1),1))</f>
        <v>1</v>
      </c>
      <c r="G395" s="38" t="s">
        <v>9</v>
      </c>
      <c r="H395" s="39">
        <f>VLOOKUP(Table1[[#This Row],[جایگاه سازمانی]],Table2[#All],2,FALSE)</f>
        <v>3</v>
      </c>
      <c r="I395" s="38" t="s">
        <v>14</v>
      </c>
      <c r="J395" s="39">
        <f>VLOOKUP(Table1[[#This Row],[مدرک تحصیلی]],Table3[#All],2,FALSE)</f>
        <v>2</v>
      </c>
      <c r="K395" s="38"/>
      <c r="L395" s="40">
        <v>3</v>
      </c>
      <c r="M395" s="41">
        <f>Table1[[#This Row],[سابقه (سال)]]*'جداول پایه'!$B$21</f>
        <v>0.75</v>
      </c>
      <c r="N395" s="38" t="s">
        <v>18</v>
      </c>
      <c r="O395" s="39">
        <f>IFERROR(IF(Table1[[#This Row],[جایگاه سازمانی]]="عملیاتی",VLOOKUP(Table1[[#This Row],[منطقه خدمتی]],Table4[#All],2,FALSE),0),0)</f>
        <v>2</v>
      </c>
      <c r="P395" s="41">
        <f>Table1[[#This Row],[امتیاز جایگاه]]+Table1[[#This Row],[امتیاز مدرک]]+Table1[[#This Row],[امتیاز سابقه]]+Table1[[#This Row],[ضریب منطقه خدمتی]]</f>
        <v>7.75</v>
      </c>
    </row>
    <row r="396" spans="1:16" x14ac:dyDescent="0.15">
      <c r="A396" s="35"/>
      <c r="B396" s="38"/>
      <c r="C396" s="38"/>
      <c r="D396" s="38" t="s">
        <v>94</v>
      </c>
      <c r="E396" s="38"/>
      <c r="F396" s="39">
        <f>IF(Table1[[#This Row],[جایگاه سازمانی]]="عملیاتی",IFERROR(VLOOKUP(Table1[[#This Row],[رتبه]],TblOprGrade[#All],2,FALSE),1),IF(Table1[[#This Row],[جایگاه سازمانی]]="دیسپچ",IFERROR(VLOOKUP(Table1[[#This Row],[رتبه]],TblDispGrade[#All],2,FALSE),1),1))</f>
        <v>1</v>
      </c>
      <c r="G396" s="38" t="s">
        <v>9</v>
      </c>
      <c r="H396" s="39">
        <f>VLOOKUP(Table1[[#This Row],[جایگاه سازمانی]],Table2[#All],2,FALSE)</f>
        <v>3</v>
      </c>
      <c r="I396" s="38" t="s">
        <v>14</v>
      </c>
      <c r="J396" s="39">
        <f>VLOOKUP(Table1[[#This Row],[مدرک تحصیلی]],Table3[#All],2,FALSE)</f>
        <v>2</v>
      </c>
      <c r="K396" s="38"/>
      <c r="L396" s="40">
        <v>3</v>
      </c>
      <c r="M396" s="41">
        <f>Table1[[#This Row],[سابقه (سال)]]*'جداول پایه'!$B$21</f>
        <v>0.75</v>
      </c>
      <c r="N396" s="38" t="s">
        <v>18</v>
      </c>
      <c r="O396" s="39">
        <f>IFERROR(IF(Table1[[#This Row],[جایگاه سازمانی]]="عملیاتی",VLOOKUP(Table1[[#This Row],[منطقه خدمتی]],Table4[#All],2,FALSE),0),0)</f>
        <v>2</v>
      </c>
      <c r="P396" s="41">
        <f>Table1[[#This Row],[امتیاز جایگاه]]+Table1[[#This Row],[امتیاز مدرک]]+Table1[[#This Row],[امتیاز سابقه]]+Table1[[#This Row],[ضریب منطقه خدمتی]]</f>
        <v>7.75</v>
      </c>
    </row>
    <row r="397" spans="1:16" x14ac:dyDescent="0.15">
      <c r="A397" s="35"/>
      <c r="B397" s="38"/>
      <c r="C397" s="38"/>
      <c r="D397" s="38" t="s">
        <v>94</v>
      </c>
      <c r="E397" s="38"/>
      <c r="F397" s="39">
        <f>IF(Table1[[#This Row],[جایگاه سازمانی]]="عملیاتی",IFERROR(VLOOKUP(Table1[[#This Row],[رتبه]],TblOprGrade[#All],2,FALSE),1),IF(Table1[[#This Row],[جایگاه سازمانی]]="دیسپچ",IFERROR(VLOOKUP(Table1[[#This Row],[رتبه]],TblDispGrade[#All],2,FALSE),1),1))</f>
        <v>1</v>
      </c>
      <c r="G397" s="38" t="s">
        <v>9</v>
      </c>
      <c r="H397" s="39">
        <f>VLOOKUP(Table1[[#This Row],[جایگاه سازمانی]],Table2[#All],2,FALSE)</f>
        <v>3</v>
      </c>
      <c r="I397" s="38" t="s">
        <v>15</v>
      </c>
      <c r="J397" s="39">
        <f>VLOOKUP(Table1[[#This Row],[مدرک تحصیلی]],Table3[#All],2,FALSE)</f>
        <v>2.5</v>
      </c>
      <c r="K397" s="38"/>
      <c r="L397" s="40">
        <v>13</v>
      </c>
      <c r="M397" s="41">
        <f>Table1[[#This Row],[سابقه (سال)]]*'جداول پایه'!$B$21</f>
        <v>3.25</v>
      </c>
      <c r="N397" s="38" t="s">
        <v>17</v>
      </c>
      <c r="O397" s="39">
        <f>IFERROR(IF(Table1[[#This Row],[جایگاه سازمانی]]="عملیاتی",VLOOKUP(Table1[[#This Row],[منطقه خدمتی]],Table4[#All],2,FALSE),0),0)</f>
        <v>1</v>
      </c>
      <c r="P397" s="41">
        <f>Table1[[#This Row],[امتیاز جایگاه]]+Table1[[#This Row],[امتیاز مدرک]]+Table1[[#This Row],[امتیاز سابقه]]+Table1[[#This Row],[ضریب منطقه خدمتی]]</f>
        <v>9.75</v>
      </c>
    </row>
    <row r="398" spans="1:16" x14ac:dyDescent="0.15">
      <c r="A398" s="35"/>
      <c r="B398" s="38"/>
      <c r="C398" s="38"/>
      <c r="D398" s="38" t="s">
        <v>94</v>
      </c>
      <c r="E398" s="38"/>
      <c r="F398" s="39">
        <f>IF(Table1[[#This Row],[جایگاه سازمانی]]="عملیاتی",IFERROR(VLOOKUP(Table1[[#This Row],[رتبه]],TblOprGrade[#All],2,FALSE),1),IF(Table1[[#This Row],[جایگاه سازمانی]]="دیسپچ",IFERROR(VLOOKUP(Table1[[#This Row],[رتبه]],TblDispGrade[#All],2,FALSE),1),1))</f>
        <v>1</v>
      </c>
      <c r="G398" s="38" t="s">
        <v>9</v>
      </c>
      <c r="H398" s="39">
        <f>VLOOKUP(Table1[[#This Row],[جایگاه سازمانی]],Table2[#All],2,FALSE)</f>
        <v>3</v>
      </c>
      <c r="I398" s="38" t="s">
        <v>15</v>
      </c>
      <c r="J398" s="39">
        <f>VLOOKUP(Table1[[#This Row],[مدرک تحصیلی]],Table3[#All],2,FALSE)</f>
        <v>2.5</v>
      </c>
      <c r="K398" s="38"/>
      <c r="L398" s="40">
        <v>13</v>
      </c>
      <c r="M398" s="41">
        <f>Table1[[#This Row],[سابقه (سال)]]*'جداول پایه'!$B$21</f>
        <v>3.25</v>
      </c>
      <c r="N398" s="38" t="s">
        <v>18</v>
      </c>
      <c r="O398" s="39">
        <f>IFERROR(IF(Table1[[#This Row],[جایگاه سازمانی]]="عملیاتی",VLOOKUP(Table1[[#This Row],[منطقه خدمتی]],Table4[#All],2,FALSE),0),0)</f>
        <v>2</v>
      </c>
      <c r="P398" s="41">
        <f>Table1[[#This Row],[امتیاز جایگاه]]+Table1[[#This Row],[امتیاز مدرک]]+Table1[[#This Row],[امتیاز سابقه]]+Table1[[#This Row],[ضریب منطقه خدمتی]]</f>
        <v>10.75</v>
      </c>
    </row>
    <row r="399" spans="1:16" x14ac:dyDescent="0.15">
      <c r="A399" s="35"/>
      <c r="B399" s="38"/>
      <c r="C399" s="38"/>
      <c r="D399" s="38" t="s">
        <v>94</v>
      </c>
      <c r="E399" s="38"/>
      <c r="F399" s="39">
        <f>IF(Table1[[#This Row],[جایگاه سازمانی]]="عملیاتی",IFERROR(VLOOKUP(Table1[[#This Row],[رتبه]],TblOprGrade[#All],2,FALSE),1),IF(Table1[[#This Row],[جایگاه سازمانی]]="دیسپچ",IFERROR(VLOOKUP(Table1[[#This Row],[رتبه]],TblDispGrade[#All],2,FALSE),1),1))</f>
        <v>1</v>
      </c>
      <c r="G399" s="38" t="s">
        <v>9</v>
      </c>
      <c r="H399" s="39">
        <f>VLOOKUP(Table1[[#This Row],[جایگاه سازمانی]],Table2[#All],2,FALSE)</f>
        <v>3</v>
      </c>
      <c r="I399" s="38" t="s">
        <v>15</v>
      </c>
      <c r="J399" s="39">
        <f>VLOOKUP(Table1[[#This Row],[مدرک تحصیلی]],Table3[#All],2,FALSE)</f>
        <v>2.5</v>
      </c>
      <c r="K399" s="38"/>
      <c r="L399" s="40">
        <v>12</v>
      </c>
      <c r="M399" s="41">
        <f>Table1[[#This Row],[سابقه (سال)]]*'جداول پایه'!$B$21</f>
        <v>3</v>
      </c>
      <c r="N399" s="38" t="s">
        <v>18</v>
      </c>
      <c r="O399" s="39">
        <f>IFERROR(IF(Table1[[#This Row],[جایگاه سازمانی]]="عملیاتی",VLOOKUP(Table1[[#This Row],[منطقه خدمتی]],Table4[#All],2,FALSE),0),0)</f>
        <v>2</v>
      </c>
      <c r="P399" s="41">
        <f>Table1[[#This Row],[امتیاز جایگاه]]+Table1[[#This Row],[امتیاز مدرک]]+Table1[[#This Row],[امتیاز سابقه]]+Table1[[#This Row],[ضریب منطقه خدمتی]]</f>
        <v>10.5</v>
      </c>
    </row>
    <row r="400" spans="1:16" x14ac:dyDescent="0.15">
      <c r="A400" s="35"/>
      <c r="B400" s="38"/>
      <c r="C400" s="38"/>
      <c r="D400" s="38" t="s">
        <v>94</v>
      </c>
      <c r="E400" s="38"/>
      <c r="F400" s="39">
        <f>IF(Table1[[#This Row],[جایگاه سازمانی]]="عملیاتی",IFERROR(VLOOKUP(Table1[[#This Row],[رتبه]],TblOprGrade[#All],2,FALSE),1),IF(Table1[[#This Row],[جایگاه سازمانی]]="دیسپچ",IFERROR(VLOOKUP(Table1[[#This Row],[رتبه]],TblDispGrade[#All],2,FALSE),1),1))</f>
        <v>1</v>
      </c>
      <c r="G400" s="38" t="s">
        <v>9</v>
      </c>
      <c r="H400" s="39">
        <f>VLOOKUP(Table1[[#This Row],[جایگاه سازمانی]],Table2[#All],2,FALSE)</f>
        <v>3</v>
      </c>
      <c r="I400" s="38" t="s">
        <v>15</v>
      </c>
      <c r="J400" s="39">
        <f>VLOOKUP(Table1[[#This Row],[مدرک تحصیلی]],Table3[#All],2,FALSE)</f>
        <v>2.5</v>
      </c>
      <c r="K400" s="38"/>
      <c r="L400" s="40">
        <v>12</v>
      </c>
      <c r="M400" s="41">
        <f>Table1[[#This Row],[سابقه (سال)]]*'جداول پایه'!$B$21</f>
        <v>3</v>
      </c>
      <c r="N400" s="38" t="s">
        <v>18</v>
      </c>
      <c r="O400" s="39">
        <f>IFERROR(IF(Table1[[#This Row],[جایگاه سازمانی]]="عملیاتی",VLOOKUP(Table1[[#This Row],[منطقه خدمتی]],Table4[#All],2,FALSE),0),0)</f>
        <v>2</v>
      </c>
      <c r="P400" s="41">
        <f>Table1[[#This Row],[امتیاز جایگاه]]+Table1[[#This Row],[امتیاز مدرک]]+Table1[[#This Row],[امتیاز سابقه]]+Table1[[#This Row],[ضریب منطقه خدمتی]]</f>
        <v>10.5</v>
      </c>
    </row>
    <row r="401" spans="1:16" x14ac:dyDescent="0.15">
      <c r="A401" s="35"/>
      <c r="B401" s="38"/>
      <c r="C401" s="38"/>
      <c r="D401" s="38" t="s">
        <v>94</v>
      </c>
      <c r="E401" s="38"/>
      <c r="F401" s="39">
        <f>IF(Table1[[#This Row],[جایگاه سازمانی]]="عملیاتی",IFERROR(VLOOKUP(Table1[[#This Row],[رتبه]],TblOprGrade[#All],2,FALSE),1),IF(Table1[[#This Row],[جایگاه سازمانی]]="دیسپچ",IFERROR(VLOOKUP(Table1[[#This Row],[رتبه]],TblDispGrade[#All],2,FALSE),1),1))</f>
        <v>1</v>
      </c>
      <c r="G401" s="38" t="s">
        <v>9</v>
      </c>
      <c r="H401" s="39">
        <f>VLOOKUP(Table1[[#This Row],[جایگاه سازمانی]],Table2[#All],2,FALSE)</f>
        <v>3</v>
      </c>
      <c r="I401" s="38" t="s">
        <v>13</v>
      </c>
      <c r="J401" s="39">
        <f>VLOOKUP(Table1[[#This Row],[مدرک تحصیلی]],Table3[#All],2,FALSE)</f>
        <v>1.5</v>
      </c>
      <c r="K401" s="38"/>
      <c r="L401" s="40">
        <v>5</v>
      </c>
      <c r="M401" s="41">
        <f>Table1[[#This Row],[سابقه (سال)]]*'جداول پایه'!$B$21</f>
        <v>1.25</v>
      </c>
      <c r="N401" s="38" t="s">
        <v>18</v>
      </c>
      <c r="O401" s="39">
        <f>IFERROR(IF(Table1[[#This Row],[جایگاه سازمانی]]="عملیاتی",VLOOKUP(Table1[[#This Row],[منطقه خدمتی]],Table4[#All],2,FALSE),0),0)</f>
        <v>2</v>
      </c>
      <c r="P401" s="41">
        <f>Table1[[#This Row],[امتیاز جایگاه]]+Table1[[#This Row],[امتیاز مدرک]]+Table1[[#This Row],[امتیاز سابقه]]+Table1[[#This Row],[ضریب منطقه خدمتی]]</f>
        <v>7.75</v>
      </c>
    </row>
    <row r="402" spans="1:16" x14ac:dyDescent="0.15">
      <c r="A402" s="35"/>
      <c r="B402" s="38"/>
      <c r="C402" s="38"/>
      <c r="D402" s="38" t="s">
        <v>94</v>
      </c>
      <c r="E402" s="38"/>
      <c r="F402" s="39">
        <f>IF(Table1[[#This Row],[جایگاه سازمانی]]="عملیاتی",IFERROR(VLOOKUP(Table1[[#This Row],[رتبه]],TblOprGrade[#All],2,FALSE),1),IF(Table1[[#This Row],[جایگاه سازمانی]]="دیسپچ",IFERROR(VLOOKUP(Table1[[#This Row],[رتبه]],TblDispGrade[#All],2,FALSE),1),1))</f>
        <v>1</v>
      </c>
      <c r="G402" s="38" t="s">
        <v>9</v>
      </c>
      <c r="H402" s="39">
        <f>VLOOKUP(Table1[[#This Row],[جایگاه سازمانی]],Table2[#All],2,FALSE)</f>
        <v>3</v>
      </c>
      <c r="I402" s="38" t="s">
        <v>15</v>
      </c>
      <c r="J402" s="39">
        <f>VLOOKUP(Table1[[#This Row],[مدرک تحصیلی]],Table3[#All],2,FALSE)</f>
        <v>2.5</v>
      </c>
      <c r="K402" s="38"/>
      <c r="L402" s="40">
        <v>28</v>
      </c>
      <c r="M402" s="41">
        <f>Table1[[#This Row],[سابقه (سال)]]*'جداول پایه'!$B$21</f>
        <v>7</v>
      </c>
      <c r="N402" s="38" t="s">
        <v>17</v>
      </c>
      <c r="O402" s="39">
        <f>IFERROR(IF(Table1[[#This Row],[جایگاه سازمانی]]="عملیاتی",VLOOKUP(Table1[[#This Row],[منطقه خدمتی]],Table4[#All],2,FALSE),0),0)</f>
        <v>1</v>
      </c>
      <c r="P402" s="41">
        <f>Table1[[#This Row],[امتیاز جایگاه]]+Table1[[#This Row],[امتیاز مدرک]]+Table1[[#This Row],[امتیاز سابقه]]+Table1[[#This Row],[ضریب منطقه خدمتی]]</f>
        <v>13.5</v>
      </c>
    </row>
    <row r="403" spans="1:16" x14ac:dyDescent="0.15">
      <c r="A403" s="35"/>
      <c r="B403" s="38"/>
      <c r="C403" s="38"/>
      <c r="D403" s="38" t="s">
        <v>94</v>
      </c>
      <c r="E403" s="38"/>
      <c r="F403" s="39">
        <f>IF(Table1[[#This Row],[جایگاه سازمانی]]="عملیاتی",IFERROR(VLOOKUP(Table1[[#This Row],[رتبه]],TblOprGrade[#All],2,FALSE),1),IF(Table1[[#This Row],[جایگاه سازمانی]]="دیسپچ",IFERROR(VLOOKUP(Table1[[#This Row],[رتبه]],TblDispGrade[#All],2,FALSE),1),1))</f>
        <v>1</v>
      </c>
      <c r="G403" s="38" t="s">
        <v>9</v>
      </c>
      <c r="H403" s="39">
        <f>VLOOKUP(Table1[[#This Row],[جایگاه سازمانی]],Table2[#All],2,FALSE)</f>
        <v>3</v>
      </c>
      <c r="I403" s="38" t="s">
        <v>14</v>
      </c>
      <c r="J403" s="39">
        <f>VLOOKUP(Table1[[#This Row],[مدرک تحصیلی]],Table3[#All],2,FALSE)</f>
        <v>2</v>
      </c>
      <c r="K403" s="38"/>
      <c r="L403" s="40">
        <v>15</v>
      </c>
      <c r="M403" s="41">
        <f>Table1[[#This Row],[سابقه (سال)]]*'جداول پایه'!$B$21</f>
        <v>3.75</v>
      </c>
      <c r="N403" s="38" t="s">
        <v>18</v>
      </c>
      <c r="O403" s="39">
        <f>IFERROR(IF(Table1[[#This Row],[جایگاه سازمانی]]="عملیاتی",VLOOKUP(Table1[[#This Row],[منطقه خدمتی]],Table4[#All],2,FALSE),0),0)</f>
        <v>2</v>
      </c>
      <c r="P403" s="41">
        <f>Table1[[#This Row],[امتیاز جایگاه]]+Table1[[#This Row],[امتیاز مدرک]]+Table1[[#This Row],[امتیاز سابقه]]+Table1[[#This Row],[ضریب منطقه خدمتی]]</f>
        <v>10.75</v>
      </c>
    </row>
    <row r="404" spans="1:16" x14ac:dyDescent="0.15">
      <c r="A404" s="35"/>
      <c r="B404" s="38"/>
      <c r="C404" s="38"/>
      <c r="D404" s="38" t="s">
        <v>94</v>
      </c>
      <c r="E404" s="38"/>
      <c r="F404" s="39">
        <f>IF(Table1[[#This Row],[جایگاه سازمانی]]="عملیاتی",IFERROR(VLOOKUP(Table1[[#This Row],[رتبه]],TblOprGrade[#All],2,FALSE),1),IF(Table1[[#This Row],[جایگاه سازمانی]]="دیسپچ",IFERROR(VLOOKUP(Table1[[#This Row],[رتبه]],TblDispGrade[#All],2,FALSE),1),1))</f>
        <v>1</v>
      </c>
      <c r="G404" s="38" t="s">
        <v>9</v>
      </c>
      <c r="H404" s="39">
        <f>VLOOKUP(Table1[[#This Row],[جایگاه سازمانی]],Table2[#All],2,FALSE)</f>
        <v>3</v>
      </c>
      <c r="I404" s="38" t="s">
        <v>15</v>
      </c>
      <c r="J404" s="39">
        <f>VLOOKUP(Table1[[#This Row],[مدرک تحصیلی]],Table3[#All],2,FALSE)</f>
        <v>2.5</v>
      </c>
      <c r="K404" s="38"/>
      <c r="L404" s="40">
        <v>9</v>
      </c>
      <c r="M404" s="41">
        <f>Table1[[#This Row],[سابقه (سال)]]*'جداول پایه'!$B$21</f>
        <v>2.25</v>
      </c>
      <c r="N404" s="38" t="s">
        <v>18</v>
      </c>
      <c r="O404" s="39">
        <f>IFERROR(IF(Table1[[#This Row],[جایگاه سازمانی]]="عملیاتی",VLOOKUP(Table1[[#This Row],[منطقه خدمتی]],Table4[#All],2,FALSE),0),0)</f>
        <v>2</v>
      </c>
      <c r="P404" s="41">
        <f>Table1[[#This Row],[امتیاز جایگاه]]+Table1[[#This Row],[امتیاز مدرک]]+Table1[[#This Row],[امتیاز سابقه]]+Table1[[#This Row],[ضریب منطقه خدمتی]]</f>
        <v>9.75</v>
      </c>
    </row>
    <row r="405" spans="1:16" x14ac:dyDescent="0.15">
      <c r="A405" s="35"/>
      <c r="B405" s="38"/>
      <c r="C405" s="38"/>
      <c r="D405" s="38" t="s">
        <v>94</v>
      </c>
      <c r="E405" s="38"/>
      <c r="F405" s="39">
        <f>IF(Table1[[#This Row],[جایگاه سازمانی]]="عملیاتی",IFERROR(VLOOKUP(Table1[[#This Row],[رتبه]],TblOprGrade[#All],2,FALSE),1),IF(Table1[[#This Row],[جایگاه سازمانی]]="دیسپچ",IFERROR(VLOOKUP(Table1[[#This Row],[رتبه]],TblDispGrade[#All],2,FALSE),1),1))</f>
        <v>1</v>
      </c>
      <c r="G405" s="38" t="s">
        <v>9</v>
      </c>
      <c r="H405" s="39">
        <f>VLOOKUP(Table1[[#This Row],[جایگاه سازمانی]],Table2[#All],2,FALSE)</f>
        <v>3</v>
      </c>
      <c r="I405" s="38" t="s">
        <v>15</v>
      </c>
      <c r="J405" s="39">
        <f>VLOOKUP(Table1[[#This Row],[مدرک تحصیلی]],Table3[#All],2,FALSE)</f>
        <v>2.5</v>
      </c>
      <c r="K405" s="38"/>
      <c r="L405" s="40">
        <v>4</v>
      </c>
      <c r="M405" s="41">
        <f>Table1[[#This Row],[سابقه (سال)]]*'جداول پایه'!$B$21</f>
        <v>1</v>
      </c>
      <c r="N405" s="38" t="s">
        <v>17</v>
      </c>
      <c r="O405" s="39">
        <f>IFERROR(IF(Table1[[#This Row],[جایگاه سازمانی]]="عملیاتی",VLOOKUP(Table1[[#This Row],[منطقه خدمتی]],Table4[#All],2,FALSE),0),0)</f>
        <v>1</v>
      </c>
      <c r="P405" s="41">
        <f>Table1[[#This Row],[امتیاز جایگاه]]+Table1[[#This Row],[امتیاز مدرک]]+Table1[[#This Row],[امتیاز سابقه]]+Table1[[#This Row],[ضریب منطقه خدمتی]]</f>
        <v>7.5</v>
      </c>
    </row>
    <row r="406" spans="1:16" x14ac:dyDescent="0.15">
      <c r="A406" s="35"/>
      <c r="B406" s="38"/>
      <c r="C406" s="38"/>
      <c r="D406" s="38" t="s">
        <v>94</v>
      </c>
      <c r="E406" s="38"/>
      <c r="F406" s="39">
        <f>IF(Table1[[#This Row],[جایگاه سازمانی]]="عملیاتی",IFERROR(VLOOKUP(Table1[[#This Row],[رتبه]],TblOprGrade[#All],2,FALSE),1),IF(Table1[[#This Row],[جایگاه سازمانی]]="دیسپچ",IFERROR(VLOOKUP(Table1[[#This Row],[رتبه]],TblDispGrade[#All],2,FALSE),1),1))</f>
        <v>1</v>
      </c>
      <c r="G406" s="38" t="s">
        <v>9</v>
      </c>
      <c r="H406" s="39">
        <f>VLOOKUP(Table1[[#This Row],[جایگاه سازمانی]],Table2[#All],2,FALSE)</f>
        <v>3</v>
      </c>
      <c r="I406" s="38" t="s">
        <v>15</v>
      </c>
      <c r="J406" s="39">
        <f>VLOOKUP(Table1[[#This Row],[مدرک تحصیلی]],Table3[#All],2,FALSE)</f>
        <v>2.5</v>
      </c>
      <c r="K406" s="38"/>
      <c r="L406" s="40">
        <v>15</v>
      </c>
      <c r="M406" s="41">
        <f>Table1[[#This Row],[سابقه (سال)]]*'جداول پایه'!$B$21</f>
        <v>3.75</v>
      </c>
      <c r="N406" s="38" t="s">
        <v>18</v>
      </c>
      <c r="O406" s="39">
        <f>IFERROR(IF(Table1[[#This Row],[جایگاه سازمانی]]="عملیاتی",VLOOKUP(Table1[[#This Row],[منطقه خدمتی]],Table4[#All],2,FALSE),0),0)</f>
        <v>2</v>
      </c>
      <c r="P406" s="41">
        <f>Table1[[#This Row],[امتیاز جایگاه]]+Table1[[#This Row],[امتیاز مدرک]]+Table1[[#This Row],[امتیاز سابقه]]+Table1[[#This Row],[ضریب منطقه خدمتی]]</f>
        <v>11.25</v>
      </c>
    </row>
    <row r="407" spans="1:16" x14ac:dyDescent="0.15">
      <c r="A407" s="35"/>
      <c r="B407" s="38"/>
      <c r="C407" s="38"/>
      <c r="D407" s="38" t="s">
        <v>94</v>
      </c>
      <c r="E407" s="38"/>
      <c r="F407" s="39">
        <f>IF(Table1[[#This Row],[جایگاه سازمانی]]="عملیاتی",IFERROR(VLOOKUP(Table1[[#This Row],[رتبه]],TblOprGrade[#All],2,FALSE),1),IF(Table1[[#This Row],[جایگاه سازمانی]]="دیسپچ",IFERROR(VLOOKUP(Table1[[#This Row],[رتبه]],TblDispGrade[#All],2,FALSE),1),1))</f>
        <v>1</v>
      </c>
      <c r="G407" s="38" t="s">
        <v>9</v>
      </c>
      <c r="H407" s="39">
        <f>VLOOKUP(Table1[[#This Row],[جایگاه سازمانی]],Table2[#All],2,FALSE)</f>
        <v>3</v>
      </c>
      <c r="I407" s="38" t="s">
        <v>14</v>
      </c>
      <c r="J407" s="39">
        <f>VLOOKUP(Table1[[#This Row],[مدرک تحصیلی]],Table3[#All],2,FALSE)</f>
        <v>2</v>
      </c>
      <c r="K407" s="38"/>
      <c r="L407" s="40">
        <v>13</v>
      </c>
      <c r="M407" s="41">
        <f>Table1[[#This Row],[سابقه (سال)]]*'جداول پایه'!$B$21</f>
        <v>3.25</v>
      </c>
      <c r="N407" s="38" t="s">
        <v>17</v>
      </c>
      <c r="O407" s="39">
        <f>IFERROR(IF(Table1[[#This Row],[جایگاه سازمانی]]="عملیاتی",VLOOKUP(Table1[[#This Row],[منطقه خدمتی]],Table4[#All],2,FALSE),0),0)</f>
        <v>1</v>
      </c>
      <c r="P407" s="41">
        <f>Table1[[#This Row],[امتیاز جایگاه]]+Table1[[#This Row],[امتیاز مدرک]]+Table1[[#This Row],[امتیاز سابقه]]+Table1[[#This Row],[ضریب منطقه خدمتی]]</f>
        <v>9.25</v>
      </c>
    </row>
    <row r="408" spans="1:16" x14ac:dyDescent="0.15">
      <c r="A408" s="35"/>
      <c r="B408" s="38"/>
      <c r="C408" s="38"/>
      <c r="D408" s="38" t="s">
        <v>94</v>
      </c>
      <c r="E408" s="38"/>
      <c r="F408" s="39">
        <f>IF(Table1[[#This Row],[جایگاه سازمانی]]="عملیاتی",IFERROR(VLOOKUP(Table1[[#This Row],[رتبه]],TblOprGrade[#All],2,FALSE),1),IF(Table1[[#This Row],[جایگاه سازمانی]]="دیسپچ",IFERROR(VLOOKUP(Table1[[#This Row],[رتبه]],TblDispGrade[#All],2,FALSE),1),1))</f>
        <v>1</v>
      </c>
      <c r="G408" s="38" t="s">
        <v>9</v>
      </c>
      <c r="H408" s="39">
        <f>VLOOKUP(Table1[[#This Row],[جایگاه سازمانی]],Table2[#All],2,FALSE)</f>
        <v>3</v>
      </c>
      <c r="I408" s="38" t="s">
        <v>14</v>
      </c>
      <c r="J408" s="39">
        <f>VLOOKUP(Table1[[#This Row],[مدرک تحصیلی]],Table3[#All],2,FALSE)</f>
        <v>2</v>
      </c>
      <c r="K408" s="38"/>
      <c r="L408" s="40">
        <v>2</v>
      </c>
      <c r="M408" s="41">
        <f>Table1[[#This Row],[سابقه (سال)]]*'جداول پایه'!$B$21</f>
        <v>0.5</v>
      </c>
      <c r="N408" s="38" t="s">
        <v>18</v>
      </c>
      <c r="O408" s="39">
        <f>IFERROR(IF(Table1[[#This Row],[جایگاه سازمانی]]="عملیاتی",VLOOKUP(Table1[[#This Row],[منطقه خدمتی]],Table4[#All],2,FALSE),0),0)</f>
        <v>2</v>
      </c>
      <c r="P408" s="41">
        <f>Table1[[#This Row],[امتیاز جایگاه]]+Table1[[#This Row],[امتیاز مدرک]]+Table1[[#This Row],[امتیاز سابقه]]+Table1[[#This Row],[ضریب منطقه خدمتی]]</f>
        <v>7.5</v>
      </c>
    </row>
    <row r="409" spans="1:16" x14ac:dyDescent="0.15">
      <c r="A409" s="35"/>
      <c r="B409" s="38"/>
      <c r="C409" s="38"/>
      <c r="D409" s="38" t="s">
        <v>94</v>
      </c>
      <c r="E409" s="38"/>
      <c r="F409" s="39">
        <f>IF(Table1[[#This Row],[جایگاه سازمانی]]="عملیاتی",IFERROR(VLOOKUP(Table1[[#This Row],[رتبه]],TblOprGrade[#All],2,FALSE),1),IF(Table1[[#This Row],[جایگاه سازمانی]]="دیسپچ",IFERROR(VLOOKUP(Table1[[#This Row],[رتبه]],TblDispGrade[#All],2,FALSE),1),1))</f>
        <v>1</v>
      </c>
      <c r="G409" s="38" t="s">
        <v>9</v>
      </c>
      <c r="H409" s="39">
        <f>VLOOKUP(Table1[[#This Row],[جایگاه سازمانی]],Table2[#All],2,FALSE)</f>
        <v>3</v>
      </c>
      <c r="I409" s="38" t="s">
        <v>14</v>
      </c>
      <c r="J409" s="39">
        <f>VLOOKUP(Table1[[#This Row],[مدرک تحصیلی]],Table3[#All],2,FALSE)</f>
        <v>2</v>
      </c>
      <c r="K409" s="38"/>
      <c r="L409" s="40">
        <v>2</v>
      </c>
      <c r="M409" s="41">
        <f>Table1[[#This Row],[سابقه (سال)]]*'جداول پایه'!$B$21</f>
        <v>0.5</v>
      </c>
      <c r="N409" s="38" t="s">
        <v>17</v>
      </c>
      <c r="O409" s="39">
        <f>IFERROR(IF(Table1[[#This Row],[جایگاه سازمانی]]="عملیاتی",VLOOKUP(Table1[[#This Row],[منطقه خدمتی]],Table4[#All],2,FALSE),0),0)</f>
        <v>1</v>
      </c>
      <c r="P409" s="41">
        <f>Table1[[#This Row],[امتیاز جایگاه]]+Table1[[#This Row],[امتیاز مدرک]]+Table1[[#This Row],[امتیاز سابقه]]+Table1[[#This Row],[ضریب منطقه خدمتی]]</f>
        <v>6.5</v>
      </c>
    </row>
    <row r="410" spans="1:16" x14ac:dyDescent="0.15">
      <c r="A410" s="35"/>
      <c r="B410" s="38"/>
      <c r="C410" s="38"/>
      <c r="D410" s="38" t="s">
        <v>94</v>
      </c>
      <c r="E410" s="38"/>
      <c r="F410" s="39">
        <f>IF(Table1[[#This Row],[جایگاه سازمانی]]="عملیاتی",IFERROR(VLOOKUP(Table1[[#This Row],[رتبه]],TblOprGrade[#All],2,FALSE),1),IF(Table1[[#This Row],[جایگاه سازمانی]]="دیسپچ",IFERROR(VLOOKUP(Table1[[#This Row],[رتبه]],TblDispGrade[#All],2,FALSE),1),1))</f>
        <v>1</v>
      </c>
      <c r="G410" s="38" t="s">
        <v>9</v>
      </c>
      <c r="H410" s="39">
        <f>VLOOKUP(Table1[[#This Row],[جایگاه سازمانی]],Table2[#All],2,FALSE)</f>
        <v>3</v>
      </c>
      <c r="I410" s="38" t="s">
        <v>14</v>
      </c>
      <c r="J410" s="39">
        <f>VLOOKUP(Table1[[#This Row],[مدرک تحصیلی]],Table3[#All],2,FALSE)</f>
        <v>2</v>
      </c>
      <c r="K410" s="38"/>
      <c r="L410" s="40">
        <v>2</v>
      </c>
      <c r="M410" s="41">
        <f>Table1[[#This Row],[سابقه (سال)]]*'جداول پایه'!$B$21</f>
        <v>0.5</v>
      </c>
      <c r="N410" s="38" t="s">
        <v>17</v>
      </c>
      <c r="O410" s="39">
        <f>IFERROR(IF(Table1[[#This Row],[جایگاه سازمانی]]="عملیاتی",VLOOKUP(Table1[[#This Row],[منطقه خدمتی]],Table4[#All],2,FALSE),0),0)</f>
        <v>1</v>
      </c>
      <c r="P410" s="41">
        <f>Table1[[#This Row],[امتیاز جایگاه]]+Table1[[#This Row],[امتیاز مدرک]]+Table1[[#This Row],[امتیاز سابقه]]+Table1[[#This Row],[ضریب منطقه خدمتی]]</f>
        <v>6.5</v>
      </c>
    </row>
    <row r="411" spans="1:16" x14ac:dyDescent="0.15">
      <c r="A411" s="35"/>
      <c r="B411" s="38"/>
      <c r="C411" s="38"/>
      <c r="D411" s="38" t="s">
        <v>94</v>
      </c>
      <c r="E411" s="38"/>
      <c r="F411" s="39">
        <f>IF(Table1[[#This Row],[جایگاه سازمانی]]="عملیاتی",IFERROR(VLOOKUP(Table1[[#This Row],[رتبه]],TblOprGrade[#All],2,FALSE),1),IF(Table1[[#This Row],[جایگاه سازمانی]]="دیسپچ",IFERROR(VLOOKUP(Table1[[#This Row],[رتبه]],TblDispGrade[#All],2,FALSE),1),1))</f>
        <v>1</v>
      </c>
      <c r="G411" s="38" t="s">
        <v>9</v>
      </c>
      <c r="H411" s="39">
        <f>VLOOKUP(Table1[[#This Row],[جایگاه سازمانی]],Table2[#All],2,FALSE)</f>
        <v>3</v>
      </c>
      <c r="I411" s="38" t="s">
        <v>14</v>
      </c>
      <c r="J411" s="39">
        <f>VLOOKUP(Table1[[#This Row],[مدرک تحصیلی]],Table3[#All],2,FALSE)</f>
        <v>2</v>
      </c>
      <c r="K411" s="38"/>
      <c r="L411" s="40">
        <v>19</v>
      </c>
      <c r="M411" s="41">
        <f>Table1[[#This Row],[سابقه (سال)]]*'جداول پایه'!$B$21</f>
        <v>4.75</v>
      </c>
      <c r="N411" s="38" t="s">
        <v>18</v>
      </c>
      <c r="O411" s="39">
        <f>IFERROR(IF(Table1[[#This Row],[جایگاه سازمانی]]="عملیاتی",VLOOKUP(Table1[[#This Row],[منطقه خدمتی]],Table4[#All],2,FALSE),0),0)</f>
        <v>2</v>
      </c>
      <c r="P411" s="41">
        <f>Table1[[#This Row],[امتیاز جایگاه]]+Table1[[#This Row],[امتیاز مدرک]]+Table1[[#This Row],[امتیاز سابقه]]+Table1[[#This Row],[ضریب منطقه خدمتی]]</f>
        <v>11.75</v>
      </c>
    </row>
    <row r="412" spans="1:16" x14ac:dyDescent="0.15">
      <c r="A412" s="35"/>
      <c r="B412" s="38"/>
      <c r="C412" s="38"/>
      <c r="D412" s="38" t="s">
        <v>94</v>
      </c>
      <c r="E412" s="38"/>
      <c r="F412" s="39">
        <f>IF(Table1[[#This Row],[جایگاه سازمانی]]="عملیاتی",IFERROR(VLOOKUP(Table1[[#This Row],[رتبه]],TblOprGrade[#All],2,FALSE),1),IF(Table1[[#This Row],[جایگاه سازمانی]]="دیسپچ",IFERROR(VLOOKUP(Table1[[#This Row],[رتبه]],TblDispGrade[#All],2,FALSE),1),1))</f>
        <v>1</v>
      </c>
      <c r="G412" s="38" t="s">
        <v>9</v>
      </c>
      <c r="H412" s="39">
        <f>VLOOKUP(Table1[[#This Row],[جایگاه سازمانی]],Table2[#All],2,FALSE)</f>
        <v>3</v>
      </c>
      <c r="I412" s="38" t="s">
        <v>14</v>
      </c>
      <c r="J412" s="39">
        <f>VLOOKUP(Table1[[#This Row],[مدرک تحصیلی]],Table3[#All],2,FALSE)</f>
        <v>2</v>
      </c>
      <c r="K412" s="38"/>
      <c r="L412" s="40">
        <v>3</v>
      </c>
      <c r="M412" s="41">
        <f>Table1[[#This Row],[سابقه (سال)]]*'جداول پایه'!$B$21</f>
        <v>0.75</v>
      </c>
      <c r="N412" s="38" t="s">
        <v>18</v>
      </c>
      <c r="O412" s="39">
        <f>IFERROR(IF(Table1[[#This Row],[جایگاه سازمانی]]="عملیاتی",VLOOKUP(Table1[[#This Row],[منطقه خدمتی]],Table4[#All],2,FALSE),0),0)</f>
        <v>2</v>
      </c>
      <c r="P412" s="41">
        <f>Table1[[#This Row],[امتیاز جایگاه]]+Table1[[#This Row],[امتیاز مدرک]]+Table1[[#This Row],[امتیاز سابقه]]+Table1[[#This Row],[ضریب منطقه خدمتی]]</f>
        <v>7.75</v>
      </c>
    </row>
    <row r="413" spans="1:16" x14ac:dyDescent="0.15">
      <c r="A413" s="35"/>
      <c r="B413" s="38"/>
      <c r="C413" s="38"/>
      <c r="D413" s="38" t="s">
        <v>94</v>
      </c>
      <c r="E413" s="38"/>
      <c r="F413" s="39">
        <f>IF(Table1[[#This Row],[جایگاه سازمانی]]="عملیاتی",IFERROR(VLOOKUP(Table1[[#This Row],[رتبه]],TblOprGrade[#All],2,FALSE),1),IF(Table1[[#This Row],[جایگاه سازمانی]]="دیسپچ",IFERROR(VLOOKUP(Table1[[#This Row],[رتبه]],TblDispGrade[#All],2,FALSE),1),1))</f>
        <v>1</v>
      </c>
      <c r="G413" s="38" t="s">
        <v>9</v>
      </c>
      <c r="H413" s="39">
        <f>VLOOKUP(Table1[[#This Row],[جایگاه سازمانی]],Table2[#All],2,FALSE)</f>
        <v>3</v>
      </c>
      <c r="I413" s="38" t="s">
        <v>15</v>
      </c>
      <c r="J413" s="39">
        <f>VLOOKUP(Table1[[#This Row],[مدرک تحصیلی]],Table3[#All],2,FALSE)</f>
        <v>2.5</v>
      </c>
      <c r="K413" s="38"/>
      <c r="L413" s="40">
        <v>2</v>
      </c>
      <c r="M413" s="41">
        <f>Table1[[#This Row],[سابقه (سال)]]*'جداول پایه'!$B$21</f>
        <v>0.5</v>
      </c>
      <c r="N413" s="38" t="s">
        <v>18</v>
      </c>
      <c r="O413" s="39">
        <f>IFERROR(IF(Table1[[#This Row],[جایگاه سازمانی]]="عملیاتی",VLOOKUP(Table1[[#This Row],[منطقه خدمتی]],Table4[#All],2,FALSE),0),0)</f>
        <v>2</v>
      </c>
      <c r="P413" s="41">
        <f>Table1[[#This Row],[امتیاز جایگاه]]+Table1[[#This Row],[امتیاز مدرک]]+Table1[[#This Row],[امتیاز سابقه]]+Table1[[#This Row],[ضریب منطقه خدمتی]]</f>
        <v>8</v>
      </c>
    </row>
    <row r="414" spans="1:16" x14ac:dyDescent="0.15">
      <c r="A414" s="35"/>
      <c r="B414" s="38"/>
      <c r="C414" s="38"/>
      <c r="D414" s="38" t="s">
        <v>94</v>
      </c>
      <c r="E414" s="38"/>
      <c r="F414" s="39">
        <f>IF(Table1[[#This Row],[جایگاه سازمانی]]="عملیاتی",IFERROR(VLOOKUP(Table1[[#This Row],[رتبه]],TblOprGrade[#All],2,FALSE),1),IF(Table1[[#This Row],[جایگاه سازمانی]]="دیسپچ",IFERROR(VLOOKUP(Table1[[#This Row],[رتبه]],TblDispGrade[#All],2,FALSE),1),1))</f>
        <v>1</v>
      </c>
      <c r="G414" s="38" t="s">
        <v>9</v>
      </c>
      <c r="H414" s="39">
        <f>VLOOKUP(Table1[[#This Row],[جایگاه سازمانی]],Table2[#All],2,FALSE)</f>
        <v>3</v>
      </c>
      <c r="I414" s="38" t="s">
        <v>15</v>
      </c>
      <c r="J414" s="39">
        <f>VLOOKUP(Table1[[#This Row],[مدرک تحصیلی]],Table3[#All],2,FALSE)</f>
        <v>2.5</v>
      </c>
      <c r="K414" s="38"/>
      <c r="L414" s="40">
        <v>5</v>
      </c>
      <c r="M414" s="41">
        <f>Table1[[#This Row],[سابقه (سال)]]*'جداول پایه'!$B$21</f>
        <v>1.25</v>
      </c>
      <c r="N414" s="38" t="s">
        <v>18</v>
      </c>
      <c r="O414" s="39">
        <f>IFERROR(IF(Table1[[#This Row],[جایگاه سازمانی]]="عملیاتی",VLOOKUP(Table1[[#This Row],[منطقه خدمتی]],Table4[#All],2,FALSE),0),0)</f>
        <v>2</v>
      </c>
      <c r="P414" s="41">
        <f>Table1[[#This Row],[امتیاز جایگاه]]+Table1[[#This Row],[امتیاز مدرک]]+Table1[[#This Row],[امتیاز سابقه]]+Table1[[#This Row],[ضریب منطقه خدمتی]]</f>
        <v>8.75</v>
      </c>
    </row>
    <row r="415" spans="1:16" x14ac:dyDescent="0.15">
      <c r="A415" s="35"/>
      <c r="B415" s="38"/>
      <c r="C415" s="38"/>
      <c r="D415" s="38" t="s">
        <v>94</v>
      </c>
      <c r="E415" s="38"/>
      <c r="F415" s="39">
        <f>IF(Table1[[#This Row],[جایگاه سازمانی]]="عملیاتی",IFERROR(VLOOKUP(Table1[[#This Row],[رتبه]],TblOprGrade[#All],2,FALSE),1),IF(Table1[[#This Row],[جایگاه سازمانی]]="دیسپچ",IFERROR(VLOOKUP(Table1[[#This Row],[رتبه]],TblDispGrade[#All],2,FALSE),1),1))</f>
        <v>1</v>
      </c>
      <c r="G415" s="38" t="s">
        <v>9</v>
      </c>
      <c r="H415" s="39">
        <f>VLOOKUP(Table1[[#This Row],[جایگاه سازمانی]],Table2[#All],2,FALSE)</f>
        <v>3</v>
      </c>
      <c r="I415" s="38" t="s">
        <v>14</v>
      </c>
      <c r="J415" s="39">
        <f>VLOOKUP(Table1[[#This Row],[مدرک تحصیلی]],Table3[#All],2,FALSE)</f>
        <v>2</v>
      </c>
      <c r="K415" s="38"/>
      <c r="L415" s="40">
        <v>6</v>
      </c>
      <c r="M415" s="41">
        <f>Table1[[#This Row],[سابقه (سال)]]*'جداول پایه'!$B$21</f>
        <v>1.5</v>
      </c>
      <c r="N415" s="38" t="s">
        <v>18</v>
      </c>
      <c r="O415" s="39">
        <f>IFERROR(IF(Table1[[#This Row],[جایگاه سازمانی]]="عملیاتی",VLOOKUP(Table1[[#This Row],[منطقه خدمتی]],Table4[#All],2,FALSE),0),0)</f>
        <v>2</v>
      </c>
      <c r="P415" s="41">
        <f>Table1[[#This Row],[امتیاز جایگاه]]+Table1[[#This Row],[امتیاز مدرک]]+Table1[[#This Row],[امتیاز سابقه]]+Table1[[#This Row],[ضریب منطقه خدمتی]]</f>
        <v>8.5</v>
      </c>
    </row>
    <row r="416" spans="1:16" x14ac:dyDescent="0.15">
      <c r="A416" s="35"/>
      <c r="B416" s="38"/>
      <c r="C416" s="38"/>
      <c r="D416" s="38" t="s">
        <v>94</v>
      </c>
      <c r="E416" s="38"/>
      <c r="F416" s="39">
        <f>IF(Table1[[#This Row],[جایگاه سازمانی]]="عملیاتی",IFERROR(VLOOKUP(Table1[[#This Row],[رتبه]],TblOprGrade[#All],2,FALSE),1),IF(Table1[[#This Row],[جایگاه سازمانی]]="دیسپچ",IFERROR(VLOOKUP(Table1[[#This Row],[رتبه]],TblDispGrade[#All],2,FALSE),1),1))</f>
        <v>1</v>
      </c>
      <c r="G416" s="38" t="s">
        <v>9</v>
      </c>
      <c r="H416" s="39">
        <f>VLOOKUP(Table1[[#This Row],[جایگاه سازمانی]],Table2[#All],2,FALSE)</f>
        <v>3</v>
      </c>
      <c r="I416" s="38" t="s">
        <v>15</v>
      </c>
      <c r="J416" s="39">
        <f>VLOOKUP(Table1[[#This Row],[مدرک تحصیلی]],Table3[#All],2,FALSE)</f>
        <v>2.5</v>
      </c>
      <c r="K416" s="38"/>
      <c r="L416" s="40">
        <v>4</v>
      </c>
      <c r="M416" s="41">
        <f>Table1[[#This Row],[سابقه (سال)]]*'جداول پایه'!$B$21</f>
        <v>1</v>
      </c>
      <c r="N416" s="38" t="s">
        <v>18</v>
      </c>
      <c r="O416" s="39">
        <f>IFERROR(IF(Table1[[#This Row],[جایگاه سازمانی]]="عملیاتی",VLOOKUP(Table1[[#This Row],[منطقه خدمتی]],Table4[#All],2,FALSE),0),0)</f>
        <v>2</v>
      </c>
      <c r="P416" s="41">
        <f>Table1[[#This Row],[امتیاز جایگاه]]+Table1[[#This Row],[امتیاز مدرک]]+Table1[[#This Row],[امتیاز سابقه]]+Table1[[#This Row],[ضریب منطقه خدمتی]]</f>
        <v>8.5</v>
      </c>
    </row>
    <row r="417" spans="1:16" x14ac:dyDescent="0.15">
      <c r="A417" s="35"/>
      <c r="B417" s="38"/>
      <c r="C417" s="38"/>
      <c r="D417" s="38" t="s">
        <v>94</v>
      </c>
      <c r="E417" s="38"/>
      <c r="F417" s="39">
        <f>IF(Table1[[#This Row],[جایگاه سازمانی]]="عملیاتی",IFERROR(VLOOKUP(Table1[[#This Row],[رتبه]],TblOprGrade[#All],2,FALSE),1),IF(Table1[[#This Row],[جایگاه سازمانی]]="دیسپچ",IFERROR(VLOOKUP(Table1[[#This Row],[رتبه]],TblDispGrade[#All],2,FALSE),1),1))</f>
        <v>1</v>
      </c>
      <c r="G417" s="38" t="s">
        <v>9</v>
      </c>
      <c r="H417" s="39">
        <f>VLOOKUP(Table1[[#This Row],[جایگاه سازمانی]],Table2[#All],2,FALSE)</f>
        <v>3</v>
      </c>
      <c r="I417" s="38" t="s">
        <v>15</v>
      </c>
      <c r="J417" s="39">
        <f>VLOOKUP(Table1[[#This Row],[مدرک تحصیلی]],Table3[#All],2,FALSE)</f>
        <v>2.5</v>
      </c>
      <c r="K417" s="38"/>
      <c r="L417" s="40">
        <v>13</v>
      </c>
      <c r="M417" s="41">
        <f>Table1[[#This Row],[سابقه (سال)]]*'جداول پایه'!$B$21</f>
        <v>3.25</v>
      </c>
      <c r="N417" s="38" t="s">
        <v>18</v>
      </c>
      <c r="O417" s="39">
        <f>IFERROR(IF(Table1[[#This Row],[جایگاه سازمانی]]="عملیاتی",VLOOKUP(Table1[[#This Row],[منطقه خدمتی]],Table4[#All],2,FALSE),0),0)</f>
        <v>2</v>
      </c>
      <c r="P417" s="41">
        <f>Table1[[#This Row],[امتیاز جایگاه]]+Table1[[#This Row],[امتیاز مدرک]]+Table1[[#This Row],[امتیاز سابقه]]+Table1[[#This Row],[ضریب منطقه خدمتی]]</f>
        <v>10.75</v>
      </c>
    </row>
    <row r="418" spans="1:16" x14ac:dyDescent="0.15">
      <c r="A418" s="35"/>
      <c r="B418" s="38"/>
      <c r="C418" s="38"/>
      <c r="D418" s="38" t="s">
        <v>94</v>
      </c>
      <c r="E418" s="38"/>
      <c r="F418" s="39">
        <f>IF(Table1[[#This Row],[جایگاه سازمانی]]="عملیاتی",IFERROR(VLOOKUP(Table1[[#This Row],[رتبه]],TblOprGrade[#All],2,FALSE),1),IF(Table1[[#This Row],[جایگاه سازمانی]]="دیسپچ",IFERROR(VLOOKUP(Table1[[#This Row],[رتبه]],TblDispGrade[#All],2,FALSE),1),1))</f>
        <v>1</v>
      </c>
      <c r="G418" s="38" t="s">
        <v>9</v>
      </c>
      <c r="H418" s="39">
        <f>VLOOKUP(Table1[[#This Row],[جایگاه سازمانی]],Table2[#All],2,FALSE)</f>
        <v>3</v>
      </c>
      <c r="I418" s="38" t="s">
        <v>15</v>
      </c>
      <c r="J418" s="39">
        <f>VLOOKUP(Table1[[#This Row],[مدرک تحصیلی]],Table3[#All],2,FALSE)</f>
        <v>2.5</v>
      </c>
      <c r="K418" s="38"/>
      <c r="L418" s="40">
        <v>5</v>
      </c>
      <c r="M418" s="41">
        <f>Table1[[#This Row],[سابقه (سال)]]*'جداول پایه'!$B$21</f>
        <v>1.25</v>
      </c>
      <c r="N418" s="38" t="s">
        <v>18</v>
      </c>
      <c r="O418" s="39">
        <f>IFERROR(IF(Table1[[#This Row],[جایگاه سازمانی]]="عملیاتی",VLOOKUP(Table1[[#This Row],[منطقه خدمتی]],Table4[#All],2,FALSE),0),0)</f>
        <v>2</v>
      </c>
      <c r="P418" s="41">
        <f>Table1[[#This Row],[امتیاز جایگاه]]+Table1[[#This Row],[امتیاز مدرک]]+Table1[[#This Row],[امتیاز سابقه]]+Table1[[#This Row],[ضریب منطقه خدمتی]]</f>
        <v>8.75</v>
      </c>
    </row>
    <row r="419" spans="1:16" x14ac:dyDescent="0.15">
      <c r="A419" s="35"/>
      <c r="B419" s="38"/>
      <c r="C419" s="38"/>
      <c r="D419" s="38" t="s">
        <v>94</v>
      </c>
      <c r="E419" s="38"/>
      <c r="F419" s="39">
        <f>IF(Table1[[#This Row],[جایگاه سازمانی]]="عملیاتی",IFERROR(VLOOKUP(Table1[[#This Row],[رتبه]],TblOprGrade[#All],2,FALSE),1),IF(Table1[[#This Row],[جایگاه سازمانی]]="دیسپچ",IFERROR(VLOOKUP(Table1[[#This Row],[رتبه]],TblDispGrade[#All],2,FALSE),1),1))</f>
        <v>1</v>
      </c>
      <c r="G419" s="38" t="s">
        <v>9</v>
      </c>
      <c r="H419" s="39">
        <f>VLOOKUP(Table1[[#This Row],[جایگاه سازمانی]],Table2[#All],2,FALSE)</f>
        <v>3</v>
      </c>
      <c r="I419" s="38" t="s">
        <v>15</v>
      </c>
      <c r="J419" s="39">
        <f>VLOOKUP(Table1[[#This Row],[مدرک تحصیلی]],Table3[#All],2,FALSE)</f>
        <v>2.5</v>
      </c>
      <c r="K419" s="38"/>
      <c r="L419" s="40">
        <v>15</v>
      </c>
      <c r="M419" s="41">
        <f>Table1[[#This Row],[سابقه (سال)]]*'جداول پایه'!$B$21</f>
        <v>3.75</v>
      </c>
      <c r="N419" s="38" t="s">
        <v>18</v>
      </c>
      <c r="O419" s="39">
        <f>IFERROR(IF(Table1[[#This Row],[جایگاه سازمانی]]="عملیاتی",VLOOKUP(Table1[[#This Row],[منطقه خدمتی]],Table4[#All],2,FALSE),0),0)</f>
        <v>2</v>
      </c>
      <c r="P419" s="41">
        <f>Table1[[#This Row],[امتیاز جایگاه]]+Table1[[#This Row],[امتیاز مدرک]]+Table1[[#This Row],[امتیاز سابقه]]+Table1[[#This Row],[ضریب منطقه خدمتی]]</f>
        <v>11.25</v>
      </c>
    </row>
    <row r="420" spans="1:16" x14ac:dyDescent="0.15">
      <c r="A420" s="35"/>
      <c r="B420" s="38"/>
      <c r="C420" s="38"/>
      <c r="D420" s="38" t="s">
        <v>94</v>
      </c>
      <c r="E420" s="38"/>
      <c r="F420" s="39">
        <f>IF(Table1[[#This Row],[جایگاه سازمانی]]="عملیاتی",IFERROR(VLOOKUP(Table1[[#This Row],[رتبه]],TblOprGrade[#All],2,FALSE),1),IF(Table1[[#This Row],[جایگاه سازمانی]]="دیسپچ",IFERROR(VLOOKUP(Table1[[#This Row],[رتبه]],TblDispGrade[#All],2,FALSE),1),1))</f>
        <v>1</v>
      </c>
      <c r="G420" s="38" t="s">
        <v>9</v>
      </c>
      <c r="H420" s="39">
        <f>VLOOKUP(Table1[[#This Row],[جایگاه سازمانی]],Table2[#All],2,FALSE)</f>
        <v>3</v>
      </c>
      <c r="I420" s="38" t="s">
        <v>14</v>
      </c>
      <c r="J420" s="39">
        <f>VLOOKUP(Table1[[#This Row],[مدرک تحصیلی]],Table3[#All],2,FALSE)</f>
        <v>2</v>
      </c>
      <c r="K420" s="38"/>
      <c r="L420" s="40">
        <v>2</v>
      </c>
      <c r="M420" s="41">
        <f>Table1[[#This Row],[سابقه (سال)]]*'جداول پایه'!$B$21</f>
        <v>0.5</v>
      </c>
      <c r="N420" s="38" t="s">
        <v>18</v>
      </c>
      <c r="O420" s="39">
        <f>IFERROR(IF(Table1[[#This Row],[جایگاه سازمانی]]="عملیاتی",VLOOKUP(Table1[[#This Row],[منطقه خدمتی]],Table4[#All],2,FALSE),0),0)</f>
        <v>2</v>
      </c>
      <c r="P420" s="41">
        <f>Table1[[#This Row],[امتیاز جایگاه]]+Table1[[#This Row],[امتیاز مدرک]]+Table1[[#This Row],[امتیاز سابقه]]+Table1[[#This Row],[ضریب منطقه خدمتی]]</f>
        <v>7.5</v>
      </c>
    </row>
    <row r="421" spans="1:16" x14ac:dyDescent="0.15">
      <c r="A421" s="35"/>
      <c r="B421" s="38"/>
      <c r="C421" s="38"/>
      <c r="D421" s="38" t="s">
        <v>94</v>
      </c>
      <c r="E421" s="38"/>
      <c r="F421" s="39">
        <f>IF(Table1[[#This Row],[جایگاه سازمانی]]="عملیاتی",IFERROR(VLOOKUP(Table1[[#This Row],[رتبه]],TblOprGrade[#All],2,FALSE),1),IF(Table1[[#This Row],[جایگاه سازمانی]]="دیسپچ",IFERROR(VLOOKUP(Table1[[#This Row],[رتبه]],TblDispGrade[#All],2,FALSE),1),1))</f>
        <v>1</v>
      </c>
      <c r="G421" s="38" t="s">
        <v>9</v>
      </c>
      <c r="H421" s="39">
        <f>VLOOKUP(Table1[[#This Row],[جایگاه سازمانی]],Table2[#All],2,FALSE)</f>
        <v>3</v>
      </c>
      <c r="I421" s="38" t="s">
        <v>15</v>
      </c>
      <c r="J421" s="39">
        <f>VLOOKUP(Table1[[#This Row],[مدرک تحصیلی]],Table3[#All],2,FALSE)</f>
        <v>2.5</v>
      </c>
      <c r="K421" s="38"/>
      <c r="L421" s="40">
        <v>1</v>
      </c>
      <c r="M421" s="41">
        <f>Table1[[#This Row],[سابقه (سال)]]*'جداول پایه'!$B$21</f>
        <v>0.25</v>
      </c>
      <c r="N421" s="38" t="s">
        <v>18</v>
      </c>
      <c r="O421" s="39">
        <f>IFERROR(IF(Table1[[#This Row],[جایگاه سازمانی]]="عملیاتی",VLOOKUP(Table1[[#This Row],[منطقه خدمتی]],Table4[#All],2,FALSE),0),0)</f>
        <v>2</v>
      </c>
      <c r="P421" s="41">
        <f>Table1[[#This Row],[امتیاز جایگاه]]+Table1[[#This Row],[امتیاز مدرک]]+Table1[[#This Row],[امتیاز سابقه]]+Table1[[#This Row],[ضریب منطقه خدمتی]]</f>
        <v>7.75</v>
      </c>
    </row>
    <row r="422" spans="1:16" x14ac:dyDescent="0.15">
      <c r="A422" s="35"/>
      <c r="B422" s="38"/>
      <c r="C422" s="38"/>
      <c r="D422" s="38" t="s">
        <v>94</v>
      </c>
      <c r="E422" s="38"/>
      <c r="F422" s="39">
        <f>IF(Table1[[#This Row],[جایگاه سازمانی]]="عملیاتی",IFERROR(VLOOKUP(Table1[[#This Row],[رتبه]],TblOprGrade[#All],2,FALSE),1),IF(Table1[[#This Row],[جایگاه سازمانی]]="دیسپچ",IFERROR(VLOOKUP(Table1[[#This Row],[رتبه]],TblDispGrade[#All],2,FALSE),1),1))</f>
        <v>1</v>
      </c>
      <c r="G422" s="38" t="s">
        <v>9</v>
      </c>
      <c r="H422" s="39">
        <f>VLOOKUP(Table1[[#This Row],[جایگاه سازمانی]],Table2[#All],2,FALSE)</f>
        <v>3</v>
      </c>
      <c r="I422" s="38" t="s">
        <v>15</v>
      </c>
      <c r="J422" s="39">
        <f>VLOOKUP(Table1[[#This Row],[مدرک تحصیلی]],Table3[#All],2,FALSE)</f>
        <v>2.5</v>
      </c>
      <c r="K422" s="38"/>
      <c r="L422" s="40">
        <v>12</v>
      </c>
      <c r="M422" s="41">
        <f>Table1[[#This Row],[سابقه (سال)]]*'جداول پایه'!$B$21</f>
        <v>3</v>
      </c>
      <c r="N422" s="38" t="s">
        <v>18</v>
      </c>
      <c r="O422" s="39">
        <f>IFERROR(IF(Table1[[#This Row],[جایگاه سازمانی]]="عملیاتی",VLOOKUP(Table1[[#This Row],[منطقه خدمتی]],Table4[#All],2,FALSE),0),0)</f>
        <v>2</v>
      </c>
      <c r="P422" s="41">
        <f>Table1[[#This Row],[امتیاز جایگاه]]+Table1[[#This Row],[امتیاز مدرک]]+Table1[[#This Row],[امتیاز سابقه]]+Table1[[#This Row],[ضریب منطقه خدمتی]]</f>
        <v>10.5</v>
      </c>
    </row>
    <row r="423" spans="1:16" x14ac:dyDescent="0.15">
      <c r="A423" s="35"/>
      <c r="B423" s="38"/>
      <c r="C423" s="38"/>
      <c r="D423" s="38" t="s">
        <v>94</v>
      </c>
      <c r="E423" s="38"/>
      <c r="F423" s="39">
        <f>IF(Table1[[#This Row],[جایگاه سازمانی]]="عملیاتی",IFERROR(VLOOKUP(Table1[[#This Row],[رتبه]],TblOprGrade[#All],2,FALSE),1),IF(Table1[[#This Row],[جایگاه سازمانی]]="دیسپچ",IFERROR(VLOOKUP(Table1[[#This Row],[رتبه]],TblDispGrade[#All],2,FALSE),1),1))</f>
        <v>1</v>
      </c>
      <c r="G423" s="38" t="s">
        <v>9</v>
      </c>
      <c r="H423" s="39">
        <f>VLOOKUP(Table1[[#This Row],[جایگاه سازمانی]],Table2[#All],2,FALSE)</f>
        <v>3</v>
      </c>
      <c r="I423" s="38" t="s">
        <v>15</v>
      </c>
      <c r="J423" s="39">
        <f>VLOOKUP(Table1[[#This Row],[مدرک تحصیلی]],Table3[#All],2,FALSE)</f>
        <v>2.5</v>
      </c>
      <c r="K423" s="38"/>
      <c r="L423" s="40">
        <v>13</v>
      </c>
      <c r="M423" s="41">
        <f>Table1[[#This Row],[سابقه (سال)]]*'جداول پایه'!$B$21</f>
        <v>3.25</v>
      </c>
      <c r="N423" s="38" t="s">
        <v>18</v>
      </c>
      <c r="O423" s="39">
        <f>IFERROR(IF(Table1[[#This Row],[جایگاه سازمانی]]="عملیاتی",VLOOKUP(Table1[[#This Row],[منطقه خدمتی]],Table4[#All],2,FALSE),0),0)</f>
        <v>2</v>
      </c>
      <c r="P423" s="41">
        <f>Table1[[#This Row],[امتیاز جایگاه]]+Table1[[#This Row],[امتیاز مدرک]]+Table1[[#This Row],[امتیاز سابقه]]+Table1[[#This Row],[ضریب منطقه خدمتی]]</f>
        <v>10.75</v>
      </c>
    </row>
    <row r="424" spans="1:16" x14ac:dyDescent="0.15">
      <c r="A424" s="35"/>
      <c r="B424" s="38"/>
      <c r="C424" s="38"/>
      <c r="D424" s="38" t="s">
        <v>94</v>
      </c>
      <c r="E424" s="38"/>
      <c r="F424" s="39">
        <f>IF(Table1[[#This Row],[جایگاه سازمانی]]="عملیاتی",IFERROR(VLOOKUP(Table1[[#This Row],[رتبه]],TblOprGrade[#All],2,FALSE),1),IF(Table1[[#This Row],[جایگاه سازمانی]]="دیسپچ",IFERROR(VLOOKUP(Table1[[#This Row],[رتبه]],TblDispGrade[#All],2,FALSE),1),1))</f>
        <v>1</v>
      </c>
      <c r="G424" s="38" t="s">
        <v>9</v>
      </c>
      <c r="H424" s="39">
        <f>VLOOKUP(Table1[[#This Row],[جایگاه سازمانی]],Table2[#All],2,FALSE)</f>
        <v>3</v>
      </c>
      <c r="I424" s="38" t="s">
        <v>14</v>
      </c>
      <c r="J424" s="39">
        <f>VLOOKUP(Table1[[#This Row],[مدرک تحصیلی]],Table3[#All],2,FALSE)</f>
        <v>2</v>
      </c>
      <c r="K424" s="38"/>
      <c r="L424" s="40">
        <v>1</v>
      </c>
      <c r="M424" s="41">
        <f>Table1[[#This Row],[سابقه (سال)]]*'جداول پایه'!$B$21</f>
        <v>0.25</v>
      </c>
      <c r="N424" s="38" t="s">
        <v>18</v>
      </c>
      <c r="O424" s="39">
        <f>IFERROR(IF(Table1[[#This Row],[جایگاه سازمانی]]="عملیاتی",VLOOKUP(Table1[[#This Row],[منطقه خدمتی]],Table4[#All],2,FALSE),0),0)</f>
        <v>2</v>
      </c>
      <c r="P424" s="41">
        <f>Table1[[#This Row],[امتیاز جایگاه]]+Table1[[#This Row],[امتیاز مدرک]]+Table1[[#This Row],[امتیاز سابقه]]+Table1[[#This Row],[ضریب منطقه خدمتی]]</f>
        <v>7.25</v>
      </c>
    </row>
    <row r="425" spans="1:16" x14ac:dyDescent="0.15">
      <c r="A425" s="35"/>
      <c r="B425" s="38"/>
      <c r="C425" s="38"/>
      <c r="D425" s="38" t="s">
        <v>94</v>
      </c>
      <c r="E425" s="38"/>
      <c r="F425" s="39">
        <f>IF(Table1[[#This Row],[جایگاه سازمانی]]="عملیاتی",IFERROR(VLOOKUP(Table1[[#This Row],[رتبه]],TblOprGrade[#All],2,FALSE),1),IF(Table1[[#This Row],[جایگاه سازمانی]]="دیسپچ",IFERROR(VLOOKUP(Table1[[#This Row],[رتبه]],TblDispGrade[#All],2,FALSE),1),1))</f>
        <v>1</v>
      </c>
      <c r="G425" s="38" t="s">
        <v>9</v>
      </c>
      <c r="H425" s="39">
        <f>VLOOKUP(Table1[[#This Row],[جایگاه سازمانی]],Table2[#All],2,FALSE)</f>
        <v>3</v>
      </c>
      <c r="I425" s="38" t="s">
        <v>14</v>
      </c>
      <c r="J425" s="39">
        <f>VLOOKUP(Table1[[#This Row],[مدرک تحصیلی]],Table3[#All],2,FALSE)</f>
        <v>2</v>
      </c>
      <c r="K425" s="38"/>
      <c r="L425" s="40">
        <v>1</v>
      </c>
      <c r="M425" s="41">
        <f>Table1[[#This Row],[سابقه (سال)]]*'جداول پایه'!$B$21</f>
        <v>0.25</v>
      </c>
      <c r="N425" s="38" t="s">
        <v>17</v>
      </c>
      <c r="O425" s="39">
        <f>IFERROR(IF(Table1[[#This Row],[جایگاه سازمانی]]="عملیاتی",VLOOKUP(Table1[[#This Row],[منطقه خدمتی]],Table4[#All],2,FALSE),0),0)</f>
        <v>1</v>
      </c>
      <c r="P425" s="41">
        <f>Table1[[#This Row],[امتیاز جایگاه]]+Table1[[#This Row],[امتیاز مدرک]]+Table1[[#This Row],[امتیاز سابقه]]+Table1[[#This Row],[ضریب منطقه خدمتی]]</f>
        <v>6.25</v>
      </c>
    </row>
    <row r="426" spans="1:16" x14ac:dyDescent="0.15">
      <c r="A426" s="35"/>
      <c r="B426" s="38"/>
      <c r="C426" s="38"/>
      <c r="D426" s="38" t="s">
        <v>94</v>
      </c>
      <c r="E426" s="38"/>
      <c r="F426" s="39">
        <f>IF(Table1[[#This Row],[جایگاه سازمانی]]="عملیاتی",IFERROR(VLOOKUP(Table1[[#This Row],[رتبه]],TblOprGrade[#All],2,FALSE),1),IF(Table1[[#This Row],[جایگاه سازمانی]]="دیسپچ",IFERROR(VLOOKUP(Table1[[#This Row],[رتبه]],TblDispGrade[#All],2,FALSE),1),1))</f>
        <v>1</v>
      </c>
      <c r="G426" s="38" t="s">
        <v>9</v>
      </c>
      <c r="H426" s="39">
        <f>VLOOKUP(Table1[[#This Row],[جایگاه سازمانی]],Table2[#All],2,FALSE)</f>
        <v>3</v>
      </c>
      <c r="I426" s="38" t="s">
        <v>15</v>
      </c>
      <c r="J426" s="39">
        <f>VLOOKUP(Table1[[#This Row],[مدرک تحصیلی]],Table3[#All],2,FALSE)</f>
        <v>2.5</v>
      </c>
      <c r="K426" s="38"/>
      <c r="L426" s="40">
        <v>1</v>
      </c>
      <c r="M426" s="41">
        <f>Table1[[#This Row],[سابقه (سال)]]*'جداول پایه'!$B$21</f>
        <v>0.25</v>
      </c>
      <c r="N426" s="38" t="s">
        <v>18</v>
      </c>
      <c r="O426" s="39">
        <f>IFERROR(IF(Table1[[#This Row],[جایگاه سازمانی]]="عملیاتی",VLOOKUP(Table1[[#This Row],[منطقه خدمتی]],Table4[#All],2,FALSE),0),0)</f>
        <v>2</v>
      </c>
      <c r="P426" s="41">
        <f>Table1[[#This Row],[امتیاز جایگاه]]+Table1[[#This Row],[امتیاز مدرک]]+Table1[[#This Row],[امتیاز سابقه]]+Table1[[#This Row],[ضریب منطقه خدمتی]]</f>
        <v>7.75</v>
      </c>
    </row>
    <row r="427" spans="1:16" x14ac:dyDescent="0.15">
      <c r="A427" s="35"/>
      <c r="B427" s="38"/>
      <c r="C427" s="38"/>
      <c r="D427" s="38" t="s">
        <v>94</v>
      </c>
      <c r="E427" s="38"/>
      <c r="F427" s="39">
        <f>IF(Table1[[#This Row],[جایگاه سازمانی]]="عملیاتی",IFERROR(VLOOKUP(Table1[[#This Row],[رتبه]],TblOprGrade[#All],2,FALSE),1),IF(Table1[[#This Row],[جایگاه سازمانی]]="دیسپچ",IFERROR(VLOOKUP(Table1[[#This Row],[رتبه]],TblDispGrade[#All],2,FALSE),1),1))</f>
        <v>1</v>
      </c>
      <c r="G427" s="38" t="s">
        <v>9</v>
      </c>
      <c r="H427" s="39">
        <f>VLOOKUP(Table1[[#This Row],[جایگاه سازمانی]],Table2[#All],2,FALSE)</f>
        <v>3</v>
      </c>
      <c r="I427" s="38" t="s">
        <v>15</v>
      </c>
      <c r="J427" s="39">
        <f>VLOOKUP(Table1[[#This Row],[مدرک تحصیلی]],Table3[#All],2,FALSE)</f>
        <v>2.5</v>
      </c>
      <c r="K427" s="38"/>
      <c r="L427" s="40">
        <v>1</v>
      </c>
      <c r="M427" s="41">
        <f>Table1[[#This Row],[سابقه (سال)]]*'جداول پایه'!$B$21</f>
        <v>0.25</v>
      </c>
      <c r="N427" s="38" t="s">
        <v>18</v>
      </c>
      <c r="O427" s="39">
        <f>IFERROR(IF(Table1[[#This Row],[جایگاه سازمانی]]="عملیاتی",VLOOKUP(Table1[[#This Row],[منطقه خدمتی]],Table4[#All],2,FALSE),0),0)</f>
        <v>2</v>
      </c>
      <c r="P427" s="41">
        <f>Table1[[#This Row],[امتیاز جایگاه]]+Table1[[#This Row],[امتیاز مدرک]]+Table1[[#This Row],[امتیاز سابقه]]+Table1[[#This Row],[ضریب منطقه خدمتی]]</f>
        <v>7.75</v>
      </c>
    </row>
    <row r="428" spans="1:16" x14ac:dyDescent="0.15">
      <c r="A428" s="35"/>
      <c r="B428" s="38"/>
      <c r="C428" s="38"/>
      <c r="D428" s="38" t="s">
        <v>94</v>
      </c>
      <c r="E428" s="38"/>
      <c r="F428" s="39">
        <f>IF(Table1[[#This Row],[جایگاه سازمانی]]="عملیاتی",IFERROR(VLOOKUP(Table1[[#This Row],[رتبه]],TblOprGrade[#All],2,FALSE),1),IF(Table1[[#This Row],[جایگاه سازمانی]]="دیسپچ",IFERROR(VLOOKUP(Table1[[#This Row],[رتبه]],TblDispGrade[#All],2,FALSE),1),1))</f>
        <v>1</v>
      </c>
      <c r="G428" s="38" t="s">
        <v>9</v>
      </c>
      <c r="H428" s="39">
        <f>VLOOKUP(Table1[[#This Row],[جایگاه سازمانی]],Table2[#All],2,FALSE)</f>
        <v>3</v>
      </c>
      <c r="I428" s="38" t="s">
        <v>15</v>
      </c>
      <c r="J428" s="39">
        <f>VLOOKUP(Table1[[#This Row],[مدرک تحصیلی]],Table3[#All],2,FALSE)</f>
        <v>2.5</v>
      </c>
      <c r="K428" s="38"/>
      <c r="L428" s="40">
        <v>1</v>
      </c>
      <c r="M428" s="41">
        <f>Table1[[#This Row],[سابقه (سال)]]*'جداول پایه'!$B$21</f>
        <v>0.25</v>
      </c>
      <c r="N428" s="38" t="s">
        <v>18</v>
      </c>
      <c r="O428" s="39">
        <f>IFERROR(IF(Table1[[#This Row],[جایگاه سازمانی]]="عملیاتی",VLOOKUP(Table1[[#This Row],[منطقه خدمتی]],Table4[#All],2,FALSE),0),0)</f>
        <v>2</v>
      </c>
      <c r="P428" s="41">
        <f>Table1[[#This Row],[امتیاز جایگاه]]+Table1[[#This Row],[امتیاز مدرک]]+Table1[[#This Row],[امتیاز سابقه]]+Table1[[#This Row],[ضریب منطقه خدمتی]]</f>
        <v>7.75</v>
      </c>
    </row>
    <row r="429" spans="1:16" x14ac:dyDescent="0.15">
      <c r="A429" s="35"/>
      <c r="B429" s="91"/>
      <c r="C429" s="91"/>
      <c r="D429" s="91" t="s">
        <v>94</v>
      </c>
      <c r="E429" s="91"/>
      <c r="F429" s="39">
        <f>IF(Table1[[#This Row],[جایگاه سازمانی]]="عملیاتی",IFERROR(VLOOKUP(Table1[[#This Row],[رتبه]],TblOprGrade[#All],2,FALSE),1),IF(Table1[[#This Row],[جایگاه سازمانی]]="دیسپچ",IFERROR(VLOOKUP(Table1[[#This Row],[رتبه]],TblDispGrade[#All],2,FALSE),1),1))</f>
        <v>1</v>
      </c>
      <c r="G429" s="39" t="s">
        <v>9</v>
      </c>
      <c r="H429" s="39">
        <f>VLOOKUP(Table1[[#This Row],[جایگاه سازمانی]],Table2[#All],2,FALSE)</f>
        <v>3</v>
      </c>
      <c r="I429" s="39" t="s">
        <v>15</v>
      </c>
      <c r="J429" s="39">
        <f>VLOOKUP(Table1[[#This Row],[مدرک تحصیلی]],Table3[#All],2,FALSE)</f>
        <v>2.5</v>
      </c>
      <c r="K429" s="39"/>
      <c r="L429" s="39">
        <v>9</v>
      </c>
      <c r="M429" s="39">
        <f>Table1[[#This Row],[سابقه (سال)]]*'جداول پایه'!$B$21</f>
        <v>2.25</v>
      </c>
      <c r="N429" s="39" t="s">
        <v>18</v>
      </c>
      <c r="O429" s="39">
        <f>IFERROR(IF(Table1[[#This Row],[جایگاه سازمانی]]="عملیاتی",VLOOKUP(Table1[[#This Row],[منطقه خدمتی]],Table4[#All],2,FALSE),0),0)</f>
        <v>2</v>
      </c>
      <c r="P429" s="39">
        <f>Table1[[#This Row],[امتیاز جایگاه]]+Table1[[#This Row],[امتیاز مدرک]]+Table1[[#This Row],[امتیاز سابقه]]+Table1[[#This Row],[ضریب منطقه خدمتی]]</f>
        <v>9.75</v>
      </c>
    </row>
    <row r="430" spans="1:16" x14ac:dyDescent="0.15">
      <c r="A430" s="35"/>
      <c r="B430" s="38"/>
      <c r="C430" s="38"/>
      <c r="D430" s="38" t="s">
        <v>94</v>
      </c>
      <c r="E430" s="38"/>
      <c r="F430" s="39">
        <f>IF(Table1[[#This Row],[جایگاه سازمانی]]="عملیاتی",IFERROR(VLOOKUP(Table1[[#This Row],[رتبه]],TblOprGrade[#All],2,FALSE),1),IF(Table1[[#This Row],[جایگاه سازمانی]]="دیسپچ",IFERROR(VLOOKUP(Table1[[#This Row],[رتبه]],TblDispGrade[#All],2,FALSE),1),1))</f>
        <v>1</v>
      </c>
      <c r="G430" s="38" t="s">
        <v>9</v>
      </c>
      <c r="H430" s="39">
        <f>VLOOKUP(Table1[[#This Row],[جایگاه سازمانی]],Table2[#All],2,FALSE)</f>
        <v>3</v>
      </c>
      <c r="I430" s="38" t="s">
        <v>14</v>
      </c>
      <c r="J430" s="39">
        <f>VLOOKUP(Table1[[#This Row],[مدرک تحصیلی]],Table3[#All],2,FALSE)</f>
        <v>2</v>
      </c>
      <c r="K430" s="38"/>
      <c r="L430" s="40">
        <v>13</v>
      </c>
      <c r="M430" s="41">
        <f>Table1[[#This Row],[سابقه (سال)]]*'جداول پایه'!$B$21</f>
        <v>3.25</v>
      </c>
      <c r="N430" s="38" t="s">
        <v>18</v>
      </c>
      <c r="O430" s="39">
        <f>IFERROR(IF(Table1[[#This Row],[جایگاه سازمانی]]="عملیاتی",VLOOKUP(Table1[[#This Row],[منطقه خدمتی]],Table4[#All],2,FALSE),0),0)</f>
        <v>2</v>
      </c>
      <c r="P430" s="41">
        <f>Table1[[#This Row],[امتیاز جایگاه]]+Table1[[#This Row],[امتیاز مدرک]]+Table1[[#This Row],[امتیاز سابقه]]+Table1[[#This Row],[ضریب منطقه خدمتی]]</f>
        <v>10.25</v>
      </c>
    </row>
    <row r="431" spans="1:16" x14ac:dyDescent="0.15">
      <c r="A431" s="35"/>
      <c r="B431" s="35"/>
      <c r="C431" s="35"/>
      <c r="D431" s="35" t="s">
        <v>95</v>
      </c>
      <c r="E431" s="35"/>
      <c r="F431" s="36">
        <f>IF(Table1[[#This Row],[جایگاه سازمانی]]="عملیاتی",IFERROR(VLOOKUP(Table1[[#This Row],[رتبه]],TblOprGrade[#All],2,FALSE),1),IF(Table1[[#This Row],[جایگاه سازمانی]]="دیسپچ",IFERROR(VLOOKUP(Table1[[#This Row],[رتبه]],TblDispGrade[#All],2,FALSE),1),1))</f>
        <v>1</v>
      </c>
      <c r="G431" s="35" t="s">
        <v>9</v>
      </c>
      <c r="H431" s="36">
        <f>VLOOKUP(Table1[[#This Row],[جایگاه سازمانی]],Table2[#All],2,FALSE)</f>
        <v>3</v>
      </c>
      <c r="I431" s="35" t="s">
        <v>15</v>
      </c>
      <c r="J431" s="39">
        <f>VLOOKUP(Table1[[#This Row],[مدرک تحصیلی]],Table3[#All],2,FALSE)</f>
        <v>2.5</v>
      </c>
      <c r="K431" s="35"/>
      <c r="L431" s="56">
        <v>17</v>
      </c>
      <c r="M431" s="57">
        <f>Table1[[#This Row],[سابقه (سال)]]*'جداول پایه'!$B$21</f>
        <v>4.25</v>
      </c>
      <c r="N431" s="35" t="s">
        <v>17</v>
      </c>
      <c r="O431" s="36">
        <f>IFERROR(IF(Table1[[#This Row],[جایگاه سازمانی]]="عملیاتی",VLOOKUP(Table1[[#This Row],[منطقه خدمتی]],Table4[#All],2,FALSE),0),0)</f>
        <v>1</v>
      </c>
      <c r="P431" s="57">
        <f>Table1[[#This Row],[امتیاز جایگاه]]+Table1[[#This Row],[امتیاز مدرک]]+Table1[[#This Row],[امتیاز سابقه]]+Table1[[#This Row],[ضریب منطقه خدمتی]]</f>
        <v>10.75</v>
      </c>
    </row>
    <row r="432" spans="1:16" x14ac:dyDescent="0.15">
      <c r="A432" s="35"/>
      <c r="B432" s="38"/>
      <c r="C432" s="38"/>
      <c r="D432" s="38" t="s">
        <v>95</v>
      </c>
      <c r="E432" s="38"/>
      <c r="F432" s="39">
        <f>IF(Table1[[#This Row],[جایگاه سازمانی]]="عملیاتی",IFERROR(VLOOKUP(Table1[[#This Row],[رتبه]],TblOprGrade[#All],2,FALSE),1),IF(Table1[[#This Row],[جایگاه سازمانی]]="دیسپچ",IFERROR(VLOOKUP(Table1[[#This Row],[رتبه]],TblDispGrade[#All],2,FALSE),1),1))</f>
        <v>1</v>
      </c>
      <c r="G432" s="38" t="s">
        <v>9</v>
      </c>
      <c r="H432" s="39">
        <f>VLOOKUP(Table1[[#This Row],[جایگاه سازمانی]],Table2[#All],2,FALSE)</f>
        <v>3</v>
      </c>
      <c r="I432" s="38" t="s">
        <v>14</v>
      </c>
      <c r="J432" s="39">
        <f>VLOOKUP(Table1[[#This Row],[مدرک تحصیلی]],Table3[#All],2,FALSE)</f>
        <v>2</v>
      </c>
      <c r="K432" s="38"/>
      <c r="L432" s="40">
        <v>28</v>
      </c>
      <c r="M432" s="41">
        <f>Table1[[#This Row],[سابقه (سال)]]*'جداول پایه'!$B$21</f>
        <v>7</v>
      </c>
      <c r="N432" s="38" t="s">
        <v>18</v>
      </c>
      <c r="O432" s="39">
        <f>IFERROR(IF(Table1[[#This Row],[جایگاه سازمانی]]="عملیاتی",VLOOKUP(Table1[[#This Row],[منطقه خدمتی]],Table4[#All],2,FALSE),0),0)</f>
        <v>2</v>
      </c>
      <c r="P432" s="41">
        <f>Table1[[#This Row],[امتیاز جایگاه]]+Table1[[#This Row],[امتیاز مدرک]]+Table1[[#This Row],[امتیاز سابقه]]+Table1[[#This Row],[ضریب منطقه خدمتی]]</f>
        <v>14</v>
      </c>
    </row>
    <row r="433" spans="1:16" x14ac:dyDescent="0.15">
      <c r="A433" s="35"/>
      <c r="B433" s="38"/>
      <c r="C433" s="38"/>
      <c r="D433" s="38" t="s">
        <v>95</v>
      </c>
      <c r="E433" s="38"/>
      <c r="F433" s="39">
        <f>IF(Table1[[#This Row],[جایگاه سازمانی]]="عملیاتی",IFERROR(VLOOKUP(Table1[[#This Row],[رتبه]],TblOprGrade[#All],2,FALSE),1),IF(Table1[[#This Row],[جایگاه سازمانی]]="دیسپچ",IFERROR(VLOOKUP(Table1[[#This Row],[رتبه]],TblDispGrade[#All],2,FALSE),1),1))</f>
        <v>1</v>
      </c>
      <c r="G433" s="38" t="s">
        <v>9</v>
      </c>
      <c r="H433" s="39">
        <f>VLOOKUP(Table1[[#This Row],[جایگاه سازمانی]],Table2[#All],2,FALSE)</f>
        <v>3</v>
      </c>
      <c r="I433" s="38" t="s">
        <v>14</v>
      </c>
      <c r="J433" s="39">
        <f>VLOOKUP(Table1[[#This Row],[مدرک تحصیلی]],Table3[#All],2,FALSE)</f>
        <v>2</v>
      </c>
      <c r="K433" s="38"/>
      <c r="L433" s="40">
        <v>22</v>
      </c>
      <c r="M433" s="41">
        <f>Table1[[#This Row],[سابقه (سال)]]*'جداول پایه'!$B$21</f>
        <v>5.5</v>
      </c>
      <c r="N433" s="38" t="s">
        <v>18</v>
      </c>
      <c r="O433" s="39">
        <f>IFERROR(IF(Table1[[#This Row],[جایگاه سازمانی]]="عملیاتی",VLOOKUP(Table1[[#This Row],[منطقه خدمتی]],Table4[#All],2,FALSE),0),0)</f>
        <v>2</v>
      </c>
      <c r="P433" s="41">
        <f>Table1[[#This Row],[امتیاز جایگاه]]+Table1[[#This Row],[امتیاز مدرک]]+Table1[[#This Row],[امتیاز سابقه]]+Table1[[#This Row],[ضریب منطقه خدمتی]]</f>
        <v>12.5</v>
      </c>
    </row>
    <row r="434" spans="1:16" x14ac:dyDescent="0.15">
      <c r="A434" s="35"/>
      <c r="B434" s="38"/>
      <c r="C434" s="38"/>
      <c r="D434" s="38" t="s">
        <v>95</v>
      </c>
      <c r="E434" s="38"/>
      <c r="F434" s="39">
        <f>IF(Table1[[#This Row],[جایگاه سازمانی]]="عملیاتی",IFERROR(VLOOKUP(Table1[[#This Row],[رتبه]],TblOprGrade[#All],2,FALSE),1),IF(Table1[[#This Row],[جایگاه سازمانی]]="دیسپچ",IFERROR(VLOOKUP(Table1[[#This Row],[رتبه]],TblDispGrade[#All],2,FALSE),1),1))</f>
        <v>1</v>
      </c>
      <c r="G434" s="38" t="s">
        <v>9</v>
      </c>
      <c r="H434" s="39">
        <f>VLOOKUP(Table1[[#This Row],[جایگاه سازمانی]],Table2[#All],2,FALSE)</f>
        <v>3</v>
      </c>
      <c r="I434" s="38" t="s">
        <v>15</v>
      </c>
      <c r="J434" s="39">
        <f>VLOOKUP(Table1[[#This Row],[مدرک تحصیلی]],Table3[#All],2,FALSE)</f>
        <v>2.5</v>
      </c>
      <c r="K434" s="38"/>
      <c r="L434" s="40">
        <v>17</v>
      </c>
      <c r="M434" s="41">
        <f>Table1[[#This Row],[سابقه (سال)]]*'جداول پایه'!$B$21</f>
        <v>4.25</v>
      </c>
      <c r="N434" s="38" t="s">
        <v>18</v>
      </c>
      <c r="O434" s="39">
        <f>IFERROR(IF(Table1[[#This Row],[جایگاه سازمانی]]="عملیاتی",VLOOKUP(Table1[[#This Row],[منطقه خدمتی]],Table4[#All],2,FALSE),0),0)</f>
        <v>2</v>
      </c>
      <c r="P434" s="41">
        <f>Table1[[#This Row],[امتیاز جایگاه]]+Table1[[#This Row],[امتیاز مدرک]]+Table1[[#This Row],[امتیاز سابقه]]+Table1[[#This Row],[ضریب منطقه خدمتی]]</f>
        <v>11.75</v>
      </c>
    </row>
    <row r="435" spans="1:16" x14ac:dyDescent="0.15">
      <c r="A435" s="35"/>
      <c r="B435" s="38"/>
      <c r="C435" s="38"/>
      <c r="D435" s="38" t="s">
        <v>95</v>
      </c>
      <c r="E435" s="38"/>
      <c r="F435" s="39">
        <f>IF(Table1[[#This Row],[جایگاه سازمانی]]="عملیاتی",IFERROR(VLOOKUP(Table1[[#This Row],[رتبه]],TblOprGrade[#All],2,FALSE),1),IF(Table1[[#This Row],[جایگاه سازمانی]]="دیسپچ",IFERROR(VLOOKUP(Table1[[#This Row],[رتبه]],TblDispGrade[#All],2,FALSE),1),1))</f>
        <v>1</v>
      </c>
      <c r="G435" s="38" t="s">
        <v>9</v>
      </c>
      <c r="H435" s="39">
        <f>VLOOKUP(Table1[[#This Row],[جایگاه سازمانی]],Table2[#All],2,FALSE)</f>
        <v>3</v>
      </c>
      <c r="I435" s="38" t="s">
        <v>15</v>
      </c>
      <c r="J435" s="39">
        <f>VLOOKUP(Table1[[#This Row],[مدرک تحصیلی]],Table3[#All],2,FALSE)</f>
        <v>2.5</v>
      </c>
      <c r="K435" s="38"/>
      <c r="L435" s="40">
        <v>18</v>
      </c>
      <c r="M435" s="41">
        <f>Table1[[#This Row],[سابقه (سال)]]*'جداول پایه'!$B$21</f>
        <v>4.5</v>
      </c>
      <c r="N435" s="38" t="s">
        <v>18</v>
      </c>
      <c r="O435" s="39">
        <f>IFERROR(IF(Table1[[#This Row],[جایگاه سازمانی]]="عملیاتی",VLOOKUP(Table1[[#This Row],[منطقه خدمتی]],Table4[#All],2,FALSE),0),0)</f>
        <v>2</v>
      </c>
      <c r="P435" s="41">
        <f>Table1[[#This Row],[امتیاز جایگاه]]+Table1[[#This Row],[امتیاز مدرک]]+Table1[[#This Row],[امتیاز سابقه]]+Table1[[#This Row],[ضریب منطقه خدمتی]]</f>
        <v>12</v>
      </c>
    </row>
    <row r="436" spans="1:16" x14ac:dyDescent="0.15">
      <c r="A436" s="35"/>
      <c r="B436" s="38"/>
      <c r="C436" s="38"/>
      <c r="D436" s="38" t="s">
        <v>95</v>
      </c>
      <c r="E436" s="38"/>
      <c r="F436" s="39">
        <f>IF(Table1[[#This Row],[جایگاه سازمانی]]="عملیاتی",IFERROR(VLOOKUP(Table1[[#This Row],[رتبه]],TblOprGrade[#All],2,FALSE),1),IF(Table1[[#This Row],[جایگاه سازمانی]]="دیسپچ",IFERROR(VLOOKUP(Table1[[#This Row],[رتبه]],TblDispGrade[#All],2,FALSE),1),1))</f>
        <v>1</v>
      </c>
      <c r="G436" s="38" t="s">
        <v>9</v>
      </c>
      <c r="H436" s="39">
        <f>VLOOKUP(Table1[[#This Row],[جایگاه سازمانی]],Table2[#All],2,FALSE)</f>
        <v>3</v>
      </c>
      <c r="I436" s="38" t="s">
        <v>13</v>
      </c>
      <c r="J436" s="39">
        <f>VLOOKUP(Table1[[#This Row],[مدرک تحصیلی]],Table3[#All],2,FALSE)</f>
        <v>1.5</v>
      </c>
      <c r="K436" s="38"/>
      <c r="L436" s="40">
        <v>21</v>
      </c>
      <c r="M436" s="41">
        <f>Table1[[#This Row],[سابقه (سال)]]*'جداول پایه'!$B$21</f>
        <v>5.25</v>
      </c>
      <c r="N436" s="38" t="s">
        <v>17</v>
      </c>
      <c r="O436" s="39">
        <f>IFERROR(IF(Table1[[#This Row],[جایگاه سازمانی]]="عملیاتی",VLOOKUP(Table1[[#This Row],[منطقه خدمتی]],Table4[#All],2,FALSE),0),0)</f>
        <v>1</v>
      </c>
      <c r="P436" s="41">
        <f>Table1[[#This Row],[امتیاز جایگاه]]+Table1[[#This Row],[امتیاز مدرک]]+Table1[[#This Row],[امتیاز سابقه]]+Table1[[#This Row],[ضریب منطقه خدمتی]]</f>
        <v>10.75</v>
      </c>
    </row>
    <row r="437" spans="1:16" x14ac:dyDescent="0.15">
      <c r="A437" s="35"/>
      <c r="B437" s="38"/>
      <c r="C437" s="38"/>
      <c r="D437" s="38" t="s">
        <v>95</v>
      </c>
      <c r="E437" s="38"/>
      <c r="F437" s="39">
        <f>IF(Table1[[#This Row],[جایگاه سازمانی]]="عملیاتی",IFERROR(VLOOKUP(Table1[[#This Row],[رتبه]],TblOprGrade[#All],2,FALSE),1),IF(Table1[[#This Row],[جایگاه سازمانی]]="دیسپچ",IFERROR(VLOOKUP(Table1[[#This Row],[رتبه]],TblDispGrade[#All],2,FALSE),1),1))</f>
        <v>1</v>
      </c>
      <c r="G437" s="38" t="s">
        <v>9</v>
      </c>
      <c r="H437" s="39">
        <f>VLOOKUP(Table1[[#This Row],[جایگاه سازمانی]],Table2[#All],2,FALSE)</f>
        <v>3</v>
      </c>
      <c r="I437" s="38" t="s">
        <v>15</v>
      </c>
      <c r="J437" s="39">
        <f>VLOOKUP(Table1[[#This Row],[مدرک تحصیلی]],Table3[#All],2,FALSE)</f>
        <v>2.5</v>
      </c>
      <c r="K437" s="38"/>
      <c r="L437" s="40">
        <v>13</v>
      </c>
      <c r="M437" s="41">
        <f>Table1[[#This Row],[سابقه (سال)]]*'جداول پایه'!$B$21</f>
        <v>3.25</v>
      </c>
      <c r="N437" s="38" t="s">
        <v>17</v>
      </c>
      <c r="O437" s="39">
        <f>IFERROR(IF(Table1[[#This Row],[جایگاه سازمانی]]="عملیاتی",VLOOKUP(Table1[[#This Row],[منطقه خدمتی]],Table4[#All],2,FALSE),0),0)</f>
        <v>1</v>
      </c>
      <c r="P437" s="41">
        <f>Table1[[#This Row],[امتیاز جایگاه]]+Table1[[#This Row],[امتیاز مدرک]]+Table1[[#This Row],[امتیاز سابقه]]+Table1[[#This Row],[ضریب منطقه خدمتی]]</f>
        <v>9.75</v>
      </c>
    </row>
    <row r="438" spans="1:16" x14ac:dyDescent="0.15">
      <c r="A438" s="35"/>
      <c r="B438" s="38"/>
      <c r="C438" s="38"/>
      <c r="D438" s="38" t="s">
        <v>95</v>
      </c>
      <c r="E438" s="38"/>
      <c r="F438" s="39">
        <f>IF(Table1[[#This Row],[جایگاه سازمانی]]="عملیاتی",IFERROR(VLOOKUP(Table1[[#This Row],[رتبه]],TblOprGrade[#All],2,FALSE),1),IF(Table1[[#This Row],[جایگاه سازمانی]]="دیسپچ",IFERROR(VLOOKUP(Table1[[#This Row],[رتبه]],TblDispGrade[#All],2,FALSE),1),1))</f>
        <v>1</v>
      </c>
      <c r="G438" s="38" t="s">
        <v>9</v>
      </c>
      <c r="H438" s="39">
        <f>VLOOKUP(Table1[[#This Row],[جایگاه سازمانی]],Table2[#All],2,FALSE)</f>
        <v>3</v>
      </c>
      <c r="I438" s="38" t="s">
        <v>15</v>
      </c>
      <c r="J438" s="39">
        <f>VLOOKUP(Table1[[#This Row],[مدرک تحصیلی]],Table3[#All],2,FALSE)</f>
        <v>2.5</v>
      </c>
      <c r="K438" s="38"/>
      <c r="L438" s="40">
        <v>14</v>
      </c>
      <c r="M438" s="41">
        <f>Table1[[#This Row],[سابقه (سال)]]*'جداول پایه'!$B$21</f>
        <v>3.5</v>
      </c>
      <c r="N438" s="38" t="s">
        <v>17</v>
      </c>
      <c r="O438" s="39">
        <f>IFERROR(IF(Table1[[#This Row],[جایگاه سازمانی]]="عملیاتی",VLOOKUP(Table1[[#This Row],[منطقه خدمتی]],Table4[#All],2,FALSE),0),0)</f>
        <v>1</v>
      </c>
      <c r="P438" s="41">
        <f>Table1[[#This Row],[امتیاز جایگاه]]+Table1[[#This Row],[امتیاز مدرک]]+Table1[[#This Row],[امتیاز سابقه]]+Table1[[#This Row],[ضریب منطقه خدمتی]]</f>
        <v>10</v>
      </c>
    </row>
    <row r="439" spans="1:16" x14ac:dyDescent="0.15">
      <c r="A439" s="35"/>
      <c r="B439" s="38"/>
      <c r="C439" s="38"/>
      <c r="D439" s="38" t="s">
        <v>95</v>
      </c>
      <c r="E439" s="38"/>
      <c r="F439" s="39">
        <f>IF(Table1[[#This Row],[جایگاه سازمانی]]="عملیاتی",IFERROR(VLOOKUP(Table1[[#This Row],[رتبه]],TblOprGrade[#All],2,FALSE),1),IF(Table1[[#This Row],[جایگاه سازمانی]]="دیسپچ",IFERROR(VLOOKUP(Table1[[#This Row],[رتبه]],TblDispGrade[#All],2,FALSE),1),1))</f>
        <v>1</v>
      </c>
      <c r="G439" s="38" t="s">
        <v>9</v>
      </c>
      <c r="H439" s="39">
        <f>VLOOKUP(Table1[[#This Row],[جایگاه سازمانی]],Table2[#All],2,FALSE)</f>
        <v>3</v>
      </c>
      <c r="I439" s="38" t="s">
        <v>15</v>
      </c>
      <c r="J439" s="39">
        <f>VLOOKUP(Table1[[#This Row],[مدرک تحصیلی]],Table3[#All],2,FALSE)</f>
        <v>2.5</v>
      </c>
      <c r="K439" s="38"/>
      <c r="L439" s="40">
        <v>10</v>
      </c>
      <c r="M439" s="41">
        <f>Table1[[#This Row],[سابقه (سال)]]*'جداول پایه'!$B$21</f>
        <v>2.5</v>
      </c>
      <c r="N439" s="38" t="s">
        <v>17</v>
      </c>
      <c r="O439" s="39">
        <f>IFERROR(IF(Table1[[#This Row],[جایگاه سازمانی]]="عملیاتی",VLOOKUP(Table1[[#This Row],[منطقه خدمتی]],Table4[#All],2,FALSE),0),0)</f>
        <v>1</v>
      </c>
      <c r="P439" s="41">
        <f>Table1[[#This Row],[امتیاز جایگاه]]+Table1[[#This Row],[امتیاز مدرک]]+Table1[[#This Row],[امتیاز سابقه]]+Table1[[#This Row],[ضریب منطقه خدمتی]]</f>
        <v>9</v>
      </c>
    </row>
    <row r="440" spans="1:16" x14ac:dyDescent="0.15">
      <c r="A440" s="35"/>
      <c r="B440" s="38"/>
      <c r="C440" s="38"/>
      <c r="D440" s="38" t="s">
        <v>95</v>
      </c>
      <c r="E440" s="38"/>
      <c r="F440" s="39">
        <f>IF(Table1[[#This Row],[جایگاه سازمانی]]="عملیاتی",IFERROR(VLOOKUP(Table1[[#This Row],[رتبه]],TblOprGrade[#All],2,FALSE),1),IF(Table1[[#This Row],[جایگاه سازمانی]]="دیسپچ",IFERROR(VLOOKUP(Table1[[#This Row],[رتبه]],TblDispGrade[#All],2,FALSE),1),1))</f>
        <v>1</v>
      </c>
      <c r="G440" s="38" t="s">
        <v>9</v>
      </c>
      <c r="H440" s="39">
        <f>VLOOKUP(Table1[[#This Row],[جایگاه سازمانی]],Table2[#All],2,FALSE)</f>
        <v>3</v>
      </c>
      <c r="I440" s="38" t="s">
        <v>15</v>
      </c>
      <c r="J440" s="39">
        <f>VLOOKUP(Table1[[#This Row],[مدرک تحصیلی]],Table3[#All],2,FALSE)</f>
        <v>2.5</v>
      </c>
      <c r="K440" s="38"/>
      <c r="L440" s="40">
        <v>18</v>
      </c>
      <c r="M440" s="41">
        <f>Table1[[#This Row],[سابقه (سال)]]*'جداول پایه'!$B$21</f>
        <v>4.5</v>
      </c>
      <c r="N440" s="38" t="s">
        <v>18</v>
      </c>
      <c r="O440" s="39">
        <f>IFERROR(IF(Table1[[#This Row],[جایگاه سازمانی]]="عملیاتی",VLOOKUP(Table1[[#This Row],[منطقه خدمتی]],Table4[#All],2,FALSE),0),0)</f>
        <v>2</v>
      </c>
      <c r="P440" s="41">
        <f>Table1[[#This Row],[امتیاز جایگاه]]+Table1[[#This Row],[امتیاز مدرک]]+Table1[[#This Row],[امتیاز سابقه]]+Table1[[#This Row],[ضریب منطقه خدمتی]]</f>
        <v>12</v>
      </c>
    </row>
    <row r="441" spans="1:16" x14ac:dyDescent="0.15">
      <c r="A441" s="35"/>
      <c r="B441" s="38"/>
      <c r="C441" s="38"/>
      <c r="D441" s="38" t="s">
        <v>95</v>
      </c>
      <c r="E441" s="38"/>
      <c r="F441" s="39">
        <f>IF(Table1[[#This Row],[جایگاه سازمانی]]="عملیاتی",IFERROR(VLOOKUP(Table1[[#This Row],[رتبه]],TblOprGrade[#All],2,FALSE),1),IF(Table1[[#This Row],[جایگاه سازمانی]]="دیسپچ",IFERROR(VLOOKUP(Table1[[#This Row],[رتبه]],TblDispGrade[#All],2,FALSE),1),1))</f>
        <v>1</v>
      </c>
      <c r="G441" s="38" t="s">
        <v>9</v>
      </c>
      <c r="H441" s="39">
        <f>VLOOKUP(Table1[[#This Row],[جایگاه سازمانی]],Table2[#All],2,FALSE)</f>
        <v>3</v>
      </c>
      <c r="I441" s="38" t="s">
        <v>15</v>
      </c>
      <c r="J441" s="39">
        <f>VLOOKUP(Table1[[#This Row],[مدرک تحصیلی]],Table3[#All],2,FALSE)</f>
        <v>2.5</v>
      </c>
      <c r="K441" s="38"/>
      <c r="L441" s="40">
        <v>7</v>
      </c>
      <c r="M441" s="41">
        <f>Table1[[#This Row],[سابقه (سال)]]*'جداول پایه'!$B$21</f>
        <v>1.75</v>
      </c>
      <c r="N441" s="38" t="s">
        <v>18</v>
      </c>
      <c r="O441" s="39">
        <f>IFERROR(IF(Table1[[#This Row],[جایگاه سازمانی]]="عملیاتی",VLOOKUP(Table1[[#This Row],[منطقه خدمتی]],Table4[#All],2,FALSE),0),0)</f>
        <v>2</v>
      </c>
      <c r="P441" s="41">
        <f>Table1[[#This Row],[امتیاز جایگاه]]+Table1[[#This Row],[امتیاز مدرک]]+Table1[[#This Row],[امتیاز سابقه]]+Table1[[#This Row],[ضریب منطقه خدمتی]]</f>
        <v>9.25</v>
      </c>
    </row>
    <row r="442" spans="1:16" x14ac:dyDescent="0.15">
      <c r="A442" s="35"/>
      <c r="B442" s="38"/>
      <c r="C442" s="38"/>
      <c r="D442" s="38" t="s">
        <v>95</v>
      </c>
      <c r="E442" s="38"/>
      <c r="F442" s="39">
        <f>IF(Table1[[#This Row],[جایگاه سازمانی]]="عملیاتی",IFERROR(VLOOKUP(Table1[[#This Row],[رتبه]],TblOprGrade[#All],2,FALSE),1),IF(Table1[[#This Row],[جایگاه سازمانی]]="دیسپچ",IFERROR(VLOOKUP(Table1[[#This Row],[رتبه]],TblDispGrade[#All],2,FALSE),1),1))</f>
        <v>1</v>
      </c>
      <c r="G442" s="38" t="s">
        <v>9</v>
      </c>
      <c r="H442" s="39">
        <f>VLOOKUP(Table1[[#This Row],[جایگاه سازمانی]],Table2[#All],2,FALSE)</f>
        <v>3</v>
      </c>
      <c r="I442" s="38" t="s">
        <v>15</v>
      </c>
      <c r="J442" s="39">
        <f>VLOOKUP(Table1[[#This Row],[مدرک تحصیلی]],Table3[#All],2,FALSE)</f>
        <v>2.5</v>
      </c>
      <c r="K442" s="38"/>
      <c r="L442" s="40">
        <v>5</v>
      </c>
      <c r="M442" s="41">
        <f>Table1[[#This Row],[سابقه (سال)]]*'جداول پایه'!$B$21</f>
        <v>1.25</v>
      </c>
      <c r="N442" s="38" t="s">
        <v>18</v>
      </c>
      <c r="O442" s="39">
        <f>IFERROR(IF(Table1[[#This Row],[جایگاه سازمانی]]="عملیاتی",VLOOKUP(Table1[[#This Row],[منطقه خدمتی]],Table4[#All],2,FALSE),0),0)</f>
        <v>2</v>
      </c>
      <c r="P442" s="41">
        <f>Table1[[#This Row],[امتیاز جایگاه]]+Table1[[#This Row],[امتیاز مدرک]]+Table1[[#This Row],[امتیاز سابقه]]+Table1[[#This Row],[ضریب منطقه خدمتی]]</f>
        <v>8.75</v>
      </c>
    </row>
    <row r="443" spans="1:16" x14ac:dyDescent="0.15">
      <c r="A443" s="35"/>
      <c r="B443" s="38"/>
      <c r="C443" s="38"/>
      <c r="D443" s="38" t="s">
        <v>95</v>
      </c>
      <c r="E443" s="38"/>
      <c r="F443" s="39">
        <f>IF(Table1[[#This Row],[جایگاه سازمانی]]="عملیاتی",IFERROR(VLOOKUP(Table1[[#This Row],[رتبه]],TblOprGrade[#All],2,FALSE),1),IF(Table1[[#This Row],[جایگاه سازمانی]]="دیسپچ",IFERROR(VLOOKUP(Table1[[#This Row],[رتبه]],TblDispGrade[#All],2,FALSE),1),1))</f>
        <v>1</v>
      </c>
      <c r="G443" s="38" t="s">
        <v>9</v>
      </c>
      <c r="H443" s="39">
        <f>VLOOKUP(Table1[[#This Row],[جایگاه سازمانی]],Table2[#All],2,FALSE)</f>
        <v>3</v>
      </c>
      <c r="I443" s="38" t="s">
        <v>15</v>
      </c>
      <c r="J443" s="39">
        <f>VLOOKUP(Table1[[#This Row],[مدرک تحصیلی]],Table3[#All],2,FALSE)</f>
        <v>2.5</v>
      </c>
      <c r="K443" s="38"/>
      <c r="L443" s="40">
        <v>13</v>
      </c>
      <c r="M443" s="41">
        <f>Table1[[#This Row],[سابقه (سال)]]*'جداول پایه'!$B$21</f>
        <v>3.25</v>
      </c>
      <c r="N443" s="38" t="s">
        <v>18</v>
      </c>
      <c r="O443" s="39">
        <f>IFERROR(IF(Table1[[#This Row],[جایگاه سازمانی]]="عملیاتی",VLOOKUP(Table1[[#This Row],[منطقه خدمتی]],Table4[#All],2,FALSE),0),0)</f>
        <v>2</v>
      </c>
      <c r="P443" s="41">
        <f>Table1[[#This Row],[امتیاز جایگاه]]+Table1[[#This Row],[امتیاز مدرک]]+Table1[[#This Row],[امتیاز سابقه]]+Table1[[#This Row],[ضریب منطقه خدمتی]]</f>
        <v>10.75</v>
      </c>
    </row>
    <row r="444" spans="1:16" x14ac:dyDescent="0.15">
      <c r="A444" s="35"/>
      <c r="B444" s="38"/>
      <c r="C444" s="38"/>
      <c r="D444" s="38" t="s">
        <v>95</v>
      </c>
      <c r="E444" s="38"/>
      <c r="F444" s="39">
        <f>IF(Table1[[#This Row],[جایگاه سازمانی]]="عملیاتی",IFERROR(VLOOKUP(Table1[[#This Row],[رتبه]],TblOprGrade[#All],2,FALSE),1),IF(Table1[[#This Row],[جایگاه سازمانی]]="دیسپچ",IFERROR(VLOOKUP(Table1[[#This Row],[رتبه]],TblDispGrade[#All],2,FALSE),1),1))</f>
        <v>1</v>
      </c>
      <c r="G444" s="38" t="s">
        <v>9</v>
      </c>
      <c r="H444" s="39">
        <f>VLOOKUP(Table1[[#This Row],[جایگاه سازمانی]],Table2[#All],2,FALSE)</f>
        <v>3</v>
      </c>
      <c r="I444" s="38" t="s">
        <v>14</v>
      </c>
      <c r="J444" s="39">
        <f>VLOOKUP(Table1[[#This Row],[مدرک تحصیلی]],Table3[#All],2,FALSE)</f>
        <v>2</v>
      </c>
      <c r="K444" s="38"/>
      <c r="L444" s="40">
        <v>13</v>
      </c>
      <c r="M444" s="41">
        <f>Table1[[#This Row],[سابقه (سال)]]*'جداول پایه'!$B$21</f>
        <v>3.25</v>
      </c>
      <c r="N444" s="38" t="s">
        <v>18</v>
      </c>
      <c r="O444" s="39">
        <f>IFERROR(IF(Table1[[#This Row],[جایگاه سازمانی]]="عملیاتی",VLOOKUP(Table1[[#This Row],[منطقه خدمتی]],Table4[#All],2,FALSE),0),0)</f>
        <v>2</v>
      </c>
      <c r="P444" s="41">
        <f>Table1[[#This Row],[امتیاز جایگاه]]+Table1[[#This Row],[امتیاز مدرک]]+Table1[[#This Row],[امتیاز سابقه]]+Table1[[#This Row],[ضریب منطقه خدمتی]]</f>
        <v>10.25</v>
      </c>
    </row>
    <row r="445" spans="1:16" x14ac:dyDescent="0.15">
      <c r="A445" s="35"/>
      <c r="B445" s="38"/>
      <c r="C445" s="38"/>
      <c r="D445" s="38" t="s">
        <v>95</v>
      </c>
      <c r="E445" s="38"/>
      <c r="F445" s="39">
        <f>IF(Table1[[#This Row],[جایگاه سازمانی]]="عملیاتی",IFERROR(VLOOKUP(Table1[[#This Row],[رتبه]],TblOprGrade[#All],2,FALSE),1),IF(Table1[[#This Row],[جایگاه سازمانی]]="دیسپچ",IFERROR(VLOOKUP(Table1[[#This Row],[رتبه]],TblDispGrade[#All],2,FALSE),1),1))</f>
        <v>1</v>
      </c>
      <c r="G445" s="38" t="s">
        <v>9</v>
      </c>
      <c r="H445" s="39">
        <f>VLOOKUP(Table1[[#This Row],[جایگاه سازمانی]],Table2[#All],2,FALSE)</f>
        <v>3</v>
      </c>
      <c r="I445" s="38" t="s">
        <v>15</v>
      </c>
      <c r="J445" s="39">
        <f>VLOOKUP(Table1[[#This Row],[مدرک تحصیلی]],Table3[#All],2,FALSE)</f>
        <v>2.5</v>
      </c>
      <c r="K445" s="38"/>
      <c r="L445" s="40">
        <v>9</v>
      </c>
      <c r="M445" s="41">
        <f>Table1[[#This Row],[سابقه (سال)]]*'جداول پایه'!$B$21</f>
        <v>2.25</v>
      </c>
      <c r="N445" s="38" t="s">
        <v>18</v>
      </c>
      <c r="O445" s="39">
        <f>IFERROR(IF(Table1[[#This Row],[جایگاه سازمانی]]="عملیاتی",VLOOKUP(Table1[[#This Row],[منطقه خدمتی]],Table4[#All],2,FALSE),0),0)</f>
        <v>2</v>
      </c>
      <c r="P445" s="41">
        <f>Table1[[#This Row],[امتیاز جایگاه]]+Table1[[#This Row],[امتیاز مدرک]]+Table1[[#This Row],[امتیاز سابقه]]+Table1[[#This Row],[ضریب منطقه خدمتی]]</f>
        <v>9.75</v>
      </c>
    </row>
    <row r="446" spans="1:16" x14ac:dyDescent="0.15">
      <c r="A446" s="35"/>
      <c r="B446" s="38"/>
      <c r="C446" s="38"/>
      <c r="D446" s="38" t="s">
        <v>95</v>
      </c>
      <c r="E446" s="38"/>
      <c r="F446" s="39">
        <f>IF(Table1[[#This Row],[جایگاه سازمانی]]="عملیاتی",IFERROR(VLOOKUP(Table1[[#This Row],[رتبه]],TblOprGrade[#All],2,FALSE),1),IF(Table1[[#This Row],[جایگاه سازمانی]]="دیسپچ",IFERROR(VLOOKUP(Table1[[#This Row],[رتبه]],TblDispGrade[#All],2,FALSE),1),1))</f>
        <v>1</v>
      </c>
      <c r="G446" s="38" t="s">
        <v>9</v>
      </c>
      <c r="H446" s="39">
        <f>VLOOKUP(Table1[[#This Row],[جایگاه سازمانی]],Table2[#All],2,FALSE)</f>
        <v>3</v>
      </c>
      <c r="I446" s="38" t="s">
        <v>15</v>
      </c>
      <c r="J446" s="39">
        <f>VLOOKUP(Table1[[#This Row],[مدرک تحصیلی]],Table3[#All],2,FALSE)</f>
        <v>2.5</v>
      </c>
      <c r="K446" s="38"/>
      <c r="L446" s="40">
        <v>11</v>
      </c>
      <c r="M446" s="41">
        <f>Table1[[#This Row],[سابقه (سال)]]*'جداول پایه'!$B$21</f>
        <v>2.75</v>
      </c>
      <c r="N446" s="38" t="s">
        <v>18</v>
      </c>
      <c r="O446" s="39">
        <f>IFERROR(IF(Table1[[#This Row],[جایگاه سازمانی]]="عملیاتی",VLOOKUP(Table1[[#This Row],[منطقه خدمتی]],Table4[#All],2,FALSE),0),0)</f>
        <v>2</v>
      </c>
      <c r="P446" s="41">
        <f>Table1[[#This Row],[امتیاز جایگاه]]+Table1[[#This Row],[امتیاز مدرک]]+Table1[[#This Row],[امتیاز سابقه]]+Table1[[#This Row],[ضریب منطقه خدمتی]]</f>
        <v>10.25</v>
      </c>
    </row>
    <row r="447" spans="1:16" x14ac:dyDescent="0.15">
      <c r="A447" s="35"/>
      <c r="B447" s="38"/>
      <c r="C447" s="38"/>
      <c r="D447" s="38" t="s">
        <v>95</v>
      </c>
      <c r="E447" s="38"/>
      <c r="F447" s="39">
        <f>IF(Table1[[#This Row],[جایگاه سازمانی]]="عملیاتی",IFERROR(VLOOKUP(Table1[[#This Row],[رتبه]],TblOprGrade[#All],2,FALSE),1),IF(Table1[[#This Row],[جایگاه سازمانی]]="دیسپچ",IFERROR(VLOOKUP(Table1[[#This Row],[رتبه]],TblDispGrade[#All],2,FALSE),1),1))</f>
        <v>1</v>
      </c>
      <c r="G447" s="38" t="s">
        <v>9</v>
      </c>
      <c r="H447" s="39">
        <f>VLOOKUP(Table1[[#This Row],[جایگاه سازمانی]],Table2[#All],2,FALSE)</f>
        <v>3</v>
      </c>
      <c r="I447" s="38" t="s">
        <v>15</v>
      </c>
      <c r="J447" s="39">
        <f>VLOOKUP(Table1[[#This Row],[مدرک تحصیلی]],Table3[#All],2,FALSE)</f>
        <v>2.5</v>
      </c>
      <c r="K447" s="38"/>
      <c r="L447" s="40">
        <v>3</v>
      </c>
      <c r="M447" s="41">
        <f>Table1[[#This Row],[سابقه (سال)]]*'جداول پایه'!$B$21</f>
        <v>0.75</v>
      </c>
      <c r="N447" s="38" t="s">
        <v>18</v>
      </c>
      <c r="O447" s="39">
        <f>IFERROR(IF(Table1[[#This Row],[جایگاه سازمانی]]="عملیاتی",VLOOKUP(Table1[[#This Row],[منطقه خدمتی]],Table4[#All],2,FALSE),0),0)</f>
        <v>2</v>
      </c>
      <c r="P447" s="41">
        <f>Table1[[#This Row],[امتیاز جایگاه]]+Table1[[#This Row],[امتیاز مدرک]]+Table1[[#This Row],[امتیاز سابقه]]+Table1[[#This Row],[ضریب منطقه خدمتی]]</f>
        <v>8.25</v>
      </c>
    </row>
    <row r="448" spans="1:16" x14ac:dyDescent="0.15">
      <c r="A448" s="35"/>
      <c r="B448" s="38"/>
      <c r="C448" s="38"/>
      <c r="D448" s="38" t="s">
        <v>95</v>
      </c>
      <c r="E448" s="38"/>
      <c r="F448" s="39">
        <f>IF(Table1[[#This Row],[جایگاه سازمانی]]="عملیاتی",IFERROR(VLOOKUP(Table1[[#This Row],[رتبه]],TblOprGrade[#All],2,FALSE),1),IF(Table1[[#This Row],[جایگاه سازمانی]]="دیسپچ",IFERROR(VLOOKUP(Table1[[#This Row],[رتبه]],TblDispGrade[#All],2,FALSE),1),1))</f>
        <v>1</v>
      </c>
      <c r="G448" s="38" t="s">
        <v>9</v>
      </c>
      <c r="H448" s="39">
        <f>VLOOKUP(Table1[[#This Row],[جایگاه سازمانی]],Table2[#All],2,FALSE)</f>
        <v>3</v>
      </c>
      <c r="I448" s="38" t="s">
        <v>15</v>
      </c>
      <c r="J448" s="39">
        <f>VLOOKUP(Table1[[#This Row],[مدرک تحصیلی]],Table3[#All],2,FALSE)</f>
        <v>2.5</v>
      </c>
      <c r="K448" s="38"/>
      <c r="L448" s="40">
        <v>3</v>
      </c>
      <c r="M448" s="41">
        <f>Table1[[#This Row],[سابقه (سال)]]*'جداول پایه'!$B$21</f>
        <v>0.75</v>
      </c>
      <c r="N448" s="38" t="s">
        <v>18</v>
      </c>
      <c r="O448" s="39">
        <f>IFERROR(IF(Table1[[#This Row],[جایگاه سازمانی]]="عملیاتی",VLOOKUP(Table1[[#This Row],[منطقه خدمتی]],Table4[#All],2,FALSE),0),0)</f>
        <v>2</v>
      </c>
      <c r="P448" s="41">
        <f>Table1[[#This Row],[امتیاز جایگاه]]+Table1[[#This Row],[امتیاز مدرک]]+Table1[[#This Row],[امتیاز سابقه]]+Table1[[#This Row],[ضریب منطقه خدمتی]]</f>
        <v>8.25</v>
      </c>
    </row>
    <row r="449" spans="1:16" x14ac:dyDescent="0.15">
      <c r="A449" s="35"/>
      <c r="B449" s="38"/>
      <c r="C449" s="38"/>
      <c r="D449" s="38" t="s">
        <v>95</v>
      </c>
      <c r="E449" s="38"/>
      <c r="F449" s="39">
        <f>IF(Table1[[#This Row],[جایگاه سازمانی]]="عملیاتی",IFERROR(VLOOKUP(Table1[[#This Row],[رتبه]],TblOprGrade[#All],2,FALSE),1),IF(Table1[[#This Row],[جایگاه سازمانی]]="دیسپچ",IFERROR(VLOOKUP(Table1[[#This Row],[رتبه]],TblDispGrade[#All],2,FALSE),1),1))</f>
        <v>1</v>
      </c>
      <c r="G449" s="38" t="s">
        <v>9</v>
      </c>
      <c r="H449" s="39">
        <f>VLOOKUP(Table1[[#This Row],[جایگاه سازمانی]],Table2[#All],2,FALSE)</f>
        <v>3</v>
      </c>
      <c r="I449" s="38" t="s">
        <v>14</v>
      </c>
      <c r="J449" s="39">
        <f>VLOOKUP(Table1[[#This Row],[مدرک تحصیلی]],Table3[#All],2,FALSE)</f>
        <v>2</v>
      </c>
      <c r="K449" s="38"/>
      <c r="L449" s="40">
        <v>1</v>
      </c>
      <c r="M449" s="41">
        <f>Table1[[#This Row],[سابقه (سال)]]*'جداول پایه'!$B$21</f>
        <v>0.25</v>
      </c>
      <c r="N449" s="38" t="s">
        <v>17</v>
      </c>
      <c r="O449" s="39">
        <f>IFERROR(IF(Table1[[#This Row],[جایگاه سازمانی]]="عملیاتی",VLOOKUP(Table1[[#This Row],[منطقه خدمتی]],Table4[#All],2,FALSE),0),0)</f>
        <v>1</v>
      </c>
      <c r="P449" s="41">
        <f>Table1[[#This Row],[امتیاز جایگاه]]+Table1[[#This Row],[امتیاز مدرک]]+Table1[[#This Row],[امتیاز سابقه]]+Table1[[#This Row],[ضریب منطقه خدمتی]]</f>
        <v>6.25</v>
      </c>
    </row>
    <row r="450" spans="1:16" x14ac:dyDescent="0.15">
      <c r="A450" s="35"/>
      <c r="B450" s="38"/>
      <c r="C450" s="38"/>
      <c r="D450" s="38" t="s">
        <v>95</v>
      </c>
      <c r="E450" s="38"/>
      <c r="F450" s="39">
        <f>IF(Table1[[#This Row],[جایگاه سازمانی]]="عملیاتی",IFERROR(VLOOKUP(Table1[[#This Row],[رتبه]],TblOprGrade[#All],2,FALSE),1),IF(Table1[[#This Row],[جایگاه سازمانی]]="دیسپچ",IFERROR(VLOOKUP(Table1[[#This Row],[رتبه]],TblDispGrade[#All],2,FALSE),1),1))</f>
        <v>1</v>
      </c>
      <c r="G450" s="38" t="s">
        <v>9</v>
      </c>
      <c r="H450" s="39">
        <f>VLOOKUP(Table1[[#This Row],[جایگاه سازمانی]],Table2[#All],2,FALSE)</f>
        <v>3</v>
      </c>
      <c r="I450" s="38" t="s">
        <v>14</v>
      </c>
      <c r="J450" s="39">
        <f>VLOOKUP(Table1[[#This Row],[مدرک تحصیلی]],Table3[#All],2,FALSE)</f>
        <v>2</v>
      </c>
      <c r="K450" s="38"/>
      <c r="L450" s="40">
        <v>4</v>
      </c>
      <c r="M450" s="41">
        <f>Table1[[#This Row],[سابقه (سال)]]*'جداول پایه'!$B$21</f>
        <v>1</v>
      </c>
      <c r="N450" s="38" t="s">
        <v>18</v>
      </c>
      <c r="O450" s="39">
        <f>IFERROR(IF(Table1[[#This Row],[جایگاه سازمانی]]="عملیاتی",VLOOKUP(Table1[[#This Row],[منطقه خدمتی]],Table4[#All],2,FALSE),0),0)</f>
        <v>2</v>
      </c>
      <c r="P450" s="41">
        <f>Table1[[#This Row],[امتیاز جایگاه]]+Table1[[#This Row],[امتیاز مدرک]]+Table1[[#This Row],[امتیاز سابقه]]+Table1[[#This Row],[ضریب منطقه خدمتی]]</f>
        <v>8</v>
      </c>
    </row>
    <row r="451" spans="1:16" x14ac:dyDescent="0.15">
      <c r="A451" s="35"/>
      <c r="B451" s="38"/>
      <c r="C451" s="38"/>
      <c r="D451" s="38" t="s">
        <v>95</v>
      </c>
      <c r="E451" s="38"/>
      <c r="F451" s="39">
        <f>IF(Table1[[#This Row],[جایگاه سازمانی]]="عملیاتی",IFERROR(VLOOKUP(Table1[[#This Row],[رتبه]],TblOprGrade[#All],2,FALSE),1),IF(Table1[[#This Row],[جایگاه سازمانی]]="دیسپچ",IFERROR(VLOOKUP(Table1[[#This Row],[رتبه]],TblDispGrade[#All],2,FALSE),1),1))</f>
        <v>1</v>
      </c>
      <c r="G451" s="38" t="s">
        <v>9</v>
      </c>
      <c r="H451" s="39">
        <f>VLOOKUP(Table1[[#This Row],[جایگاه سازمانی]],Table2[#All],2,FALSE)</f>
        <v>3</v>
      </c>
      <c r="I451" s="38" t="s">
        <v>14</v>
      </c>
      <c r="J451" s="39">
        <f>VLOOKUP(Table1[[#This Row],[مدرک تحصیلی]],Table3[#All],2,FALSE)</f>
        <v>2</v>
      </c>
      <c r="K451" s="38"/>
      <c r="L451" s="40">
        <v>3</v>
      </c>
      <c r="M451" s="41">
        <f>Table1[[#This Row],[سابقه (سال)]]*'جداول پایه'!$B$21</f>
        <v>0.75</v>
      </c>
      <c r="N451" s="38" t="s">
        <v>18</v>
      </c>
      <c r="O451" s="39">
        <f>IFERROR(IF(Table1[[#This Row],[جایگاه سازمانی]]="عملیاتی",VLOOKUP(Table1[[#This Row],[منطقه خدمتی]],Table4[#All],2,FALSE),0),0)</f>
        <v>2</v>
      </c>
      <c r="P451" s="41">
        <f>Table1[[#This Row],[امتیاز جایگاه]]+Table1[[#This Row],[امتیاز مدرک]]+Table1[[#This Row],[امتیاز سابقه]]+Table1[[#This Row],[ضریب منطقه خدمتی]]</f>
        <v>7.75</v>
      </c>
    </row>
    <row r="452" spans="1:16" x14ac:dyDescent="0.15">
      <c r="A452" s="35"/>
      <c r="B452" s="38"/>
      <c r="C452" s="38"/>
      <c r="D452" s="38" t="s">
        <v>95</v>
      </c>
      <c r="E452" s="38"/>
      <c r="F452" s="39">
        <f>IF(Table1[[#This Row],[جایگاه سازمانی]]="عملیاتی",IFERROR(VLOOKUP(Table1[[#This Row],[رتبه]],TblOprGrade[#All],2,FALSE),1),IF(Table1[[#This Row],[جایگاه سازمانی]]="دیسپچ",IFERROR(VLOOKUP(Table1[[#This Row],[رتبه]],TblDispGrade[#All],2,FALSE),1),1))</f>
        <v>1</v>
      </c>
      <c r="G452" s="38" t="s">
        <v>9</v>
      </c>
      <c r="H452" s="39">
        <f>VLOOKUP(Table1[[#This Row],[جایگاه سازمانی]],Table2[#All],2,FALSE)</f>
        <v>3</v>
      </c>
      <c r="I452" s="38" t="s">
        <v>14</v>
      </c>
      <c r="J452" s="39">
        <f>VLOOKUP(Table1[[#This Row],[مدرک تحصیلی]],Table3[#All],2,FALSE)</f>
        <v>2</v>
      </c>
      <c r="K452" s="38"/>
      <c r="L452" s="40">
        <v>4</v>
      </c>
      <c r="M452" s="41">
        <f>Table1[[#This Row],[سابقه (سال)]]*'جداول پایه'!$B$21</f>
        <v>1</v>
      </c>
      <c r="N452" s="38" t="s">
        <v>18</v>
      </c>
      <c r="O452" s="39">
        <f>IFERROR(IF(Table1[[#This Row],[جایگاه سازمانی]]="عملیاتی",VLOOKUP(Table1[[#This Row],[منطقه خدمتی]],Table4[#All],2,FALSE),0),0)</f>
        <v>2</v>
      </c>
      <c r="P452" s="41">
        <f>Table1[[#This Row],[امتیاز جایگاه]]+Table1[[#This Row],[امتیاز مدرک]]+Table1[[#This Row],[امتیاز سابقه]]+Table1[[#This Row],[ضریب منطقه خدمتی]]</f>
        <v>8</v>
      </c>
    </row>
    <row r="453" spans="1:16" x14ac:dyDescent="0.15">
      <c r="A453" s="35"/>
      <c r="B453" s="38"/>
      <c r="C453" s="38"/>
      <c r="D453" s="38" t="s">
        <v>95</v>
      </c>
      <c r="E453" s="38"/>
      <c r="F453" s="39">
        <f>IF(Table1[[#This Row],[جایگاه سازمانی]]="عملیاتی",IFERROR(VLOOKUP(Table1[[#This Row],[رتبه]],TblOprGrade[#All],2,FALSE),1),IF(Table1[[#This Row],[جایگاه سازمانی]]="دیسپچ",IFERROR(VLOOKUP(Table1[[#This Row],[رتبه]],TblDispGrade[#All],2,FALSE),1),1))</f>
        <v>1</v>
      </c>
      <c r="G453" s="38" t="s">
        <v>9</v>
      </c>
      <c r="H453" s="39">
        <f>VLOOKUP(Table1[[#This Row],[جایگاه سازمانی]],Table2[#All],2,FALSE)</f>
        <v>3</v>
      </c>
      <c r="I453" s="38" t="s">
        <v>14</v>
      </c>
      <c r="J453" s="39">
        <f>VLOOKUP(Table1[[#This Row],[مدرک تحصیلی]],Table3[#All],2,FALSE)</f>
        <v>2</v>
      </c>
      <c r="K453" s="38"/>
      <c r="L453" s="40">
        <v>10</v>
      </c>
      <c r="M453" s="41">
        <f>Table1[[#This Row],[سابقه (سال)]]*'جداول پایه'!$B$21</f>
        <v>2.5</v>
      </c>
      <c r="N453" s="38" t="s">
        <v>18</v>
      </c>
      <c r="O453" s="39">
        <f>IFERROR(IF(Table1[[#This Row],[جایگاه سازمانی]]="عملیاتی",VLOOKUP(Table1[[#This Row],[منطقه خدمتی]],Table4[#All],2,FALSE),0),0)</f>
        <v>2</v>
      </c>
      <c r="P453" s="41">
        <f>Table1[[#This Row],[امتیاز جایگاه]]+Table1[[#This Row],[امتیاز مدرک]]+Table1[[#This Row],[امتیاز سابقه]]+Table1[[#This Row],[ضریب منطقه خدمتی]]</f>
        <v>9.5</v>
      </c>
    </row>
    <row r="454" spans="1:16" x14ac:dyDescent="0.15">
      <c r="A454" s="35"/>
      <c r="B454" s="38"/>
      <c r="C454" s="38"/>
      <c r="D454" s="38" t="s">
        <v>95</v>
      </c>
      <c r="E454" s="38"/>
      <c r="F454" s="39">
        <f>IF(Table1[[#This Row],[جایگاه سازمانی]]="عملیاتی",IFERROR(VLOOKUP(Table1[[#This Row],[رتبه]],TblOprGrade[#All],2,FALSE),1),IF(Table1[[#This Row],[جایگاه سازمانی]]="دیسپچ",IFERROR(VLOOKUP(Table1[[#This Row],[رتبه]],TblDispGrade[#All],2,FALSE),1),1))</f>
        <v>1</v>
      </c>
      <c r="G454" s="38" t="s">
        <v>9</v>
      </c>
      <c r="H454" s="39">
        <f>VLOOKUP(Table1[[#This Row],[جایگاه سازمانی]],Table2[#All],2,FALSE)</f>
        <v>3</v>
      </c>
      <c r="I454" s="38" t="s">
        <v>15</v>
      </c>
      <c r="J454" s="39">
        <f>VLOOKUP(Table1[[#This Row],[مدرک تحصیلی]],Table3[#All],2,FALSE)</f>
        <v>2.5</v>
      </c>
      <c r="K454" s="38"/>
      <c r="L454" s="40">
        <v>10</v>
      </c>
      <c r="M454" s="41">
        <f>Table1[[#This Row],[سابقه (سال)]]*'جداول پایه'!$B$21</f>
        <v>2.5</v>
      </c>
      <c r="N454" s="38" t="s">
        <v>18</v>
      </c>
      <c r="O454" s="39">
        <f>IFERROR(IF(Table1[[#This Row],[جایگاه سازمانی]]="عملیاتی",VLOOKUP(Table1[[#This Row],[منطقه خدمتی]],Table4[#All],2,FALSE),0),0)</f>
        <v>2</v>
      </c>
      <c r="P454" s="41">
        <f>Table1[[#This Row],[امتیاز جایگاه]]+Table1[[#This Row],[امتیاز مدرک]]+Table1[[#This Row],[امتیاز سابقه]]+Table1[[#This Row],[ضریب منطقه خدمتی]]</f>
        <v>10</v>
      </c>
    </row>
    <row r="455" spans="1:16" x14ac:dyDescent="0.15">
      <c r="A455" s="35"/>
      <c r="B455" s="38"/>
      <c r="C455" s="38"/>
      <c r="D455" s="38" t="s">
        <v>95</v>
      </c>
      <c r="E455" s="38"/>
      <c r="F455" s="39">
        <f>IF(Table1[[#This Row],[جایگاه سازمانی]]="عملیاتی",IFERROR(VLOOKUP(Table1[[#This Row],[رتبه]],TblOprGrade[#All],2,FALSE),1),IF(Table1[[#This Row],[جایگاه سازمانی]]="دیسپچ",IFERROR(VLOOKUP(Table1[[#This Row],[رتبه]],TblDispGrade[#All],2,FALSE),1),1))</f>
        <v>1</v>
      </c>
      <c r="G455" s="38" t="s">
        <v>9</v>
      </c>
      <c r="H455" s="39">
        <f>VLOOKUP(Table1[[#This Row],[جایگاه سازمانی]],Table2[#All],2,FALSE)</f>
        <v>3</v>
      </c>
      <c r="I455" s="38" t="s">
        <v>15</v>
      </c>
      <c r="J455" s="39">
        <f>VLOOKUP(Table1[[#This Row],[مدرک تحصیلی]],Table3[#All],2,FALSE)</f>
        <v>2.5</v>
      </c>
      <c r="K455" s="38"/>
      <c r="L455" s="40">
        <v>12</v>
      </c>
      <c r="M455" s="41">
        <f>Table1[[#This Row],[سابقه (سال)]]*'جداول پایه'!$B$21</f>
        <v>3</v>
      </c>
      <c r="N455" s="38" t="s">
        <v>17</v>
      </c>
      <c r="O455" s="39">
        <f>IFERROR(IF(Table1[[#This Row],[جایگاه سازمانی]]="عملیاتی",VLOOKUP(Table1[[#This Row],[منطقه خدمتی]],Table4[#All],2,FALSE),0),0)</f>
        <v>1</v>
      </c>
      <c r="P455" s="41">
        <f>Table1[[#This Row],[امتیاز جایگاه]]+Table1[[#This Row],[امتیاز مدرک]]+Table1[[#This Row],[امتیاز سابقه]]+Table1[[#This Row],[ضریب منطقه خدمتی]]</f>
        <v>9.5</v>
      </c>
    </row>
    <row r="456" spans="1:16" x14ac:dyDescent="0.15">
      <c r="A456" s="35"/>
      <c r="B456" s="38"/>
      <c r="C456" s="38"/>
      <c r="D456" s="38" t="s">
        <v>95</v>
      </c>
      <c r="E456" s="38"/>
      <c r="F456" s="39">
        <f>IF(Table1[[#This Row],[جایگاه سازمانی]]="عملیاتی",IFERROR(VLOOKUP(Table1[[#This Row],[رتبه]],TblOprGrade[#All],2,FALSE),1),IF(Table1[[#This Row],[جایگاه سازمانی]]="دیسپچ",IFERROR(VLOOKUP(Table1[[#This Row],[رتبه]],TblDispGrade[#All],2,FALSE),1),1))</f>
        <v>1</v>
      </c>
      <c r="G456" s="38" t="s">
        <v>9</v>
      </c>
      <c r="H456" s="39">
        <f>VLOOKUP(Table1[[#This Row],[جایگاه سازمانی]],Table2[#All],2,FALSE)</f>
        <v>3</v>
      </c>
      <c r="I456" s="38" t="s">
        <v>15</v>
      </c>
      <c r="J456" s="39">
        <f>VLOOKUP(Table1[[#This Row],[مدرک تحصیلی]],Table3[#All],2,FALSE)</f>
        <v>2.5</v>
      </c>
      <c r="K456" s="38"/>
      <c r="L456" s="40">
        <v>12</v>
      </c>
      <c r="M456" s="41">
        <f>Table1[[#This Row],[سابقه (سال)]]*'جداول پایه'!$B$21</f>
        <v>3</v>
      </c>
      <c r="N456" s="38" t="s">
        <v>17</v>
      </c>
      <c r="O456" s="39">
        <f>IFERROR(IF(Table1[[#This Row],[جایگاه سازمانی]]="عملیاتی",VLOOKUP(Table1[[#This Row],[منطقه خدمتی]],Table4[#All],2,FALSE),0),0)</f>
        <v>1</v>
      </c>
      <c r="P456" s="41">
        <f>Table1[[#This Row],[امتیاز جایگاه]]+Table1[[#This Row],[امتیاز مدرک]]+Table1[[#This Row],[امتیاز سابقه]]+Table1[[#This Row],[ضریب منطقه خدمتی]]</f>
        <v>9.5</v>
      </c>
    </row>
    <row r="457" spans="1:16" x14ac:dyDescent="0.15">
      <c r="A457" s="35"/>
      <c r="B457" s="38"/>
      <c r="C457" s="38"/>
      <c r="D457" s="38" t="s">
        <v>95</v>
      </c>
      <c r="E457" s="38"/>
      <c r="F457" s="39">
        <f>IF(Table1[[#This Row],[جایگاه سازمانی]]="عملیاتی",IFERROR(VLOOKUP(Table1[[#This Row],[رتبه]],TblOprGrade[#All],2,FALSE),1),IF(Table1[[#This Row],[جایگاه سازمانی]]="دیسپچ",IFERROR(VLOOKUP(Table1[[#This Row],[رتبه]],TblDispGrade[#All],2,FALSE),1),1))</f>
        <v>1</v>
      </c>
      <c r="G457" s="38" t="s">
        <v>9</v>
      </c>
      <c r="H457" s="39">
        <f>VLOOKUP(Table1[[#This Row],[جایگاه سازمانی]],Table2[#All],2,FALSE)</f>
        <v>3</v>
      </c>
      <c r="I457" s="38" t="s">
        <v>15</v>
      </c>
      <c r="J457" s="39">
        <f>VLOOKUP(Table1[[#This Row],[مدرک تحصیلی]],Table3[#All],2,FALSE)</f>
        <v>2.5</v>
      </c>
      <c r="K457" s="38"/>
      <c r="L457" s="40">
        <v>7</v>
      </c>
      <c r="M457" s="41">
        <f>Table1[[#This Row],[سابقه (سال)]]*'جداول پایه'!$B$21</f>
        <v>1.75</v>
      </c>
      <c r="N457" s="38" t="s">
        <v>17</v>
      </c>
      <c r="O457" s="39">
        <f>IFERROR(IF(Table1[[#This Row],[جایگاه سازمانی]]="عملیاتی",VLOOKUP(Table1[[#This Row],[منطقه خدمتی]],Table4[#All],2,FALSE),0),0)</f>
        <v>1</v>
      </c>
      <c r="P457" s="41">
        <f>Table1[[#This Row],[امتیاز جایگاه]]+Table1[[#This Row],[امتیاز مدرک]]+Table1[[#This Row],[امتیاز سابقه]]+Table1[[#This Row],[ضریب منطقه خدمتی]]</f>
        <v>8.25</v>
      </c>
    </row>
    <row r="458" spans="1:16" x14ac:dyDescent="0.15">
      <c r="A458" s="35"/>
      <c r="B458" s="38"/>
      <c r="C458" s="38"/>
      <c r="D458" s="38" t="s">
        <v>95</v>
      </c>
      <c r="E458" s="38"/>
      <c r="F458" s="39">
        <f>IF(Table1[[#This Row],[جایگاه سازمانی]]="عملیاتی",IFERROR(VLOOKUP(Table1[[#This Row],[رتبه]],TblOprGrade[#All],2,FALSE),1),IF(Table1[[#This Row],[جایگاه سازمانی]]="دیسپچ",IFERROR(VLOOKUP(Table1[[#This Row],[رتبه]],TblDispGrade[#All],2,FALSE),1),1))</f>
        <v>1</v>
      </c>
      <c r="G458" s="38" t="s">
        <v>9</v>
      </c>
      <c r="H458" s="39">
        <f>VLOOKUP(Table1[[#This Row],[جایگاه سازمانی]],Table2[#All],2,FALSE)</f>
        <v>3</v>
      </c>
      <c r="I458" s="38" t="s">
        <v>15</v>
      </c>
      <c r="J458" s="39">
        <f>VLOOKUP(Table1[[#This Row],[مدرک تحصیلی]],Table3[#All],2,FALSE)</f>
        <v>2.5</v>
      </c>
      <c r="K458" s="38"/>
      <c r="L458" s="40">
        <v>2</v>
      </c>
      <c r="M458" s="41">
        <f>Table1[[#This Row],[سابقه (سال)]]*'جداول پایه'!$B$21</f>
        <v>0.5</v>
      </c>
      <c r="N458" s="38" t="s">
        <v>18</v>
      </c>
      <c r="O458" s="39">
        <f>IFERROR(IF(Table1[[#This Row],[جایگاه سازمانی]]="عملیاتی",VLOOKUP(Table1[[#This Row],[منطقه خدمتی]],Table4[#All],2,FALSE),0),0)</f>
        <v>2</v>
      </c>
      <c r="P458" s="41">
        <f>Table1[[#This Row],[امتیاز جایگاه]]+Table1[[#This Row],[امتیاز مدرک]]+Table1[[#This Row],[امتیاز سابقه]]+Table1[[#This Row],[ضریب منطقه خدمتی]]</f>
        <v>8</v>
      </c>
    </row>
    <row r="459" spans="1:16" x14ac:dyDescent="0.15">
      <c r="A459" s="35"/>
      <c r="B459" s="38"/>
      <c r="C459" s="38"/>
      <c r="D459" s="38" t="s">
        <v>95</v>
      </c>
      <c r="E459" s="38"/>
      <c r="F459" s="39">
        <f>IF(Table1[[#This Row],[جایگاه سازمانی]]="عملیاتی",IFERROR(VLOOKUP(Table1[[#This Row],[رتبه]],TblOprGrade[#All],2,FALSE),1),IF(Table1[[#This Row],[جایگاه سازمانی]]="دیسپچ",IFERROR(VLOOKUP(Table1[[#This Row],[رتبه]],TblDispGrade[#All],2,FALSE),1),1))</f>
        <v>1</v>
      </c>
      <c r="G459" s="38" t="s">
        <v>9</v>
      </c>
      <c r="H459" s="39">
        <f>VLOOKUP(Table1[[#This Row],[جایگاه سازمانی]],Table2[#All],2,FALSE)</f>
        <v>3</v>
      </c>
      <c r="I459" s="38" t="s">
        <v>14</v>
      </c>
      <c r="J459" s="39">
        <f>VLOOKUP(Table1[[#This Row],[مدرک تحصیلی]],Table3[#All],2,FALSE)</f>
        <v>2</v>
      </c>
      <c r="K459" s="38"/>
      <c r="L459" s="40">
        <v>3</v>
      </c>
      <c r="M459" s="41">
        <f>Table1[[#This Row],[سابقه (سال)]]*'جداول پایه'!$B$21</f>
        <v>0.75</v>
      </c>
      <c r="N459" s="38" t="s">
        <v>18</v>
      </c>
      <c r="O459" s="39">
        <f>IFERROR(IF(Table1[[#This Row],[جایگاه سازمانی]]="عملیاتی",VLOOKUP(Table1[[#This Row],[منطقه خدمتی]],Table4[#All],2,FALSE),0),0)</f>
        <v>2</v>
      </c>
      <c r="P459" s="41">
        <f>Table1[[#This Row],[امتیاز جایگاه]]+Table1[[#This Row],[امتیاز مدرک]]+Table1[[#This Row],[امتیاز سابقه]]+Table1[[#This Row],[ضریب منطقه خدمتی]]</f>
        <v>7.75</v>
      </c>
    </row>
    <row r="460" spans="1:16" x14ac:dyDescent="0.15">
      <c r="A460" s="35"/>
      <c r="B460" s="38"/>
      <c r="C460" s="38"/>
      <c r="D460" s="38" t="s">
        <v>95</v>
      </c>
      <c r="E460" s="38"/>
      <c r="F460" s="39">
        <f>IF(Table1[[#This Row],[جایگاه سازمانی]]="عملیاتی",IFERROR(VLOOKUP(Table1[[#This Row],[رتبه]],TblOprGrade[#All],2,FALSE),1),IF(Table1[[#This Row],[جایگاه سازمانی]]="دیسپچ",IFERROR(VLOOKUP(Table1[[#This Row],[رتبه]],TblDispGrade[#All],2,FALSE),1),1))</f>
        <v>1</v>
      </c>
      <c r="G460" s="38" t="s">
        <v>9</v>
      </c>
      <c r="H460" s="39">
        <f>VLOOKUP(Table1[[#This Row],[جایگاه سازمانی]],Table2[#All],2,FALSE)</f>
        <v>3</v>
      </c>
      <c r="I460" s="38" t="s">
        <v>14</v>
      </c>
      <c r="J460" s="39">
        <f>VLOOKUP(Table1[[#This Row],[مدرک تحصیلی]],Table3[#All],2,FALSE)</f>
        <v>2</v>
      </c>
      <c r="K460" s="38"/>
      <c r="L460" s="40">
        <v>9</v>
      </c>
      <c r="M460" s="41">
        <f>Table1[[#This Row],[سابقه (سال)]]*'جداول پایه'!$B$21</f>
        <v>2.25</v>
      </c>
      <c r="N460" s="38" t="s">
        <v>18</v>
      </c>
      <c r="O460" s="39">
        <f>IFERROR(IF(Table1[[#This Row],[جایگاه سازمانی]]="عملیاتی",VLOOKUP(Table1[[#This Row],[منطقه خدمتی]],Table4[#All],2,FALSE),0),0)</f>
        <v>2</v>
      </c>
      <c r="P460" s="41">
        <f>Table1[[#This Row],[امتیاز جایگاه]]+Table1[[#This Row],[امتیاز مدرک]]+Table1[[#This Row],[امتیاز سابقه]]+Table1[[#This Row],[ضریب منطقه خدمتی]]</f>
        <v>9.25</v>
      </c>
    </row>
    <row r="461" spans="1:16" x14ac:dyDescent="0.15">
      <c r="A461" s="35"/>
      <c r="B461" s="38"/>
      <c r="C461" s="38"/>
      <c r="D461" s="38" t="s">
        <v>95</v>
      </c>
      <c r="E461" s="38"/>
      <c r="F461" s="39">
        <f>IF(Table1[[#This Row],[جایگاه سازمانی]]="عملیاتی",IFERROR(VLOOKUP(Table1[[#This Row],[رتبه]],TblOprGrade[#All],2,FALSE),1),IF(Table1[[#This Row],[جایگاه سازمانی]]="دیسپچ",IFERROR(VLOOKUP(Table1[[#This Row],[رتبه]],TblDispGrade[#All],2,FALSE),1),1))</f>
        <v>1</v>
      </c>
      <c r="G461" s="38" t="s">
        <v>9</v>
      </c>
      <c r="H461" s="39">
        <f>VLOOKUP(Table1[[#This Row],[جایگاه سازمانی]],Table2[#All],2,FALSE)</f>
        <v>3</v>
      </c>
      <c r="I461" s="38" t="s">
        <v>14</v>
      </c>
      <c r="J461" s="39">
        <f>VLOOKUP(Table1[[#This Row],[مدرک تحصیلی]],Table3[#All],2,FALSE)</f>
        <v>2</v>
      </c>
      <c r="K461" s="38"/>
      <c r="L461" s="40">
        <v>10</v>
      </c>
      <c r="M461" s="41">
        <f>Table1[[#This Row],[سابقه (سال)]]*'جداول پایه'!$B$21</f>
        <v>2.5</v>
      </c>
      <c r="N461" s="38" t="s">
        <v>17</v>
      </c>
      <c r="O461" s="39">
        <f>IFERROR(IF(Table1[[#This Row],[جایگاه سازمانی]]="عملیاتی",VLOOKUP(Table1[[#This Row],[منطقه خدمتی]],Table4[#All],2,FALSE),0),0)</f>
        <v>1</v>
      </c>
      <c r="P461" s="41">
        <f>Table1[[#This Row],[امتیاز جایگاه]]+Table1[[#This Row],[امتیاز مدرک]]+Table1[[#This Row],[امتیاز سابقه]]+Table1[[#This Row],[ضریب منطقه خدمتی]]</f>
        <v>8.5</v>
      </c>
    </row>
    <row r="462" spans="1:16" x14ac:dyDescent="0.15">
      <c r="A462" s="35"/>
      <c r="B462" s="38"/>
      <c r="C462" s="38"/>
      <c r="D462" s="38" t="s">
        <v>95</v>
      </c>
      <c r="E462" s="38"/>
      <c r="F462" s="39">
        <f>IF(Table1[[#This Row],[جایگاه سازمانی]]="عملیاتی",IFERROR(VLOOKUP(Table1[[#This Row],[رتبه]],TblOprGrade[#All],2,FALSE),1),IF(Table1[[#This Row],[جایگاه سازمانی]]="دیسپچ",IFERROR(VLOOKUP(Table1[[#This Row],[رتبه]],TblDispGrade[#All],2,FALSE),1),1))</f>
        <v>1</v>
      </c>
      <c r="G462" s="38" t="s">
        <v>9</v>
      </c>
      <c r="H462" s="39">
        <f>VLOOKUP(Table1[[#This Row],[جایگاه سازمانی]],Table2[#All],2,FALSE)</f>
        <v>3</v>
      </c>
      <c r="I462" s="38" t="s">
        <v>15</v>
      </c>
      <c r="J462" s="39">
        <f>VLOOKUP(Table1[[#This Row],[مدرک تحصیلی]],Table3[#All],2,FALSE)</f>
        <v>2.5</v>
      </c>
      <c r="K462" s="38"/>
      <c r="L462" s="40">
        <v>4</v>
      </c>
      <c r="M462" s="41">
        <f>Table1[[#This Row],[سابقه (سال)]]*'جداول پایه'!$B$21</f>
        <v>1</v>
      </c>
      <c r="N462" s="38" t="s">
        <v>17</v>
      </c>
      <c r="O462" s="39">
        <f>IFERROR(IF(Table1[[#This Row],[جایگاه سازمانی]]="عملیاتی",VLOOKUP(Table1[[#This Row],[منطقه خدمتی]],Table4[#All],2,FALSE),0),0)</f>
        <v>1</v>
      </c>
      <c r="P462" s="41">
        <f>Table1[[#This Row],[امتیاز جایگاه]]+Table1[[#This Row],[امتیاز مدرک]]+Table1[[#This Row],[امتیاز سابقه]]+Table1[[#This Row],[ضریب منطقه خدمتی]]</f>
        <v>7.5</v>
      </c>
    </row>
    <row r="463" spans="1:16" x14ac:dyDescent="0.15">
      <c r="A463" s="35"/>
      <c r="B463" s="38"/>
      <c r="C463" s="38"/>
      <c r="D463" s="38" t="s">
        <v>95</v>
      </c>
      <c r="E463" s="38"/>
      <c r="F463" s="39">
        <f>IF(Table1[[#This Row],[جایگاه سازمانی]]="عملیاتی",IFERROR(VLOOKUP(Table1[[#This Row],[رتبه]],TblOprGrade[#All],2,FALSE),1),IF(Table1[[#This Row],[جایگاه سازمانی]]="دیسپچ",IFERROR(VLOOKUP(Table1[[#This Row],[رتبه]],TblDispGrade[#All],2,FALSE),1),1))</f>
        <v>1</v>
      </c>
      <c r="G463" s="38" t="s">
        <v>9</v>
      </c>
      <c r="H463" s="39">
        <f>VLOOKUP(Table1[[#This Row],[جایگاه سازمانی]],Table2[#All],2,FALSE)</f>
        <v>3</v>
      </c>
      <c r="I463" s="38" t="s">
        <v>15</v>
      </c>
      <c r="J463" s="39">
        <f>VLOOKUP(Table1[[#This Row],[مدرک تحصیلی]],Table3[#All],2,FALSE)</f>
        <v>2.5</v>
      </c>
      <c r="K463" s="38"/>
      <c r="L463" s="40">
        <v>14</v>
      </c>
      <c r="M463" s="41">
        <f>Table1[[#This Row],[سابقه (سال)]]*'جداول پایه'!$B$21</f>
        <v>3.5</v>
      </c>
      <c r="N463" s="38" t="s">
        <v>18</v>
      </c>
      <c r="O463" s="39">
        <f>IFERROR(IF(Table1[[#This Row],[جایگاه سازمانی]]="عملیاتی",VLOOKUP(Table1[[#This Row],[منطقه خدمتی]],Table4[#All],2,FALSE),0),0)</f>
        <v>2</v>
      </c>
      <c r="P463" s="41">
        <f>Table1[[#This Row],[امتیاز جایگاه]]+Table1[[#This Row],[امتیاز مدرک]]+Table1[[#This Row],[امتیاز سابقه]]+Table1[[#This Row],[ضریب منطقه خدمتی]]</f>
        <v>11</v>
      </c>
    </row>
    <row r="464" spans="1:16" x14ac:dyDescent="0.15">
      <c r="A464" s="35"/>
      <c r="B464" s="38"/>
      <c r="C464" s="38"/>
      <c r="D464" s="38" t="s">
        <v>95</v>
      </c>
      <c r="E464" s="38"/>
      <c r="F464" s="39">
        <f>IF(Table1[[#This Row],[جایگاه سازمانی]]="عملیاتی",IFERROR(VLOOKUP(Table1[[#This Row],[رتبه]],TblOprGrade[#All],2,FALSE),1),IF(Table1[[#This Row],[جایگاه سازمانی]]="دیسپچ",IFERROR(VLOOKUP(Table1[[#This Row],[رتبه]],TblDispGrade[#All],2,FALSE),1),1))</f>
        <v>1</v>
      </c>
      <c r="G464" s="38" t="s">
        <v>9</v>
      </c>
      <c r="H464" s="39">
        <f>VLOOKUP(Table1[[#This Row],[جایگاه سازمانی]],Table2[#All],2,FALSE)</f>
        <v>3</v>
      </c>
      <c r="I464" s="38" t="s">
        <v>15</v>
      </c>
      <c r="J464" s="39">
        <f>VLOOKUP(Table1[[#This Row],[مدرک تحصیلی]],Table3[#All],2,FALSE)</f>
        <v>2.5</v>
      </c>
      <c r="K464" s="38"/>
      <c r="L464" s="40">
        <v>8</v>
      </c>
      <c r="M464" s="41">
        <f>Table1[[#This Row],[سابقه (سال)]]*'جداول پایه'!$B$21</f>
        <v>2</v>
      </c>
      <c r="N464" s="38" t="s">
        <v>18</v>
      </c>
      <c r="O464" s="39">
        <f>IFERROR(IF(Table1[[#This Row],[جایگاه سازمانی]]="عملیاتی",VLOOKUP(Table1[[#This Row],[منطقه خدمتی]],Table4[#All],2,FALSE),0),0)</f>
        <v>2</v>
      </c>
      <c r="P464" s="41">
        <f>Table1[[#This Row],[امتیاز جایگاه]]+Table1[[#This Row],[امتیاز مدرک]]+Table1[[#This Row],[امتیاز سابقه]]+Table1[[#This Row],[ضریب منطقه خدمتی]]</f>
        <v>9.5</v>
      </c>
    </row>
    <row r="465" spans="1:16" x14ac:dyDescent="0.15">
      <c r="A465" s="35"/>
      <c r="B465" s="38"/>
      <c r="C465" s="38"/>
      <c r="D465" s="38" t="s">
        <v>95</v>
      </c>
      <c r="E465" s="38"/>
      <c r="F465" s="39">
        <f>IF(Table1[[#This Row],[جایگاه سازمانی]]="عملیاتی",IFERROR(VLOOKUP(Table1[[#This Row],[رتبه]],TblOprGrade[#All],2,FALSE),1),IF(Table1[[#This Row],[جایگاه سازمانی]]="دیسپچ",IFERROR(VLOOKUP(Table1[[#This Row],[رتبه]],TblDispGrade[#All],2,FALSE),1),1))</f>
        <v>1</v>
      </c>
      <c r="G465" s="38" t="s">
        <v>9</v>
      </c>
      <c r="H465" s="39">
        <f>VLOOKUP(Table1[[#This Row],[جایگاه سازمانی]],Table2[#All],2,FALSE)</f>
        <v>3</v>
      </c>
      <c r="I465" s="38" t="s">
        <v>15</v>
      </c>
      <c r="J465" s="39">
        <f>VLOOKUP(Table1[[#This Row],[مدرک تحصیلی]],Table3[#All],2,FALSE)</f>
        <v>2.5</v>
      </c>
      <c r="K465" s="38"/>
      <c r="L465" s="40">
        <v>3</v>
      </c>
      <c r="M465" s="41">
        <f>Table1[[#This Row],[سابقه (سال)]]*'جداول پایه'!$B$21</f>
        <v>0.75</v>
      </c>
      <c r="N465" s="38" t="s">
        <v>18</v>
      </c>
      <c r="O465" s="39">
        <f>IFERROR(IF(Table1[[#This Row],[جایگاه سازمانی]]="عملیاتی",VLOOKUP(Table1[[#This Row],[منطقه خدمتی]],Table4[#All],2,FALSE),0),0)</f>
        <v>2</v>
      </c>
      <c r="P465" s="41">
        <f>Table1[[#This Row],[امتیاز جایگاه]]+Table1[[#This Row],[امتیاز مدرک]]+Table1[[#This Row],[امتیاز سابقه]]+Table1[[#This Row],[ضریب منطقه خدمتی]]</f>
        <v>8.25</v>
      </c>
    </row>
    <row r="466" spans="1:16" x14ac:dyDescent="0.15">
      <c r="A466" s="35"/>
      <c r="B466" s="38"/>
      <c r="C466" s="38"/>
      <c r="D466" s="38" t="s">
        <v>95</v>
      </c>
      <c r="E466" s="38"/>
      <c r="F466" s="39">
        <f>IF(Table1[[#This Row],[جایگاه سازمانی]]="عملیاتی",IFERROR(VLOOKUP(Table1[[#This Row],[رتبه]],TblOprGrade[#All],2,FALSE),1),IF(Table1[[#This Row],[جایگاه سازمانی]]="دیسپچ",IFERROR(VLOOKUP(Table1[[#This Row],[رتبه]],TblDispGrade[#All],2,FALSE),1),1))</f>
        <v>1</v>
      </c>
      <c r="G466" s="38" t="s">
        <v>9</v>
      </c>
      <c r="H466" s="39">
        <f>VLOOKUP(Table1[[#This Row],[جایگاه سازمانی]],Table2[#All],2,FALSE)</f>
        <v>3</v>
      </c>
      <c r="I466" s="38" t="s">
        <v>15</v>
      </c>
      <c r="J466" s="39">
        <f>VLOOKUP(Table1[[#This Row],[مدرک تحصیلی]],Table3[#All],2,FALSE)</f>
        <v>2.5</v>
      </c>
      <c r="K466" s="38"/>
      <c r="L466" s="40">
        <v>2</v>
      </c>
      <c r="M466" s="41">
        <f>Table1[[#This Row],[سابقه (سال)]]*'جداول پایه'!$B$21</f>
        <v>0.5</v>
      </c>
      <c r="N466" s="38" t="s">
        <v>18</v>
      </c>
      <c r="O466" s="39">
        <f>IFERROR(IF(Table1[[#This Row],[جایگاه سازمانی]]="عملیاتی",VLOOKUP(Table1[[#This Row],[منطقه خدمتی]],Table4[#All],2,FALSE),0),0)</f>
        <v>2</v>
      </c>
      <c r="P466" s="41">
        <f>Table1[[#This Row],[امتیاز جایگاه]]+Table1[[#This Row],[امتیاز مدرک]]+Table1[[#This Row],[امتیاز سابقه]]+Table1[[#This Row],[ضریب منطقه خدمتی]]</f>
        <v>8</v>
      </c>
    </row>
    <row r="467" spans="1:16" x14ac:dyDescent="0.15">
      <c r="A467" s="35"/>
      <c r="B467" s="38"/>
      <c r="C467" s="38"/>
      <c r="D467" s="38" t="s">
        <v>95</v>
      </c>
      <c r="E467" s="38"/>
      <c r="F467" s="39">
        <f>IF(Table1[[#This Row],[جایگاه سازمانی]]="عملیاتی",IFERROR(VLOOKUP(Table1[[#This Row],[رتبه]],TblOprGrade[#All],2,FALSE),1),IF(Table1[[#This Row],[جایگاه سازمانی]]="دیسپچ",IFERROR(VLOOKUP(Table1[[#This Row],[رتبه]],TblDispGrade[#All],2,FALSE),1),1))</f>
        <v>1</v>
      </c>
      <c r="G467" s="38" t="s">
        <v>9</v>
      </c>
      <c r="H467" s="39">
        <f>VLOOKUP(Table1[[#This Row],[جایگاه سازمانی]],Table2[#All],2,FALSE)</f>
        <v>3</v>
      </c>
      <c r="I467" s="38" t="s">
        <v>14</v>
      </c>
      <c r="J467" s="39">
        <f>VLOOKUP(Table1[[#This Row],[مدرک تحصیلی]],Table3[#All],2,FALSE)</f>
        <v>2</v>
      </c>
      <c r="K467" s="38"/>
      <c r="L467" s="40">
        <v>1</v>
      </c>
      <c r="M467" s="41">
        <f>Table1[[#This Row],[سابقه (سال)]]*'جداول پایه'!$B$21</f>
        <v>0.25</v>
      </c>
      <c r="N467" s="38" t="s">
        <v>17</v>
      </c>
      <c r="O467" s="39">
        <f>IFERROR(IF(Table1[[#This Row],[جایگاه سازمانی]]="عملیاتی",VLOOKUP(Table1[[#This Row],[منطقه خدمتی]],Table4[#All],2,FALSE),0),0)</f>
        <v>1</v>
      </c>
      <c r="P467" s="41">
        <f>Table1[[#This Row],[امتیاز جایگاه]]+Table1[[#This Row],[امتیاز مدرک]]+Table1[[#This Row],[امتیاز سابقه]]+Table1[[#This Row],[ضریب منطقه خدمتی]]</f>
        <v>6.25</v>
      </c>
    </row>
    <row r="468" spans="1:16" x14ac:dyDescent="0.15">
      <c r="A468" s="35"/>
      <c r="B468" s="38"/>
      <c r="C468" s="38"/>
      <c r="D468" s="38" t="s">
        <v>95</v>
      </c>
      <c r="E468" s="38"/>
      <c r="F468" s="39">
        <f>IF(Table1[[#This Row],[جایگاه سازمانی]]="عملیاتی",IFERROR(VLOOKUP(Table1[[#This Row],[رتبه]],TblOprGrade[#All],2,FALSE),1),IF(Table1[[#This Row],[جایگاه سازمانی]]="دیسپچ",IFERROR(VLOOKUP(Table1[[#This Row],[رتبه]],TblDispGrade[#All],2,FALSE),1),1))</f>
        <v>1</v>
      </c>
      <c r="G468" s="38" t="s">
        <v>9</v>
      </c>
      <c r="H468" s="39">
        <f>VLOOKUP(Table1[[#This Row],[جایگاه سازمانی]],Table2[#All],2,FALSE)</f>
        <v>3</v>
      </c>
      <c r="I468" s="38" t="s">
        <v>14</v>
      </c>
      <c r="J468" s="39">
        <f>VLOOKUP(Table1[[#This Row],[مدرک تحصیلی]],Table3[#All],2,FALSE)</f>
        <v>2</v>
      </c>
      <c r="K468" s="38"/>
      <c r="L468" s="40">
        <v>1</v>
      </c>
      <c r="M468" s="41">
        <f>Table1[[#This Row],[سابقه (سال)]]*'جداول پایه'!$B$21</f>
        <v>0.25</v>
      </c>
      <c r="N468" s="38" t="s">
        <v>18</v>
      </c>
      <c r="O468" s="39">
        <f>IFERROR(IF(Table1[[#This Row],[جایگاه سازمانی]]="عملیاتی",VLOOKUP(Table1[[#This Row],[منطقه خدمتی]],Table4[#All],2,FALSE),0),0)</f>
        <v>2</v>
      </c>
      <c r="P468" s="41">
        <f>Table1[[#This Row],[امتیاز جایگاه]]+Table1[[#This Row],[امتیاز مدرک]]+Table1[[#This Row],[امتیاز سابقه]]+Table1[[#This Row],[ضریب منطقه خدمتی]]</f>
        <v>7.25</v>
      </c>
    </row>
    <row r="469" spans="1:16" x14ac:dyDescent="0.15">
      <c r="A469" s="35"/>
      <c r="B469" s="38"/>
      <c r="C469" s="38"/>
      <c r="D469" s="38" t="s">
        <v>95</v>
      </c>
      <c r="E469" s="38"/>
      <c r="F469" s="39">
        <f>IF(Table1[[#This Row],[جایگاه سازمانی]]="عملیاتی",IFERROR(VLOOKUP(Table1[[#This Row],[رتبه]],TblOprGrade[#All],2,FALSE),1),IF(Table1[[#This Row],[جایگاه سازمانی]]="دیسپچ",IFERROR(VLOOKUP(Table1[[#This Row],[رتبه]],TblDispGrade[#All],2,FALSE),1),1))</f>
        <v>1</v>
      </c>
      <c r="G469" s="38" t="s">
        <v>9</v>
      </c>
      <c r="H469" s="39">
        <f>VLOOKUP(Table1[[#This Row],[جایگاه سازمانی]],Table2[#All],2,FALSE)</f>
        <v>3</v>
      </c>
      <c r="I469" s="38" t="s">
        <v>14</v>
      </c>
      <c r="J469" s="39">
        <f>VLOOKUP(Table1[[#This Row],[مدرک تحصیلی]],Table3[#All],2,FALSE)</f>
        <v>2</v>
      </c>
      <c r="K469" s="38"/>
      <c r="L469" s="40">
        <v>1</v>
      </c>
      <c r="M469" s="41">
        <f>Table1[[#This Row],[سابقه (سال)]]*'جداول پایه'!$B$21</f>
        <v>0.25</v>
      </c>
      <c r="N469" s="38" t="s">
        <v>17</v>
      </c>
      <c r="O469" s="39">
        <f>IFERROR(IF(Table1[[#This Row],[جایگاه سازمانی]]="عملیاتی",VLOOKUP(Table1[[#This Row],[منطقه خدمتی]],Table4[#All],2,FALSE),0),0)</f>
        <v>1</v>
      </c>
      <c r="P469" s="41">
        <f>Table1[[#This Row],[امتیاز جایگاه]]+Table1[[#This Row],[امتیاز مدرک]]+Table1[[#This Row],[امتیاز سابقه]]+Table1[[#This Row],[ضریب منطقه خدمتی]]</f>
        <v>6.25</v>
      </c>
    </row>
    <row r="470" spans="1:16" x14ac:dyDescent="0.15">
      <c r="A470" s="35"/>
      <c r="B470" s="38"/>
      <c r="C470" s="38"/>
      <c r="D470" s="38" t="s">
        <v>95</v>
      </c>
      <c r="E470" s="38"/>
      <c r="F470" s="39">
        <f>IF(Table1[[#This Row],[جایگاه سازمانی]]="عملیاتی",IFERROR(VLOOKUP(Table1[[#This Row],[رتبه]],TblOprGrade[#All],2,FALSE),1),IF(Table1[[#This Row],[جایگاه سازمانی]]="دیسپچ",IFERROR(VLOOKUP(Table1[[#This Row],[رتبه]],TblDispGrade[#All],2,FALSE),1),1))</f>
        <v>1</v>
      </c>
      <c r="G470" s="38" t="s">
        <v>9</v>
      </c>
      <c r="H470" s="39">
        <f>VLOOKUP(Table1[[#This Row],[جایگاه سازمانی]],Table2[#All],2,FALSE)</f>
        <v>3</v>
      </c>
      <c r="I470" s="38" t="s">
        <v>14</v>
      </c>
      <c r="J470" s="39">
        <f>VLOOKUP(Table1[[#This Row],[مدرک تحصیلی]],Table3[#All],2,FALSE)</f>
        <v>2</v>
      </c>
      <c r="K470" s="38"/>
      <c r="L470" s="40">
        <v>1</v>
      </c>
      <c r="M470" s="41">
        <f>Table1[[#This Row],[سابقه (سال)]]*'جداول پایه'!$B$21</f>
        <v>0.25</v>
      </c>
      <c r="N470" s="38" t="s">
        <v>18</v>
      </c>
      <c r="O470" s="39">
        <f>IFERROR(IF(Table1[[#This Row],[جایگاه سازمانی]]="عملیاتی",VLOOKUP(Table1[[#This Row],[منطقه خدمتی]],Table4[#All],2,FALSE),0),0)</f>
        <v>2</v>
      </c>
      <c r="P470" s="41">
        <f>Table1[[#This Row],[امتیاز جایگاه]]+Table1[[#This Row],[امتیاز مدرک]]+Table1[[#This Row],[امتیاز سابقه]]+Table1[[#This Row],[ضریب منطقه خدمتی]]</f>
        <v>7.25</v>
      </c>
    </row>
    <row r="471" spans="1:16" x14ac:dyDescent="0.15">
      <c r="A471" s="35"/>
      <c r="B471" s="38"/>
      <c r="C471" s="38"/>
      <c r="D471" s="38" t="s">
        <v>95</v>
      </c>
      <c r="E471" s="38"/>
      <c r="F471" s="39">
        <f>IF(Table1[[#This Row],[جایگاه سازمانی]]="عملیاتی",IFERROR(VLOOKUP(Table1[[#This Row],[رتبه]],TblOprGrade[#All],2,FALSE),1),IF(Table1[[#This Row],[جایگاه سازمانی]]="دیسپچ",IFERROR(VLOOKUP(Table1[[#This Row],[رتبه]],TblDispGrade[#All],2,FALSE),1),1))</f>
        <v>1</v>
      </c>
      <c r="G471" s="38" t="s">
        <v>9</v>
      </c>
      <c r="H471" s="39">
        <f>VLOOKUP(Table1[[#This Row],[جایگاه سازمانی]],Table2[#All],2,FALSE)</f>
        <v>3</v>
      </c>
      <c r="I471" s="38" t="s">
        <v>14</v>
      </c>
      <c r="J471" s="39">
        <f>VLOOKUP(Table1[[#This Row],[مدرک تحصیلی]],Table3[#All],2,FALSE)</f>
        <v>2</v>
      </c>
      <c r="K471" s="38"/>
      <c r="L471" s="40">
        <v>1</v>
      </c>
      <c r="M471" s="41">
        <f>Table1[[#This Row],[سابقه (سال)]]*'جداول پایه'!$B$21</f>
        <v>0.25</v>
      </c>
      <c r="N471" s="38" t="s">
        <v>18</v>
      </c>
      <c r="O471" s="39">
        <f>IFERROR(IF(Table1[[#This Row],[جایگاه سازمانی]]="عملیاتی",VLOOKUP(Table1[[#This Row],[منطقه خدمتی]],Table4[#All],2,FALSE),0),0)</f>
        <v>2</v>
      </c>
      <c r="P471" s="41">
        <f>Table1[[#This Row],[امتیاز جایگاه]]+Table1[[#This Row],[امتیاز مدرک]]+Table1[[#This Row],[امتیاز سابقه]]+Table1[[#This Row],[ضریب منطقه خدمتی]]</f>
        <v>7.25</v>
      </c>
    </row>
    <row r="472" spans="1:16" x14ac:dyDescent="0.15">
      <c r="A472" s="35"/>
      <c r="B472" s="38"/>
      <c r="C472" s="38"/>
      <c r="D472" s="38" t="s">
        <v>95</v>
      </c>
      <c r="E472" s="38"/>
      <c r="F472" s="39">
        <f>IF(Table1[[#This Row],[جایگاه سازمانی]]="عملیاتی",IFERROR(VLOOKUP(Table1[[#This Row],[رتبه]],TblOprGrade[#All],2,FALSE),1),IF(Table1[[#This Row],[جایگاه سازمانی]]="دیسپچ",IFERROR(VLOOKUP(Table1[[#This Row],[رتبه]],TblDispGrade[#All],2,FALSE),1),1))</f>
        <v>1</v>
      </c>
      <c r="G472" s="38" t="s">
        <v>9</v>
      </c>
      <c r="H472" s="39">
        <f>VLOOKUP(Table1[[#This Row],[جایگاه سازمانی]],Table2[#All],2,FALSE)</f>
        <v>3</v>
      </c>
      <c r="I472" s="38" t="s">
        <v>14</v>
      </c>
      <c r="J472" s="39">
        <f>VLOOKUP(Table1[[#This Row],[مدرک تحصیلی]],Table3[#All],2,FALSE)</f>
        <v>2</v>
      </c>
      <c r="K472" s="38"/>
      <c r="L472" s="40">
        <v>1</v>
      </c>
      <c r="M472" s="41">
        <f>Table1[[#This Row],[سابقه (سال)]]*'جداول پایه'!$B$21</f>
        <v>0.25</v>
      </c>
      <c r="N472" s="38" t="s">
        <v>18</v>
      </c>
      <c r="O472" s="39">
        <f>IFERROR(IF(Table1[[#This Row],[جایگاه سازمانی]]="عملیاتی",VLOOKUP(Table1[[#This Row],[منطقه خدمتی]],Table4[#All],2,FALSE),0),0)</f>
        <v>2</v>
      </c>
      <c r="P472" s="41">
        <f>Table1[[#This Row],[امتیاز جایگاه]]+Table1[[#This Row],[امتیاز مدرک]]+Table1[[#This Row],[امتیاز سابقه]]+Table1[[#This Row],[ضریب منطقه خدمتی]]</f>
        <v>7.25</v>
      </c>
    </row>
    <row r="473" spans="1:16" x14ac:dyDescent="0.15">
      <c r="A473" s="35"/>
      <c r="B473" s="38"/>
      <c r="C473" s="38"/>
      <c r="D473" s="38" t="s">
        <v>95</v>
      </c>
      <c r="E473" s="38"/>
      <c r="F473" s="39">
        <f>IF(Table1[[#This Row],[جایگاه سازمانی]]="عملیاتی",IFERROR(VLOOKUP(Table1[[#This Row],[رتبه]],TblOprGrade[#All],2,FALSE),1),IF(Table1[[#This Row],[جایگاه سازمانی]]="دیسپچ",IFERROR(VLOOKUP(Table1[[#This Row],[رتبه]],TblDispGrade[#All],2,FALSE),1),1))</f>
        <v>1</v>
      </c>
      <c r="G473" s="38" t="s">
        <v>9</v>
      </c>
      <c r="H473" s="39">
        <f>VLOOKUP(Table1[[#This Row],[جایگاه سازمانی]],Table2[#All],2,FALSE)</f>
        <v>3</v>
      </c>
      <c r="I473" s="38" t="s">
        <v>14</v>
      </c>
      <c r="J473" s="39">
        <f>VLOOKUP(Table1[[#This Row],[مدرک تحصیلی]],Table3[#All],2,FALSE)</f>
        <v>2</v>
      </c>
      <c r="K473" s="38"/>
      <c r="L473" s="40">
        <v>1</v>
      </c>
      <c r="M473" s="41">
        <f>Table1[[#This Row],[سابقه (سال)]]*'جداول پایه'!$B$21</f>
        <v>0.25</v>
      </c>
      <c r="N473" s="38" t="s">
        <v>18</v>
      </c>
      <c r="O473" s="39">
        <f>IFERROR(IF(Table1[[#This Row],[جایگاه سازمانی]]="عملیاتی",VLOOKUP(Table1[[#This Row],[منطقه خدمتی]],Table4[#All],2,FALSE),0),0)</f>
        <v>2</v>
      </c>
      <c r="P473" s="41">
        <f>Table1[[#This Row],[امتیاز جایگاه]]+Table1[[#This Row],[امتیاز مدرک]]+Table1[[#This Row],[امتیاز سابقه]]+Table1[[#This Row],[ضریب منطقه خدمتی]]</f>
        <v>7.25</v>
      </c>
    </row>
    <row r="474" spans="1:16" x14ac:dyDescent="0.15">
      <c r="A474" s="35"/>
      <c r="B474" s="38"/>
      <c r="C474" s="38"/>
      <c r="D474" s="38" t="s">
        <v>95</v>
      </c>
      <c r="E474" s="38"/>
      <c r="F474" s="39">
        <f>IF(Table1[[#This Row],[جایگاه سازمانی]]="عملیاتی",IFERROR(VLOOKUP(Table1[[#This Row],[رتبه]],TblOprGrade[#All],2,FALSE),1),IF(Table1[[#This Row],[جایگاه سازمانی]]="دیسپچ",IFERROR(VLOOKUP(Table1[[#This Row],[رتبه]],TblDispGrade[#All],2,FALSE),1),1))</f>
        <v>1</v>
      </c>
      <c r="G474" s="38" t="s">
        <v>9</v>
      </c>
      <c r="H474" s="39">
        <f>VLOOKUP(Table1[[#This Row],[جایگاه سازمانی]],Table2[#All],2,FALSE)</f>
        <v>3</v>
      </c>
      <c r="I474" s="38" t="s">
        <v>14</v>
      </c>
      <c r="J474" s="39">
        <f>VLOOKUP(Table1[[#This Row],[مدرک تحصیلی]],Table3[#All],2,FALSE)</f>
        <v>2</v>
      </c>
      <c r="K474" s="38"/>
      <c r="L474" s="40">
        <v>3</v>
      </c>
      <c r="M474" s="41">
        <f>Table1[[#This Row],[سابقه (سال)]]*'جداول پایه'!$B$21</f>
        <v>0.75</v>
      </c>
      <c r="N474" s="38" t="s">
        <v>18</v>
      </c>
      <c r="O474" s="39">
        <f>IFERROR(IF(Table1[[#This Row],[جایگاه سازمانی]]="عملیاتی",VLOOKUP(Table1[[#This Row],[منطقه خدمتی]],Table4[#All],2,FALSE),0),0)</f>
        <v>2</v>
      </c>
      <c r="P474" s="41">
        <f>Table1[[#This Row],[امتیاز جایگاه]]+Table1[[#This Row],[امتیاز مدرک]]+Table1[[#This Row],[امتیاز سابقه]]+Table1[[#This Row],[ضریب منطقه خدمتی]]</f>
        <v>7.75</v>
      </c>
    </row>
    <row r="475" spans="1:16" x14ac:dyDescent="0.15">
      <c r="A475" s="35"/>
      <c r="B475" s="38"/>
      <c r="C475" s="38"/>
      <c r="D475" s="38" t="s">
        <v>95</v>
      </c>
      <c r="E475" s="38"/>
      <c r="F475" s="39">
        <f>IF(Table1[[#This Row],[جایگاه سازمانی]]="عملیاتی",IFERROR(VLOOKUP(Table1[[#This Row],[رتبه]],TblOprGrade[#All],2,FALSE),1),IF(Table1[[#This Row],[جایگاه سازمانی]]="دیسپچ",IFERROR(VLOOKUP(Table1[[#This Row],[رتبه]],TblDispGrade[#All],2,FALSE),1),1))</f>
        <v>1</v>
      </c>
      <c r="G475" s="38" t="s">
        <v>9</v>
      </c>
      <c r="H475" s="39">
        <f>VLOOKUP(Table1[[#This Row],[جایگاه سازمانی]],Table2[#All],2,FALSE)</f>
        <v>3</v>
      </c>
      <c r="I475" s="38" t="s">
        <v>15</v>
      </c>
      <c r="J475" s="39">
        <f>VLOOKUP(Table1[[#This Row],[مدرک تحصیلی]],Table3[#All],2,FALSE)</f>
        <v>2.5</v>
      </c>
      <c r="K475" s="38"/>
      <c r="L475" s="40">
        <v>3</v>
      </c>
      <c r="M475" s="41">
        <f>Table1[[#This Row],[سابقه (سال)]]*'جداول پایه'!$B$21</f>
        <v>0.75</v>
      </c>
      <c r="N475" s="38" t="s">
        <v>18</v>
      </c>
      <c r="O475" s="39">
        <f>IFERROR(IF(Table1[[#This Row],[جایگاه سازمانی]]="عملیاتی",VLOOKUP(Table1[[#This Row],[منطقه خدمتی]],Table4[#All],2,FALSE),0),0)</f>
        <v>2</v>
      </c>
      <c r="P475" s="41">
        <f>Table1[[#This Row],[امتیاز جایگاه]]+Table1[[#This Row],[امتیاز مدرک]]+Table1[[#This Row],[امتیاز سابقه]]+Table1[[#This Row],[ضریب منطقه خدمتی]]</f>
        <v>8.25</v>
      </c>
    </row>
    <row r="476" spans="1:16" x14ac:dyDescent="0.15">
      <c r="A476" s="35"/>
      <c r="B476" s="38"/>
      <c r="C476" s="38"/>
      <c r="D476" s="38" t="s">
        <v>95</v>
      </c>
      <c r="E476" s="38"/>
      <c r="F476" s="39">
        <f>IF(Table1[[#This Row],[جایگاه سازمانی]]="عملیاتی",IFERROR(VLOOKUP(Table1[[#This Row],[رتبه]],TblOprGrade[#All],2,FALSE),1),IF(Table1[[#This Row],[جایگاه سازمانی]]="دیسپچ",IFERROR(VLOOKUP(Table1[[#This Row],[رتبه]],TblDispGrade[#All],2,FALSE),1),1))</f>
        <v>1</v>
      </c>
      <c r="G476" s="38" t="s">
        <v>9</v>
      </c>
      <c r="H476" s="39">
        <f>VLOOKUP(Table1[[#This Row],[جایگاه سازمانی]],Table2[#All],2,FALSE)</f>
        <v>3</v>
      </c>
      <c r="I476" s="38" t="s">
        <v>14</v>
      </c>
      <c r="J476" s="39">
        <f>VLOOKUP(Table1[[#This Row],[مدرک تحصیلی]],Table3[#All],2,FALSE)</f>
        <v>2</v>
      </c>
      <c r="K476" s="38"/>
      <c r="L476" s="40">
        <v>1</v>
      </c>
      <c r="M476" s="41">
        <f>Table1[[#This Row],[سابقه (سال)]]*'جداول پایه'!$B$21</f>
        <v>0.25</v>
      </c>
      <c r="N476" s="38" t="s">
        <v>18</v>
      </c>
      <c r="O476" s="39">
        <f>IFERROR(IF(Table1[[#This Row],[جایگاه سازمانی]]="عملیاتی",VLOOKUP(Table1[[#This Row],[منطقه خدمتی]],Table4[#All],2,FALSE),0),0)</f>
        <v>2</v>
      </c>
      <c r="P476" s="41">
        <f>Table1[[#This Row],[امتیاز جایگاه]]+Table1[[#This Row],[امتیاز مدرک]]+Table1[[#This Row],[امتیاز سابقه]]+Table1[[#This Row],[ضریب منطقه خدمتی]]</f>
        <v>7.25</v>
      </c>
    </row>
    <row r="477" spans="1:16" x14ac:dyDescent="0.15">
      <c r="A477" s="66"/>
      <c r="B477" s="66"/>
      <c r="C477" s="66"/>
      <c r="D477" s="66" t="s">
        <v>93</v>
      </c>
      <c r="E477" s="66"/>
      <c r="F477" s="67">
        <f>IF(Table1[[#This Row],[جایگاه سازمانی]]="عملیاتی",IFERROR(VLOOKUP(Table1[[#This Row],[رتبه]],TblOprGrade[#All],2,FALSE),1),IF(Table1[[#This Row],[جایگاه سازمانی]]="دیسپچ",IFERROR(VLOOKUP(Table1[[#This Row],[رتبه]],TblDispGrade[#All],2,FALSE),1),1))</f>
        <v>1</v>
      </c>
      <c r="G477" s="66" t="s">
        <v>9</v>
      </c>
      <c r="H477" s="67">
        <f>VLOOKUP(Table1[[#This Row],[جایگاه سازمانی]],Table2[#All],2,FALSE)</f>
        <v>3</v>
      </c>
      <c r="I477" s="66" t="s">
        <v>14</v>
      </c>
      <c r="J477" s="39">
        <f>VLOOKUP(Table1[[#This Row],[مدرک تحصیلی]],Table3[#All],2,FALSE)</f>
        <v>2</v>
      </c>
      <c r="K477" s="66"/>
      <c r="L477" s="76">
        <v>1</v>
      </c>
      <c r="M477" s="77">
        <f>Table1[[#This Row],[سابقه (سال)]]*'جداول پایه'!$B$21</f>
        <v>0.25</v>
      </c>
      <c r="N477" s="66" t="s">
        <v>18</v>
      </c>
      <c r="O477" s="67">
        <f>IFERROR(IF(Table1[[#This Row],[جایگاه سازمانی]]="عملیاتی",VLOOKUP(Table1[[#This Row],[منطقه خدمتی]],Table4[#All],2,FALSE),0),0)</f>
        <v>2</v>
      </c>
      <c r="P477" s="77">
        <f>Table1[[#This Row],[امتیاز جایگاه]]+Table1[[#This Row],[امتیاز مدرک]]+Table1[[#This Row],[امتیاز سابقه]]+Table1[[#This Row],[ضریب منطقه خدمتی]]</f>
        <v>7.25</v>
      </c>
    </row>
    <row r="478" spans="1:16" x14ac:dyDescent="0.15">
      <c r="A478" s="35"/>
      <c r="B478" s="38"/>
      <c r="C478" s="38"/>
      <c r="D478" s="38" t="s">
        <v>93</v>
      </c>
      <c r="E478" s="38"/>
      <c r="F478" s="39">
        <v>1</v>
      </c>
      <c r="G478" s="38" t="s">
        <v>9</v>
      </c>
      <c r="H478" s="39">
        <f>VLOOKUP(Table1[[#This Row],[جایگاه سازمانی]],Table2[#All],2,FALSE)</f>
        <v>3</v>
      </c>
      <c r="I478" s="38" t="s">
        <v>15</v>
      </c>
      <c r="J478" s="39">
        <f>VLOOKUP(Table1[[#This Row],[مدرک تحصیلی]],Table3[#All],2,FALSE)</f>
        <v>2.5</v>
      </c>
      <c r="K478" s="38"/>
      <c r="L478" s="40">
        <v>10</v>
      </c>
      <c r="M478" s="41">
        <f>Table1[[#This Row],[سابقه (سال)]]*'جداول پایه'!$B$21</f>
        <v>2.5</v>
      </c>
      <c r="N478" s="38" t="s">
        <v>18</v>
      </c>
      <c r="O478" s="39">
        <f>IFERROR(IF(Table1[[#This Row],[جایگاه سازمانی]]="عملیاتی",VLOOKUP(Table1[[#This Row],[منطقه خدمتی]],Table4[#All],2,FALSE),0),0)</f>
        <v>2</v>
      </c>
      <c r="P478" s="41">
        <f>Table1[[#This Row],[امتیاز جایگاه]]+Table1[[#This Row],[امتیاز مدرک]]+Table1[[#This Row],[امتیاز سابقه]]+Table1[[#This Row],[ضریب منطقه خدمتی]]</f>
        <v>10</v>
      </c>
    </row>
    <row r="479" spans="1:16" x14ac:dyDescent="0.15">
      <c r="A479" s="35"/>
      <c r="B479" s="38"/>
      <c r="C479" s="38"/>
      <c r="D479" s="38" t="s">
        <v>93</v>
      </c>
      <c r="E479" s="38"/>
      <c r="F479" s="39">
        <f>IF(Table1[[#This Row],[جایگاه سازمانی]]="عملیاتی",IFERROR(VLOOKUP(Table1[[#This Row],[رتبه]],TblOprGrade[#All],2,FALSE),1),IF(Table1[[#This Row],[جایگاه سازمانی]]="دیسپچ",IFERROR(VLOOKUP(Table1[[#This Row],[رتبه]],TblDispGrade[#All],2,FALSE),1),1))</f>
        <v>1</v>
      </c>
      <c r="G479" s="38" t="s">
        <v>9</v>
      </c>
      <c r="H479" s="39">
        <f>VLOOKUP(Table1[[#This Row],[جایگاه سازمانی]],Table2[#All],2,FALSE)</f>
        <v>3</v>
      </c>
      <c r="I479" s="38" t="s">
        <v>14</v>
      </c>
      <c r="J479" s="39">
        <f>VLOOKUP(Table1[[#This Row],[مدرک تحصیلی]],Table3[#All],2,FALSE)</f>
        <v>2</v>
      </c>
      <c r="K479" s="38"/>
      <c r="L479" s="40">
        <v>1</v>
      </c>
      <c r="M479" s="41">
        <f>Table1[[#This Row],[سابقه (سال)]]*'جداول پایه'!$B$21</f>
        <v>0.25</v>
      </c>
      <c r="N479" s="38" t="s">
        <v>18</v>
      </c>
      <c r="O479" s="39">
        <f>IFERROR(IF(Table1[[#This Row],[جایگاه سازمانی]]="عملیاتی",VLOOKUP(Table1[[#This Row],[منطقه خدمتی]],Table4[#All],2,FALSE),0),0)</f>
        <v>2</v>
      </c>
      <c r="P479" s="41">
        <f>Table1[[#This Row],[امتیاز جایگاه]]+Table1[[#This Row],[امتیاز مدرک]]+Table1[[#This Row],[امتیاز سابقه]]+Table1[[#This Row],[ضریب منطقه خدمتی]]</f>
        <v>7.25</v>
      </c>
    </row>
    <row r="480" spans="1:16" x14ac:dyDescent="0.15">
      <c r="A480" s="35"/>
      <c r="B480" s="38"/>
      <c r="C480" s="38"/>
      <c r="D480" s="38" t="s">
        <v>93</v>
      </c>
      <c r="E480" s="38"/>
      <c r="F480" s="39">
        <f>IF(Table1[[#This Row],[جایگاه سازمانی]]="عملیاتی",IFERROR(VLOOKUP(Table1[[#This Row],[رتبه]],TblOprGrade[#All],2,FALSE),1),IF(Table1[[#This Row],[جایگاه سازمانی]]="دیسپچ",IFERROR(VLOOKUP(Table1[[#This Row],[رتبه]],TblDispGrade[#All],2,FALSE),1),1))</f>
        <v>1</v>
      </c>
      <c r="G480" s="38" t="s">
        <v>9</v>
      </c>
      <c r="H480" s="39">
        <f>VLOOKUP(Table1[[#This Row],[جایگاه سازمانی]],Table2[#All],2,FALSE)</f>
        <v>3</v>
      </c>
      <c r="I480" s="38" t="s">
        <v>15</v>
      </c>
      <c r="J480" s="39">
        <f>VLOOKUP(Table1[[#This Row],[مدرک تحصیلی]],Table3[#All],2,FALSE)</f>
        <v>2.5</v>
      </c>
      <c r="K480" s="38"/>
      <c r="L480" s="40">
        <v>1</v>
      </c>
      <c r="M480" s="41">
        <f>Table1[[#This Row],[سابقه (سال)]]*'جداول پایه'!$B$21</f>
        <v>0.25</v>
      </c>
      <c r="N480" s="38" t="s">
        <v>17</v>
      </c>
      <c r="O480" s="39">
        <f>IFERROR(IF(Table1[[#This Row],[جایگاه سازمانی]]="عملیاتی",VLOOKUP(Table1[[#This Row],[منطقه خدمتی]],Table4[#All],2,FALSE),0),0)</f>
        <v>1</v>
      </c>
      <c r="P480" s="41">
        <f>Table1[[#This Row],[امتیاز جایگاه]]+Table1[[#This Row],[امتیاز مدرک]]+Table1[[#This Row],[امتیاز سابقه]]+Table1[[#This Row],[ضریب منطقه خدمتی]]</f>
        <v>6.75</v>
      </c>
    </row>
    <row r="481" spans="1:16" x14ac:dyDescent="0.15">
      <c r="A481" s="35"/>
      <c r="B481" s="38"/>
      <c r="C481" s="38"/>
      <c r="D481" s="38" t="s">
        <v>93</v>
      </c>
      <c r="E481" s="38"/>
      <c r="F481" s="39">
        <f>IF(Table1[[#This Row],[جایگاه سازمانی]]="عملیاتی",IFERROR(VLOOKUP(Table1[[#This Row],[رتبه]],TblOprGrade[#All],2,FALSE),1),IF(Table1[[#This Row],[جایگاه سازمانی]]="دیسپچ",IFERROR(VLOOKUP(Table1[[#This Row],[رتبه]],TblDispGrade[#All],2,FALSE),1),1))</f>
        <v>1</v>
      </c>
      <c r="G481" s="38" t="s">
        <v>9</v>
      </c>
      <c r="H481" s="39">
        <f>VLOOKUP(Table1[[#This Row],[جایگاه سازمانی]],Table2[#All],2,FALSE)</f>
        <v>3</v>
      </c>
      <c r="I481" s="38" t="s">
        <v>15</v>
      </c>
      <c r="J481" s="39">
        <f>VLOOKUP(Table1[[#This Row],[مدرک تحصیلی]],Table3[#All],2,FALSE)</f>
        <v>2.5</v>
      </c>
      <c r="K481" s="38"/>
      <c r="L481" s="40">
        <v>20</v>
      </c>
      <c r="M481" s="41">
        <f>Table1[[#This Row],[سابقه (سال)]]*'جداول پایه'!$B$21</f>
        <v>5</v>
      </c>
      <c r="N481" s="38" t="s">
        <v>18</v>
      </c>
      <c r="O481" s="39">
        <f>IFERROR(IF(Table1[[#This Row],[جایگاه سازمانی]]="عملیاتی",VLOOKUP(Table1[[#This Row],[منطقه خدمتی]],Table4[#All],2,FALSE),0),0)</f>
        <v>2</v>
      </c>
      <c r="P481" s="41">
        <f>Table1[[#This Row],[امتیاز جایگاه]]+Table1[[#This Row],[امتیاز مدرک]]+Table1[[#This Row],[امتیاز سابقه]]+Table1[[#This Row],[ضریب منطقه خدمتی]]</f>
        <v>12.5</v>
      </c>
    </row>
    <row r="482" spans="1:16" x14ac:dyDescent="0.15">
      <c r="A482" s="35"/>
      <c r="B482" s="38"/>
      <c r="C482" s="38"/>
      <c r="D482" s="38" t="s">
        <v>93</v>
      </c>
      <c r="E482" s="38"/>
      <c r="F482" s="39">
        <f>IF(Table1[[#This Row],[جایگاه سازمانی]]="عملیاتی",IFERROR(VLOOKUP(Table1[[#This Row],[رتبه]],TblOprGrade[#All],2,FALSE),1),IF(Table1[[#This Row],[جایگاه سازمانی]]="دیسپچ",IFERROR(VLOOKUP(Table1[[#This Row],[رتبه]],TblDispGrade[#All],2,FALSE),1),1))</f>
        <v>1</v>
      </c>
      <c r="G482" s="38" t="s">
        <v>9</v>
      </c>
      <c r="H482" s="39">
        <f>VLOOKUP(Table1[[#This Row],[جایگاه سازمانی]],Table2[#All],2,FALSE)</f>
        <v>3</v>
      </c>
      <c r="I482" s="38" t="s">
        <v>15</v>
      </c>
      <c r="J482" s="39">
        <f>VLOOKUP(Table1[[#This Row],[مدرک تحصیلی]],Table3[#All],2,FALSE)</f>
        <v>2.5</v>
      </c>
      <c r="K482" s="38"/>
      <c r="L482" s="40">
        <v>1</v>
      </c>
      <c r="M482" s="41">
        <f>Table1[[#This Row],[سابقه (سال)]]*'جداول پایه'!$B$21</f>
        <v>0.25</v>
      </c>
      <c r="N482" s="38" t="s">
        <v>19</v>
      </c>
      <c r="O482" s="39">
        <f>IFERROR(IF(Table1[[#This Row],[جایگاه سازمانی]]="عملیاتی",VLOOKUP(Table1[[#This Row],[منطقه خدمتی]],Table4[#All],2,FALSE),0),0)</f>
        <v>4</v>
      </c>
      <c r="P482" s="41">
        <f>Table1[[#This Row],[امتیاز جایگاه]]+Table1[[#This Row],[امتیاز مدرک]]+Table1[[#This Row],[امتیاز سابقه]]+Table1[[#This Row],[ضریب منطقه خدمتی]]</f>
        <v>9.75</v>
      </c>
    </row>
    <row r="483" spans="1:16" x14ac:dyDescent="0.15">
      <c r="A483" s="35"/>
      <c r="B483" s="38"/>
      <c r="C483" s="38"/>
      <c r="D483" s="38" t="s">
        <v>93</v>
      </c>
      <c r="E483" s="38"/>
      <c r="F483" s="39">
        <f>IF(Table1[[#This Row],[جایگاه سازمانی]]="عملیاتی",IFERROR(VLOOKUP(Table1[[#This Row],[رتبه]],TblOprGrade[#All],2,FALSE),1),IF(Table1[[#This Row],[جایگاه سازمانی]]="دیسپچ",IFERROR(VLOOKUP(Table1[[#This Row],[رتبه]],TblDispGrade[#All],2,FALSE),1),1))</f>
        <v>1</v>
      </c>
      <c r="G483" s="38" t="s">
        <v>9</v>
      </c>
      <c r="H483" s="39">
        <f>VLOOKUP(Table1[[#This Row],[جایگاه سازمانی]],Table2[#All],2,FALSE)</f>
        <v>3</v>
      </c>
      <c r="I483" s="38" t="s">
        <v>14</v>
      </c>
      <c r="J483" s="39">
        <f>VLOOKUP(Table1[[#This Row],[مدرک تحصیلی]],Table3[#All],2,FALSE)</f>
        <v>2</v>
      </c>
      <c r="K483" s="38"/>
      <c r="L483" s="40">
        <v>2</v>
      </c>
      <c r="M483" s="41">
        <f>Table1[[#This Row],[سابقه (سال)]]*'جداول پایه'!$B$21</f>
        <v>0.5</v>
      </c>
      <c r="N483" s="38" t="s">
        <v>17</v>
      </c>
      <c r="O483" s="39">
        <f>IFERROR(IF(Table1[[#This Row],[جایگاه سازمانی]]="عملیاتی",VLOOKUP(Table1[[#This Row],[منطقه خدمتی]],Table4[#All],2,FALSE),0),0)</f>
        <v>1</v>
      </c>
      <c r="P483" s="41">
        <f>Table1[[#This Row],[امتیاز جایگاه]]+Table1[[#This Row],[امتیاز مدرک]]+Table1[[#This Row],[امتیاز سابقه]]+Table1[[#This Row],[ضریب منطقه خدمتی]]</f>
        <v>6.5</v>
      </c>
    </row>
    <row r="484" spans="1:16" x14ac:dyDescent="0.15">
      <c r="A484" s="35"/>
      <c r="B484" s="38"/>
      <c r="C484" s="38"/>
      <c r="D484" s="38" t="s">
        <v>93</v>
      </c>
      <c r="E484" s="38"/>
      <c r="F484" s="39">
        <f>IF(Table1[[#This Row],[جایگاه سازمانی]]="عملیاتی",IFERROR(VLOOKUP(Table1[[#This Row],[رتبه]],TblOprGrade[#All],2,FALSE),1),IF(Table1[[#This Row],[جایگاه سازمانی]]="دیسپچ",IFERROR(VLOOKUP(Table1[[#This Row],[رتبه]],TblDispGrade[#All],2,FALSE),1),1))</f>
        <v>1</v>
      </c>
      <c r="G484" s="38" t="s">
        <v>9</v>
      </c>
      <c r="H484" s="39">
        <f>VLOOKUP(Table1[[#This Row],[جایگاه سازمانی]],Table2[#All],2,FALSE)</f>
        <v>3</v>
      </c>
      <c r="I484" s="38" t="s">
        <v>14</v>
      </c>
      <c r="J484" s="39">
        <f>VLOOKUP(Table1[[#This Row],[مدرک تحصیلی]],Table3[#All],2,FALSE)</f>
        <v>2</v>
      </c>
      <c r="K484" s="38"/>
      <c r="L484" s="40">
        <v>3</v>
      </c>
      <c r="M484" s="41">
        <f>Table1[[#This Row],[سابقه (سال)]]*'جداول پایه'!$B$21</f>
        <v>0.75</v>
      </c>
      <c r="N484" s="38" t="s">
        <v>18</v>
      </c>
      <c r="O484" s="39">
        <f>IFERROR(IF(Table1[[#This Row],[جایگاه سازمانی]]="عملیاتی",VLOOKUP(Table1[[#This Row],[منطقه خدمتی]],Table4[#All],2,FALSE),0),0)</f>
        <v>2</v>
      </c>
      <c r="P484" s="41">
        <f>Table1[[#This Row],[امتیاز جایگاه]]+Table1[[#This Row],[امتیاز مدرک]]+Table1[[#This Row],[امتیاز سابقه]]+Table1[[#This Row],[ضریب منطقه خدمتی]]</f>
        <v>7.75</v>
      </c>
    </row>
    <row r="485" spans="1:16" x14ac:dyDescent="0.15">
      <c r="A485" s="35"/>
      <c r="B485" s="38"/>
      <c r="C485" s="38"/>
      <c r="D485" s="38" t="s">
        <v>93</v>
      </c>
      <c r="E485" s="38"/>
      <c r="F485" s="39">
        <f>IF(Table1[[#This Row],[جایگاه سازمانی]]="عملیاتی",IFERROR(VLOOKUP(Table1[[#This Row],[رتبه]],TblOprGrade[#All],2,FALSE),1),IF(Table1[[#This Row],[جایگاه سازمانی]]="دیسپچ",IFERROR(VLOOKUP(Table1[[#This Row],[رتبه]],TblDispGrade[#All],2,FALSE),1),1))</f>
        <v>1</v>
      </c>
      <c r="G485" s="38" t="s">
        <v>9</v>
      </c>
      <c r="H485" s="39">
        <f>VLOOKUP(Table1[[#This Row],[جایگاه سازمانی]],Table2[#All],2,FALSE)</f>
        <v>3</v>
      </c>
      <c r="I485" s="38" t="s">
        <v>14</v>
      </c>
      <c r="J485" s="39">
        <f>VLOOKUP(Table1[[#This Row],[مدرک تحصیلی]],Table3[#All],2,FALSE)</f>
        <v>2</v>
      </c>
      <c r="K485" s="38"/>
      <c r="L485" s="40">
        <v>1</v>
      </c>
      <c r="M485" s="41">
        <f>Table1[[#This Row],[سابقه (سال)]]*'جداول پایه'!$B$21</f>
        <v>0.25</v>
      </c>
      <c r="N485" s="38" t="s">
        <v>17</v>
      </c>
      <c r="O485" s="39">
        <f>IFERROR(IF(Table1[[#This Row],[جایگاه سازمانی]]="عملیاتی",VLOOKUP(Table1[[#This Row],[منطقه خدمتی]],Table4[#All],2,FALSE),0),0)</f>
        <v>1</v>
      </c>
      <c r="P485" s="41">
        <f>Table1[[#This Row],[امتیاز جایگاه]]+Table1[[#This Row],[امتیاز مدرک]]+Table1[[#This Row],[امتیاز سابقه]]+Table1[[#This Row],[ضریب منطقه خدمتی]]</f>
        <v>6.25</v>
      </c>
    </row>
    <row r="486" spans="1:16" x14ac:dyDescent="0.15">
      <c r="A486" s="35"/>
      <c r="B486" s="38"/>
      <c r="C486" s="38"/>
      <c r="D486" s="38" t="s">
        <v>93</v>
      </c>
      <c r="E486" s="38"/>
      <c r="F486" s="39">
        <f>IF(Table1[[#This Row],[جایگاه سازمانی]]="عملیاتی",IFERROR(VLOOKUP(Table1[[#This Row],[رتبه]],TblOprGrade[#All],2,FALSE),1),IF(Table1[[#This Row],[جایگاه سازمانی]]="دیسپچ",IFERROR(VLOOKUP(Table1[[#This Row],[رتبه]],TblDispGrade[#All],2,FALSE),1),1))</f>
        <v>1</v>
      </c>
      <c r="G486" s="38" t="s">
        <v>9</v>
      </c>
      <c r="H486" s="39">
        <f>VLOOKUP(Table1[[#This Row],[جایگاه سازمانی]],Table2[#All],2,FALSE)</f>
        <v>3</v>
      </c>
      <c r="I486" s="38" t="s">
        <v>14</v>
      </c>
      <c r="J486" s="39">
        <f>VLOOKUP(Table1[[#This Row],[مدرک تحصیلی]],Table3[#All],2,FALSE)</f>
        <v>2</v>
      </c>
      <c r="K486" s="38"/>
      <c r="L486" s="40">
        <v>1</v>
      </c>
      <c r="M486" s="41">
        <f>Table1[[#This Row],[سابقه (سال)]]*'جداول پایه'!$B$21</f>
        <v>0.25</v>
      </c>
      <c r="N486" s="38" t="s">
        <v>18</v>
      </c>
      <c r="O486" s="39">
        <f>IFERROR(IF(Table1[[#This Row],[جایگاه سازمانی]]="عملیاتی",VLOOKUP(Table1[[#This Row],[منطقه خدمتی]],Table4[#All],2,FALSE),0),0)</f>
        <v>2</v>
      </c>
      <c r="P486" s="41">
        <f>Table1[[#This Row],[امتیاز جایگاه]]+Table1[[#This Row],[امتیاز مدرک]]+Table1[[#This Row],[امتیاز سابقه]]+Table1[[#This Row],[ضریب منطقه خدمتی]]</f>
        <v>7.25</v>
      </c>
    </row>
    <row r="487" spans="1:16" x14ac:dyDescent="0.15">
      <c r="A487" s="35"/>
      <c r="B487" s="38"/>
      <c r="C487" s="38"/>
      <c r="D487" s="38" t="s">
        <v>93</v>
      </c>
      <c r="E487" s="38"/>
      <c r="F487" s="39">
        <f>IF(Table1[[#This Row],[جایگاه سازمانی]]="عملیاتی",IFERROR(VLOOKUP(Table1[[#This Row],[رتبه]],TblOprGrade[#All],2,FALSE),1),IF(Table1[[#This Row],[جایگاه سازمانی]]="دیسپچ",IFERROR(VLOOKUP(Table1[[#This Row],[رتبه]],TblDispGrade[#All],2,FALSE),1),1))</f>
        <v>1</v>
      </c>
      <c r="G487" s="38" t="s">
        <v>9</v>
      </c>
      <c r="H487" s="39">
        <f>VLOOKUP(Table1[[#This Row],[جایگاه سازمانی]],Table2[#All],2,FALSE)</f>
        <v>3</v>
      </c>
      <c r="I487" s="38" t="s">
        <v>15</v>
      </c>
      <c r="J487" s="39">
        <f>VLOOKUP(Table1[[#This Row],[مدرک تحصیلی]],Table3[#All],2,FALSE)</f>
        <v>2.5</v>
      </c>
      <c r="K487" s="38"/>
      <c r="L487" s="40">
        <v>4</v>
      </c>
      <c r="M487" s="41">
        <f>Table1[[#This Row],[سابقه (سال)]]*'جداول پایه'!$B$21</f>
        <v>1</v>
      </c>
      <c r="N487" s="38" t="s">
        <v>18</v>
      </c>
      <c r="O487" s="39">
        <f>IFERROR(IF(Table1[[#This Row],[جایگاه سازمانی]]="عملیاتی",VLOOKUP(Table1[[#This Row],[منطقه خدمتی]],Table4[#All],2,FALSE),0),0)</f>
        <v>2</v>
      </c>
      <c r="P487" s="41">
        <f>Table1[[#This Row],[امتیاز جایگاه]]+Table1[[#This Row],[امتیاز مدرک]]+Table1[[#This Row],[امتیاز سابقه]]+Table1[[#This Row],[ضریب منطقه خدمتی]]</f>
        <v>8.5</v>
      </c>
    </row>
    <row r="488" spans="1:16" x14ac:dyDescent="0.15">
      <c r="A488" s="35"/>
      <c r="B488" s="38"/>
      <c r="C488" s="38"/>
      <c r="D488" s="38" t="s">
        <v>93</v>
      </c>
      <c r="E488" s="38"/>
      <c r="F488" s="39">
        <f>IF(Table1[[#This Row],[جایگاه سازمانی]]="عملیاتی",IFERROR(VLOOKUP(Table1[[#This Row],[رتبه]],TblOprGrade[#All],2,FALSE),1),IF(Table1[[#This Row],[جایگاه سازمانی]]="دیسپچ",IFERROR(VLOOKUP(Table1[[#This Row],[رتبه]],TblDispGrade[#All],2,FALSE),1),1))</f>
        <v>1</v>
      </c>
      <c r="G488" s="38" t="s">
        <v>9</v>
      </c>
      <c r="H488" s="39">
        <f>VLOOKUP(Table1[[#This Row],[جایگاه سازمانی]],Table2[#All],2,FALSE)</f>
        <v>3</v>
      </c>
      <c r="I488" s="38" t="s">
        <v>14</v>
      </c>
      <c r="J488" s="39">
        <f>VLOOKUP(Table1[[#This Row],[مدرک تحصیلی]],Table3[#All],2,FALSE)</f>
        <v>2</v>
      </c>
      <c r="K488" s="38"/>
      <c r="L488" s="40">
        <v>15</v>
      </c>
      <c r="M488" s="41">
        <f>Table1[[#This Row],[سابقه (سال)]]*'جداول پایه'!$B$21</f>
        <v>3.75</v>
      </c>
      <c r="N488" s="38" t="s">
        <v>17</v>
      </c>
      <c r="O488" s="39">
        <f>IFERROR(IF(Table1[[#This Row],[جایگاه سازمانی]]="عملیاتی",VLOOKUP(Table1[[#This Row],[منطقه خدمتی]],Table4[#All],2,FALSE),0),0)</f>
        <v>1</v>
      </c>
      <c r="P488" s="41">
        <f>Table1[[#This Row],[امتیاز جایگاه]]+Table1[[#This Row],[امتیاز مدرک]]+Table1[[#This Row],[امتیاز سابقه]]+Table1[[#This Row],[ضریب منطقه خدمتی]]</f>
        <v>9.75</v>
      </c>
    </row>
    <row r="489" spans="1:16" x14ac:dyDescent="0.15">
      <c r="A489" s="35"/>
      <c r="B489" s="38"/>
      <c r="C489" s="38"/>
      <c r="D489" s="38" t="s">
        <v>93</v>
      </c>
      <c r="E489" s="38"/>
      <c r="F489" s="39">
        <f>IF(Table1[[#This Row],[جایگاه سازمانی]]="عملیاتی",IFERROR(VLOOKUP(Table1[[#This Row],[رتبه]],TblOprGrade[#All],2,FALSE),1),IF(Table1[[#This Row],[جایگاه سازمانی]]="دیسپچ",IFERROR(VLOOKUP(Table1[[#This Row],[رتبه]],TblDispGrade[#All],2,FALSE),1),1))</f>
        <v>1</v>
      </c>
      <c r="G489" s="38" t="s">
        <v>9</v>
      </c>
      <c r="H489" s="39">
        <f>VLOOKUP(Table1[[#This Row],[جایگاه سازمانی]],Table2[#All],2,FALSE)</f>
        <v>3</v>
      </c>
      <c r="I489" s="38" t="s">
        <v>14</v>
      </c>
      <c r="J489" s="39">
        <f>VLOOKUP(Table1[[#This Row],[مدرک تحصیلی]],Table3[#All],2,FALSE)</f>
        <v>2</v>
      </c>
      <c r="K489" s="38"/>
      <c r="L489" s="40">
        <v>3</v>
      </c>
      <c r="M489" s="41">
        <f>Table1[[#This Row],[سابقه (سال)]]*'جداول پایه'!$B$21</f>
        <v>0.75</v>
      </c>
      <c r="N489" s="38" t="s">
        <v>18</v>
      </c>
      <c r="O489" s="39">
        <f>IFERROR(IF(Table1[[#This Row],[جایگاه سازمانی]]="عملیاتی",VLOOKUP(Table1[[#This Row],[منطقه خدمتی]],Table4[#All],2,FALSE),0),0)</f>
        <v>2</v>
      </c>
      <c r="P489" s="41">
        <f>Table1[[#This Row],[امتیاز جایگاه]]+Table1[[#This Row],[امتیاز مدرک]]+Table1[[#This Row],[امتیاز سابقه]]+Table1[[#This Row],[ضریب منطقه خدمتی]]</f>
        <v>7.75</v>
      </c>
    </row>
    <row r="490" spans="1:16" x14ac:dyDescent="0.15">
      <c r="A490" s="35"/>
      <c r="B490" s="38"/>
      <c r="C490" s="38"/>
      <c r="D490" s="38" t="s">
        <v>93</v>
      </c>
      <c r="E490" s="38"/>
      <c r="F490" s="39">
        <f>IF(Table1[[#This Row],[جایگاه سازمانی]]="عملیاتی",IFERROR(VLOOKUP(Table1[[#This Row],[رتبه]],TblOprGrade[#All],2,FALSE),1),IF(Table1[[#This Row],[جایگاه سازمانی]]="دیسپچ",IFERROR(VLOOKUP(Table1[[#This Row],[رتبه]],TblDispGrade[#All],2,FALSE),1),1))</f>
        <v>1</v>
      </c>
      <c r="G490" s="38" t="s">
        <v>9</v>
      </c>
      <c r="H490" s="39">
        <f>VLOOKUP(Table1[[#This Row],[جایگاه سازمانی]],Table2[#All],2,FALSE)</f>
        <v>3</v>
      </c>
      <c r="I490" s="38" t="s">
        <v>15</v>
      </c>
      <c r="J490" s="39">
        <f>VLOOKUP(Table1[[#This Row],[مدرک تحصیلی]],Table3[#All],2,FALSE)</f>
        <v>2.5</v>
      </c>
      <c r="K490" s="38"/>
      <c r="L490" s="40">
        <v>1</v>
      </c>
      <c r="M490" s="41">
        <f>Table1[[#This Row],[سابقه (سال)]]*'جداول پایه'!$B$21</f>
        <v>0.25</v>
      </c>
      <c r="N490" s="38" t="s">
        <v>18</v>
      </c>
      <c r="O490" s="39">
        <f>IFERROR(IF(Table1[[#This Row],[جایگاه سازمانی]]="عملیاتی",VLOOKUP(Table1[[#This Row],[منطقه خدمتی]],Table4[#All],2,FALSE),0),0)</f>
        <v>2</v>
      </c>
      <c r="P490" s="41">
        <f>Table1[[#This Row],[امتیاز جایگاه]]+Table1[[#This Row],[امتیاز مدرک]]+Table1[[#This Row],[امتیاز سابقه]]+Table1[[#This Row],[ضریب منطقه خدمتی]]</f>
        <v>7.75</v>
      </c>
    </row>
    <row r="491" spans="1:16" x14ac:dyDescent="0.15">
      <c r="A491" s="35"/>
      <c r="B491" s="38"/>
      <c r="C491" s="38"/>
      <c r="D491" s="38" t="s">
        <v>93</v>
      </c>
      <c r="E491" s="38"/>
      <c r="F491" s="39">
        <f>IF(Table1[[#This Row],[جایگاه سازمانی]]="عملیاتی",IFERROR(VLOOKUP(Table1[[#This Row],[رتبه]],TblOprGrade[#All],2,FALSE),1),IF(Table1[[#This Row],[جایگاه سازمانی]]="دیسپچ",IFERROR(VLOOKUP(Table1[[#This Row],[رتبه]],TblDispGrade[#All],2,FALSE),1),1))</f>
        <v>1</v>
      </c>
      <c r="G491" s="38" t="s">
        <v>9</v>
      </c>
      <c r="H491" s="39">
        <f>VLOOKUP(Table1[[#This Row],[جایگاه سازمانی]],Table2[#All],2,FALSE)</f>
        <v>3</v>
      </c>
      <c r="I491" s="38" t="s">
        <v>15</v>
      </c>
      <c r="J491" s="39">
        <f>VLOOKUP(Table1[[#This Row],[مدرک تحصیلی]],Table3[#All],2,FALSE)</f>
        <v>2.5</v>
      </c>
      <c r="K491" s="38"/>
      <c r="L491" s="40">
        <v>2</v>
      </c>
      <c r="M491" s="41">
        <f>Table1[[#This Row],[سابقه (سال)]]*'جداول پایه'!$B$21</f>
        <v>0.5</v>
      </c>
      <c r="N491" s="38" t="s">
        <v>18</v>
      </c>
      <c r="O491" s="39">
        <f>IFERROR(IF(Table1[[#This Row],[جایگاه سازمانی]]="عملیاتی",VLOOKUP(Table1[[#This Row],[منطقه خدمتی]],Table4[#All],2,FALSE),0),0)</f>
        <v>2</v>
      </c>
      <c r="P491" s="41">
        <f>Table1[[#This Row],[امتیاز جایگاه]]+Table1[[#This Row],[امتیاز مدرک]]+Table1[[#This Row],[امتیاز سابقه]]+Table1[[#This Row],[ضریب منطقه خدمتی]]</f>
        <v>8</v>
      </c>
    </row>
    <row r="492" spans="1:16" x14ac:dyDescent="0.15">
      <c r="A492" s="35"/>
      <c r="B492" s="38"/>
      <c r="C492" s="38"/>
      <c r="D492" s="38" t="s">
        <v>93</v>
      </c>
      <c r="E492" s="38"/>
      <c r="F492" s="39">
        <f>IF(Table1[[#This Row],[جایگاه سازمانی]]="عملیاتی",IFERROR(VLOOKUP(Table1[[#This Row],[رتبه]],TblOprGrade[#All],2,FALSE),1),IF(Table1[[#This Row],[جایگاه سازمانی]]="دیسپچ",IFERROR(VLOOKUP(Table1[[#This Row],[رتبه]],TblDispGrade[#All],2,FALSE),1),1))</f>
        <v>1</v>
      </c>
      <c r="G492" s="38" t="s">
        <v>9</v>
      </c>
      <c r="H492" s="39">
        <f>VLOOKUP(Table1[[#This Row],[جایگاه سازمانی]],Table2[#All],2,FALSE)</f>
        <v>3</v>
      </c>
      <c r="I492" s="38" t="s">
        <v>14</v>
      </c>
      <c r="J492" s="39">
        <f>VLOOKUP(Table1[[#This Row],[مدرک تحصیلی]],Table3[#All],2,FALSE)</f>
        <v>2</v>
      </c>
      <c r="K492" s="38"/>
      <c r="L492" s="40">
        <v>2</v>
      </c>
      <c r="M492" s="41">
        <f>Table1[[#This Row],[سابقه (سال)]]*'جداول پایه'!$B$21</f>
        <v>0.5</v>
      </c>
      <c r="N492" s="38" t="s">
        <v>18</v>
      </c>
      <c r="O492" s="39">
        <f>IFERROR(IF(Table1[[#This Row],[جایگاه سازمانی]]="عملیاتی",VLOOKUP(Table1[[#This Row],[منطقه خدمتی]],Table4[#All],2,FALSE),0),0)</f>
        <v>2</v>
      </c>
      <c r="P492" s="41">
        <f>Table1[[#This Row],[امتیاز جایگاه]]+Table1[[#This Row],[امتیاز مدرک]]+Table1[[#This Row],[امتیاز سابقه]]+Table1[[#This Row],[ضریب منطقه خدمتی]]</f>
        <v>7.5</v>
      </c>
    </row>
    <row r="493" spans="1:16" x14ac:dyDescent="0.15">
      <c r="A493" s="35"/>
      <c r="B493" s="38"/>
      <c r="C493" s="38"/>
      <c r="D493" s="38" t="s">
        <v>93</v>
      </c>
      <c r="E493" s="38"/>
      <c r="F493" s="39">
        <f>IF(Table1[[#This Row],[جایگاه سازمانی]]="عملیاتی",IFERROR(VLOOKUP(Table1[[#This Row],[رتبه]],TblOprGrade[#All],2,FALSE),1),IF(Table1[[#This Row],[جایگاه سازمانی]]="دیسپچ",IFERROR(VLOOKUP(Table1[[#This Row],[رتبه]],TblDispGrade[#All],2,FALSE),1),1))</f>
        <v>1</v>
      </c>
      <c r="G493" s="38" t="s">
        <v>9</v>
      </c>
      <c r="H493" s="39">
        <f>VLOOKUP(Table1[[#This Row],[جایگاه سازمانی]],Table2[#All],2,FALSE)</f>
        <v>3</v>
      </c>
      <c r="I493" s="38" t="s">
        <v>14</v>
      </c>
      <c r="J493" s="39">
        <f>VLOOKUP(Table1[[#This Row],[مدرک تحصیلی]],Table3[#All],2,FALSE)</f>
        <v>2</v>
      </c>
      <c r="K493" s="38"/>
      <c r="L493" s="40">
        <v>3</v>
      </c>
      <c r="M493" s="41">
        <f>Table1[[#This Row],[سابقه (سال)]]*'جداول پایه'!$B$21</f>
        <v>0.75</v>
      </c>
      <c r="N493" s="38" t="s">
        <v>18</v>
      </c>
      <c r="O493" s="39">
        <f>IFERROR(IF(Table1[[#This Row],[جایگاه سازمانی]]="عملیاتی",VLOOKUP(Table1[[#This Row],[منطقه خدمتی]],Table4[#All],2,FALSE),0),0)</f>
        <v>2</v>
      </c>
      <c r="P493" s="41">
        <f>Table1[[#This Row],[امتیاز جایگاه]]+Table1[[#This Row],[امتیاز مدرک]]+Table1[[#This Row],[امتیاز سابقه]]+Table1[[#This Row],[ضریب منطقه خدمتی]]</f>
        <v>7.75</v>
      </c>
    </row>
    <row r="494" spans="1:16" x14ac:dyDescent="0.15">
      <c r="A494" s="35"/>
      <c r="B494" s="38"/>
      <c r="C494" s="38"/>
      <c r="D494" s="38" t="s">
        <v>93</v>
      </c>
      <c r="E494" s="38"/>
      <c r="F494" s="39">
        <f>IF(Table1[[#This Row],[جایگاه سازمانی]]="عملیاتی",IFERROR(VLOOKUP(Table1[[#This Row],[رتبه]],TblOprGrade[#All],2,FALSE),1),IF(Table1[[#This Row],[جایگاه سازمانی]]="دیسپچ",IFERROR(VLOOKUP(Table1[[#This Row],[رتبه]],TblDispGrade[#All],2,FALSE),1),1))</f>
        <v>1</v>
      </c>
      <c r="G494" s="38" t="s">
        <v>9</v>
      </c>
      <c r="H494" s="39">
        <f>VLOOKUP(Table1[[#This Row],[جایگاه سازمانی]],Table2[#All],2,FALSE)</f>
        <v>3</v>
      </c>
      <c r="I494" s="38" t="s">
        <v>14</v>
      </c>
      <c r="J494" s="39">
        <f>VLOOKUP(Table1[[#This Row],[مدرک تحصیلی]],Table3[#All],2,FALSE)</f>
        <v>2</v>
      </c>
      <c r="K494" s="38"/>
      <c r="L494" s="40">
        <v>1</v>
      </c>
      <c r="M494" s="41">
        <f>Table1[[#This Row],[سابقه (سال)]]*'جداول پایه'!$B$21</f>
        <v>0.25</v>
      </c>
      <c r="N494" s="38" t="s">
        <v>18</v>
      </c>
      <c r="O494" s="39">
        <f>IFERROR(IF(Table1[[#This Row],[جایگاه سازمانی]]="عملیاتی",VLOOKUP(Table1[[#This Row],[منطقه خدمتی]],Table4[#All],2,FALSE),0),0)</f>
        <v>2</v>
      </c>
      <c r="P494" s="41">
        <f>Table1[[#This Row],[امتیاز جایگاه]]+Table1[[#This Row],[امتیاز مدرک]]+Table1[[#This Row],[امتیاز سابقه]]+Table1[[#This Row],[ضریب منطقه خدمتی]]</f>
        <v>7.25</v>
      </c>
    </row>
    <row r="495" spans="1:16" x14ac:dyDescent="0.15">
      <c r="A495" s="35"/>
      <c r="B495" s="38"/>
      <c r="C495" s="38"/>
      <c r="D495" s="38" t="s">
        <v>93</v>
      </c>
      <c r="E495" s="38"/>
      <c r="F495" s="39">
        <f>IF(Table1[[#This Row],[جایگاه سازمانی]]="عملیاتی",IFERROR(VLOOKUP(Table1[[#This Row],[رتبه]],TblOprGrade[#All],2,FALSE),1),IF(Table1[[#This Row],[جایگاه سازمانی]]="دیسپچ",IFERROR(VLOOKUP(Table1[[#This Row],[رتبه]],TblDispGrade[#All],2,FALSE),1),1))</f>
        <v>1</v>
      </c>
      <c r="G495" s="38" t="s">
        <v>9</v>
      </c>
      <c r="H495" s="39">
        <f>VLOOKUP(Table1[[#This Row],[جایگاه سازمانی]],Table2[#All],2,FALSE)</f>
        <v>3</v>
      </c>
      <c r="I495" s="38" t="s">
        <v>15</v>
      </c>
      <c r="J495" s="39">
        <f>VLOOKUP(Table1[[#This Row],[مدرک تحصیلی]],Table3[#All],2,FALSE)</f>
        <v>2.5</v>
      </c>
      <c r="K495" s="38"/>
      <c r="L495" s="40">
        <v>1</v>
      </c>
      <c r="M495" s="41">
        <f>Table1[[#This Row],[سابقه (سال)]]*'جداول پایه'!$B$21</f>
        <v>0.25</v>
      </c>
      <c r="N495" s="38" t="s">
        <v>18</v>
      </c>
      <c r="O495" s="39">
        <f>IFERROR(IF(Table1[[#This Row],[جایگاه سازمانی]]="عملیاتی",VLOOKUP(Table1[[#This Row],[منطقه خدمتی]],Table4[#All],2,FALSE),0),0)</f>
        <v>2</v>
      </c>
      <c r="P495" s="41">
        <f>Table1[[#This Row],[امتیاز جایگاه]]+Table1[[#This Row],[امتیاز مدرک]]+Table1[[#This Row],[امتیاز سابقه]]+Table1[[#This Row],[ضریب منطقه خدمتی]]</f>
        <v>7.75</v>
      </c>
    </row>
    <row r="496" spans="1:16" x14ac:dyDescent="0.15">
      <c r="A496" s="35"/>
      <c r="B496" s="38"/>
      <c r="C496" s="38"/>
      <c r="D496" s="38" t="s">
        <v>93</v>
      </c>
      <c r="E496" s="38"/>
      <c r="F496" s="39">
        <f>IF(Table1[[#This Row],[جایگاه سازمانی]]="عملیاتی",IFERROR(VLOOKUP(Table1[[#This Row],[رتبه]],TblOprGrade[#All],2,FALSE),1),IF(Table1[[#This Row],[جایگاه سازمانی]]="دیسپچ",IFERROR(VLOOKUP(Table1[[#This Row],[رتبه]],TblDispGrade[#All],2,FALSE),1),1))</f>
        <v>1</v>
      </c>
      <c r="G496" s="38" t="s">
        <v>9</v>
      </c>
      <c r="H496" s="39">
        <f>VLOOKUP(Table1[[#This Row],[جایگاه سازمانی]],Table2[#All],2,FALSE)</f>
        <v>3</v>
      </c>
      <c r="I496" s="38" t="s">
        <v>14</v>
      </c>
      <c r="J496" s="39">
        <f>VLOOKUP(Table1[[#This Row],[مدرک تحصیلی]],Table3[#All],2,FALSE)</f>
        <v>2</v>
      </c>
      <c r="K496" s="38"/>
      <c r="L496" s="40">
        <v>9</v>
      </c>
      <c r="M496" s="41">
        <f>Table1[[#This Row],[سابقه (سال)]]*'جداول پایه'!$B$21</f>
        <v>2.25</v>
      </c>
      <c r="N496" s="38" t="s">
        <v>18</v>
      </c>
      <c r="O496" s="39">
        <f>IFERROR(IF(Table1[[#This Row],[جایگاه سازمانی]]="عملیاتی",VLOOKUP(Table1[[#This Row],[منطقه خدمتی]],Table4[#All],2,FALSE),0),0)</f>
        <v>2</v>
      </c>
      <c r="P496" s="41">
        <f>Table1[[#This Row],[امتیاز جایگاه]]+Table1[[#This Row],[امتیاز مدرک]]+Table1[[#This Row],[امتیاز سابقه]]+Table1[[#This Row],[ضریب منطقه خدمتی]]</f>
        <v>9.25</v>
      </c>
    </row>
    <row r="497" spans="1:16" x14ac:dyDescent="0.15">
      <c r="A497" s="35"/>
      <c r="B497" s="38"/>
      <c r="C497" s="38"/>
      <c r="D497" s="38" t="s">
        <v>93</v>
      </c>
      <c r="E497" s="38"/>
      <c r="F497" s="39">
        <f>IF(Table1[[#This Row],[جایگاه سازمانی]]="عملیاتی",IFERROR(VLOOKUP(Table1[[#This Row],[رتبه]],TblOprGrade[#All],2,FALSE),1),IF(Table1[[#This Row],[جایگاه سازمانی]]="دیسپچ",IFERROR(VLOOKUP(Table1[[#This Row],[رتبه]],TblDispGrade[#All],2,FALSE),1),1))</f>
        <v>1</v>
      </c>
      <c r="G497" s="38" t="s">
        <v>9</v>
      </c>
      <c r="H497" s="39">
        <f>VLOOKUP(Table1[[#This Row],[جایگاه سازمانی]],Table2[#All],2,FALSE)</f>
        <v>3</v>
      </c>
      <c r="I497" s="38" t="s">
        <v>14</v>
      </c>
      <c r="J497" s="39">
        <f>VLOOKUP(Table1[[#This Row],[مدرک تحصیلی]],Table3[#All],2,FALSE)</f>
        <v>2</v>
      </c>
      <c r="K497" s="38"/>
      <c r="L497" s="40">
        <v>1</v>
      </c>
      <c r="M497" s="41">
        <f>Table1[[#This Row],[سابقه (سال)]]*'جداول پایه'!$B$21</f>
        <v>0.25</v>
      </c>
      <c r="N497" s="38" t="s">
        <v>18</v>
      </c>
      <c r="O497" s="39">
        <f>IFERROR(IF(Table1[[#This Row],[جایگاه سازمانی]]="عملیاتی",VLOOKUP(Table1[[#This Row],[منطقه خدمتی]],Table4[#All],2,FALSE),0),0)</f>
        <v>2</v>
      </c>
      <c r="P497" s="41">
        <f>Table1[[#This Row],[امتیاز جایگاه]]+Table1[[#This Row],[امتیاز مدرک]]+Table1[[#This Row],[امتیاز سابقه]]+Table1[[#This Row],[ضریب منطقه خدمتی]]</f>
        <v>7.25</v>
      </c>
    </row>
    <row r="498" spans="1:16" x14ac:dyDescent="0.15">
      <c r="A498" s="35"/>
      <c r="B498" s="38"/>
      <c r="C498" s="38"/>
      <c r="D498" s="38" t="s">
        <v>93</v>
      </c>
      <c r="E498" s="38"/>
      <c r="F498" s="39">
        <f>IF(Table1[[#This Row],[جایگاه سازمانی]]="عملیاتی",IFERROR(VLOOKUP(Table1[[#This Row],[رتبه]],TblOprGrade[#All],2,FALSE),1),IF(Table1[[#This Row],[جایگاه سازمانی]]="دیسپچ",IFERROR(VLOOKUP(Table1[[#This Row],[رتبه]],TblDispGrade[#All],2,FALSE),1),1))</f>
        <v>1</v>
      </c>
      <c r="G498" s="38" t="s">
        <v>9</v>
      </c>
      <c r="H498" s="39">
        <f>VLOOKUP(Table1[[#This Row],[جایگاه سازمانی]],Table2[#All],2,FALSE)</f>
        <v>3</v>
      </c>
      <c r="I498" s="38" t="s">
        <v>15</v>
      </c>
      <c r="J498" s="39">
        <f>VLOOKUP(Table1[[#This Row],[مدرک تحصیلی]],Table3[#All],2,FALSE)</f>
        <v>2.5</v>
      </c>
      <c r="K498" s="38"/>
      <c r="L498" s="40">
        <v>1</v>
      </c>
      <c r="M498" s="41">
        <f>Table1[[#This Row],[سابقه (سال)]]*'جداول پایه'!$B$21</f>
        <v>0.25</v>
      </c>
      <c r="N498" s="38" t="s">
        <v>18</v>
      </c>
      <c r="O498" s="39">
        <f>IFERROR(IF(Table1[[#This Row],[جایگاه سازمانی]]="عملیاتی",VLOOKUP(Table1[[#This Row],[منطقه خدمتی]],Table4[#All],2,FALSE),0),0)</f>
        <v>2</v>
      </c>
      <c r="P498" s="41">
        <f>Table1[[#This Row],[امتیاز جایگاه]]+Table1[[#This Row],[امتیاز مدرک]]+Table1[[#This Row],[امتیاز سابقه]]+Table1[[#This Row],[ضریب منطقه خدمتی]]</f>
        <v>7.75</v>
      </c>
    </row>
    <row r="499" spans="1:16" x14ac:dyDescent="0.15">
      <c r="A499" s="35"/>
      <c r="B499" s="38"/>
      <c r="C499" s="38"/>
      <c r="D499" s="38" t="s">
        <v>93</v>
      </c>
      <c r="E499" s="38"/>
      <c r="F499" s="39">
        <f>IF(Table1[[#This Row],[جایگاه سازمانی]]="عملیاتی",IFERROR(VLOOKUP(Table1[[#This Row],[رتبه]],TblOprGrade[#All],2,FALSE),1),IF(Table1[[#This Row],[جایگاه سازمانی]]="دیسپچ",IFERROR(VLOOKUP(Table1[[#This Row],[رتبه]],TblDispGrade[#All],2,FALSE),1),1))</f>
        <v>1</v>
      </c>
      <c r="G499" s="38" t="s">
        <v>9</v>
      </c>
      <c r="H499" s="39">
        <f>VLOOKUP(Table1[[#This Row],[جایگاه سازمانی]],Table2[#All],2,FALSE)</f>
        <v>3</v>
      </c>
      <c r="I499" s="38" t="s">
        <v>15</v>
      </c>
      <c r="J499" s="39">
        <f>VLOOKUP(Table1[[#This Row],[مدرک تحصیلی]],Table3[#All],2,FALSE)</f>
        <v>2.5</v>
      </c>
      <c r="K499" s="38"/>
      <c r="L499" s="40">
        <v>2</v>
      </c>
      <c r="M499" s="41">
        <f>Table1[[#This Row],[سابقه (سال)]]*'جداول پایه'!$B$21</f>
        <v>0.5</v>
      </c>
      <c r="N499" s="38" t="s">
        <v>19</v>
      </c>
      <c r="O499" s="39">
        <f>IFERROR(IF(Table1[[#This Row],[جایگاه سازمانی]]="عملیاتی",VLOOKUP(Table1[[#This Row],[منطقه خدمتی]],Table4[#All],2,FALSE),0),0)</f>
        <v>4</v>
      </c>
      <c r="P499" s="41">
        <f>Table1[[#This Row],[امتیاز جایگاه]]+Table1[[#This Row],[امتیاز مدرک]]+Table1[[#This Row],[امتیاز سابقه]]+Table1[[#This Row],[ضریب منطقه خدمتی]]</f>
        <v>10</v>
      </c>
    </row>
    <row r="500" spans="1:16" x14ac:dyDescent="0.15">
      <c r="A500" s="35"/>
      <c r="B500" s="38"/>
      <c r="C500" s="38"/>
      <c r="D500" s="38" t="s">
        <v>93</v>
      </c>
      <c r="E500" s="38"/>
      <c r="F500" s="39">
        <f>IF(Table1[[#This Row],[جایگاه سازمانی]]="عملیاتی",IFERROR(VLOOKUP(Table1[[#This Row],[رتبه]],TblOprGrade[#All],2,FALSE),1),IF(Table1[[#This Row],[جایگاه سازمانی]]="دیسپچ",IFERROR(VLOOKUP(Table1[[#This Row],[رتبه]],TblDispGrade[#All],2,FALSE),1),1))</f>
        <v>1</v>
      </c>
      <c r="G500" s="38" t="s">
        <v>9</v>
      </c>
      <c r="H500" s="39">
        <f>VLOOKUP(Table1[[#This Row],[جایگاه سازمانی]],Table2[#All],2,FALSE)</f>
        <v>3</v>
      </c>
      <c r="I500" s="38" t="s">
        <v>15</v>
      </c>
      <c r="J500" s="39">
        <f>VLOOKUP(Table1[[#This Row],[مدرک تحصیلی]],Table3[#All],2,FALSE)</f>
        <v>2.5</v>
      </c>
      <c r="K500" s="38"/>
      <c r="L500" s="40">
        <v>1</v>
      </c>
      <c r="M500" s="41">
        <f>Table1[[#This Row],[سابقه (سال)]]*'جداول پایه'!$B$21</f>
        <v>0.25</v>
      </c>
      <c r="N500" s="38" t="s">
        <v>19</v>
      </c>
      <c r="O500" s="39">
        <f>IFERROR(IF(Table1[[#This Row],[جایگاه سازمانی]]="عملیاتی",VLOOKUP(Table1[[#This Row],[منطقه خدمتی]],Table4[#All],2,FALSE),0),0)</f>
        <v>4</v>
      </c>
      <c r="P500" s="41">
        <f>Table1[[#This Row],[امتیاز جایگاه]]+Table1[[#This Row],[امتیاز مدرک]]+Table1[[#This Row],[امتیاز سابقه]]+Table1[[#This Row],[ضریب منطقه خدمتی]]</f>
        <v>9.75</v>
      </c>
    </row>
    <row r="501" spans="1:16" x14ac:dyDescent="0.15">
      <c r="A501" s="35"/>
      <c r="B501" s="38"/>
      <c r="C501" s="38"/>
      <c r="D501" s="38" t="s">
        <v>93</v>
      </c>
      <c r="E501" s="38"/>
      <c r="F501" s="39">
        <f>IF(Table1[[#This Row],[جایگاه سازمانی]]="عملیاتی",IFERROR(VLOOKUP(Table1[[#This Row],[رتبه]],TblOprGrade[#All],2,FALSE),1),IF(Table1[[#This Row],[جایگاه سازمانی]]="دیسپچ",IFERROR(VLOOKUP(Table1[[#This Row],[رتبه]],TblDispGrade[#All],2,FALSE),1),1))</f>
        <v>1</v>
      </c>
      <c r="G501" s="38" t="s">
        <v>9</v>
      </c>
      <c r="H501" s="39">
        <f>VLOOKUP(Table1[[#This Row],[جایگاه سازمانی]],Table2[#All],2,FALSE)</f>
        <v>3</v>
      </c>
      <c r="I501" s="38" t="s">
        <v>15</v>
      </c>
      <c r="J501" s="39">
        <f>VLOOKUP(Table1[[#This Row],[مدرک تحصیلی]],Table3[#All],2,FALSE)</f>
        <v>2.5</v>
      </c>
      <c r="K501" s="38"/>
      <c r="L501" s="40">
        <v>3</v>
      </c>
      <c r="M501" s="41">
        <f>Table1[[#This Row],[سابقه (سال)]]*'جداول پایه'!$B$21</f>
        <v>0.75</v>
      </c>
      <c r="N501" s="38" t="s">
        <v>19</v>
      </c>
      <c r="O501" s="39">
        <f>IFERROR(IF(Table1[[#This Row],[جایگاه سازمانی]]="عملیاتی",VLOOKUP(Table1[[#This Row],[منطقه خدمتی]],Table4[#All],2,FALSE),0),0)</f>
        <v>4</v>
      </c>
      <c r="P501" s="41">
        <f>Table1[[#This Row],[امتیاز جایگاه]]+Table1[[#This Row],[امتیاز مدرک]]+Table1[[#This Row],[امتیاز سابقه]]+Table1[[#This Row],[ضریب منطقه خدمتی]]</f>
        <v>10.25</v>
      </c>
    </row>
    <row r="502" spans="1:16" x14ac:dyDescent="0.15">
      <c r="A502" s="35"/>
      <c r="B502" s="38"/>
      <c r="C502" s="38"/>
      <c r="D502" s="38" t="s">
        <v>93</v>
      </c>
      <c r="E502" s="38"/>
      <c r="F502" s="39">
        <f>IF(Table1[[#This Row],[جایگاه سازمانی]]="عملیاتی",IFERROR(VLOOKUP(Table1[[#This Row],[رتبه]],TblOprGrade[#All],2,FALSE),1),IF(Table1[[#This Row],[جایگاه سازمانی]]="دیسپچ",IFERROR(VLOOKUP(Table1[[#This Row],[رتبه]],TblDispGrade[#All],2,FALSE),1),1))</f>
        <v>1</v>
      </c>
      <c r="G502" s="38" t="s">
        <v>9</v>
      </c>
      <c r="H502" s="39">
        <f>VLOOKUP(Table1[[#This Row],[جایگاه سازمانی]],Table2[#All],2,FALSE)</f>
        <v>3</v>
      </c>
      <c r="I502" s="38" t="s">
        <v>14</v>
      </c>
      <c r="J502" s="39">
        <f>VLOOKUP(Table1[[#This Row],[مدرک تحصیلی]],Table3[#All],2,FALSE)</f>
        <v>2</v>
      </c>
      <c r="K502" s="38"/>
      <c r="L502" s="40">
        <v>1</v>
      </c>
      <c r="M502" s="41">
        <f>Table1[[#This Row],[سابقه (سال)]]*'جداول پایه'!$B$21</f>
        <v>0.25</v>
      </c>
      <c r="N502" s="38" t="s">
        <v>18</v>
      </c>
      <c r="O502" s="39">
        <f>IFERROR(IF(Table1[[#This Row],[جایگاه سازمانی]]="عملیاتی",VLOOKUP(Table1[[#This Row],[منطقه خدمتی]],Table4[#All],2,FALSE),0),0)</f>
        <v>2</v>
      </c>
      <c r="P502" s="41">
        <f>Table1[[#This Row],[امتیاز جایگاه]]+Table1[[#This Row],[امتیاز مدرک]]+Table1[[#This Row],[امتیاز سابقه]]+Table1[[#This Row],[ضریب منطقه خدمتی]]</f>
        <v>7.25</v>
      </c>
    </row>
    <row r="503" spans="1:16" x14ac:dyDescent="0.15">
      <c r="A503" s="35"/>
      <c r="B503" s="38"/>
      <c r="C503" s="38"/>
      <c r="D503" s="38" t="s">
        <v>93</v>
      </c>
      <c r="E503" s="38"/>
      <c r="F503" s="39">
        <f>IF(Table1[[#This Row],[جایگاه سازمانی]]="عملیاتی",IFERROR(VLOOKUP(Table1[[#This Row],[رتبه]],TblOprGrade[#All],2,FALSE),1),IF(Table1[[#This Row],[جایگاه سازمانی]]="دیسپچ",IFERROR(VLOOKUP(Table1[[#This Row],[رتبه]],TblDispGrade[#All],2,FALSE),1),1))</f>
        <v>1</v>
      </c>
      <c r="G503" s="38" t="s">
        <v>9</v>
      </c>
      <c r="H503" s="39">
        <f>VLOOKUP(Table1[[#This Row],[جایگاه سازمانی]],Table2[#All],2,FALSE)</f>
        <v>3</v>
      </c>
      <c r="I503" s="38" t="s">
        <v>14</v>
      </c>
      <c r="J503" s="39">
        <f>VLOOKUP(Table1[[#This Row],[مدرک تحصیلی]],Table3[#All],2,FALSE)</f>
        <v>2</v>
      </c>
      <c r="K503" s="38"/>
      <c r="L503" s="40">
        <v>1</v>
      </c>
      <c r="M503" s="41">
        <f>Table1[[#This Row],[سابقه (سال)]]*'جداول پایه'!$B$21</f>
        <v>0.25</v>
      </c>
      <c r="N503" s="38" t="s">
        <v>18</v>
      </c>
      <c r="O503" s="39">
        <f>IFERROR(IF(Table1[[#This Row],[جایگاه سازمانی]]="عملیاتی",VLOOKUP(Table1[[#This Row],[منطقه خدمتی]],Table4[#All],2,FALSE),0),0)</f>
        <v>2</v>
      </c>
      <c r="P503" s="41">
        <f>Table1[[#This Row],[امتیاز جایگاه]]+Table1[[#This Row],[امتیاز مدرک]]+Table1[[#This Row],[امتیاز سابقه]]+Table1[[#This Row],[ضریب منطقه خدمتی]]</f>
        <v>7.25</v>
      </c>
    </row>
    <row r="504" spans="1:16" x14ac:dyDescent="0.15">
      <c r="A504" s="35"/>
      <c r="B504" s="38"/>
      <c r="C504" s="38"/>
      <c r="D504" s="38" t="s">
        <v>93</v>
      </c>
      <c r="E504" s="38"/>
      <c r="F504" s="39">
        <f>IF(Table1[[#This Row],[جایگاه سازمانی]]="عملیاتی",IFERROR(VLOOKUP(Table1[[#This Row],[رتبه]],TblOprGrade[#All],2,FALSE),1),IF(Table1[[#This Row],[جایگاه سازمانی]]="دیسپچ",IFERROR(VLOOKUP(Table1[[#This Row],[رتبه]],TblDispGrade[#All],2,FALSE),1),1))</f>
        <v>1</v>
      </c>
      <c r="G504" s="38" t="s">
        <v>9</v>
      </c>
      <c r="H504" s="39">
        <f>VLOOKUP(Table1[[#This Row],[جایگاه سازمانی]],Table2[#All],2,FALSE)</f>
        <v>3</v>
      </c>
      <c r="I504" s="38" t="s">
        <v>13</v>
      </c>
      <c r="J504" s="39">
        <f>VLOOKUP(Table1[[#This Row],[مدرک تحصیلی]],Table3[#All],2,FALSE)</f>
        <v>1.5</v>
      </c>
      <c r="K504" s="38"/>
      <c r="L504" s="40">
        <v>6</v>
      </c>
      <c r="M504" s="41">
        <f>Table1[[#This Row],[سابقه (سال)]]*'جداول پایه'!$B$21</f>
        <v>1.5</v>
      </c>
      <c r="N504" s="38" t="s">
        <v>18</v>
      </c>
      <c r="O504" s="39">
        <f>IFERROR(IF(Table1[[#This Row],[جایگاه سازمانی]]="عملیاتی",VLOOKUP(Table1[[#This Row],[منطقه خدمتی]],Table4[#All],2,FALSE),0),0)</f>
        <v>2</v>
      </c>
      <c r="P504" s="41">
        <f>Table1[[#This Row],[امتیاز جایگاه]]+Table1[[#This Row],[امتیاز مدرک]]+Table1[[#This Row],[امتیاز سابقه]]+Table1[[#This Row],[ضریب منطقه خدمتی]]</f>
        <v>8</v>
      </c>
    </row>
    <row r="505" spans="1:16" x14ac:dyDescent="0.15">
      <c r="A505" s="35"/>
      <c r="B505" s="38"/>
      <c r="C505" s="38"/>
      <c r="D505" s="38" t="s">
        <v>93</v>
      </c>
      <c r="E505" s="38"/>
      <c r="F505" s="39">
        <f>IF(Table1[[#This Row],[جایگاه سازمانی]]="عملیاتی",IFERROR(VLOOKUP(Table1[[#This Row],[رتبه]],TblOprGrade[#All],2,FALSE),1),IF(Table1[[#This Row],[جایگاه سازمانی]]="دیسپچ",IFERROR(VLOOKUP(Table1[[#This Row],[رتبه]],TblDispGrade[#All],2,FALSE),1),1))</f>
        <v>1</v>
      </c>
      <c r="G505" s="38" t="s">
        <v>9</v>
      </c>
      <c r="H505" s="39">
        <f>VLOOKUP(Table1[[#This Row],[جایگاه سازمانی]],Table2[#All],2,FALSE)</f>
        <v>3</v>
      </c>
      <c r="I505" s="38" t="s">
        <v>15</v>
      </c>
      <c r="J505" s="39">
        <f>VLOOKUP(Table1[[#This Row],[مدرک تحصیلی]],Table3[#All],2,FALSE)</f>
        <v>2.5</v>
      </c>
      <c r="K505" s="38"/>
      <c r="L505" s="40">
        <v>1</v>
      </c>
      <c r="M505" s="41">
        <f>Table1[[#This Row],[سابقه (سال)]]*'جداول پایه'!$B$21</f>
        <v>0.25</v>
      </c>
      <c r="N505" s="38" t="s">
        <v>17</v>
      </c>
      <c r="O505" s="39">
        <f>IFERROR(IF(Table1[[#This Row],[جایگاه سازمانی]]="عملیاتی",VLOOKUP(Table1[[#This Row],[منطقه خدمتی]],Table4[#All],2,FALSE),0),0)</f>
        <v>1</v>
      </c>
      <c r="P505" s="41">
        <f>Table1[[#This Row],[امتیاز جایگاه]]+Table1[[#This Row],[امتیاز مدرک]]+Table1[[#This Row],[امتیاز سابقه]]+Table1[[#This Row],[ضریب منطقه خدمتی]]</f>
        <v>6.75</v>
      </c>
    </row>
    <row r="506" spans="1:16" x14ac:dyDescent="0.15">
      <c r="A506" s="35"/>
      <c r="B506" s="38"/>
      <c r="C506" s="38"/>
      <c r="D506" s="38" t="s">
        <v>93</v>
      </c>
      <c r="E506" s="38"/>
      <c r="F506" s="39">
        <f>IF(Table1[[#This Row],[جایگاه سازمانی]]="عملیاتی",IFERROR(VLOOKUP(Table1[[#This Row],[رتبه]],TblOprGrade[#All],2,FALSE),1),IF(Table1[[#This Row],[جایگاه سازمانی]]="دیسپچ",IFERROR(VLOOKUP(Table1[[#This Row],[رتبه]],TblDispGrade[#All],2,FALSE),1),1))</f>
        <v>1</v>
      </c>
      <c r="G506" s="38" t="s">
        <v>9</v>
      </c>
      <c r="H506" s="39">
        <f>VLOOKUP(Table1[[#This Row],[جایگاه سازمانی]],Table2[#All],2,FALSE)</f>
        <v>3</v>
      </c>
      <c r="I506" s="38" t="s">
        <v>15</v>
      </c>
      <c r="J506" s="39">
        <f>VLOOKUP(Table1[[#This Row],[مدرک تحصیلی]],Table3[#All],2,FALSE)</f>
        <v>2.5</v>
      </c>
      <c r="K506" s="38"/>
      <c r="L506" s="40">
        <v>1</v>
      </c>
      <c r="M506" s="41">
        <f>Table1[[#This Row],[سابقه (سال)]]*'جداول پایه'!$B$21</f>
        <v>0.25</v>
      </c>
      <c r="N506" s="38" t="s">
        <v>18</v>
      </c>
      <c r="O506" s="39">
        <f>IFERROR(IF(Table1[[#This Row],[جایگاه سازمانی]]="عملیاتی",VLOOKUP(Table1[[#This Row],[منطقه خدمتی]],Table4[#All],2,FALSE),0),0)</f>
        <v>2</v>
      </c>
      <c r="P506" s="41">
        <f>Table1[[#This Row],[امتیاز جایگاه]]+Table1[[#This Row],[امتیاز مدرک]]+Table1[[#This Row],[امتیاز سابقه]]+Table1[[#This Row],[ضریب منطقه خدمتی]]</f>
        <v>7.75</v>
      </c>
    </row>
    <row r="507" spans="1:16" x14ac:dyDescent="0.15">
      <c r="A507" s="35"/>
      <c r="B507" s="38"/>
      <c r="C507" s="38"/>
      <c r="D507" s="38" t="s">
        <v>93</v>
      </c>
      <c r="E507" s="38"/>
      <c r="F507" s="39">
        <f>IF(Table1[[#This Row],[جایگاه سازمانی]]="عملیاتی",IFERROR(VLOOKUP(Table1[[#This Row],[رتبه]],TblOprGrade[#All],2,FALSE),1),IF(Table1[[#This Row],[جایگاه سازمانی]]="دیسپچ",IFERROR(VLOOKUP(Table1[[#This Row],[رتبه]],TblDispGrade[#All],2,FALSE),1),1))</f>
        <v>1</v>
      </c>
      <c r="G507" s="38" t="s">
        <v>9</v>
      </c>
      <c r="H507" s="39">
        <f>VLOOKUP(Table1[[#This Row],[جایگاه سازمانی]],Table2[#All],2,FALSE)</f>
        <v>3</v>
      </c>
      <c r="I507" s="38" t="s">
        <v>15</v>
      </c>
      <c r="J507" s="39">
        <f>VLOOKUP(Table1[[#This Row],[مدرک تحصیلی]],Table3[#All],2,FALSE)</f>
        <v>2.5</v>
      </c>
      <c r="K507" s="38"/>
      <c r="L507" s="40">
        <v>9</v>
      </c>
      <c r="M507" s="41">
        <f>Table1[[#This Row],[سابقه (سال)]]*'جداول پایه'!$B$21</f>
        <v>2.25</v>
      </c>
      <c r="N507" s="38" t="s">
        <v>18</v>
      </c>
      <c r="O507" s="39">
        <f>IFERROR(IF(Table1[[#This Row],[جایگاه سازمانی]]="عملیاتی",VLOOKUP(Table1[[#This Row],[منطقه خدمتی]],Table4[#All],2,FALSE),0),0)</f>
        <v>2</v>
      </c>
      <c r="P507" s="41">
        <f>Table1[[#This Row],[امتیاز جایگاه]]+Table1[[#This Row],[امتیاز مدرک]]+Table1[[#This Row],[امتیاز سابقه]]+Table1[[#This Row],[ضریب منطقه خدمتی]]</f>
        <v>9.75</v>
      </c>
    </row>
    <row r="508" spans="1:16" x14ac:dyDescent="0.15">
      <c r="A508" s="35"/>
      <c r="B508" s="38"/>
      <c r="C508" s="38"/>
      <c r="D508" s="38" t="s">
        <v>93</v>
      </c>
      <c r="E508" s="38"/>
      <c r="F508" s="39">
        <f>IF(Table1[[#This Row],[جایگاه سازمانی]]="عملیاتی",IFERROR(VLOOKUP(Table1[[#This Row],[رتبه]],TblOprGrade[#All],2,FALSE),1),IF(Table1[[#This Row],[جایگاه سازمانی]]="دیسپچ",IFERROR(VLOOKUP(Table1[[#This Row],[رتبه]],TblDispGrade[#All],2,FALSE),1),1))</f>
        <v>1</v>
      </c>
      <c r="G508" s="38" t="s">
        <v>9</v>
      </c>
      <c r="H508" s="39">
        <f>VLOOKUP(Table1[[#This Row],[جایگاه سازمانی]],Table2[#All],2,FALSE)</f>
        <v>3</v>
      </c>
      <c r="I508" s="38" t="s">
        <v>14</v>
      </c>
      <c r="J508" s="39">
        <f>VLOOKUP(Table1[[#This Row],[مدرک تحصیلی]],Table3[#All],2,FALSE)</f>
        <v>2</v>
      </c>
      <c r="K508" s="38"/>
      <c r="L508" s="40">
        <v>2</v>
      </c>
      <c r="M508" s="41">
        <f>Table1[[#This Row],[سابقه (سال)]]*'جداول پایه'!$B$21</f>
        <v>0.5</v>
      </c>
      <c r="N508" s="38" t="s">
        <v>18</v>
      </c>
      <c r="O508" s="39">
        <f>IFERROR(IF(Table1[[#This Row],[جایگاه سازمانی]]="عملیاتی",VLOOKUP(Table1[[#This Row],[منطقه خدمتی]],Table4[#All],2,FALSE),0),0)</f>
        <v>2</v>
      </c>
      <c r="P508" s="41">
        <f>Table1[[#This Row],[امتیاز جایگاه]]+Table1[[#This Row],[امتیاز مدرک]]+Table1[[#This Row],[امتیاز سابقه]]+Table1[[#This Row],[ضریب منطقه خدمتی]]</f>
        <v>7.5</v>
      </c>
    </row>
    <row r="509" spans="1:16" x14ac:dyDescent="0.15">
      <c r="A509" s="35"/>
      <c r="B509" s="38"/>
      <c r="C509" s="38"/>
      <c r="D509" s="38" t="s">
        <v>93</v>
      </c>
      <c r="E509" s="38"/>
      <c r="F509" s="39">
        <f>IF(Table1[[#This Row],[جایگاه سازمانی]]="عملیاتی",IFERROR(VLOOKUP(Table1[[#This Row],[رتبه]],TblOprGrade[#All],2,FALSE),1),IF(Table1[[#This Row],[جایگاه سازمانی]]="دیسپچ",IFERROR(VLOOKUP(Table1[[#This Row],[رتبه]],TblDispGrade[#All],2,FALSE),1),1))</f>
        <v>1</v>
      </c>
      <c r="G509" s="38" t="s">
        <v>9</v>
      </c>
      <c r="H509" s="39">
        <f>VLOOKUP(Table1[[#This Row],[جایگاه سازمانی]],Table2[#All],2,FALSE)</f>
        <v>3</v>
      </c>
      <c r="I509" s="38" t="s">
        <v>15</v>
      </c>
      <c r="J509" s="39">
        <f>VLOOKUP(Table1[[#This Row],[مدرک تحصیلی]],Table3[#All],2,FALSE)</f>
        <v>2.5</v>
      </c>
      <c r="K509" s="38"/>
      <c r="L509" s="40">
        <v>2</v>
      </c>
      <c r="M509" s="41">
        <f>Table1[[#This Row],[سابقه (سال)]]*'جداول پایه'!$B$21</f>
        <v>0.5</v>
      </c>
      <c r="N509" s="38" t="s">
        <v>18</v>
      </c>
      <c r="O509" s="39">
        <f>IFERROR(IF(Table1[[#This Row],[جایگاه سازمانی]]="عملیاتی",VLOOKUP(Table1[[#This Row],[منطقه خدمتی]],Table4[#All],2,FALSE),0),0)</f>
        <v>2</v>
      </c>
      <c r="P509" s="41">
        <f>Table1[[#This Row],[امتیاز جایگاه]]+Table1[[#This Row],[امتیاز مدرک]]+Table1[[#This Row],[امتیاز سابقه]]+Table1[[#This Row],[ضریب منطقه خدمتی]]</f>
        <v>8</v>
      </c>
    </row>
    <row r="510" spans="1:16" x14ac:dyDescent="0.15">
      <c r="A510" s="35"/>
      <c r="B510" s="38"/>
      <c r="C510" s="38"/>
      <c r="D510" s="38" t="s">
        <v>93</v>
      </c>
      <c r="E510" s="38"/>
      <c r="F510" s="39">
        <f>IF(Table1[[#This Row],[جایگاه سازمانی]]="عملیاتی",IFERROR(VLOOKUP(Table1[[#This Row],[رتبه]],TblOprGrade[#All],2,FALSE),1),IF(Table1[[#This Row],[جایگاه سازمانی]]="دیسپچ",IFERROR(VLOOKUP(Table1[[#This Row],[رتبه]],TblDispGrade[#All],2,FALSE),1),1))</f>
        <v>1</v>
      </c>
      <c r="G510" s="38" t="s">
        <v>9</v>
      </c>
      <c r="H510" s="39">
        <f>VLOOKUP(Table1[[#This Row],[جایگاه سازمانی]],Table2[#All],2,FALSE)</f>
        <v>3</v>
      </c>
      <c r="I510" s="38" t="s">
        <v>14</v>
      </c>
      <c r="J510" s="39">
        <f>VLOOKUP(Table1[[#This Row],[مدرک تحصیلی]],Table3[#All],2,FALSE)</f>
        <v>2</v>
      </c>
      <c r="K510" s="38"/>
      <c r="L510" s="40">
        <v>2</v>
      </c>
      <c r="M510" s="41">
        <f>Table1[[#This Row],[سابقه (سال)]]*'جداول پایه'!$B$21</f>
        <v>0.5</v>
      </c>
      <c r="N510" s="38" t="s">
        <v>17</v>
      </c>
      <c r="O510" s="39">
        <f>IFERROR(IF(Table1[[#This Row],[جایگاه سازمانی]]="عملیاتی",VLOOKUP(Table1[[#This Row],[منطقه خدمتی]],Table4[#All],2,FALSE),0),0)</f>
        <v>1</v>
      </c>
      <c r="P510" s="41">
        <f>Table1[[#This Row],[امتیاز جایگاه]]+Table1[[#This Row],[امتیاز مدرک]]+Table1[[#This Row],[امتیاز سابقه]]+Table1[[#This Row],[ضریب منطقه خدمتی]]</f>
        <v>6.5</v>
      </c>
    </row>
    <row r="511" spans="1:16" x14ac:dyDescent="0.15">
      <c r="A511" s="35"/>
      <c r="B511" s="38"/>
      <c r="C511" s="38"/>
      <c r="D511" s="38" t="s">
        <v>93</v>
      </c>
      <c r="E511" s="38"/>
      <c r="F511" s="39">
        <f>IF(Table1[[#This Row],[جایگاه سازمانی]]="عملیاتی",IFERROR(VLOOKUP(Table1[[#This Row],[رتبه]],TblOprGrade[#All],2,FALSE),1),IF(Table1[[#This Row],[جایگاه سازمانی]]="دیسپچ",IFERROR(VLOOKUP(Table1[[#This Row],[رتبه]],TblDispGrade[#All],2,FALSE),1),1))</f>
        <v>1</v>
      </c>
      <c r="G511" s="38" t="s">
        <v>9</v>
      </c>
      <c r="H511" s="39">
        <f>VLOOKUP(Table1[[#This Row],[جایگاه سازمانی]],Table2[#All],2,FALSE)</f>
        <v>3</v>
      </c>
      <c r="I511" s="38" t="s">
        <v>15</v>
      </c>
      <c r="J511" s="39">
        <f>VLOOKUP(Table1[[#This Row],[مدرک تحصیلی]],Table3[#All],2,FALSE)</f>
        <v>2.5</v>
      </c>
      <c r="K511" s="38"/>
      <c r="L511" s="40">
        <v>22</v>
      </c>
      <c r="M511" s="41">
        <f>Table1[[#This Row],[سابقه (سال)]]*'جداول پایه'!$B$21</f>
        <v>5.5</v>
      </c>
      <c r="N511" s="38" t="s">
        <v>17</v>
      </c>
      <c r="O511" s="39">
        <f>IFERROR(IF(Table1[[#This Row],[جایگاه سازمانی]]="عملیاتی",VLOOKUP(Table1[[#This Row],[منطقه خدمتی]],Table4[#All],2,FALSE),0),0)</f>
        <v>1</v>
      </c>
      <c r="P511" s="41">
        <f>Table1[[#This Row],[امتیاز جایگاه]]+Table1[[#This Row],[امتیاز مدرک]]+Table1[[#This Row],[امتیاز سابقه]]+Table1[[#This Row],[ضریب منطقه خدمتی]]</f>
        <v>12</v>
      </c>
    </row>
    <row r="512" spans="1:16" x14ac:dyDescent="0.15">
      <c r="A512" s="35"/>
      <c r="B512" s="38"/>
      <c r="C512" s="38"/>
      <c r="D512" s="38" t="s">
        <v>93</v>
      </c>
      <c r="E512" s="38"/>
      <c r="F512" s="39">
        <f>IF(Table1[[#This Row],[جایگاه سازمانی]]="عملیاتی",IFERROR(VLOOKUP(Table1[[#This Row],[رتبه]],TblOprGrade[#All],2,FALSE),1),IF(Table1[[#This Row],[جایگاه سازمانی]]="دیسپچ",IFERROR(VLOOKUP(Table1[[#This Row],[رتبه]],TblDispGrade[#All],2,FALSE),1),1))</f>
        <v>1</v>
      </c>
      <c r="G512" s="38" t="s">
        <v>9</v>
      </c>
      <c r="H512" s="39">
        <f>VLOOKUP(Table1[[#This Row],[جایگاه سازمانی]],Table2[#All],2,FALSE)</f>
        <v>3</v>
      </c>
      <c r="I512" s="38" t="s">
        <v>15</v>
      </c>
      <c r="J512" s="39">
        <f>VLOOKUP(Table1[[#This Row],[مدرک تحصیلی]],Table3[#All],2,FALSE)</f>
        <v>2.5</v>
      </c>
      <c r="K512" s="38"/>
      <c r="L512" s="40">
        <v>2</v>
      </c>
      <c r="M512" s="41">
        <f>Table1[[#This Row],[سابقه (سال)]]*'جداول پایه'!$B$21</f>
        <v>0.5</v>
      </c>
      <c r="N512" s="38" t="s">
        <v>17</v>
      </c>
      <c r="O512" s="39">
        <f>IFERROR(IF(Table1[[#This Row],[جایگاه سازمانی]]="عملیاتی",VLOOKUP(Table1[[#This Row],[منطقه خدمتی]],Table4[#All],2,FALSE),0),0)</f>
        <v>1</v>
      </c>
      <c r="P512" s="41">
        <f>Table1[[#This Row],[امتیاز جایگاه]]+Table1[[#This Row],[امتیاز مدرک]]+Table1[[#This Row],[امتیاز سابقه]]+Table1[[#This Row],[ضریب منطقه خدمتی]]</f>
        <v>7</v>
      </c>
    </row>
    <row r="513" spans="1:16" x14ac:dyDescent="0.15">
      <c r="A513" s="35"/>
      <c r="B513" s="38"/>
      <c r="C513" s="38"/>
      <c r="D513" s="38" t="s">
        <v>93</v>
      </c>
      <c r="E513" s="38"/>
      <c r="F513" s="39">
        <f>IF(Table1[[#This Row],[جایگاه سازمانی]]="عملیاتی",IFERROR(VLOOKUP(Table1[[#This Row],[رتبه]],TblOprGrade[#All],2,FALSE),1),IF(Table1[[#This Row],[جایگاه سازمانی]]="دیسپچ",IFERROR(VLOOKUP(Table1[[#This Row],[رتبه]],TblDispGrade[#All],2,FALSE),1),1))</f>
        <v>1</v>
      </c>
      <c r="G513" s="38" t="s">
        <v>9</v>
      </c>
      <c r="H513" s="39">
        <f>VLOOKUP(Table1[[#This Row],[جایگاه سازمانی]],Table2[#All],2,FALSE)</f>
        <v>3</v>
      </c>
      <c r="I513" s="38" t="s">
        <v>14</v>
      </c>
      <c r="J513" s="39">
        <f>VLOOKUP(Table1[[#This Row],[مدرک تحصیلی]],Table3[#All],2,FALSE)</f>
        <v>2</v>
      </c>
      <c r="K513" s="38"/>
      <c r="L513" s="40">
        <v>1</v>
      </c>
      <c r="M513" s="41">
        <f>Table1[[#This Row],[سابقه (سال)]]*'جداول پایه'!$B$21</f>
        <v>0.25</v>
      </c>
      <c r="N513" s="38" t="s">
        <v>17</v>
      </c>
      <c r="O513" s="39">
        <f>IFERROR(IF(Table1[[#This Row],[جایگاه سازمانی]]="عملیاتی",VLOOKUP(Table1[[#This Row],[منطقه خدمتی]],Table4[#All],2,FALSE),0),0)</f>
        <v>1</v>
      </c>
      <c r="P513" s="41">
        <f>Table1[[#This Row],[امتیاز جایگاه]]+Table1[[#This Row],[امتیاز مدرک]]+Table1[[#This Row],[امتیاز سابقه]]+Table1[[#This Row],[ضریب منطقه خدمتی]]</f>
        <v>6.25</v>
      </c>
    </row>
    <row r="514" spans="1:16" x14ac:dyDescent="0.15">
      <c r="A514" s="35"/>
      <c r="B514" s="38"/>
      <c r="C514" s="38"/>
      <c r="D514" s="38" t="s">
        <v>93</v>
      </c>
      <c r="E514" s="38"/>
      <c r="F514" s="39">
        <f>IF(Table1[[#This Row],[جایگاه سازمانی]]="عملیاتی",IFERROR(VLOOKUP(Table1[[#This Row],[رتبه]],TblOprGrade[#All],2,FALSE),1),IF(Table1[[#This Row],[جایگاه سازمانی]]="دیسپچ",IFERROR(VLOOKUP(Table1[[#This Row],[رتبه]],TblDispGrade[#All],2,FALSE),1),1))</f>
        <v>1</v>
      </c>
      <c r="G514" s="38" t="s">
        <v>9</v>
      </c>
      <c r="H514" s="39">
        <f>VLOOKUP(Table1[[#This Row],[جایگاه سازمانی]],Table2[#All],2,FALSE)</f>
        <v>3</v>
      </c>
      <c r="I514" s="38" t="s">
        <v>15</v>
      </c>
      <c r="J514" s="39">
        <f>VLOOKUP(Table1[[#This Row],[مدرک تحصیلی]],Table3[#All],2,FALSE)</f>
        <v>2.5</v>
      </c>
      <c r="K514" s="38"/>
      <c r="L514" s="40">
        <v>15</v>
      </c>
      <c r="M514" s="41">
        <f>Table1[[#This Row],[سابقه (سال)]]*'جداول پایه'!$B$21</f>
        <v>3.75</v>
      </c>
      <c r="N514" s="38" t="s">
        <v>18</v>
      </c>
      <c r="O514" s="39">
        <f>IFERROR(IF(Table1[[#This Row],[جایگاه سازمانی]]="عملیاتی",VLOOKUP(Table1[[#This Row],[منطقه خدمتی]],Table4[#All],2,FALSE),0),0)</f>
        <v>2</v>
      </c>
      <c r="P514" s="41">
        <f>Table1[[#This Row],[امتیاز جایگاه]]+Table1[[#This Row],[امتیاز مدرک]]+Table1[[#This Row],[امتیاز سابقه]]+Table1[[#This Row],[ضریب منطقه خدمتی]]</f>
        <v>11.25</v>
      </c>
    </row>
    <row r="515" spans="1:16" x14ac:dyDescent="0.15">
      <c r="A515" s="35"/>
      <c r="B515" s="38"/>
      <c r="C515" s="38"/>
      <c r="D515" s="38" t="s">
        <v>93</v>
      </c>
      <c r="E515" s="38"/>
      <c r="F515" s="39">
        <f>IF(Table1[[#This Row],[جایگاه سازمانی]]="عملیاتی",IFERROR(VLOOKUP(Table1[[#This Row],[رتبه]],TblOprGrade[#All],2,FALSE),1),IF(Table1[[#This Row],[جایگاه سازمانی]]="دیسپچ",IFERROR(VLOOKUP(Table1[[#This Row],[رتبه]],TblDispGrade[#All],2,FALSE),1),1))</f>
        <v>1</v>
      </c>
      <c r="G515" s="38" t="s">
        <v>9</v>
      </c>
      <c r="H515" s="39">
        <f>VLOOKUP(Table1[[#This Row],[جایگاه سازمانی]],Table2[#All],2,FALSE)</f>
        <v>3</v>
      </c>
      <c r="I515" s="38" t="s">
        <v>15</v>
      </c>
      <c r="J515" s="39">
        <f>VLOOKUP(Table1[[#This Row],[مدرک تحصیلی]],Table3[#All],2,FALSE)</f>
        <v>2.5</v>
      </c>
      <c r="K515" s="38"/>
      <c r="L515" s="40">
        <v>9</v>
      </c>
      <c r="M515" s="41">
        <f>Table1[[#This Row],[سابقه (سال)]]*'جداول پایه'!$B$21</f>
        <v>2.25</v>
      </c>
      <c r="N515" s="38" t="s">
        <v>18</v>
      </c>
      <c r="O515" s="39">
        <f>IFERROR(IF(Table1[[#This Row],[جایگاه سازمانی]]="عملیاتی",VLOOKUP(Table1[[#This Row],[منطقه خدمتی]],Table4[#All],2,FALSE),0),0)</f>
        <v>2</v>
      </c>
      <c r="P515" s="41">
        <f>Table1[[#This Row],[امتیاز جایگاه]]+Table1[[#This Row],[امتیاز مدرک]]+Table1[[#This Row],[امتیاز سابقه]]+Table1[[#This Row],[ضریب منطقه خدمتی]]</f>
        <v>9.75</v>
      </c>
    </row>
    <row r="516" spans="1:16" x14ac:dyDescent="0.15">
      <c r="A516" s="35"/>
      <c r="B516" s="38"/>
      <c r="C516" s="38"/>
      <c r="D516" s="38" t="s">
        <v>93</v>
      </c>
      <c r="E516" s="38"/>
      <c r="F516" s="39">
        <f>IF(Table1[[#This Row],[جایگاه سازمانی]]="عملیاتی",IFERROR(VLOOKUP(Table1[[#This Row],[رتبه]],TblOprGrade[#All],2,FALSE),1),IF(Table1[[#This Row],[جایگاه سازمانی]]="دیسپچ",IFERROR(VLOOKUP(Table1[[#This Row],[رتبه]],TblDispGrade[#All],2,FALSE),1),1))</f>
        <v>1</v>
      </c>
      <c r="G516" s="38" t="s">
        <v>9</v>
      </c>
      <c r="H516" s="39">
        <f>VLOOKUP(Table1[[#This Row],[جایگاه سازمانی]],Table2[#All],2,FALSE)</f>
        <v>3</v>
      </c>
      <c r="I516" s="38" t="s">
        <v>15</v>
      </c>
      <c r="J516" s="39">
        <f>VLOOKUP(Table1[[#This Row],[مدرک تحصیلی]],Table3[#All],2,FALSE)</f>
        <v>2.5</v>
      </c>
      <c r="K516" s="38"/>
      <c r="L516" s="40">
        <v>5</v>
      </c>
      <c r="M516" s="41">
        <f>Table1[[#This Row],[سابقه (سال)]]*'جداول پایه'!$B$21</f>
        <v>1.25</v>
      </c>
      <c r="N516" s="38" t="s">
        <v>17</v>
      </c>
      <c r="O516" s="39">
        <f>IFERROR(IF(Table1[[#This Row],[جایگاه سازمانی]]="عملیاتی",VLOOKUP(Table1[[#This Row],[منطقه خدمتی]],Table4[#All],2,FALSE),0),0)</f>
        <v>1</v>
      </c>
      <c r="P516" s="41">
        <f>Table1[[#This Row],[امتیاز جایگاه]]+Table1[[#This Row],[امتیاز مدرک]]+Table1[[#This Row],[امتیاز سابقه]]+Table1[[#This Row],[ضریب منطقه خدمتی]]</f>
        <v>7.75</v>
      </c>
    </row>
    <row r="517" spans="1:16" x14ac:dyDescent="0.15">
      <c r="A517" s="35"/>
      <c r="B517" s="38"/>
      <c r="C517" s="38"/>
      <c r="D517" s="38" t="s">
        <v>93</v>
      </c>
      <c r="E517" s="38"/>
      <c r="F517" s="39">
        <f>IF(Table1[[#This Row],[جایگاه سازمانی]]="عملیاتی",IFERROR(VLOOKUP(Table1[[#This Row],[رتبه]],TblOprGrade[#All],2,FALSE),1),IF(Table1[[#This Row],[جایگاه سازمانی]]="دیسپچ",IFERROR(VLOOKUP(Table1[[#This Row],[رتبه]],TblDispGrade[#All],2,FALSE),1),1))</f>
        <v>1</v>
      </c>
      <c r="G517" s="38" t="s">
        <v>9</v>
      </c>
      <c r="H517" s="39">
        <f>VLOOKUP(Table1[[#This Row],[جایگاه سازمانی]],Table2[#All],2,FALSE)</f>
        <v>3</v>
      </c>
      <c r="I517" s="38" t="s">
        <v>15</v>
      </c>
      <c r="J517" s="39">
        <f>VLOOKUP(Table1[[#This Row],[مدرک تحصیلی]],Table3[#All],2,FALSE)</f>
        <v>2.5</v>
      </c>
      <c r="K517" s="38"/>
      <c r="L517" s="40">
        <v>1</v>
      </c>
      <c r="M517" s="41">
        <f>Table1[[#This Row],[سابقه (سال)]]*'جداول پایه'!$B$21</f>
        <v>0.25</v>
      </c>
      <c r="N517" s="38" t="s">
        <v>18</v>
      </c>
      <c r="O517" s="39">
        <f>IFERROR(IF(Table1[[#This Row],[جایگاه سازمانی]]="عملیاتی",VLOOKUP(Table1[[#This Row],[منطقه خدمتی]],Table4[#All],2,FALSE),0),0)</f>
        <v>2</v>
      </c>
      <c r="P517" s="41">
        <f>Table1[[#This Row],[امتیاز جایگاه]]+Table1[[#This Row],[امتیاز مدرک]]+Table1[[#This Row],[امتیاز سابقه]]+Table1[[#This Row],[ضریب منطقه خدمتی]]</f>
        <v>7.75</v>
      </c>
    </row>
    <row r="518" spans="1:16" x14ac:dyDescent="0.15">
      <c r="A518" s="35"/>
      <c r="B518" s="38"/>
      <c r="C518" s="38"/>
      <c r="D518" s="38" t="s">
        <v>93</v>
      </c>
      <c r="E518" s="38"/>
      <c r="F518" s="39">
        <f>IF(Table1[[#This Row],[جایگاه سازمانی]]="عملیاتی",IFERROR(VLOOKUP(Table1[[#This Row],[رتبه]],TblOprGrade[#All],2,FALSE),1),IF(Table1[[#This Row],[جایگاه سازمانی]]="دیسپچ",IFERROR(VLOOKUP(Table1[[#This Row],[رتبه]],TblDispGrade[#All],2,FALSE),1),1))</f>
        <v>1</v>
      </c>
      <c r="G518" s="38" t="s">
        <v>9</v>
      </c>
      <c r="H518" s="39">
        <f>VLOOKUP(Table1[[#This Row],[جایگاه سازمانی]],Table2[#All],2,FALSE)</f>
        <v>3</v>
      </c>
      <c r="I518" s="38" t="s">
        <v>15</v>
      </c>
      <c r="J518" s="39">
        <f>VLOOKUP(Table1[[#This Row],[مدرک تحصیلی]],Table3[#All],2,FALSE)</f>
        <v>2.5</v>
      </c>
      <c r="K518" s="38"/>
      <c r="L518" s="40">
        <v>26</v>
      </c>
      <c r="M518" s="41">
        <f>Table1[[#This Row],[سابقه (سال)]]*'جداول پایه'!$B$21</f>
        <v>6.5</v>
      </c>
      <c r="N518" s="38" t="s">
        <v>17</v>
      </c>
      <c r="O518" s="39">
        <v>1</v>
      </c>
      <c r="P518" s="41">
        <f>Table1[[#This Row],[امتیاز جایگاه]]+Table1[[#This Row],[امتیاز مدرک]]+Table1[[#This Row],[امتیاز سابقه]]+Table1[[#This Row],[ضریب منطقه خدمتی]]</f>
        <v>13</v>
      </c>
    </row>
    <row r="519" spans="1:16" x14ac:dyDescent="0.15">
      <c r="A519" s="35"/>
      <c r="B519" s="38"/>
      <c r="C519" s="38"/>
      <c r="D519" s="38" t="s">
        <v>93</v>
      </c>
      <c r="E519" s="38"/>
      <c r="F519" s="39">
        <f>IF(Table1[[#This Row],[جایگاه سازمانی]]="عملیاتی",IFERROR(VLOOKUP(Table1[[#This Row],[رتبه]],TblOprGrade[#All],2,FALSE),1),IF(Table1[[#This Row],[جایگاه سازمانی]]="دیسپچ",IFERROR(VLOOKUP(Table1[[#This Row],[رتبه]],TblDispGrade[#All],2,FALSE),1),1))</f>
        <v>1</v>
      </c>
      <c r="G519" s="38" t="s">
        <v>9</v>
      </c>
      <c r="H519" s="39">
        <f>VLOOKUP(Table1[[#This Row],[جایگاه سازمانی]],Table2[#All],2,FALSE)</f>
        <v>3</v>
      </c>
      <c r="I519" s="38" t="s">
        <v>15</v>
      </c>
      <c r="J519" s="39">
        <f>VLOOKUP(Table1[[#This Row],[مدرک تحصیلی]],Table3[#All],2,FALSE)</f>
        <v>2.5</v>
      </c>
      <c r="K519" s="38"/>
      <c r="L519" s="40">
        <v>1</v>
      </c>
      <c r="M519" s="41">
        <f>Table1[[#This Row],[سابقه (سال)]]*'جداول پایه'!$B$21</f>
        <v>0.25</v>
      </c>
      <c r="N519" s="38" t="s">
        <v>18</v>
      </c>
      <c r="O519" s="39">
        <f>IFERROR(IF(Table1[[#This Row],[جایگاه سازمانی]]="عملیاتی",VLOOKUP(Table1[[#This Row],[منطقه خدمتی]],Table4[#All],2,FALSE),0),0)</f>
        <v>2</v>
      </c>
      <c r="P519" s="41">
        <f>Table1[[#This Row],[امتیاز جایگاه]]+Table1[[#This Row],[امتیاز مدرک]]+Table1[[#This Row],[امتیاز سابقه]]+Table1[[#This Row],[ضریب منطقه خدمتی]]</f>
        <v>7.75</v>
      </c>
    </row>
    <row r="520" spans="1:16" x14ac:dyDescent="0.15">
      <c r="A520" s="35"/>
      <c r="B520" s="38"/>
      <c r="C520" s="38"/>
      <c r="D520" s="38" t="s">
        <v>93</v>
      </c>
      <c r="E520" s="38"/>
      <c r="F520" s="39">
        <f>IF(Table1[[#This Row],[جایگاه سازمانی]]="عملیاتی",IFERROR(VLOOKUP(Table1[[#This Row],[رتبه]],TblOprGrade[#All],2,FALSE),1),IF(Table1[[#This Row],[جایگاه سازمانی]]="دیسپچ",IFERROR(VLOOKUP(Table1[[#This Row],[رتبه]],TblDispGrade[#All],2,FALSE),1),1))</f>
        <v>1</v>
      </c>
      <c r="G520" s="38" t="s">
        <v>9</v>
      </c>
      <c r="H520" s="39">
        <f>VLOOKUP(Table1[[#This Row],[جایگاه سازمانی]],Table2[#All],2,FALSE)</f>
        <v>3</v>
      </c>
      <c r="I520" s="38" t="s">
        <v>14</v>
      </c>
      <c r="J520" s="39">
        <f>VLOOKUP(Table1[[#This Row],[مدرک تحصیلی]],Table3[#All],2,FALSE)</f>
        <v>2</v>
      </c>
      <c r="K520" s="38"/>
      <c r="L520" s="40">
        <v>11</v>
      </c>
      <c r="M520" s="41">
        <f>Table1[[#This Row],[سابقه (سال)]]*'جداول پایه'!$B$21</f>
        <v>2.75</v>
      </c>
      <c r="N520" s="38" t="s">
        <v>17</v>
      </c>
      <c r="O520" s="39">
        <f>IFERROR(IF(Table1[[#This Row],[جایگاه سازمانی]]="عملیاتی",VLOOKUP(Table1[[#This Row],[منطقه خدمتی]],Table4[#All],2,FALSE),0),0)</f>
        <v>1</v>
      </c>
      <c r="P520" s="41">
        <f>Table1[[#This Row],[امتیاز جایگاه]]+Table1[[#This Row],[امتیاز مدرک]]+Table1[[#This Row],[امتیاز سابقه]]+Table1[[#This Row],[ضریب منطقه خدمتی]]</f>
        <v>8.75</v>
      </c>
    </row>
    <row r="521" spans="1:16" x14ac:dyDescent="0.15">
      <c r="A521" s="35"/>
      <c r="B521" s="38"/>
      <c r="C521" s="38"/>
      <c r="D521" s="38" t="s">
        <v>93</v>
      </c>
      <c r="E521" s="38"/>
      <c r="F521" s="39">
        <f>IF(Table1[[#This Row],[جایگاه سازمانی]]="عملیاتی",IFERROR(VLOOKUP(Table1[[#This Row],[رتبه]],TblOprGrade[#All],2,FALSE),1),IF(Table1[[#This Row],[جایگاه سازمانی]]="دیسپچ",IFERROR(VLOOKUP(Table1[[#This Row],[رتبه]],TblDispGrade[#All],2,FALSE),1),1))</f>
        <v>1</v>
      </c>
      <c r="G521" s="38" t="s">
        <v>9</v>
      </c>
      <c r="H521" s="39">
        <f>VLOOKUP(Table1[[#This Row],[جایگاه سازمانی]],Table2[#All],2,FALSE)</f>
        <v>3</v>
      </c>
      <c r="I521" s="38" t="s">
        <v>15</v>
      </c>
      <c r="J521" s="39">
        <f>VLOOKUP(Table1[[#This Row],[مدرک تحصیلی]],Table3[#All],2,FALSE)</f>
        <v>2.5</v>
      </c>
      <c r="K521" s="38"/>
      <c r="L521" s="40">
        <v>2</v>
      </c>
      <c r="M521" s="41">
        <f>Table1[[#This Row],[سابقه (سال)]]*'جداول پایه'!$B$21</f>
        <v>0.5</v>
      </c>
      <c r="N521" s="38" t="s">
        <v>18</v>
      </c>
      <c r="O521" s="39">
        <f>IFERROR(IF(Table1[[#This Row],[جایگاه سازمانی]]="عملیاتی",VLOOKUP(Table1[[#This Row],[منطقه خدمتی]],Table4[#All],2,FALSE),0),0)</f>
        <v>2</v>
      </c>
      <c r="P521" s="41">
        <f>Table1[[#This Row],[امتیاز جایگاه]]+Table1[[#This Row],[امتیاز مدرک]]+Table1[[#This Row],[امتیاز سابقه]]+Table1[[#This Row],[ضریب منطقه خدمتی]]</f>
        <v>8</v>
      </c>
    </row>
    <row r="522" spans="1:16" x14ac:dyDescent="0.15">
      <c r="A522" s="35"/>
      <c r="B522" s="38"/>
      <c r="C522" s="38"/>
      <c r="D522" s="38" t="s">
        <v>93</v>
      </c>
      <c r="E522" s="38"/>
      <c r="F522" s="39">
        <f>IF(Table1[[#This Row],[جایگاه سازمانی]]="عملیاتی",IFERROR(VLOOKUP(Table1[[#This Row],[رتبه]],TblOprGrade[#All],2,FALSE),1),IF(Table1[[#This Row],[جایگاه سازمانی]]="دیسپچ",IFERROR(VLOOKUP(Table1[[#This Row],[رتبه]],TblDispGrade[#All],2,FALSE),1),1))</f>
        <v>1</v>
      </c>
      <c r="G522" s="38" t="s">
        <v>9</v>
      </c>
      <c r="H522" s="39">
        <f>VLOOKUP(Table1[[#This Row],[جایگاه سازمانی]],Table2[#All],2,FALSE)</f>
        <v>3</v>
      </c>
      <c r="I522" s="38" t="s">
        <v>15</v>
      </c>
      <c r="J522" s="39">
        <f>VLOOKUP(Table1[[#This Row],[مدرک تحصیلی]],Table3[#All],2,FALSE)</f>
        <v>2.5</v>
      </c>
      <c r="K522" s="38"/>
      <c r="L522" s="40">
        <v>24</v>
      </c>
      <c r="M522" s="41">
        <f>Table1[[#This Row],[سابقه (سال)]]*'جداول پایه'!$B$21</f>
        <v>6</v>
      </c>
      <c r="N522" s="38" t="s">
        <v>18</v>
      </c>
      <c r="O522" s="39">
        <f>IFERROR(IF(Table1[[#This Row],[جایگاه سازمانی]]="عملیاتی",VLOOKUP(Table1[[#This Row],[منطقه خدمتی]],Table4[#All],2,FALSE),0),0)</f>
        <v>2</v>
      </c>
      <c r="P522" s="41">
        <f>Table1[[#This Row],[امتیاز جایگاه]]+Table1[[#This Row],[امتیاز مدرک]]+Table1[[#This Row],[امتیاز سابقه]]+Table1[[#This Row],[ضریب منطقه خدمتی]]</f>
        <v>13.5</v>
      </c>
    </row>
    <row r="523" spans="1:16" x14ac:dyDescent="0.15">
      <c r="A523" s="35"/>
      <c r="B523" s="38"/>
      <c r="C523" s="38"/>
      <c r="D523" s="38" t="s">
        <v>93</v>
      </c>
      <c r="E523" s="38"/>
      <c r="F523" s="39">
        <f>IF(Table1[[#This Row],[جایگاه سازمانی]]="عملیاتی",IFERROR(VLOOKUP(Table1[[#This Row],[رتبه]],TblOprGrade[#All],2,FALSE),1),IF(Table1[[#This Row],[جایگاه سازمانی]]="دیسپچ",IFERROR(VLOOKUP(Table1[[#This Row],[رتبه]],TblDispGrade[#All],2,FALSE),1),1))</f>
        <v>1</v>
      </c>
      <c r="G523" s="38" t="s">
        <v>9</v>
      </c>
      <c r="H523" s="39">
        <f>VLOOKUP(Table1[[#This Row],[جایگاه سازمانی]],Table2[#All],2,FALSE)</f>
        <v>3</v>
      </c>
      <c r="I523" s="38" t="s">
        <v>14</v>
      </c>
      <c r="J523" s="39">
        <f>VLOOKUP(Table1[[#This Row],[مدرک تحصیلی]],Table3[#All],2,FALSE)</f>
        <v>2</v>
      </c>
      <c r="K523" s="38"/>
      <c r="L523" s="40">
        <v>1</v>
      </c>
      <c r="M523" s="41">
        <f>Table1[[#This Row],[سابقه (سال)]]*'جداول پایه'!$B$21</f>
        <v>0.25</v>
      </c>
      <c r="N523" s="38" t="s">
        <v>18</v>
      </c>
      <c r="O523" s="39">
        <f>IFERROR(IF(Table1[[#This Row],[جایگاه سازمانی]]="عملیاتی",VLOOKUP(Table1[[#This Row],[منطقه خدمتی]],Table4[#All],2,FALSE),0),0)</f>
        <v>2</v>
      </c>
      <c r="P523" s="41">
        <f>Table1[[#This Row],[امتیاز جایگاه]]+Table1[[#This Row],[امتیاز مدرک]]+Table1[[#This Row],[امتیاز سابقه]]+Table1[[#This Row],[ضریب منطقه خدمتی]]</f>
        <v>7.25</v>
      </c>
    </row>
    <row r="524" spans="1:16" x14ac:dyDescent="0.15">
      <c r="A524" s="35"/>
      <c r="B524" s="38"/>
      <c r="C524" s="38"/>
      <c r="D524" s="38" t="s">
        <v>93</v>
      </c>
      <c r="E524" s="38"/>
      <c r="F524" s="39">
        <f>IF(Table1[[#This Row],[جایگاه سازمانی]]="عملیاتی",IFERROR(VLOOKUP(Table1[[#This Row],[رتبه]],TblOprGrade[#All],2,FALSE),1),IF(Table1[[#This Row],[جایگاه سازمانی]]="دیسپچ",IFERROR(VLOOKUP(Table1[[#This Row],[رتبه]],TblDispGrade[#All],2,FALSE),1),1))</f>
        <v>1</v>
      </c>
      <c r="G524" s="38" t="s">
        <v>9</v>
      </c>
      <c r="H524" s="39">
        <f>VLOOKUP(Table1[[#This Row],[جایگاه سازمانی]],Table2[#All],2,FALSE)</f>
        <v>3</v>
      </c>
      <c r="I524" s="38" t="s">
        <v>15</v>
      </c>
      <c r="J524" s="39">
        <f>VLOOKUP(Table1[[#This Row],[مدرک تحصیلی]],Table3[#All],2,FALSE)</f>
        <v>2.5</v>
      </c>
      <c r="K524" s="38"/>
      <c r="L524" s="40">
        <v>2</v>
      </c>
      <c r="M524" s="41">
        <f>Table1[[#This Row],[سابقه (سال)]]*'جداول پایه'!$B$21</f>
        <v>0.5</v>
      </c>
      <c r="N524" s="38" t="s">
        <v>17</v>
      </c>
      <c r="O524" s="39">
        <f>IFERROR(IF(Table1[[#This Row],[جایگاه سازمانی]]="عملیاتی",VLOOKUP(Table1[[#This Row],[منطقه خدمتی]],Table4[#All],2,FALSE),0),0)</f>
        <v>1</v>
      </c>
      <c r="P524" s="41">
        <f>Table1[[#This Row],[امتیاز جایگاه]]+Table1[[#This Row],[امتیاز مدرک]]+Table1[[#This Row],[امتیاز سابقه]]+Table1[[#This Row],[ضریب منطقه خدمتی]]</f>
        <v>7</v>
      </c>
    </row>
    <row r="525" spans="1:16" x14ac:dyDescent="0.15">
      <c r="A525" s="35"/>
      <c r="B525" s="38"/>
      <c r="C525" s="38"/>
      <c r="D525" s="38" t="s">
        <v>93</v>
      </c>
      <c r="E525" s="38"/>
      <c r="F525" s="39">
        <f>IF(Table1[[#This Row],[جایگاه سازمانی]]="عملیاتی",IFERROR(VLOOKUP(Table1[[#This Row],[رتبه]],TblOprGrade[#All],2,FALSE),1),IF(Table1[[#This Row],[جایگاه سازمانی]]="دیسپچ",IFERROR(VLOOKUP(Table1[[#This Row],[رتبه]],TblDispGrade[#All],2,FALSE),1),1))</f>
        <v>1</v>
      </c>
      <c r="G525" s="38" t="s">
        <v>9</v>
      </c>
      <c r="H525" s="39">
        <f>VLOOKUP(Table1[[#This Row],[جایگاه سازمانی]],Table2[#All],2,FALSE)</f>
        <v>3</v>
      </c>
      <c r="I525" s="38" t="s">
        <v>14</v>
      </c>
      <c r="J525" s="39">
        <f>VLOOKUP(Table1[[#This Row],[مدرک تحصیلی]],Table3[#All],2,FALSE)</f>
        <v>2</v>
      </c>
      <c r="K525" s="38"/>
      <c r="L525" s="40">
        <v>1</v>
      </c>
      <c r="M525" s="41">
        <f>Table1[[#This Row],[سابقه (سال)]]*'جداول پایه'!$B$21</f>
        <v>0.25</v>
      </c>
      <c r="N525" s="38" t="s">
        <v>18</v>
      </c>
      <c r="O525" s="39">
        <f>IFERROR(IF(Table1[[#This Row],[جایگاه سازمانی]]="عملیاتی",VLOOKUP(Table1[[#This Row],[منطقه خدمتی]],Table4[#All],2,FALSE),0),0)</f>
        <v>2</v>
      </c>
      <c r="P525" s="41">
        <f>Table1[[#This Row],[امتیاز جایگاه]]+Table1[[#This Row],[امتیاز مدرک]]+Table1[[#This Row],[امتیاز سابقه]]+Table1[[#This Row],[ضریب منطقه خدمتی]]</f>
        <v>7.25</v>
      </c>
    </row>
    <row r="526" spans="1:16" x14ac:dyDescent="0.15">
      <c r="A526" s="35"/>
      <c r="B526" s="38"/>
      <c r="C526" s="38"/>
      <c r="D526" s="38" t="s">
        <v>93</v>
      </c>
      <c r="E526" s="38"/>
      <c r="F526" s="39">
        <f>IF(Table1[[#This Row],[جایگاه سازمانی]]="عملیاتی",IFERROR(VLOOKUP(Table1[[#This Row],[رتبه]],TblOprGrade[#All],2,FALSE),1),IF(Table1[[#This Row],[جایگاه سازمانی]]="دیسپچ",IFERROR(VLOOKUP(Table1[[#This Row],[رتبه]],TblDispGrade[#All],2,FALSE),1),1))</f>
        <v>1</v>
      </c>
      <c r="G526" s="38" t="s">
        <v>9</v>
      </c>
      <c r="H526" s="39">
        <f>VLOOKUP(Table1[[#This Row],[جایگاه سازمانی]],Table2[#All],2,FALSE)</f>
        <v>3</v>
      </c>
      <c r="I526" s="38" t="s">
        <v>15</v>
      </c>
      <c r="J526" s="39">
        <f>VLOOKUP(Table1[[#This Row],[مدرک تحصیلی]],Table3[#All],2,FALSE)</f>
        <v>2.5</v>
      </c>
      <c r="K526" s="38"/>
      <c r="L526" s="40">
        <v>1</v>
      </c>
      <c r="M526" s="41">
        <f>Table1[[#This Row],[سابقه (سال)]]*'جداول پایه'!$B$21</f>
        <v>0.25</v>
      </c>
      <c r="N526" s="38" t="s">
        <v>18</v>
      </c>
      <c r="O526" s="39">
        <f>IFERROR(IF(Table1[[#This Row],[جایگاه سازمانی]]="عملیاتی",VLOOKUP(Table1[[#This Row],[منطقه خدمتی]],Table4[#All],2,FALSE),0),0)</f>
        <v>2</v>
      </c>
      <c r="P526" s="41">
        <f>Table1[[#This Row],[امتیاز جایگاه]]+Table1[[#This Row],[امتیاز مدرک]]+Table1[[#This Row],[امتیاز سابقه]]+Table1[[#This Row],[ضریب منطقه خدمتی]]</f>
        <v>7.75</v>
      </c>
    </row>
    <row r="527" spans="1:16" x14ac:dyDescent="0.15">
      <c r="A527" s="35"/>
      <c r="B527" s="38"/>
      <c r="C527" s="38"/>
      <c r="D527" s="38" t="s">
        <v>93</v>
      </c>
      <c r="E527" s="38"/>
      <c r="F527" s="39">
        <f>IF(Table1[[#This Row],[جایگاه سازمانی]]="عملیاتی",IFERROR(VLOOKUP(Table1[[#This Row],[رتبه]],TblOprGrade[#All],2,FALSE),1),IF(Table1[[#This Row],[جایگاه سازمانی]]="دیسپچ",IFERROR(VLOOKUP(Table1[[#This Row],[رتبه]],TblDispGrade[#All],2,FALSE),1),1))</f>
        <v>1</v>
      </c>
      <c r="G527" s="38" t="s">
        <v>9</v>
      </c>
      <c r="H527" s="39">
        <f>VLOOKUP(Table1[[#This Row],[جایگاه سازمانی]],Table2[#All],2,FALSE)</f>
        <v>3</v>
      </c>
      <c r="I527" s="38" t="s">
        <v>14</v>
      </c>
      <c r="J527" s="39">
        <f>VLOOKUP(Table1[[#This Row],[مدرک تحصیلی]],Table3[#All],2,FALSE)</f>
        <v>2</v>
      </c>
      <c r="K527" s="38"/>
      <c r="L527" s="40">
        <v>1</v>
      </c>
      <c r="M527" s="41">
        <f>Table1[[#This Row],[سابقه (سال)]]*'جداول پایه'!$B$21</f>
        <v>0.25</v>
      </c>
      <c r="N527" s="38" t="s">
        <v>18</v>
      </c>
      <c r="O527" s="39">
        <f>IFERROR(IF(Table1[[#This Row],[جایگاه سازمانی]]="عملیاتی",VLOOKUP(Table1[[#This Row],[منطقه خدمتی]],Table4[#All],2,FALSE),0),0)</f>
        <v>2</v>
      </c>
      <c r="P527" s="41">
        <f>Table1[[#This Row],[امتیاز جایگاه]]+Table1[[#This Row],[امتیاز مدرک]]+Table1[[#This Row],[امتیاز سابقه]]+Table1[[#This Row],[ضریب منطقه خدمتی]]</f>
        <v>7.25</v>
      </c>
    </row>
    <row r="528" spans="1:16" x14ac:dyDescent="0.15">
      <c r="A528" s="35"/>
      <c r="B528" s="38"/>
      <c r="C528" s="38"/>
      <c r="D528" s="38" t="s">
        <v>93</v>
      </c>
      <c r="E528" s="38"/>
      <c r="F528" s="39">
        <f>IF(Table1[[#This Row],[جایگاه سازمانی]]="عملیاتی",IFERROR(VLOOKUP(Table1[[#This Row],[رتبه]],TblOprGrade[#All],2,FALSE),1),IF(Table1[[#This Row],[جایگاه سازمانی]]="دیسپچ",IFERROR(VLOOKUP(Table1[[#This Row],[رتبه]],TblDispGrade[#All],2,FALSE),1),1))</f>
        <v>1</v>
      </c>
      <c r="G528" s="38" t="s">
        <v>9</v>
      </c>
      <c r="H528" s="39">
        <f>VLOOKUP(Table1[[#This Row],[جایگاه سازمانی]],Table2[#All],2,FALSE)</f>
        <v>3</v>
      </c>
      <c r="I528" s="38" t="s">
        <v>14</v>
      </c>
      <c r="J528" s="39">
        <f>VLOOKUP(Table1[[#This Row],[مدرک تحصیلی]],Table3[#All],2,FALSE)</f>
        <v>2</v>
      </c>
      <c r="K528" s="38"/>
      <c r="L528" s="40">
        <v>1</v>
      </c>
      <c r="M528" s="41">
        <f>Table1[[#This Row],[سابقه (سال)]]*'جداول پایه'!$B$21</f>
        <v>0.25</v>
      </c>
      <c r="N528" s="38" t="s">
        <v>17</v>
      </c>
      <c r="O528" s="39">
        <f>IFERROR(IF(Table1[[#This Row],[جایگاه سازمانی]]="عملیاتی",VLOOKUP(Table1[[#This Row],[منطقه خدمتی]],Table4[#All],2,FALSE),0),0)</f>
        <v>1</v>
      </c>
      <c r="P528" s="41">
        <f>Table1[[#This Row],[امتیاز جایگاه]]+Table1[[#This Row],[امتیاز مدرک]]+Table1[[#This Row],[امتیاز سابقه]]+Table1[[#This Row],[ضریب منطقه خدمتی]]</f>
        <v>6.25</v>
      </c>
    </row>
    <row r="529" spans="1:16" x14ac:dyDescent="0.15">
      <c r="A529" s="35"/>
      <c r="B529" s="38"/>
      <c r="C529" s="38"/>
      <c r="D529" s="38" t="s">
        <v>93</v>
      </c>
      <c r="E529" s="38"/>
      <c r="F529" s="39">
        <f>IF(Table1[[#This Row],[جایگاه سازمانی]]="عملیاتی",IFERROR(VLOOKUP(Table1[[#This Row],[رتبه]],TblOprGrade[#All],2,FALSE),1),IF(Table1[[#This Row],[جایگاه سازمانی]]="دیسپچ",IFERROR(VLOOKUP(Table1[[#This Row],[رتبه]],TblDispGrade[#All],2,FALSE),1),1))</f>
        <v>1</v>
      </c>
      <c r="G529" s="38" t="s">
        <v>9</v>
      </c>
      <c r="H529" s="39">
        <f>VLOOKUP(Table1[[#This Row],[جایگاه سازمانی]],Table2[#All],2,FALSE)</f>
        <v>3</v>
      </c>
      <c r="I529" s="38" t="s">
        <v>14</v>
      </c>
      <c r="J529" s="39">
        <f>VLOOKUP(Table1[[#This Row],[مدرک تحصیلی]],Table3[#All],2,FALSE)</f>
        <v>2</v>
      </c>
      <c r="K529" s="38"/>
      <c r="L529" s="40">
        <v>1</v>
      </c>
      <c r="M529" s="41">
        <f>Table1[[#This Row],[سابقه (سال)]]*'جداول پایه'!$B$21</f>
        <v>0.25</v>
      </c>
      <c r="N529" s="38" t="s">
        <v>18</v>
      </c>
      <c r="O529" s="39">
        <f>IFERROR(IF(Table1[[#This Row],[جایگاه سازمانی]]="عملیاتی",VLOOKUP(Table1[[#This Row],[منطقه خدمتی]],Table4[#All],2,FALSE),0),0)</f>
        <v>2</v>
      </c>
      <c r="P529" s="41">
        <f>Table1[[#This Row],[امتیاز جایگاه]]+Table1[[#This Row],[امتیاز مدرک]]+Table1[[#This Row],[امتیاز سابقه]]+Table1[[#This Row],[ضریب منطقه خدمتی]]</f>
        <v>7.25</v>
      </c>
    </row>
    <row r="530" spans="1:16" x14ac:dyDescent="0.15">
      <c r="A530" s="35"/>
      <c r="B530" s="38"/>
      <c r="C530" s="38"/>
      <c r="D530" s="38" t="s">
        <v>93</v>
      </c>
      <c r="E530" s="38"/>
      <c r="F530" s="39">
        <f>IF(Table1[[#This Row],[جایگاه سازمانی]]="عملیاتی",IFERROR(VLOOKUP(Table1[[#This Row],[رتبه]],TblOprGrade[#All],2,FALSE),1),IF(Table1[[#This Row],[جایگاه سازمانی]]="دیسپچ",IFERROR(VLOOKUP(Table1[[#This Row],[رتبه]],TblDispGrade[#All],2,FALSE),1),1))</f>
        <v>1</v>
      </c>
      <c r="G530" s="38" t="s">
        <v>9</v>
      </c>
      <c r="H530" s="39">
        <f>VLOOKUP(Table1[[#This Row],[جایگاه سازمانی]],Table2[#All],2,FALSE)</f>
        <v>3</v>
      </c>
      <c r="I530" s="38" t="s">
        <v>15</v>
      </c>
      <c r="J530" s="39">
        <f>VLOOKUP(Table1[[#This Row],[مدرک تحصیلی]],Table3[#All],2,FALSE)</f>
        <v>2.5</v>
      </c>
      <c r="K530" s="38"/>
      <c r="L530" s="40">
        <v>8</v>
      </c>
      <c r="M530" s="41">
        <f>Table1[[#This Row],[سابقه (سال)]]*'جداول پایه'!$B$21</f>
        <v>2</v>
      </c>
      <c r="N530" s="38" t="s">
        <v>18</v>
      </c>
      <c r="O530" s="39">
        <f>IFERROR(IF(Table1[[#This Row],[جایگاه سازمانی]]="عملیاتی",VLOOKUP(Table1[[#This Row],[منطقه خدمتی]],Table4[#All],2,FALSE),0),0)</f>
        <v>2</v>
      </c>
      <c r="P530" s="41">
        <f>Table1[[#This Row],[امتیاز جایگاه]]+Table1[[#This Row],[امتیاز مدرک]]+Table1[[#This Row],[امتیاز سابقه]]+Table1[[#This Row],[ضریب منطقه خدمتی]]</f>
        <v>9.5</v>
      </c>
    </row>
    <row r="531" spans="1:16" x14ac:dyDescent="0.15">
      <c r="A531" s="35"/>
      <c r="B531" s="38"/>
      <c r="C531" s="38"/>
      <c r="D531" s="38" t="s">
        <v>93</v>
      </c>
      <c r="E531" s="38"/>
      <c r="F531" s="39">
        <f>IF(Table1[[#This Row],[جایگاه سازمانی]]="عملیاتی",IFERROR(VLOOKUP(Table1[[#This Row],[رتبه]],TblOprGrade[#All],2,FALSE),1),IF(Table1[[#This Row],[جایگاه سازمانی]]="دیسپچ",IFERROR(VLOOKUP(Table1[[#This Row],[رتبه]],TblDispGrade[#All],2,FALSE),1),1))</f>
        <v>1</v>
      </c>
      <c r="G531" s="38" t="s">
        <v>9</v>
      </c>
      <c r="H531" s="39">
        <f>VLOOKUP(Table1[[#This Row],[جایگاه سازمانی]],Table2[#All],2,FALSE)</f>
        <v>3</v>
      </c>
      <c r="I531" s="38" t="s">
        <v>14</v>
      </c>
      <c r="J531" s="39">
        <f>VLOOKUP(Table1[[#This Row],[مدرک تحصیلی]],Table3[#All],2,FALSE)</f>
        <v>2</v>
      </c>
      <c r="K531" s="38"/>
      <c r="L531" s="40">
        <v>1</v>
      </c>
      <c r="M531" s="41">
        <f>Table1[[#This Row],[سابقه (سال)]]*'جداول پایه'!$B$21</f>
        <v>0.25</v>
      </c>
      <c r="N531" s="38" t="s">
        <v>18</v>
      </c>
      <c r="O531" s="39">
        <f>IFERROR(IF(Table1[[#This Row],[جایگاه سازمانی]]="عملیاتی",VLOOKUP(Table1[[#This Row],[منطقه خدمتی]],Table4[#All],2,FALSE),0),0)</f>
        <v>2</v>
      </c>
      <c r="P531" s="41">
        <f>Table1[[#This Row],[امتیاز جایگاه]]+Table1[[#This Row],[امتیاز مدرک]]+Table1[[#This Row],[امتیاز سابقه]]+Table1[[#This Row],[ضریب منطقه خدمتی]]</f>
        <v>7.25</v>
      </c>
    </row>
    <row r="532" spans="1:16" x14ac:dyDescent="0.15">
      <c r="A532" s="35"/>
      <c r="B532" s="38"/>
      <c r="C532" s="38"/>
      <c r="D532" s="38" t="s">
        <v>93</v>
      </c>
      <c r="E532" s="38"/>
      <c r="F532" s="39">
        <f>IF(Table1[[#This Row],[جایگاه سازمانی]]="عملیاتی",IFERROR(VLOOKUP(Table1[[#This Row],[رتبه]],TblOprGrade[#All],2,FALSE),1),IF(Table1[[#This Row],[جایگاه سازمانی]]="دیسپچ",IFERROR(VLOOKUP(Table1[[#This Row],[رتبه]],TblDispGrade[#All],2,FALSE),1),1))</f>
        <v>1</v>
      </c>
      <c r="G532" s="38" t="s">
        <v>9</v>
      </c>
      <c r="H532" s="39">
        <f>VLOOKUP(Table1[[#This Row],[جایگاه سازمانی]],Table2[#All],2,FALSE)</f>
        <v>3</v>
      </c>
      <c r="I532" s="38" t="s">
        <v>14</v>
      </c>
      <c r="J532" s="39">
        <f>VLOOKUP(Table1[[#This Row],[مدرک تحصیلی]],Table3[#All],2,FALSE)</f>
        <v>2</v>
      </c>
      <c r="K532" s="38"/>
      <c r="L532" s="40">
        <v>15</v>
      </c>
      <c r="M532" s="41">
        <f>Table1[[#This Row],[سابقه (سال)]]*'جداول پایه'!$B$21</f>
        <v>3.75</v>
      </c>
      <c r="N532" s="38" t="s">
        <v>17</v>
      </c>
      <c r="O532" s="39">
        <f>IFERROR(IF(Table1[[#This Row],[جایگاه سازمانی]]="عملیاتی",VLOOKUP(Table1[[#This Row],[منطقه خدمتی]],Table4[#All],2,FALSE),0),0)</f>
        <v>1</v>
      </c>
      <c r="P532" s="41">
        <f>Table1[[#This Row],[امتیاز جایگاه]]+Table1[[#This Row],[امتیاز مدرک]]+Table1[[#This Row],[امتیاز سابقه]]+Table1[[#This Row],[ضریب منطقه خدمتی]]</f>
        <v>9.75</v>
      </c>
    </row>
    <row r="533" spans="1:16" x14ac:dyDescent="0.15">
      <c r="A533" s="35"/>
      <c r="B533" s="38"/>
      <c r="C533" s="38"/>
      <c r="D533" s="38" t="s">
        <v>93</v>
      </c>
      <c r="E533" s="38"/>
      <c r="F533" s="39">
        <f>IF(Table1[[#This Row],[جایگاه سازمانی]]="عملیاتی",IFERROR(VLOOKUP(Table1[[#This Row],[رتبه]],TblOprGrade[#All],2,FALSE),1),IF(Table1[[#This Row],[جایگاه سازمانی]]="دیسپچ",IFERROR(VLOOKUP(Table1[[#This Row],[رتبه]],TblDispGrade[#All],2,FALSE),1),1))</f>
        <v>1</v>
      </c>
      <c r="G533" s="38" t="s">
        <v>9</v>
      </c>
      <c r="H533" s="39">
        <f>VLOOKUP(Table1[[#This Row],[جایگاه سازمانی]],Table2[#All],2,FALSE)</f>
        <v>3</v>
      </c>
      <c r="I533" s="38" t="s">
        <v>15</v>
      </c>
      <c r="J533" s="39">
        <f>VLOOKUP(Table1[[#This Row],[مدرک تحصیلی]],Table3[#All],2,FALSE)</f>
        <v>2.5</v>
      </c>
      <c r="K533" s="38"/>
      <c r="L533" s="40">
        <v>2</v>
      </c>
      <c r="M533" s="41">
        <f>Table1[[#This Row],[سابقه (سال)]]*'جداول پایه'!$B$21</f>
        <v>0.5</v>
      </c>
      <c r="N533" s="38" t="s">
        <v>18</v>
      </c>
      <c r="O533" s="39">
        <f>IFERROR(IF(Table1[[#This Row],[جایگاه سازمانی]]="عملیاتی",VLOOKUP(Table1[[#This Row],[منطقه خدمتی]],Table4[#All],2,FALSE),0),0)</f>
        <v>2</v>
      </c>
      <c r="P533" s="41">
        <f>Table1[[#This Row],[امتیاز جایگاه]]+Table1[[#This Row],[امتیاز مدرک]]+Table1[[#This Row],[امتیاز سابقه]]+Table1[[#This Row],[ضریب منطقه خدمتی]]</f>
        <v>8</v>
      </c>
    </row>
    <row r="534" spans="1:16" x14ac:dyDescent="0.15">
      <c r="A534" s="35"/>
      <c r="B534" s="38"/>
      <c r="C534" s="38"/>
      <c r="D534" s="38" t="s">
        <v>93</v>
      </c>
      <c r="E534" s="38"/>
      <c r="F534" s="39">
        <f>IF(Table1[[#This Row],[جایگاه سازمانی]]="عملیاتی",IFERROR(VLOOKUP(Table1[[#This Row],[رتبه]],TblOprGrade[#All],2,FALSE),1),IF(Table1[[#This Row],[جایگاه سازمانی]]="دیسپچ",IFERROR(VLOOKUP(Table1[[#This Row],[رتبه]],TblDispGrade[#All],2,FALSE),1),1))</f>
        <v>1</v>
      </c>
      <c r="G534" s="38" t="s">
        <v>9</v>
      </c>
      <c r="H534" s="39">
        <f>VLOOKUP(Table1[[#This Row],[جایگاه سازمانی]],Table2[#All],2,FALSE)</f>
        <v>3</v>
      </c>
      <c r="I534" s="38" t="s">
        <v>14</v>
      </c>
      <c r="J534" s="39">
        <f>VLOOKUP(Table1[[#This Row],[مدرک تحصیلی]],Table3[#All],2,FALSE)</f>
        <v>2</v>
      </c>
      <c r="K534" s="38"/>
      <c r="L534" s="40">
        <v>1</v>
      </c>
      <c r="M534" s="41">
        <f>Table1[[#This Row],[سابقه (سال)]]*'جداول پایه'!$B$21</f>
        <v>0.25</v>
      </c>
      <c r="N534" s="38" t="s">
        <v>18</v>
      </c>
      <c r="O534" s="39">
        <f>IFERROR(IF(Table1[[#This Row],[جایگاه سازمانی]]="عملیاتی",VLOOKUP(Table1[[#This Row],[منطقه خدمتی]],Table4[#All],2,FALSE),0),0)</f>
        <v>2</v>
      </c>
      <c r="P534" s="41">
        <f>Table1[[#This Row],[امتیاز جایگاه]]+Table1[[#This Row],[امتیاز مدرک]]+Table1[[#This Row],[امتیاز سابقه]]+Table1[[#This Row],[ضریب منطقه خدمتی]]</f>
        <v>7.25</v>
      </c>
    </row>
    <row r="535" spans="1:16" x14ac:dyDescent="0.15">
      <c r="A535" s="35"/>
      <c r="B535" s="38"/>
      <c r="C535" s="38"/>
      <c r="D535" s="38" t="s">
        <v>93</v>
      </c>
      <c r="E535" s="38"/>
      <c r="F535" s="39">
        <f>IF(Table1[[#This Row],[جایگاه سازمانی]]="عملیاتی",IFERROR(VLOOKUP(Table1[[#This Row],[رتبه]],TblOprGrade[#All],2,FALSE),1),IF(Table1[[#This Row],[جایگاه سازمانی]]="دیسپچ",IFERROR(VLOOKUP(Table1[[#This Row],[رتبه]],TblDispGrade[#All],2,FALSE),1),1))</f>
        <v>1</v>
      </c>
      <c r="G535" s="38" t="s">
        <v>9</v>
      </c>
      <c r="H535" s="39">
        <f>VLOOKUP(Table1[[#This Row],[جایگاه سازمانی]],Table2[#All],2,FALSE)</f>
        <v>3</v>
      </c>
      <c r="I535" s="38" t="s">
        <v>15</v>
      </c>
      <c r="J535" s="39">
        <f>VLOOKUP(Table1[[#This Row],[مدرک تحصیلی]],Table3[#All],2,FALSE)</f>
        <v>2.5</v>
      </c>
      <c r="K535" s="38"/>
      <c r="L535" s="40">
        <v>1</v>
      </c>
      <c r="M535" s="41">
        <f>Table1[[#This Row],[سابقه (سال)]]*'جداول پایه'!$B$21</f>
        <v>0.25</v>
      </c>
      <c r="N535" s="38" t="s">
        <v>18</v>
      </c>
      <c r="O535" s="39">
        <f>IFERROR(IF(Table1[[#This Row],[جایگاه سازمانی]]="عملیاتی",VLOOKUP(Table1[[#This Row],[منطقه خدمتی]],Table4[#All],2,FALSE),0),0)</f>
        <v>2</v>
      </c>
      <c r="P535" s="41">
        <f>Table1[[#This Row],[امتیاز جایگاه]]+Table1[[#This Row],[امتیاز مدرک]]+Table1[[#This Row],[امتیاز سابقه]]+Table1[[#This Row],[ضریب منطقه خدمتی]]</f>
        <v>7.75</v>
      </c>
    </row>
    <row r="536" spans="1:16" x14ac:dyDescent="0.15">
      <c r="A536" s="35"/>
      <c r="B536" s="38"/>
      <c r="C536" s="38"/>
      <c r="D536" s="38" t="s">
        <v>93</v>
      </c>
      <c r="E536" s="38"/>
      <c r="F536" s="39">
        <f>IF(Table1[[#This Row],[جایگاه سازمانی]]="عملیاتی",IFERROR(VLOOKUP(Table1[[#This Row],[رتبه]],TblOprGrade[#All],2,FALSE),1),IF(Table1[[#This Row],[جایگاه سازمانی]]="دیسپچ",IFERROR(VLOOKUP(Table1[[#This Row],[رتبه]],TblDispGrade[#All],2,FALSE),1),1))</f>
        <v>1</v>
      </c>
      <c r="G536" s="38" t="s">
        <v>9</v>
      </c>
      <c r="H536" s="39">
        <f>VLOOKUP(Table1[[#This Row],[جایگاه سازمانی]],Table2[#All],2,FALSE)</f>
        <v>3</v>
      </c>
      <c r="I536" s="38" t="s">
        <v>14</v>
      </c>
      <c r="J536" s="39">
        <f>VLOOKUP(Table1[[#This Row],[مدرک تحصیلی]],Table3[#All],2,FALSE)</f>
        <v>2</v>
      </c>
      <c r="K536" s="38"/>
      <c r="L536" s="40">
        <v>1</v>
      </c>
      <c r="M536" s="41">
        <f>Table1[[#This Row],[سابقه (سال)]]*'جداول پایه'!$B$21</f>
        <v>0.25</v>
      </c>
      <c r="N536" s="38" t="s">
        <v>18</v>
      </c>
      <c r="O536" s="39">
        <f>IFERROR(IF(Table1[[#This Row],[جایگاه سازمانی]]="عملیاتی",VLOOKUP(Table1[[#This Row],[منطقه خدمتی]],Table4[#All],2,FALSE),0),0)</f>
        <v>2</v>
      </c>
      <c r="P536" s="41">
        <f>Table1[[#This Row],[امتیاز جایگاه]]+Table1[[#This Row],[امتیاز مدرک]]+Table1[[#This Row],[امتیاز سابقه]]+Table1[[#This Row],[ضریب منطقه خدمتی]]</f>
        <v>7.25</v>
      </c>
    </row>
    <row r="537" spans="1:16" x14ac:dyDescent="0.15">
      <c r="A537" s="35"/>
      <c r="B537" s="38"/>
      <c r="C537" s="38"/>
      <c r="D537" s="38" t="s">
        <v>93</v>
      </c>
      <c r="E537" s="38"/>
      <c r="F537" s="39">
        <f>IF(Table1[[#This Row],[جایگاه سازمانی]]="عملیاتی",IFERROR(VLOOKUP(Table1[[#This Row],[رتبه]],TblOprGrade[#All],2,FALSE),1),IF(Table1[[#This Row],[جایگاه سازمانی]]="دیسپچ",IFERROR(VLOOKUP(Table1[[#This Row],[رتبه]],TblDispGrade[#All],2,FALSE),1),1))</f>
        <v>1</v>
      </c>
      <c r="G537" s="38" t="s">
        <v>9</v>
      </c>
      <c r="H537" s="39">
        <f>VLOOKUP(Table1[[#This Row],[جایگاه سازمانی]],Table2[#All],2,FALSE)</f>
        <v>3</v>
      </c>
      <c r="I537" s="38" t="s">
        <v>14</v>
      </c>
      <c r="J537" s="39">
        <f>VLOOKUP(Table1[[#This Row],[مدرک تحصیلی]],Table3[#All],2,FALSE)</f>
        <v>2</v>
      </c>
      <c r="K537" s="38"/>
      <c r="L537" s="40">
        <v>2</v>
      </c>
      <c r="M537" s="41">
        <f>Table1[[#This Row],[سابقه (سال)]]*'جداول پایه'!$B$21</f>
        <v>0.5</v>
      </c>
      <c r="N537" s="38" t="s">
        <v>17</v>
      </c>
      <c r="O537" s="39">
        <f>IFERROR(IF(Table1[[#This Row],[جایگاه سازمانی]]="عملیاتی",VLOOKUP(Table1[[#This Row],[منطقه خدمتی]],Table4[#All],2,FALSE),0),0)</f>
        <v>1</v>
      </c>
      <c r="P537" s="41">
        <f>Table1[[#This Row],[امتیاز جایگاه]]+Table1[[#This Row],[امتیاز مدرک]]+Table1[[#This Row],[امتیاز سابقه]]+Table1[[#This Row],[ضریب منطقه خدمتی]]</f>
        <v>6.5</v>
      </c>
    </row>
    <row r="538" spans="1:16" x14ac:dyDescent="0.15">
      <c r="A538" s="35"/>
      <c r="B538" s="38"/>
      <c r="C538" s="38"/>
      <c r="D538" s="38" t="s">
        <v>93</v>
      </c>
      <c r="E538" s="38"/>
      <c r="F538" s="39">
        <f>IF(Table1[[#This Row],[جایگاه سازمانی]]="عملیاتی",IFERROR(VLOOKUP(Table1[[#This Row],[رتبه]],TblOprGrade[#All],2,FALSE),1),IF(Table1[[#This Row],[جایگاه سازمانی]]="دیسپچ",IFERROR(VLOOKUP(Table1[[#This Row],[رتبه]],TblDispGrade[#All],2,FALSE),1),1))</f>
        <v>1</v>
      </c>
      <c r="G538" s="38" t="s">
        <v>9</v>
      </c>
      <c r="H538" s="39">
        <f>VLOOKUP(Table1[[#This Row],[جایگاه سازمانی]],Table2[#All],2,FALSE)</f>
        <v>3</v>
      </c>
      <c r="I538" s="38" t="s">
        <v>15</v>
      </c>
      <c r="J538" s="39">
        <f>VLOOKUP(Table1[[#This Row],[مدرک تحصیلی]],Table3[#All],2,FALSE)</f>
        <v>2.5</v>
      </c>
      <c r="K538" s="38"/>
      <c r="L538" s="40">
        <v>1</v>
      </c>
      <c r="M538" s="41">
        <f>Table1[[#This Row],[سابقه (سال)]]*'جداول پایه'!$B$21</f>
        <v>0.25</v>
      </c>
      <c r="N538" s="38" t="s">
        <v>18</v>
      </c>
      <c r="O538" s="39">
        <f>IFERROR(IF(Table1[[#This Row],[جایگاه سازمانی]]="عملیاتی",VLOOKUP(Table1[[#This Row],[منطقه خدمتی]],Table4[#All],2,FALSE),0),0)</f>
        <v>2</v>
      </c>
      <c r="P538" s="41">
        <f>Table1[[#This Row],[امتیاز جایگاه]]+Table1[[#This Row],[امتیاز مدرک]]+Table1[[#This Row],[امتیاز سابقه]]+Table1[[#This Row],[ضریب منطقه خدمتی]]</f>
        <v>7.75</v>
      </c>
    </row>
    <row r="539" spans="1:16" x14ac:dyDescent="0.15">
      <c r="A539" s="35"/>
      <c r="B539" s="38"/>
      <c r="C539" s="38"/>
      <c r="D539" s="38" t="s">
        <v>93</v>
      </c>
      <c r="E539" s="38"/>
      <c r="F539" s="39">
        <f>IF(Table1[[#This Row],[جایگاه سازمانی]]="عملیاتی",IFERROR(VLOOKUP(Table1[[#This Row],[رتبه]],TblOprGrade[#All],2,FALSE),1),IF(Table1[[#This Row],[جایگاه سازمانی]]="دیسپچ",IFERROR(VLOOKUP(Table1[[#This Row],[رتبه]],TblDispGrade[#All],2,FALSE),1),1))</f>
        <v>1</v>
      </c>
      <c r="G539" s="38" t="s">
        <v>9</v>
      </c>
      <c r="H539" s="39">
        <f>VLOOKUP(Table1[[#This Row],[جایگاه سازمانی]],Table2[#All],2,FALSE)</f>
        <v>3</v>
      </c>
      <c r="I539" s="38" t="s">
        <v>14</v>
      </c>
      <c r="J539" s="39">
        <f>VLOOKUP(Table1[[#This Row],[مدرک تحصیلی]],Table3[#All],2,FALSE)</f>
        <v>2</v>
      </c>
      <c r="K539" s="38"/>
      <c r="L539" s="40">
        <v>1</v>
      </c>
      <c r="M539" s="41">
        <f>Table1[[#This Row],[سابقه (سال)]]*'جداول پایه'!$B$21</f>
        <v>0.25</v>
      </c>
      <c r="N539" s="38" t="s">
        <v>18</v>
      </c>
      <c r="O539" s="39">
        <f>IFERROR(IF(Table1[[#This Row],[جایگاه سازمانی]]="عملیاتی",VLOOKUP(Table1[[#This Row],[منطقه خدمتی]],Table4[#All],2,FALSE),0),0)</f>
        <v>2</v>
      </c>
      <c r="P539" s="41">
        <f>Table1[[#This Row],[امتیاز جایگاه]]+Table1[[#This Row],[امتیاز مدرک]]+Table1[[#This Row],[امتیاز سابقه]]+Table1[[#This Row],[ضریب منطقه خدمتی]]</f>
        <v>7.25</v>
      </c>
    </row>
    <row r="540" spans="1:16" x14ac:dyDescent="0.15">
      <c r="A540" s="35"/>
      <c r="B540" s="38"/>
      <c r="C540" s="38"/>
      <c r="D540" s="38" t="s">
        <v>93</v>
      </c>
      <c r="E540" s="38"/>
      <c r="F540" s="39">
        <f>IF(Table1[[#This Row],[جایگاه سازمانی]]="عملیاتی",IFERROR(VLOOKUP(Table1[[#This Row],[رتبه]],TblOprGrade[#All],2,FALSE),1),IF(Table1[[#This Row],[جایگاه سازمانی]]="دیسپچ",IFERROR(VLOOKUP(Table1[[#This Row],[رتبه]],TblDispGrade[#All],2,FALSE),1),1))</f>
        <v>1</v>
      </c>
      <c r="G540" s="38" t="s">
        <v>9</v>
      </c>
      <c r="H540" s="39">
        <f>VLOOKUP(Table1[[#This Row],[جایگاه سازمانی]],Table2[#All],2,FALSE)</f>
        <v>3</v>
      </c>
      <c r="I540" s="38" t="s">
        <v>15</v>
      </c>
      <c r="J540" s="39">
        <f>VLOOKUP(Table1[[#This Row],[مدرک تحصیلی]],Table3[#All],2,FALSE)</f>
        <v>2.5</v>
      </c>
      <c r="K540" s="38"/>
      <c r="L540" s="40">
        <v>15</v>
      </c>
      <c r="M540" s="41">
        <f>Table1[[#This Row],[سابقه (سال)]]*'جداول پایه'!$B$21</f>
        <v>3.75</v>
      </c>
      <c r="N540" s="38" t="s">
        <v>18</v>
      </c>
      <c r="O540" s="39">
        <f>IFERROR(IF(Table1[[#This Row],[جایگاه سازمانی]]="عملیاتی",VLOOKUP(Table1[[#This Row],[منطقه خدمتی]],Table4[#All],2,FALSE),0),0)</f>
        <v>2</v>
      </c>
      <c r="P540" s="41">
        <f>Table1[[#This Row],[امتیاز جایگاه]]+Table1[[#This Row],[امتیاز مدرک]]+Table1[[#This Row],[امتیاز سابقه]]+Table1[[#This Row],[ضریب منطقه خدمتی]]</f>
        <v>11.25</v>
      </c>
    </row>
    <row r="541" spans="1:16" x14ac:dyDescent="0.15">
      <c r="A541" s="35"/>
      <c r="B541" s="38"/>
      <c r="C541" s="38"/>
      <c r="D541" s="38" t="s">
        <v>93</v>
      </c>
      <c r="E541" s="38"/>
      <c r="F541" s="39">
        <f>IF(Table1[[#This Row],[جایگاه سازمانی]]="عملیاتی",IFERROR(VLOOKUP(Table1[[#This Row],[رتبه]],TblOprGrade[#All],2,FALSE),1),IF(Table1[[#This Row],[جایگاه سازمانی]]="دیسپچ",IFERROR(VLOOKUP(Table1[[#This Row],[رتبه]],TblDispGrade[#All],2,FALSE),1),1))</f>
        <v>1</v>
      </c>
      <c r="G541" s="38" t="s">
        <v>9</v>
      </c>
      <c r="H541" s="39">
        <f>VLOOKUP(Table1[[#This Row],[جایگاه سازمانی]],Table2[#All],2,FALSE)</f>
        <v>3</v>
      </c>
      <c r="I541" s="38" t="s">
        <v>15</v>
      </c>
      <c r="J541" s="39">
        <f>VLOOKUP(Table1[[#This Row],[مدرک تحصیلی]],Table3[#All],2,FALSE)</f>
        <v>2.5</v>
      </c>
      <c r="K541" s="38"/>
      <c r="L541" s="40">
        <v>15</v>
      </c>
      <c r="M541" s="41">
        <f>Table1[[#This Row],[سابقه (سال)]]*'جداول پایه'!$B$21</f>
        <v>3.75</v>
      </c>
      <c r="N541" s="38" t="s">
        <v>18</v>
      </c>
      <c r="O541" s="39">
        <f>IFERROR(IF(Table1[[#This Row],[جایگاه سازمانی]]="عملیاتی",VLOOKUP(Table1[[#This Row],[منطقه خدمتی]],Table4[#All],2,FALSE),0),0)</f>
        <v>2</v>
      </c>
      <c r="P541" s="41">
        <f>Table1[[#This Row],[امتیاز جایگاه]]+Table1[[#This Row],[امتیاز مدرک]]+Table1[[#This Row],[امتیاز سابقه]]+Table1[[#This Row],[ضریب منطقه خدمتی]]</f>
        <v>11.25</v>
      </c>
    </row>
    <row r="542" spans="1:16" ht="19.899999999999999" customHeight="1" x14ac:dyDescent="0.15">
      <c r="A542" s="35"/>
      <c r="B542" s="38"/>
      <c r="C542" s="38"/>
      <c r="D542" s="38" t="s">
        <v>93</v>
      </c>
      <c r="E542" s="38"/>
      <c r="F542" s="39">
        <f>IF(Table1[[#This Row],[جایگاه سازمانی]]="عملیاتی",IFERROR(VLOOKUP(Table1[[#This Row],[رتبه]],TblOprGrade[#All],2,FALSE),1),IF(Table1[[#This Row],[جایگاه سازمانی]]="دیسپچ",IFERROR(VLOOKUP(Table1[[#This Row],[رتبه]],TblDispGrade[#All],2,FALSE),1),1))</f>
        <v>1</v>
      </c>
      <c r="G542" s="38" t="s">
        <v>9</v>
      </c>
      <c r="H542" s="39">
        <f>VLOOKUP(Table1[[#This Row],[جایگاه سازمانی]],Table2[#All],2,FALSE)</f>
        <v>3</v>
      </c>
      <c r="I542" s="38" t="s">
        <v>14</v>
      </c>
      <c r="J542" s="39">
        <f>VLOOKUP(Table1[[#This Row],[مدرک تحصیلی]],Table3[#All],2,FALSE)</f>
        <v>2</v>
      </c>
      <c r="K542" s="38"/>
      <c r="L542" s="40">
        <v>3</v>
      </c>
      <c r="M542" s="41">
        <f>Table1[[#This Row],[سابقه (سال)]]*'جداول پایه'!$B$21</f>
        <v>0.75</v>
      </c>
      <c r="N542" s="38" t="s">
        <v>18</v>
      </c>
      <c r="O542" s="39">
        <f>IFERROR(IF(Table1[[#This Row],[جایگاه سازمانی]]="عملیاتی",VLOOKUP(Table1[[#This Row],[منطقه خدمتی]],Table4[#All],2,FALSE),0),0)</f>
        <v>2</v>
      </c>
      <c r="P542" s="41">
        <f>Table1[[#This Row],[امتیاز جایگاه]]+Table1[[#This Row],[امتیاز مدرک]]+Table1[[#This Row],[امتیاز سابقه]]+Table1[[#This Row],[ضریب منطقه خدمتی]]</f>
        <v>7.75</v>
      </c>
    </row>
    <row r="543" spans="1:16" x14ac:dyDescent="0.15">
      <c r="A543" s="35"/>
      <c r="B543" s="38"/>
      <c r="C543" s="38"/>
      <c r="D543" s="38" t="s">
        <v>93</v>
      </c>
      <c r="E543" s="38"/>
      <c r="F543" s="39">
        <f>IF(Table1[[#This Row],[جایگاه سازمانی]]="عملیاتی",IFERROR(VLOOKUP(Table1[[#This Row],[رتبه]],TblOprGrade[#All],2,FALSE),1),IF(Table1[[#This Row],[جایگاه سازمانی]]="دیسپچ",IFERROR(VLOOKUP(Table1[[#This Row],[رتبه]],TblDispGrade[#All],2,FALSE),1),1))</f>
        <v>1</v>
      </c>
      <c r="G543" s="38" t="s">
        <v>9</v>
      </c>
      <c r="H543" s="39">
        <f>VLOOKUP(Table1[[#This Row],[جایگاه سازمانی]],Table2[#All],2,FALSE)</f>
        <v>3</v>
      </c>
      <c r="I543" s="38" t="s">
        <v>15</v>
      </c>
      <c r="J543" s="39">
        <f>VLOOKUP(Table1[[#This Row],[مدرک تحصیلی]],Table3[#All],2,FALSE)</f>
        <v>2.5</v>
      </c>
      <c r="K543" s="38"/>
      <c r="L543" s="40">
        <v>1</v>
      </c>
      <c r="M543" s="41">
        <f>Table1[[#This Row],[سابقه (سال)]]*'جداول پایه'!$B$21</f>
        <v>0.25</v>
      </c>
      <c r="N543" s="38" t="s">
        <v>18</v>
      </c>
      <c r="O543" s="39">
        <f>IFERROR(IF(Table1[[#This Row],[جایگاه سازمانی]]="عملیاتی",VLOOKUP(Table1[[#This Row],[منطقه خدمتی]],Table4[#All],2,FALSE),0),0)</f>
        <v>2</v>
      </c>
      <c r="P543" s="41">
        <f>Table1[[#This Row],[امتیاز جایگاه]]+Table1[[#This Row],[امتیاز مدرک]]+Table1[[#This Row],[امتیاز سابقه]]+Table1[[#This Row],[ضریب منطقه خدمتی]]</f>
        <v>7.75</v>
      </c>
    </row>
    <row r="544" spans="1:16" x14ac:dyDescent="0.15">
      <c r="A544" s="35"/>
      <c r="B544" s="38"/>
      <c r="C544" s="38"/>
      <c r="D544" s="38" t="s">
        <v>93</v>
      </c>
      <c r="E544" s="38"/>
      <c r="F544" s="39">
        <f>IF(Table1[[#This Row],[جایگاه سازمانی]]="عملیاتی",IFERROR(VLOOKUP(Table1[[#This Row],[رتبه]],TblOprGrade[#All],2,FALSE),1),IF(Table1[[#This Row],[جایگاه سازمانی]]="دیسپچ",IFERROR(VLOOKUP(Table1[[#This Row],[رتبه]],TblDispGrade[#All],2,FALSE),1),1))</f>
        <v>1</v>
      </c>
      <c r="G544" s="38" t="s">
        <v>9</v>
      </c>
      <c r="H544" s="39">
        <f>VLOOKUP(Table1[[#This Row],[جایگاه سازمانی]],Table2[#All],2,FALSE)</f>
        <v>3</v>
      </c>
      <c r="I544" s="38" t="s">
        <v>14</v>
      </c>
      <c r="J544" s="39">
        <f>VLOOKUP(Table1[[#This Row],[مدرک تحصیلی]],Table3[#All],2,FALSE)</f>
        <v>2</v>
      </c>
      <c r="K544" s="38"/>
      <c r="L544" s="40">
        <v>1</v>
      </c>
      <c r="M544" s="41">
        <f>Table1[[#This Row],[سابقه (سال)]]*'جداول پایه'!$B$21</f>
        <v>0.25</v>
      </c>
      <c r="N544" s="38" t="s">
        <v>18</v>
      </c>
      <c r="O544" s="39">
        <f>IFERROR(IF(Table1[[#This Row],[جایگاه سازمانی]]="عملیاتی",VLOOKUP(Table1[[#This Row],[منطقه خدمتی]],Table4[#All],2,FALSE),0),0)</f>
        <v>2</v>
      </c>
      <c r="P544" s="41">
        <f>Table1[[#This Row],[امتیاز جایگاه]]+Table1[[#This Row],[امتیاز مدرک]]+Table1[[#This Row],[امتیاز سابقه]]+Table1[[#This Row],[ضریب منطقه خدمتی]]</f>
        <v>7.25</v>
      </c>
    </row>
    <row r="545" spans="1:16" x14ac:dyDescent="0.15">
      <c r="A545" s="35"/>
      <c r="B545" s="38"/>
      <c r="C545" s="38"/>
      <c r="D545" s="38" t="s">
        <v>93</v>
      </c>
      <c r="E545" s="38"/>
      <c r="F545" s="39">
        <f>IF(Table1[[#This Row],[جایگاه سازمانی]]="عملیاتی",IFERROR(VLOOKUP(Table1[[#This Row],[رتبه]],TblOprGrade[#All],2,FALSE),1),IF(Table1[[#This Row],[جایگاه سازمانی]]="دیسپچ",IFERROR(VLOOKUP(Table1[[#This Row],[رتبه]],TblDispGrade[#All],2,FALSE),1),1))</f>
        <v>1</v>
      </c>
      <c r="G545" s="38" t="s">
        <v>9</v>
      </c>
      <c r="H545" s="39">
        <f>VLOOKUP(Table1[[#This Row],[جایگاه سازمانی]],Table2[#All],2,FALSE)</f>
        <v>3</v>
      </c>
      <c r="I545" s="38" t="s">
        <v>13</v>
      </c>
      <c r="J545" s="39">
        <f>VLOOKUP(Table1[[#This Row],[مدرک تحصیلی]],Table3[#All],2,FALSE)</f>
        <v>1.5</v>
      </c>
      <c r="K545" s="38"/>
      <c r="L545" s="40">
        <v>15</v>
      </c>
      <c r="M545" s="41">
        <f>Table1[[#This Row],[سابقه (سال)]]*'جداول پایه'!$B$21</f>
        <v>3.75</v>
      </c>
      <c r="N545" s="38" t="s">
        <v>18</v>
      </c>
      <c r="O545" s="39">
        <f>IFERROR(IF(Table1[[#This Row],[جایگاه سازمانی]]="عملیاتی",VLOOKUP(Table1[[#This Row],[منطقه خدمتی]],Table4[#All],2,FALSE),0),0)</f>
        <v>2</v>
      </c>
      <c r="P545" s="41">
        <f>Table1[[#This Row],[امتیاز جایگاه]]+Table1[[#This Row],[امتیاز مدرک]]+Table1[[#This Row],[امتیاز سابقه]]+Table1[[#This Row],[ضریب منطقه خدمتی]]</f>
        <v>10.25</v>
      </c>
    </row>
    <row r="546" spans="1:16" x14ac:dyDescent="0.15">
      <c r="A546" s="35"/>
      <c r="B546" s="38"/>
      <c r="C546" s="38"/>
      <c r="D546" s="38" t="s">
        <v>93</v>
      </c>
      <c r="E546" s="38"/>
      <c r="F546" s="39">
        <f>IF(Table1[[#This Row],[جایگاه سازمانی]]="عملیاتی",IFERROR(VLOOKUP(Table1[[#This Row],[رتبه]],TblOprGrade[#All],2,FALSE),1),IF(Table1[[#This Row],[جایگاه سازمانی]]="دیسپچ",IFERROR(VLOOKUP(Table1[[#This Row],[رتبه]],TblDispGrade[#All],2,FALSE),1),1))</f>
        <v>1</v>
      </c>
      <c r="G546" s="38" t="s">
        <v>9</v>
      </c>
      <c r="H546" s="39">
        <f>VLOOKUP(Table1[[#This Row],[جایگاه سازمانی]],Table2[#All],2,FALSE)</f>
        <v>3</v>
      </c>
      <c r="I546" s="38" t="s">
        <v>15</v>
      </c>
      <c r="J546" s="39">
        <f>VLOOKUP(Table1[[#This Row],[مدرک تحصیلی]],Table3[#All],2,FALSE)</f>
        <v>2.5</v>
      </c>
      <c r="K546" s="38"/>
      <c r="L546" s="40">
        <v>21</v>
      </c>
      <c r="M546" s="41">
        <f>Table1[[#This Row],[سابقه (سال)]]*'جداول پایه'!$B$21</f>
        <v>5.25</v>
      </c>
      <c r="N546" s="38" t="s">
        <v>18</v>
      </c>
      <c r="O546" s="39">
        <f>IFERROR(IF(Table1[[#This Row],[جایگاه سازمانی]]="عملیاتی",VLOOKUP(Table1[[#This Row],[منطقه خدمتی]],Table4[#All],2,FALSE),0),0)</f>
        <v>2</v>
      </c>
      <c r="P546" s="41">
        <f>Table1[[#This Row],[امتیاز جایگاه]]+Table1[[#This Row],[امتیاز مدرک]]+Table1[[#This Row],[امتیاز سابقه]]+Table1[[#This Row],[ضریب منطقه خدمتی]]</f>
        <v>12.75</v>
      </c>
    </row>
    <row r="547" spans="1:16" x14ac:dyDescent="0.15">
      <c r="A547" s="35"/>
      <c r="B547" s="38"/>
      <c r="C547" s="38"/>
      <c r="D547" s="38" t="s">
        <v>93</v>
      </c>
      <c r="E547" s="38"/>
      <c r="F547" s="39">
        <f>IF(Table1[[#This Row],[جایگاه سازمانی]]="عملیاتی",IFERROR(VLOOKUP(Table1[[#This Row],[رتبه]],TblOprGrade[#All],2,FALSE),1),IF(Table1[[#This Row],[جایگاه سازمانی]]="دیسپچ",IFERROR(VLOOKUP(Table1[[#This Row],[رتبه]],TblDispGrade[#All],2,FALSE),1),1))</f>
        <v>1</v>
      </c>
      <c r="G547" s="38" t="s">
        <v>9</v>
      </c>
      <c r="H547" s="39">
        <f>VLOOKUP(Table1[[#This Row],[جایگاه سازمانی]],Table2[#All],2,FALSE)</f>
        <v>3</v>
      </c>
      <c r="I547" s="38" t="s">
        <v>15</v>
      </c>
      <c r="J547" s="39">
        <f>VLOOKUP(Table1[[#This Row],[مدرک تحصیلی]],Table3[#All],2,FALSE)</f>
        <v>2.5</v>
      </c>
      <c r="K547" s="38"/>
      <c r="L547" s="40">
        <v>13</v>
      </c>
      <c r="M547" s="41">
        <f>Table1[[#This Row],[سابقه (سال)]]*'جداول پایه'!$B$21</f>
        <v>3.25</v>
      </c>
      <c r="N547" s="38" t="s">
        <v>18</v>
      </c>
      <c r="O547" s="39">
        <f>IFERROR(IF(Table1[[#This Row],[جایگاه سازمانی]]="عملیاتی",VLOOKUP(Table1[[#This Row],[منطقه خدمتی]],Table4[#All],2,FALSE),0),0)</f>
        <v>2</v>
      </c>
      <c r="P547" s="41">
        <f>Table1[[#This Row],[امتیاز جایگاه]]+Table1[[#This Row],[امتیاز مدرک]]+Table1[[#This Row],[امتیاز سابقه]]+Table1[[#This Row],[ضریب منطقه خدمتی]]</f>
        <v>10.75</v>
      </c>
    </row>
    <row r="548" spans="1:16" x14ac:dyDescent="0.15">
      <c r="A548" s="35"/>
      <c r="B548" s="38"/>
      <c r="C548" s="38"/>
      <c r="D548" s="38" t="s">
        <v>93</v>
      </c>
      <c r="E548" s="38"/>
      <c r="F548" s="39">
        <f>IF(Table1[[#This Row],[جایگاه سازمانی]]="عملیاتی",IFERROR(VLOOKUP(Table1[[#This Row],[رتبه]],TblOprGrade[#All],2,FALSE),1),IF(Table1[[#This Row],[جایگاه سازمانی]]="دیسپچ",IFERROR(VLOOKUP(Table1[[#This Row],[رتبه]],TblDispGrade[#All],2,FALSE),1),1))</f>
        <v>1</v>
      </c>
      <c r="G548" s="38" t="s">
        <v>9</v>
      </c>
      <c r="H548" s="39">
        <f>VLOOKUP(Table1[[#This Row],[جایگاه سازمانی]],Table2[#All],2,FALSE)</f>
        <v>3</v>
      </c>
      <c r="I548" s="38" t="s">
        <v>15</v>
      </c>
      <c r="J548" s="39">
        <f>VLOOKUP(Table1[[#This Row],[مدرک تحصیلی]],Table3[#All],2,FALSE)</f>
        <v>2.5</v>
      </c>
      <c r="K548" s="38"/>
      <c r="L548" s="40">
        <v>6</v>
      </c>
      <c r="M548" s="41">
        <f>Table1[[#This Row],[سابقه (سال)]]*'جداول پایه'!$B$21</f>
        <v>1.5</v>
      </c>
      <c r="N548" s="38" t="s">
        <v>18</v>
      </c>
      <c r="O548" s="39">
        <f>IFERROR(IF(Table1[[#This Row],[جایگاه سازمانی]]="عملیاتی",VLOOKUP(Table1[[#This Row],[منطقه خدمتی]],Table4[#All],2,FALSE),0),0)</f>
        <v>2</v>
      </c>
      <c r="P548" s="41">
        <f>Table1[[#This Row],[امتیاز جایگاه]]+Table1[[#This Row],[امتیاز مدرک]]+Table1[[#This Row],[امتیاز سابقه]]+Table1[[#This Row],[ضریب منطقه خدمتی]]</f>
        <v>9</v>
      </c>
    </row>
    <row r="549" spans="1:16" x14ac:dyDescent="0.15">
      <c r="A549" s="35"/>
      <c r="B549" s="38"/>
      <c r="C549" s="38"/>
      <c r="D549" s="38" t="s">
        <v>93</v>
      </c>
      <c r="E549" s="38"/>
      <c r="F549" s="39">
        <f>IF(Table1[[#This Row],[جایگاه سازمانی]]="عملیاتی",IFERROR(VLOOKUP(Table1[[#This Row],[رتبه]],TblOprGrade[#All],2,FALSE),1),IF(Table1[[#This Row],[جایگاه سازمانی]]="دیسپچ",IFERROR(VLOOKUP(Table1[[#This Row],[رتبه]],TblDispGrade[#All],2,FALSE),1),1))</f>
        <v>1</v>
      </c>
      <c r="G549" s="38" t="s">
        <v>9</v>
      </c>
      <c r="H549" s="39">
        <f>VLOOKUP(Table1[[#This Row],[جایگاه سازمانی]],Table2[#All],2,FALSE)</f>
        <v>3</v>
      </c>
      <c r="I549" s="38" t="s">
        <v>14</v>
      </c>
      <c r="J549" s="39">
        <f>VLOOKUP(Table1[[#This Row],[مدرک تحصیلی]],Table3[#All],2,FALSE)</f>
        <v>2</v>
      </c>
      <c r="K549" s="38"/>
      <c r="L549" s="40">
        <v>1</v>
      </c>
      <c r="M549" s="41">
        <f>Table1[[#This Row],[سابقه (سال)]]*'جداول پایه'!$B$21</f>
        <v>0.25</v>
      </c>
      <c r="N549" s="38" t="s">
        <v>17</v>
      </c>
      <c r="O549" s="39">
        <f>IFERROR(IF(Table1[[#This Row],[جایگاه سازمانی]]="عملیاتی",VLOOKUP(Table1[[#This Row],[منطقه خدمتی]],Table4[#All],2,FALSE),0),0)</f>
        <v>1</v>
      </c>
      <c r="P549" s="41">
        <f>Table1[[#This Row],[امتیاز جایگاه]]+Table1[[#This Row],[امتیاز مدرک]]+Table1[[#This Row],[امتیاز سابقه]]+Table1[[#This Row],[ضریب منطقه خدمتی]]</f>
        <v>6.25</v>
      </c>
    </row>
    <row r="550" spans="1:16" x14ac:dyDescent="0.15">
      <c r="A550" s="35"/>
      <c r="B550" s="38"/>
      <c r="C550" s="38"/>
      <c r="D550" s="38" t="s">
        <v>93</v>
      </c>
      <c r="E550" s="38"/>
      <c r="F550" s="39">
        <f>IF(Table1[[#This Row],[جایگاه سازمانی]]="عملیاتی",IFERROR(VLOOKUP(Table1[[#This Row],[رتبه]],TblOprGrade[#All],2,FALSE),1),IF(Table1[[#This Row],[جایگاه سازمانی]]="دیسپچ",IFERROR(VLOOKUP(Table1[[#This Row],[رتبه]],TblDispGrade[#All],2,FALSE),1),1))</f>
        <v>1</v>
      </c>
      <c r="G550" s="38" t="s">
        <v>9</v>
      </c>
      <c r="H550" s="39">
        <f>VLOOKUP(Table1[[#This Row],[جایگاه سازمانی]],Table2[#All],2,FALSE)</f>
        <v>3</v>
      </c>
      <c r="I550" s="38" t="s">
        <v>14</v>
      </c>
      <c r="J550" s="39">
        <f>VLOOKUP(Table1[[#This Row],[مدرک تحصیلی]],Table3[#All],2,FALSE)</f>
        <v>2</v>
      </c>
      <c r="K550" s="38"/>
      <c r="L550" s="40">
        <v>15</v>
      </c>
      <c r="M550" s="41">
        <f>Table1[[#This Row],[سابقه (سال)]]*'جداول پایه'!$B$21</f>
        <v>3.75</v>
      </c>
      <c r="N550" s="38" t="s">
        <v>18</v>
      </c>
      <c r="O550" s="39">
        <f>IFERROR(IF(Table1[[#This Row],[جایگاه سازمانی]]="عملیاتی",VLOOKUP(Table1[[#This Row],[منطقه خدمتی]],Table4[#All],2,FALSE),0),0)</f>
        <v>2</v>
      </c>
      <c r="P550" s="41">
        <f>Table1[[#This Row],[امتیاز جایگاه]]+Table1[[#This Row],[امتیاز مدرک]]+Table1[[#This Row],[امتیاز سابقه]]+Table1[[#This Row],[ضریب منطقه خدمتی]]</f>
        <v>10.75</v>
      </c>
    </row>
    <row r="551" spans="1:16" x14ac:dyDescent="0.15">
      <c r="A551" s="35"/>
      <c r="B551" s="38"/>
      <c r="C551" s="38"/>
      <c r="D551" s="38" t="s">
        <v>93</v>
      </c>
      <c r="E551" s="38"/>
      <c r="F551" s="39">
        <f>IF(Table1[[#This Row],[جایگاه سازمانی]]="عملیاتی",IFERROR(VLOOKUP(Table1[[#This Row],[رتبه]],TblOprGrade[#All],2,FALSE),1),IF(Table1[[#This Row],[جایگاه سازمانی]]="دیسپچ",IFERROR(VLOOKUP(Table1[[#This Row],[رتبه]],TblDispGrade[#All],2,FALSE),1),1))</f>
        <v>1</v>
      </c>
      <c r="G551" s="38" t="s">
        <v>9</v>
      </c>
      <c r="H551" s="39">
        <f>VLOOKUP(Table1[[#This Row],[جایگاه سازمانی]],Table2[#All],2,FALSE)</f>
        <v>3</v>
      </c>
      <c r="I551" s="38" t="s">
        <v>14</v>
      </c>
      <c r="J551" s="39">
        <f>VLOOKUP(Table1[[#This Row],[مدرک تحصیلی]],Table3[#All],2,FALSE)</f>
        <v>2</v>
      </c>
      <c r="K551" s="38"/>
      <c r="L551" s="40">
        <v>13</v>
      </c>
      <c r="M551" s="41">
        <f>Table1[[#This Row],[سابقه (سال)]]*'جداول پایه'!$B$21</f>
        <v>3.25</v>
      </c>
      <c r="N551" s="38" t="s">
        <v>18</v>
      </c>
      <c r="O551" s="39">
        <f>IFERROR(IF(Table1[[#This Row],[جایگاه سازمانی]]="عملیاتی",VLOOKUP(Table1[[#This Row],[منطقه خدمتی]],Table4[#All],2,FALSE),0),0)</f>
        <v>2</v>
      </c>
      <c r="P551" s="41">
        <f>Table1[[#This Row],[امتیاز جایگاه]]+Table1[[#This Row],[امتیاز مدرک]]+Table1[[#This Row],[امتیاز سابقه]]+Table1[[#This Row],[ضریب منطقه خدمتی]]</f>
        <v>10.25</v>
      </c>
    </row>
    <row r="552" spans="1:16" x14ac:dyDescent="0.15">
      <c r="A552" s="35"/>
      <c r="B552" s="38"/>
      <c r="C552" s="38"/>
      <c r="D552" s="38" t="s">
        <v>93</v>
      </c>
      <c r="E552" s="38"/>
      <c r="F552" s="39">
        <f>IF(Table1[[#This Row],[جایگاه سازمانی]]="عملیاتی",IFERROR(VLOOKUP(Table1[[#This Row],[رتبه]],TblOprGrade[#All],2,FALSE),1),IF(Table1[[#This Row],[جایگاه سازمانی]]="دیسپچ",IFERROR(VLOOKUP(Table1[[#This Row],[رتبه]],TblDispGrade[#All],2,FALSE),1),1))</f>
        <v>1</v>
      </c>
      <c r="G552" s="38" t="s">
        <v>9</v>
      </c>
      <c r="H552" s="39">
        <f>VLOOKUP(Table1[[#This Row],[جایگاه سازمانی]],Table2[#All],2,FALSE)</f>
        <v>3</v>
      </c>
      <c r="I552" s="38" t="s">
        <v>15</v>
      </c>
      <c r="J552" s="39">
        <f>VLOOKUP(Table1[[#This Row],[مدرک تحصیلی]],Table3[#All],2,FALSE)</f>
        <v>2.5</v>
      </c>
      <c r="K552" s="38"/>
      <c r="L552" s="40">
        <v>9</v>
      </c>
      <c r="M552" s="41">
        <f>Table1[[#This Row],[سابقه (سال)]]*'جداول پایه'!$B$21</f>
        <v>2.25</v>
      </c>
      <c r="N552" s="38" t="s">
        <v>18</v>
      </c>
      <c r="O552" s="39">
        <f>IFERROR(IF(Table1[[#This Row],[جایگاه سازمانی]]="عملیاتی",VLOOKUP(Table1[[#This Row],[منطقه خدمتی]],Table4[#All],2,FALSE),0),0)</f>
        <v>2</v>
      </c>
      <c r="P552" s="41">
        <f>Table1[[#This Row],[امتیاز جایگاه]]+Table1[[#This Row],[امتیاز مدرک]]+Table1[[#This Row],[امتیاز سابقه]]+Table1[[#This Row],[ضریب منطقه خدمتی]]</f>
        <v>9.75</v>
      </c>
    </row>
    <row r="553" spans="1:16" x14ac:dyDescent="0.15">
      <c r="A553" s="35"/>
      <c r="B553" s="38"/>
      <c r="C553" s="38"/>
      <c r="D553" s="38" t="s">
        <v>93</v>
      </c>
      <c r="E553" s="38"/>
      <c r="F553" s="39">
        <f>IF(Table1[[#This Row],[جایگاه سازمانی]]="عملیاتی",IFERROR(VLOOKUP(Table1[[#This Row],[رتبه]],TblOprGrade[#All],2,FALSE),1),IF(Table1[[#This Row],[جایگاه سازمانی]]="دیسپچ",IFERROR(VLOOKUP(Table1[[#This Row],[رتبه]],TblDispGrade[#All],2,FALSE),1),1))</f>
        <v>1</v>
      </c>
      <c r="G553" s="38" t="s">
        <v>9</v>
      </c>
      <c r="H553" s="39">
        <f>VLOOKUP(Table1[[#This Row],[جایگاه سازمانی]],Table2[#All],2,FALSE)</f>
        <v>3</v>
      </c>
      <c r="I553" s="38" t="s">
        <v>14</v>
      </c>
      <c r="J553" s="39">
        <f>VLOOKUP(Table1[[#This Row],[مدرک تحصیلی]],Table3[#All],2,FALSE)</f>
        <v>2</v>
      </c>
      <c r="K553" s="38"/>
      <c r="L553" s="40">
        <v>1</v>
      </c>
      <c r="M553" s="41">
        <f>Table1[[#This Row],[سابقه (سال)]]*'جداول پایه'!$B$21</f>
        <v>0.25</v>
      </c>
      <c r="N553" s="38" t="s">
        <v>18</v>
      </c>
      <c r="O553" s="39">
        <f>IFERROR(IF(Table1[[#This Row],[جایگاه سازمانی]]="عملیاتی",VLOOKUP(Table1[[#This Row],[منطقه خدمتی]],Table4[#All],2,FALSE),0),0)</f>
        <v>2</v>
      </c>
      <c r="P553" s="41">
        <f>Table1[[#This Row],[امتیاز جایگاه]]+Table1[[#This Row],[امتیاز مدرک]]+Table1[[#This Row],[امتیاز سابقه]]+Table1[[#This Row],[ضریب منطقه خدمتی]]</f>
        <v>7.25</v>
      </c>
    </row>
    <row r="554" spans="1:16" x14ac:dyDescent="0.15">
      <c r="A554" s="35"/>
      <c r="B554" s="38"/>
      <c r="C554" s="38"/>
      <c r="D554" s="38" t="s">
        <v>93</v>
      </c>
      <c r="E554" s="38"/>
      <c r="F554" s="39">
        <f>IF(Table1[[#This Row],[جایگاه سازمانی]]="عملیاتی",IFERROR(VLOOKUP(Table1[[#This Row],[رتبه]],TblOprGrade[#All],2,FALSE),1),IF(Table1[[#This Row],[جایگاه سازمانی]]="دیسپچ",IFERROR(VLOOKUP(Table1[[#This Row],[رتبه]],TblDispGrade[#All],2,FALSE),1),1))</f>
        <v>1</v>
      </c>
      <c r="G554" s="38" t="s">
        <v>9</v>
      </c>
      <c r="H554" s="39">
        <f>VLOOKUP(Table1[[#This Row],[جایگاه سازمانی]],Table2[#All],2,FALSE)</f>
        <v>3</v>
      </c>
      <c r="I554" s="38" t="s">
        <v>14</v>
      </c>
      <c r="J554" s="39">
        <f>VLOOKUP(Table1[[#This Row],[مدرک تحصیلی]],Table3[#All],2,FALSE)</f>
        <v>2</v>
      </c>
      <c r="K554" s="38"/>
      <c r="L554" s="40">
        <v>24</v>
      </c>
      <c r="M554" s="41">
        <f>Table1[[#This Row],[سابقه (سال)]]*'جداول پایه'!$B$21</f>
        <v>6</v>
      </c>
      <c r="N554" s="38" t="s">
        <v>18</v>
      </c>
      <c r="O554" s="39">
        <f>IFERROR(IF(Table1[[#This Row],[جایگاه سازمانی]]="عملیاتی",VLOOKUP(Table1[[#This Row],[منطقه خدمتی]],Table4[#All],2,FALSE),0),0)</f>
        <v>2</v>
      </c>
      <c r="P554" s="41">
        <f>Table1[[#This Row],[امتیاز جایگاه]]+Table1[[#This Row],[امتیاز مدرک]]+Table1[[#This Row],[امتیاز سابقه]]+Table1[[#This Row],[ضریب منطقه خدمتی]]</f>
        <v>13</v>
      </c>
    </row>
    <row r="555" spans="1:16" x14ac:dyDescent="0.15">
      <c r="A555" s="35"/>
      <c r="B555" s="38"/>
      <c r="C555" s="38"/>
      <c r="D555" s="38" t="s">
        <v>93</v>
      </c>
      <c r="E555" s="38"/>
      <c r="F555" s="39">
        <f>IF(Table1[[#This Row],[جایگاه سازمانی]]="عملیاتی",IFERROR(VLOOKUP(Table1[[#This Row],[رتبه]],TblOprGrade[#All],2,FALSE),1),IF(Table1[[#This Row],[جایگاه سازمانی]]="دیسپچ",IFERROR(VLOOKUP(Table1[[#This Row],[رتبه]],TblDispGrade[#All],2,FALSE),1),1))</f>
        <v>1</v>
      </c>
      <c r="G555" s="38" t="s">
        <v>9</v>
      </c>
      <c r="H555" s="39">
        <f>VLOOKUP(Table1[[#This Row],[جایگاه سازمانی]],Table2[#All],2,FALSE)</f>
        <v>3</v>
      </c>
      <c r="I555" s="38" t="s">
        <v>15</v>
      </c>
      <c r="J555" s="39">
        <f>VLOOKUP(Table1[[#This Row],[مدرک تحصیلی]],Table3[#All],2,FALSE)</f>
        <v>2.5</v>
      </c>
      <c r="K555" s="38"/>
      <c r="L555" s="40">
        <v>11</v>
      </c>
      <c r="M555" s="41">
        <f>Table1[[#This Row],[سابقه (سال)]]*'جداول پایه'!$B$21</f>
        <v>2.75</v>
      </c>
      <c r="N555" s="38" t="s">
        <v>18</v>
      </c>
      <c r="O555" s="39">
        <f>IFERROR(IF(Table1[[#This Row],[جایگاه سازمانی]]="عملیاتی",VLOOKUP(Table1[[#This Row],[منطقه خدمتی]],Table4[#All],2,FALSE),0),0)</f>
        <v>2</v>
      </c>
      <c r="P555" s="41">
        <f>Table1[[#This Row],[امتیاز جایگاه]]+Table1[[#This Row],[امتیاز مدرک]]+Table1[[#This Row],[امتیاز سابقه]]+Table1[[#This Row],[ضریب منطقه خدمتی]]</f>
        <v>10.25</v>
      </c>
    </row>
    <row r="556" spans="1:16" x14ac:dyDescent="0.15">
      <c r="A556" s="35"/>
      <c r="B556" s="38"/>
      <c r="C556" s="38"/>
      <c r="D556" s="38" t="s">
        <v>93</v>
      </c>
      <c r="E556" s="38"/>
      <c r="F556" s="39">
        <f>IF(Table1[[#This Row],[جایگاه سازمانی]]="عملیاتی",IFERROR(VLOOKUP(Table1[[#This Row],[رتبه]],TblOprGrade[#All],2,FALSE),1),IF(Table1[[#This Row],[جایگاه سازمانی]]="دیسپچ",IFERROR(VLOOKUP(Table1[[#This Row],[رتبه]],TblDispGrade[#All],2,FALSE),1),1))</f>
        <v>1</v>
      </c>
      <c r="G556" s="38" t="s">
        <v>9</v>
      </c>
      <c r="H556" s="39">
        <f>VLOOKUP(Table1[[#This Row],[جایگاه سازمانی]],Table2[#All],2,FALSE)</f>
        <v>3</v>
      </c>
      <c r="I556" s="38" t="s">
        <v>15</v>
      </c>
      <c r="J556" s="39">
        <f>VLOOKUP(Table1[[#This Row],[مدرک تحصیلی]],Table3[#All],2,FALSE)</f>
        <v>2.5</v>
      </c>
      <c r="K556" s="38"/>
      <c r="L556" s="40">
        <v>15</v>
      </c>
      <c r="M556" s="41">
        <f>Table1[[#This Row],[سابقه (سال)]]*'جداول پایه'!$B$21</f>
        <v>3.75</v>
      </c>
      <c r="N556" s="38" t="s">
        <v>18</v>
      </c>
      <c r="O556" s="39">
        <f>IFERROR(IF(Table1[[#This Row],[جایگاه سازمانی]]="عملیاتی",VLOOKUP(Table1[[#This Row],[منطقه خدمتی]],Table4[#All],2,FALSE),0),0)</f>
        <v>2</v>
      </c>
      <c r="P556" s="41">
        <f>Table1[[#This Row],[امتیاز جایگاه]]+Table1[[#This Row],[امتیاز مدرک]]+Table1[[#This Row],[امتیاز سابقه]]+Table1[[#This Row],[ضریب منطقه خدمتی]]</f>
        <v>11.25</v>
      </c>
    </row>
    <row r="557" spans="1:16" x14ac:dyDescent="0.15">
      <c r="A557" s="35"/>
      <c r="B557" s="38"/>
      <c r="C557" s="38"/>
      <c r="D557" s="38" t="s">
        <v>93</v>
      </c>
      <c r="E557" s="38"/>
      <c r="F557" s="39">
        <f>IF(Table1[[#This Row],[جایگاه سازمانی]]="عملیاتی",IFERROR(VLOOKUP(Table1[[#This Row],[رتبه]],TblOprGrade[#All],2,FALSE),1),IF(Table1[[#This Row],[جایگاه سازمانی]]="دیسپچ",IFERROR(VLOOKUP(Table1[[#This Row],[رتبه]],TblDispGrade[#All],2,FALSE),1),1))</f>
        <v>1</v>
      </c>
      <c r="G557" s="38" t="s">
        <v>9</v>
      </c>
      <c r="H557" s="39">
        <f>VLOOKUP(Table1[[#This Row],[جایگاه سازمانی]],Table2[#All],2,FALSE)</f>
        <v>3</v>
      </c>
      <c r="I557" s="38" t="s">
        <v>15</v>
      </c>
      <c r="J557" s="39">
        <f>VLOOKUP(Table1[[#This Row],[مدرک تحصیلی]],Table3[#All],2,FALSE)</f>
        <v>2.5</v>
      </c>
      <c r="K557" s="38"/>
      <c r="L557" s="40">
        <v>3</v>
      </c>
      <c r="M557" s="41">
        <f>Table1[[#This Row],[سابقه (سال)]]*'جداول پایه'!$B$21</f>
        <v>0.75</v>
      </c>
      <c r="N557" s="38" t="s">
        <v>18</v>
      </c>
      <c r="O557" s="39">
        <f>IFERROR(IF(Table1[[#This Row],[جایگاه سازمانی]]="عملیاتی",VLOOKUP(Table1[[#This Row],[منطقه خدمتی]],Table4[#All],2,FALSE),0),0)</f>
        <v>2</v>
      </c>
      <c r="P557" s="41">
        <f>Table1[[#This Row],[امتیاز جایگاه]]+Table1[[#This Row],[امتیاز مدرک]]+Table1[[#This Row],[امتیاز سابقه]]+Table1[[#This Row],[ضریب منطقه خدمتی]]</f>
        <v>8.25</v>
      </c>
    </row>
    <row r="558" spans="1:16" x14ac:dyDescent="0.15">
      <c r="A558" s="35"/>
      <c r="B558" s="38"/>
      <c r="C558" s="38"/>
      <c r="D558" s="38" t="s">
        <v>93</v>
      </c>
      <c r="E558" s="38"/>
      <c r="F558" s="39">
        <f>IF(Table1[[#This Row],[جایگاه سازمانی]]="عملیاتی",IFERROR(VLOOKUP(Table1[[#This Row],[رتبه]],TblOprGrade[#All],2,FALSE),1),IF(Table1[[#This Row],[جایگاه سازمانی]]="دیسپچ",IFERROR(VLOOKUP(Table1[[#This Row],[رتبه]],TblDispGrade[#All],2,FALSE),1),1))</f>
        <v>1</v>
      </c>
      <c r="G558" s="38" t="s">
        <v>9</v>
      </c>
      <c r="H558" s="39">
        <f>VLOOKUP(Table1[[#This Row],[جایگاه سازمانی]],Table2[#All],2,FALSE)</f>
        <v>3</v>
      </c>
      <c r="I558" s="38" t="s">
        <v>14</v>
      </c>
      <c r="J558" s="39">
        <f>VLOOKUP(Table1[[#This Row],[مدرک تحصیلی]],Table3[#All],2,FALSE)</f>
        <v>2</v>
      </c>
      <c r="K558" s="38"/>
      <c r="L558" s="40">
        <v>1</v>
      </c>
      <c r="M558" s="41">
        <f>Table1[[#This Row],[سابقه (سال)]]*'جداول پایه'!$B$21</f>
        <v>0.25</v>
      </c>
      <c r="N558" s="38" t="s">
        <v>18</v>
      </c>
      <c r="O558" s="39">
        <f>IFERROR(IF(Table1[[#This Row],[جایگاه سازمانی]]="عملیاتی",VLOOKUP(Table1[[#This Row],[منطقه خدمتی]],Table4[#All],2,FALSE),0),0)</f>
        <v>2</v>
      </c>
      <c r="P558" s="41">
        <f>Table1[[#This Row],[امتیاز جایگاه]]+Table1[[#This Row],[امتیاز مدرک]]+Table1[[#This Row],[امتیاز سابقه]]+Table1[[#This Row],[ضریب منطقه خدمتی]]</f>
        <v>7.25</v>
      </c>
    </row>
    <row r="559" spans="1:16" x14ac:dyDescent="0.15">
      <c r="A559" s="35"/>
      <c r="B559" s="38"/>
      <c r="C559" s="38"/>
      <c r="D559" s="38" t="s">
        <v>93</v>
      </c>
      <c r="E559" s="38"/>
      <c r="F559" s="39">
        <f>IF(Table1[[#This Row],[جایگاه سازمانی]]="عملیاتی",IFERROR(VLOOKUP(Table1[[#This Row],[رتبه]],TblOprGrade[#All],2,FALSE),1),IF(Table1[[#This Row],[جایگاه سازمانی]]="دیسپچ",IFERROR(VLOOKUP(Table1[[#This Row],[رتبه]],TblDispGrade[#All],2,FALSE),1),1))</f>
        <v>1</v>
      </c>
      <c r="G559" s="38" t="s">
        <v>9</v>
      </c>
      <c r="H559" s="39">
        <f>VLOOKUP(Table1[[#This Row],[جایگاه سازمانی]],Table2[#All],2,FALSE)</f>
        <v>3</v>
      </c>
      <c r="I559" s="38" t="s">
        <v>15</v>
      </c>
      <c r="J559" s="39">
        <f>VLOOKUP(Table1[[#This Row],[مدرک تحصیلی]],Table3[#All],2,FALSE)</f>
        <v>2.5</v>
      </c>
      <c r="K559" s="38"/>
      <c r="L559" s="40">
        <v>1</v>
      </c>
      <c r="M559" s="41">
        <f>Table1[[#This Row],[سابقه (سال)]]*'جداول پایه'!$B$21</f>
        <v>0.25</v>
      </c>
      <c r="N559" s="38" t="s">
        <v>18</v>
      </c>
      <c r="O559" s="39">
        <f>IFERROR(IF(Table1[[#This Row],[جایگاه سازمانی]]="عملیاتی",VLOOKUP(Table1[[#This Row],[منطقه خدمتی]],Table4[#All],2,FALSE),0),0)</f>
        <v>2</v>
      </c>
      <c r="P559" s="41">
        <f>Table1[[#This Row],[امتیاز جایگاه]]+Table1[[#This Row],[امتیاز مدرک]]+Table1[[#This Row],[امتیاز سابقه]]+Table1[[#This Row],[ضریب منطقه خدمتی]]</f>
        <v>7.75</v>
      </c>
    </row>
    <row r="560" spans="1:16" x14ac:dyDescent="0.15">
      <c r="A560" s="35"/>
      <c r="B560" s="38"/>
      <c r="C560" s="38"/>
      <c r="D560" s="38" t="s">
        <v>93</v>
      </c>
      <c r="E560" s="38"/>
      <c r="F560" s="39">
        <f>IF(Table1[[#This Row],[جایگاه سازمانی]]="عملیاتی",IFERROR(VLOOKUP(Table1[[#This Row],[رتبه]],TblOprGrade[#All],2,FALSE),1),IF(Table1[[#This Row],[جایگاه سازمانی]]="دیسپچ",IFERROR(VLOOKUP(Table1[[#This Row],[رتبه]],TblDispGrade[#All],2,FALSE),1),1))</f>
        <v>1</v>
      </c>
      <c r="G560" s="38" t="s">
        <v>9</v>
      </c>
      <c r="H560" s="39">
        <f>VLOOKUP(Table1[[#This Row],[جایگاه سازمانی]],Table2[#All],2,FALSE)</f>
        <v>3</v>
      </c>
      <c r="I560" s="38" t="s">
        <v>15</v>
      </c>
      <c r="J560" s="39">
        <f>VLOOKUP(Table1[[#This Row],[مدرک تحصیلی]],Table3[#All],2,FALSE)</f>
        <v>2.5</v>
      </c>
      <c r="K560" s="38"/>
      <c r="L560" s="40">
        <v>1</v>
      </c>
      <c r="M560" s="41">
        <f>Table1[[#This Row],[سابقه (سال)]]*'جداول پایه'!$B$21</f>
        <v>0.25</v>
      </c>
      <c r="N560" s="38" t="s">
        <v>18</v>
      </c>
      <c r="O560" s="39">
        <f>IFERROR(IF(Table1[[#This Row],[جایگاه سازمانی]]="عملیاتی",VLOOKUP(Table1[[#This Row],[منطقه خدمتی]],Table4[#All],2,FALSE),0),0)</f>
        <v>2</v>
      </c>
      <c r="P560" s="41">
        <f>Table1[[#This Row],[امتیاز جایگاه]]+Table1[[#This Row],[امتیاز مدرک]]+Table1[[#This Row],[امتیاز سابقه]]+Table1[[#This Row],[ضریب منطقه خدمتی]]</f>
        <v>7.75</v>
      </c>
    </row>
    <row r="561" spans="1:16" x14ac:dyDescent="0.15">
      <c r="A561" s="35"/>
      <c r="B561" s="38"/>
      <c r="C561" s="38"/>
      <c r="D561" s="38" t="s">
        <v>93</v>
      </c>
      <c r="E561" s="38"/>
      <c r="F561" s="39">
        <f>IF(Table1[[#This Row],[جایگاه سازمانی]]="عملیاتی",IFERROR(VLOOKUP(Table1[[#This Row],[رتبه]],TblOprGrade[#All],2,FALSE),1),IF(Table1[[#This Row],[جایگاه سازمانی]]="دیسپچ",IFERROR(VLOOKUP(Table1[[#This Row],[رتبه]],TblDispGrade[#All],2,FALSE),1),1))</f>
        <v>1</v>
      </c>
      <c r="G561" s="38" t="s">
        <v>9</v>
      </c>
      <c r="H561" s="39">
        <f>VLOOKUP(Table1[[#This Row],[جایگاه سازمانی]],Table2[#All],2,FALSE)</f>
        <v>3</v>
      </c>
      <c r="I561" s="38" t="s">
        <v>14</v>
      </c>
      <c r="J561" s="39">
        <f>VLOOKUP(Table1[[#This Row],[مدرک تحصیلی]],Table3[#All],2,FALSE)</f>
        <v>2</v>
      </c>
      <c r="K561" s="38"/>
      <c r="L561" s="40">
        <v>1</v>
      </c>
      <c r="M561" s="41">
        <f>Table1[[#This Row],[سابقه (سال)]]*'جداول پایه'!$B$21</f>
        <v>0.25</v>
      </c>
      <c r="N561" s="38" t="s">
        <v>18</v>
      </c>
      <c r="O561" s="39">
        <f>IFERROR(IF(Table1[[#This Row],[جایگاه سازمانی]]="عملیاتی",VLOOKUP(Table1[[#This Row],[منطقه خدمتی]],Table4[#All],2,FALSE),0),0)</f>
        <v>2</v>
      </c>
      <c r="P561" s="41">
        <f>Table1[[#This Row],[امتیاز جایگاه]]+Table1[[#This Row],[امتیاز مدرک]]+Table1[[#This Row],[امتیاز سابقه]]+Table1[[#This Row],[ضریب منطقه خدمتی]]</f>
        <v>7.25</v>
      </c>
    </row>
    <row r="562" spans="1:16" x14ac:dyDescent="0.15">
      <c r="A562" s="35"/>
      <c r="B562" s="38"/>
      <c r="C562" s="38"/>
      <c r="D562" s="38" t="s">
        <v>93</v>
      </c>
      <c r="E562" s="38"/>
      <c r="F562" s="39">
        <f>IF(Table1[[#This Row],[جایگاه سازمانی]]="عملیاتی",IFERROR(VLOOKUP(Table1[[#This Row],[رتبه]],TblOprGrade[#All],2,FALSE),1),IF(Table1[[#This Row],[جایگاه سازمانی]]="دیسپچ",IFERROR(VLOOKUP(Table1[[#This Row],[رتبه]],TblDispGrade[#All],2,FALSE),1),1))</f>
        <v>1</v>
      </c>
      <c r="G562" s="38" t="s">
        <v>9</v>
      </c>
      <c r="H562" s="39">
        <f>VLOOKUP(Table1[[#This Row],[جایگاه سازمانی]],Table2[#All],2,FALSE)</f>
        <v>3</v>
      </c>
      <c r="I562" s="38" t="s">
        <v>15</v>
      </c>
      <c r="J562" s="39">
        <f>VLOOKUP(Table1[[#This Row],[مدرک تحصیلی]],Table3[#All],2,FALSE)</f>
        <v>2.5</v>
      </c>
      <c r="K562" s="38"/>
      <c r="L562" s="40">
        <v>11</v>
      </c>
      <c r="M562" s="41">
        <f>Table1[[#This Row],[سابقه (سال)]]*'جداول پایه'!$B$21</f>
        <v>2.75</v>
      </c>
      <c r="N562" s="38" t="s">
        <v>18</v>
      </c>
      <c r="O562" s="39">
        <f>IFERROR(IF(Table1[[#This Row],[جایگاه سازمانی]]="عملیاتی",VLOOKUP(Table1[[#This Row],[منطقه خدمتی]],Table4[#All],2,FALSE),0),0)</f>
        <v>2</v>
      </c>
      <c r="P562" s="41">
        <f>Table1[[#This Row],[امتیاز جایگاه]]+Table1[[#This Row],[امتیاز مدرک]]+Table1[[#This Row],[امتیاز سابقه]]+Table1[[#This Row],[ضریب منطقه خدمتی]]</f>
        <v>10.25</v>
      </c>
    </row>
    <row r="563" spans="1:16" x14ac:dyDescent="0.15">
      <c r="A563" s="35"/>
      <c r="B563" s="38"/>
      <c r="C563" s="38"/>
      <c r="D563" s="38" t="s">
        <v>93</v>
      </c>
      <c r="E563" s="38"/>
      <c r="F563" s="39">
        <f>IF(Table1[[#This Row],[جایگاه سازمانی]]="عملیاتی",IFERROR(VLOOKUP(Table1[[#This Row],[رتبه]],TblOprGrade[#All],2,FALSE),1),IF(Table1[[#This Row],[جایگاه سازمانی]]="دیسپچ",IFERROR(VLOOKUP(Table1[[#This Row],[رتبه]],TblDispGrade[#All],2,FALSE),1),1))</f>
        <v>1</v>
      </c>
      <c r="G563" s="38" t="s">
        <v>9</v>
      </c>
      <c r="H563" s="39">
        <f>VLOOKUP(Table1[[#This Row],[جایگاه سازمانی]],Table2[#All],2,FALSE)</f>
        <v>3</v>
      </c>
      <c r="I563" s="38" t="s">
        <v>15</v>
      </c>
      <c r="J563" s="39">
        <f>VLOOKUP(Table1[[#This Row],[مدرک تحصیلی]],Table3[#All],2,FALSE)</f>
        <v>2.5</v>
      </c>
      <c r="K563" s="38"/>
      <c r="L563" s="40">
        <v>12</v>
      </c>
      <c r="M563" s="41">
        <f>Table1[[#This Row],[سابقه (سال)]]*'جداول پایه'!$B$21</f>
        <v>3</v>
      </c>
      <c r="N563" s="38" t="s">
        <v>18</v>
      </c>
      <c r="O563" s="39">
        <f>IFERROR(IF(Table1[[#This Row],[جایگاه سازمانی]]="عملیاتی",VLOOKUP(Table1[[#This Row],[منطقه خدمتی]],Table4[#All],2,FALSE),0),0)</f>
        <v>2</v>
      </c>
      <c r="P563" s="41">
        <f>Table1[[#This Row],[امتیاز جایگاه]]+Table1[[#This Row],[امتیاز مدرک]]+Table1[[#This Row],[امتیاز سابقه]]+Table1[[#This Row],[ضریب منطقه خدمتی]]</f>
        <v>10.5</v>
      </c>
    </row>
    <row r="564" spans="1:16" x14ac:dyDescent="0.15">
      <c r="A564" s="35"/>
      <c r="B564" s="38"/>
      <c r="C564" s="38"/>
      <c r="D564" s="38" t="s">
        <v>93</v>
      </c>
      <c r="E564" s="38"/>
      <c r="F564" s="39">
        <f>IF(Table1[[#This Row],[جایگاه سازمانی]]="عملیاتی",IFERROR(VLOOKUP(Table1[[#This Row],[رتبه]],TblOprGrade[#All],2,FALSE),1),IF(Table1[[#This Row],[جایگاه سازمانی]]="دیسپچ",IFERROR(VLOOKUP(Table1[[#This Row],[رتبه]],TblDispGrade[#All],2,FALSE),1),1))</f>
        <v>1</v>
      </c>
      <c r="G564" s="38" t="s">
        <v>9</v>
      </c>
      <c r="H564" s="39">
        <f>VLOOKUP(Table1[[#This Row],[جایگاه سازمانی]],Table2[#All],2,FALSE)</f>
        <v>3</v>
      </c>
      <c r="I564" s="38" t="s">
        <v>15</v>
      </c>
      <c r="J564" s="39">
        <f>VLOOKUP(Table1[[#This Row],[مدرک تحصیلی]],Table3[#All],2,FALSE)</f>
        <v>2.5</v>
      </c>
      <c r="K564" s="38"/>
      <c r="L564" s="40">
        <v>9</v>
      </c>
      <c r="M564" s="41">
        <f>Table1[[#This Row],[سابقه (سال)]]*'جداول پایه'!$B$21</f>
        <v>2.25</v>
      </c>
      <c r="N564" s="38" t="s">
        <v>18</v>
      </c>
      <c r="O564" s="39">
        <f>IFERROR(IF(Table1[[#This Row],[جایگاه سازمانی]]="عملیاتی",VLOOKUP(Table1[[#This Row],[منطقه خدمتی]],Table4[#All],2,FALSE),0),0)</f>
        <v>2</v>
      </c>
      <c r="P564" s="41">
        <f>Table1[[#This Row],[امتیاز جایگاه]]+Table1[[#This Row],[امتیاز مدرک]]+Table1[[#This Row],[امتیاز سابقه]]+Table1[[#This Row],[ضریب منطقه خدمتی]]</f>
        <v>9.75</v>
      </c>
    </row>
    <row r="565" spans="1:16" x14ac:dyDescent="0.15">
      <c r="A565" s="35"/>
      <c r="B565" s="38"/>
      <c r="C565" s="38"/>
      <c r="D565" s="38" t="s">
        <v>93</v>
      </c>
      <c r="E565" s="38"/>
      <c r="F565" s="39">
        <f>IF(Table1[[#This Row],[جایگاه سازمانی]]="عملیاتی",IFERROR(VLOOKUP(Table1[[#This Row],[رتبه]],TblOprGrade[#All],2,FALSE),1),IF(Table1[[#This Row],[جایگاه سازمانی]]="دیسپچ",IFERROR(VLOOKUP(Table1[[#This Row],[رتبه]],TblDispGrade[#All],2,FALSE),1),1))</f>
        <v>1</v>
      </c>
      <c r="G565" s="38" t="s">
        <v>9</v>
      </c>
      <c r="H565" s="39">
        <f>VLOOKUP(Table1[[#This Row],[جایگاه سازمانی]],Table2[#All],2,FALSE)</f>
        <v>3</v>
      </c>
      <c r="I565" s="38" t="s">
        <v>16</v>
      </c>
      <c r="J565" s="39">
        <f>VLOOKUP(Table1[[#This Row],[مدرک تحصیلی]],Table3[#All],2,FALSE)</f>
        <v>3</v>
      </c>
      <c r="K565" s="38"/>
      <c r="L565" s="40">
        <v>16</v>
      </c>
      <c r="M565" s="41">
        <f>Table1[[#This Row],[سابقه (سال)]]*'جداول پایه'!$B$21</f>
        <v>4</v>
      </c>
      <c r="N565" s="38" t="s">
        <v>18</v>
      </c>
      <c r="O565" s="39">
        <f>IFERROR(IF(Table1[[#This Row],[جایگاه سازمانی]]="عملیاتی",VLOOKUP(Table1[[#This Row],[منطقه خدمتی]],Table4[#All],2,FALSE),0),0)</f>
        <v>2</v>
      </c>
      <c r="P565" s="41">
        <f>Table1[[#This Row],[امتیاز جایگاه]]+Table1[[#This Row],[امتیاز مدرک]]+Table1[[#This Row],[امتیاز سابقه]]+Table1[[#This Row],[ضریب منطقه خدمتی]]</f>
        <v>12</v>
      </c>
    </row>
    <row r="566" spans="1:16" x14ac:dyDescent="0.15">
      <c r="A566" s="35"/>
      <c r="B566" s="38"/>
      <c r="C566" s="38"/>
      <c r="D566" s="38" t="s">
        <v>93</v>
      </c>
      <c r="E566" s="38"/>
      <c r="F566" s="39">
        <f>IF(Table1[[#This Row],[جایگاه سازمانی]]="عملیاتی",IFERROR(VLOOKUP(Table1[[#This Row],[رتبه]],TblOprGrade[#All],2,FALSE),1),IF(Table1[[#This Row],[جایگاه سازمانی]]="دیسپچ",IFERROR(VLOOKUP(Table1[[#This Row],[رتبه]],TblDispGrade[#All],2,FALSE),1),1))</f>
        <v>1</v>
      </c>
      <c r="G566" s="38" t="s">
        <v>9</v>
      </c>
      <c r="H566" s="39">
        <f>VLOOKUP(Table1[[#This Row],[جایگاه سازمانی]],Table2[#All],2,FALSE)</f>
        <v>3</v>
      </c>
      <c r="I566" s="38" t="s">
        <v>15</v>
      </c>
      <c r="J566" s="39">
        <f>VLOOKUP(Table1[[#This Row],[مدرک تحصیلی]],Table3[#All],2,FALSE)</f>
        <v>2.5</v>
      </c>
      <c r="K566" s="38"/>
      <c r="L566" s="40">
        <v>4</v>
      </c>
      <c r="M566" s="41">
        <f>Table1[[#This Row],[سابقه (سال)]]*'جداول پایه'!$B$21</f>
        <v>1</v>
      </c>
      <c r="N566" s="38" t="s">
        <v>18</v>
      </c>
      <c r="O566" s="39">
        <f>IFERROR(IF(Table1[[#This Row],[جایگاه سازمانی]]="عملیاتی",VLOOKUP(Table1[[#This Row],[منطقه خدمتی]],Table4[#All],2,FALSE),0),0)</f>
        <v>2</v>
      </c>
      <c r="P566" s="41">
        <f>Table1[[#This Row],[امتیاز جایگاه]]+Table1[[#This Row],[امتیاز مدرک]]+Table1[[#This Row],[امتیاز سابقه]]+Table1[[#This Row],[ضریب منطقه خدمتی]]</f>
        <v>8.5</v>
      </c>
    </row>
    <row r="567" spans="1:16" x14ac:dyDescent="0.15">
      <c r="A567" s="35"/>
      <c r="B567" s="38"/>
      <c r="C567" s="38"/>
      <c r="D567" s="38" t="s">
        <v>93</v>
      </c>
      <c r="E567" s="38"/>
      <c r="F567" s="39">
        <f>IF(Table1[[#This Row],[جایگاه سازمانی]]="عملیاتی",IFERROR(VLOOKUP(Table1[[#This Row],[رتبه]],TblOprGrade[#All],2,FALSE),1),IF(Table1[[#This Row],[جایگاه سازمانی]]="دیسپچ",IFERROR(VLOOKUP(Table1[[#This Row],[رتبه]],TblDispGrade[#All],2,FALSE),1),1))</f>
        <v>1</v>
      </c>
      <c r="G567" s="38" t="s">
        <v>9</v>
      </c>
      <c r="H567" s="39">
        <f>VLOOKUP(Table1[[#This Row],[جایگاه سازمانی]],Table2[#All],2,FALSE)</f>
        <v>3</v>
      </c>
      <c r="I567" s="38" t="s">
        <v>15</v>
      </c>
      <c r="J567" s="39">
        <f>VLOOKUP(Table1[[#This Row],[مدرک تحصیلی]],Table3[#All],2,FALSE)</f>
        <v>2.5</v>
      </c>
      <c r="K567" s="38"/>
      <c r="L567" s="40">
        <v>12</v>
      </c>
      <c r="M567" s="41">
        <f>Table1[[#This Row],[سابقه (سال)]]*'جداول پایه'!$B$21</f>
        <v>3</v>
      </c>
      <c r="N567" s="38" t="s">
        <v>18</v>
      </c>
      <c r="O567" s="39">
        <f>IFERROR(IF(Table1[[#This Row],[جایگاه سازمانی]]="عملیاتی",VLOOKUP(Table1[[#This Row],[منطقه خدمتی]],Table4[#All],2,FALSE),0),0)</f>
        <v>2</v>
      </c>
      <c r="P567" s="41">
        <f>Table1[[#This Row],[امتیاز جایگاه]]+Table1[[#This Row],[امتیاز مدرک]]+Table1[[#This Row],[امتیاز سابقه]]+Table1[[#This Row],[ضریب منطقه خدمتی]]</f>
        <v>10.5</v>
      </c>
    </row>
    <row r="568" spans="1:16" x14ac:dyDescent="0.15">
      <c r="A568" s="35"/>
      <c r="B568" s="38"/>
      <c r="C568" s="38"/>
      <c r="D568" s="38" t="s">
        <v>93</v>
      </c>
      <c r="E568" s="38"/>
      <c r="F568" s="39">
        <f>IF(Table1[[#This Row],[جایگاه سازمانی]]="عملیاتی",IFERROR(VLOOKUP(Table1[[#This Row],[رتبه]],TblOprGrade[#All],2,FALSE),1),IF(Table1[[#This Row],[جایگاه سازمانی]]="دیسپچ",IFERROR(VLOOKUP(Table1[[#This Row],[رتبه]],TblDispGrade[#All],2,FALSE),1),1))</f>
        <v>1</v>
      </c>
      <c r="G568" s="38" t="s">
        <v>9</v>
      </c>
      <c r="H568" s="39">
        <f>VLOOKUP(Table1[[#This Row],[جایگاه سازمانی]],Table2[#All],2,FALSE)</f>
        <v>3</v>
      </c>
      <c r="I568" s="38" t="s">
        <v>15</v>
      </c>
      <c r="J568" s="39">
        <f>VLOOKUP(Table1[[#This Row],[مدرک تحصیلی]],Table3[#All],2,FALSE)</f>
        <v>2.5</v>
      </c>
      <c r="K568" s="38"/>
      <c r="L568" s="40">
        <v>23</v>
      </c>
      <c r="M568" s="41">
        <f>Table1[[#This Row],[سابقه (سال)]]*'جداول پایه'!$B$21</f>
        <v>5.75</v>
      </c>
      <c r="N568" s="38" t="s">
        <v>18</v>
      </c>
      <c r="O568" s="39">
        <f>IFERROR(IF(Table1[[#This Row],[جایگاه سازمانی]]="عملیاتی",VLOOKUP(Table1[[#This Row],[منطقه خدمتی]],Table4[#All],2,FALSE),0),0)</f>
        <v>2</v>
      </c>
      <c r="P568" s="41">
        <f>Table1[[#This Row],[امتیاز جایگاه]]+Table1[[#This Row],[امتیاز مدرک]]+Table1[[#This Row],[امتیاز سابقه]]+Table1[[#This Row],[ضریب منطقه خدمتی]]</f>
        <v>13.25</v>
      </c>
    </row>
    <row r="569" spans="1:16" x14ac:dyDescent="0.15">
      <c r="A569" s="35"/>
      <c r="B569" s="38"/>
      <c r="C569" s="38"/>
      <c r="D569" s="38" t="s">
        <v>93</v>
      </c>
      <c r="E569" s="38"/>
      <c r="F569" s="39">
        <f>IF(Table1[[#This Row],[جایگاه سازمانی]]="عملیاتی",IFERROR(VLOOKUP(Table1[[#This Row],[رتبه]],TblOprGrade[#All],2,FALSE),1),IF(Table1[[#This Row],[جایگاه سازمانی]]="دیسپچ",IFERROR(VLOOKUP(Table1[[#This Row],[رتبه]],TblDispGrade[#All],2,FALSE),1),1))</f>
        <v>1</v>
      </c>
      <c r="G569" s="38" t="s">
        <v>9</v>
      </c>
      <c r="H569" s="39">
        <f>VLOOKUP(Table1[[#This Row],[جایگاه سازمانی]],Table2[#All],2,FALSE)</f>
        <v>3</v>
      </c>
      <c r="I569" s="38" t="s">
        <v>13</v>
      </c>
      <c r="J569" s="39">
        <f>VLOOKUP(Table1[[#This Row],[مدرک تحصیلی]],Table3[#All],2,FALSE)</f>
        <v>1.5</v>
      </c>
      <c r="K569" s="38"/>
      <c r="L569" s="40">
        <v>15</v>
      </c>
      <c r="M569" s="41">
        <f>Table1[[#This Row],[سابقه (سال)]]*'جداول پایه'!$B$21</f>
        <v>3.75</v>
      </c>
      <c r="N569" s="38" t="s">
        <v>18</v>
      </c>
      <c r="O569" s="39">
        <f>IFERROR(IF(Table1[[#This Row],[جایگاه سازمانی]]="عملیاتی",VLOOKUP(Table1[[#This Row],[منطقه خدمتی]],Table4[#All],2,FALSE),0),0)</f>
        <v>2</v>
      </c>
      <c r="P569" s="41">
        <f>Table1[[#This Row],[امتیاز جایگاه]]+Table1[[#This Row],[امتیاز مدرک]]+Table1[[#This Row],[امتیاز سابقه]]+Table1[[#This Row],[ضریب منطقه خدمتی]]</f>
        <v>10.25</v>
      </c>
    </row>
    <row r="570" spans="1:16" x14ac:dyDescent="0.15">
      <c r="A570" s="35"/>
      <c r="B570" s="38"/>
      <c r="C570" s="38"/>
      <c r="D570" s="38" t="s">
        <v>93</v>
      </c>
      <c r="E570" s="38"/>
      <c r="F570" s="39">
        <f>IF(Table1[[#This Row],[جایگاه سازمانی]]="عملیاتی",IFERROR(VLOOKUP(Table1[[#This Row],[رتبه]],TblOprGrade[#All],2,FALSE),1),IF(Table1[[#This Row],[جایگاه سازمانی]]="دیسپچ",IFERROR(VLOOKUP(Table1[[#This Row],[رتبه]],TblDispGrade[#All],2,FALSE),1),1))</f>
        <v>1</v>
      </c>
      <c r="G570" s="38" t="s">
        <v>9</v>
      </c>
      <c r="H570" s="39">
        <f>VLOOKUP(Table1[[#This Row],[جایگاه سازمانی]],Table2[#All],2,FALSE)</f>
        <v>3</v>
      </c>
      <c r="I570" s="38" t="s">
        <v>14</v>
      </c>
      <c r="J570" s="39">
        <f>VLOOKUP(Table1[[#This Row],[مدرک تحصیلی]],Table3[#All],2,FALSE)</f>
        <v>2</v>
      </c>
      <c r="K570" s="38"/>
      <c r="L570" s="40">
        <v>1</v>
      </c>
      <c r="M570" s="41">
        <f>Table1[[#This Row],[سابقه (سال)]]*'جداول پایه'!$B$21</f>
        <v>0.25</v>
      </c>
      <c r="N570" s="38" t="s">
        <v>18</v>
      </c>
      <c r="O570" s="39">
        <f>IFERROR(IF(Table1[[#This Row],[جایگاه سازمانی]]="عملیاتی",VLOOKUP(Table1[[#This Row],[منطقه خدمتی]],Table4[#All],2,FALSE),0),0)</f>
        <v>2</v>
      </c>
      <c r="P570" s="41">
        <f>Table1[[#This Row],[امتیاز جایگاه]]+Table1[[#This Row],[امتیاز مدرک]]+Table1[[#This Row],[امتیاز سابقه]]+Table1[[#This Row],[ضریب منطقه خدمتی]]</f>
        <v>7.25</v>
      </c>
    </row>
    <row r="571" spans="1:16" x14ac:dyDescent="0.15">
      <c r="A571" s="35"/>
      <c r="B571" s="38"/>
      <c r="C571" s="38"/>
      <c r="D571" s="38" t="s">
        <v>93</v>
      </c>
      <c r="E571" s="38"/>
      <c r="F571" s="39">
        <f>IF(Table1[[#This Row],[جایگاه سازمانی]]="عملیاتی",IFERROR(VLOOKUP(Table1[[#This Row],[رتبه]],TblOprGrade[#All],2,FALSE),1),IF(Table1[[#This Row],[جایگاه سازمانی]]="دیسپچ",IFERROR(VLOOKUP(Table1[[#This Row],[رتبه]],TblDispGrade[#All],2,FALSE),1),1))</f>
        <v>1</v>
      </c>
      <c r="G571" s="38" t="s">
        <v>9</v>
      </c>
      <c r="H571" s="39">
        <f>VLOOKUP(Table1[[#This Row],[جایگاه سازمانی]],Table2[#All],2,FALSE)</f>
        <v>3</v>
      </c>
      <c r="I571" s="38" t="s">
        <v>15</v>
      </c>
      <c r="J571" s="39">
        <f>VLOOKUP(Table1[[#This Row],[مدرک تحصیلی]],Table3[#All],2,FALSE)</f>
        <v>2.5</v>
      </c>
      <c r="K571" s="38"/>
      <c r="L571" s="40">
        <v>2</v>
      </c>
      <c r="M571" s="41">
        <f>Table1[[#This Row],[سابقه (سال)]]*'جداول پایه'!$B$21</f>
        <v>0.5</v>
      </c>
      <c r="N571" s="38" t="s">
        <v>18</v>
      </c>
      <c r="O571" s="39">
        <f>IFERROR(IF(Table1[[#This Row],[جایگاه سازمانی]]="عملیاتی",VLOOKUP(Table1[[#This Row],[منطقه خدمتی]],Table4[#All],2,FALSE),0),0)</f>
        <v>2</v>
      </c>
      <c r="P571" s="41">
        <f>Table1[[#This Row],[امتیاز جایگاه]]+Table1[[#This Row],[امتیاز مدرک]]+Table1[[#This Row],[امتیاز سابقه]]+Table1[[#This Row],[ضریب منطقه خدمتی]]</f>
        <v>8</v>
      </c>
    </row>
    <row r="572" spans="1:16" x14ac:dyDescent="0.15">
      <c r="A572" s="35"/>
      <c r="B572" s="38"/>
      <c r="C572" s="38"/>
      <c r="D572" s="38" t="s">
        <v>93</v>
      </c>
      <c r="E572" s="38"/>
      <c r="F572" s="39">
        <f>IF(Table1[[#This Row],[جایگاه سازمانی]]="عملیاتی",IFERROR(VLOOKUP(Table1[[#This Row],[رتبه]],TblOprGrade[#All],2,FALSE),1),IF(Table1[[#This Row],[جایگاه سازمانی]]="دیسپچ",IFERROR(VLOOKUP(Table1[[#This Row],[رتبه]],TblDispGrade[#All],2,FALSE),1),1))</f>
        <v>1</v>
      </c>
      <c r="G572" s="38" t="s">
        <v>9</v>
      </c>
      <c r="H572" s="39">
        <f>VLOOKUP(Table1[[#This Row],[جایگاه سازمانی]],Table2[#All],2,FALSE)</f>
        <v>3</v>
      </c>
      <c r="I572" s="38" t="s">
        <v>14</v>
      </c>
      <c r="J572" s="39">
        <f>VLOOKUP(Table1[[#This Row],[مدرک تحصیلی]],Table3[#All],2,FALSE)</f>
        <v>2</v>
      </c>
      <c r="K572" s="38"/>
      <c r="L572" s="40">
        <v>1</v>
      </c>
      <c r="M572" s="41">
        <f>Table1[[#This Row],[سابقه (سال)]]*'جداول پایه'!$B$21</f>
        <v>0.25</v>
      </c>
      <c r="N572" s="38" t="s">
        <v>18</v>
      </c>
      <c r="O572" s="39">
        <f>IFERROR(IF(Table1[[#This Row],[جایگاه سازمانی]]="عملیاتی",VLOOKUP(Table1[[#This Row],[منطقه خدمتی]],Table4[#All],2,FALSE),0),0)</f>
        <v>2</v>
      </c>
      <c r="P572" s="41">
        <f>Table1[[#This Row],[امتیاز جایگاه]]+Table1[[#This Row],[امتیاز مدرک]]+Table1[[#This Row],[امتیاز سابقه]]+Table1[[#This Row],[ضریب منطقه خدمتی]]</f>
        <v>7.25</v>
      </c>
    </row>
    <row r="573" spans="1:16" x14ac:dyDescent="0.15">
      <c r="A573" s="35"/>
      <c r="B573" s="38"/>
      <c r="C573" s="38"/>
      <c r="D573" s="38" t="s">
        <v>93</v>
      </c>
      <c r="E573" s="38"/>
      <c r="F573" s="39">
        <f>IF(Table1[[#This Row],[جایگاه سازمانی]]="عملیاتی",IFERROR(VLOOKUP(Table1[[#This Row],[رتبه]],TblOprGrade[#All],2,FALSE),1),IF(Table1[[#This Row],[جایگاه سازمانی]]="دیسپچ",IFERROR(VLOOKUP(Table1[[#This Row],[رتبه]],TblDispGrade[#All],2,FALSE),1),1))</f>
        <v>1</v>
      </c>
      <c r="G573" s="38" t="s">
        <v>9</v>
      </c>
      <c r="H573" s="39">
        <f>VLOOKUP(Table1[[#This Row],[جایگاه سازمانی]],Table2[#All],2,FALSE)</f>
        <v>3</v>
      </c>
      <c r="I573" s="38" t="s">
        <v>14</v>
      </c>
      <c r="J573" s="39">
        <f>VLOOKUP(Table1[[#This Row],[مدرک تحصیلی]],Table3[#All],2,FALSE)</f>
        <v>2</v>
      </c>
      <c r="K573" s="38"/>
      <c r="L573" s="40">
        <v>2</v>
      </c>
      <c r="M573" s="41">
        <f>Table1[[#This Row],[سابقه (سال)]]*'جداول پایه'!$B$21</f>
        <v>0.5</v>
      </c>
      <c r="N573" s="38" t="s">
        <v>18</v>
      </c>
      <c r="O573" s="39">
        <f>IFERROR(IF(Table1[[#This Row],[جایگاه سازمانی]]="عملیاتی",VLOOKUP(Table1[[#This Row],[منطقه خدمتی]],Table4[#All],2,FALSE),0),0)</f>
        <v>2</v>
      </c>
      <c r="P573" s="41">
        <f>Table1[[#This Row],[امتیاز جایگاه]]+Table1[[#This Row],[امتیاز مدرک]]+Table1[[#This Row],[امتیاز سابقه]]+Table1[[#This Row],[ضریب منطقه خدمتی]]</f>
        <v>7.5</v>
      </c>
    </row>
    <row r="574" spans="1:16" x14ac:dyDescent="0.15">
      <c r="A574" s="35"/>
      <c r="B574" s="38"/>
      <c r="C574" s="38"/>
      <c r="D574" s="38" t="s">
        <v>93</v>
      </c>
      <c r="E574" s="38"/>
      <c r="F574" s="39">
        <f>IF(Table1[[#This Row],[جایگاه سازمانی]]="عملیاتی",IFERROR(VLOOKUP(Table1[[#This Row],[رتبه]],TblOprGrade[#All],2,FALSE),1),IF(Table1[[#This Row],[جایگاه سازمانی]]="دیسپچ",IFERROR(VLOOKUP(Table1[[#This Row],[رتبه]],TblDispGrade[#All],2,FALSE),1),1))</f>
        <v>1</v>
      </c>
      <c r="G574" s="38" t="s">
        <v>9</v>
      </c>
      <c r="H574" s="39">
        <f>VLOOKUP(Table1[[#This Row],[جایگاه سازمانی]],Table2[#All],2,FALSE)</f>
        <v>3</v>
      </c>
      <c r="I574" s="38" t="s">
        <v>14</v>
      </c>
      <c r="J574" s="39">
        <f>VLOOKUP(Table1[[#This Row],[مدرک تحصیلی]],Table3[#All],2,FALSE)</f>
        <v>2</v>
      </c>
      <c r="K574" s="38"/>
      <c r="L574" s="40">
        <v>21</v>
      </c>
      <c r="M574" s="41">
        <f>Table1[[#This Row],[سابقه (سال)]]*'جداول پایه'!$B$21</f>
        <v>5.25</v>
      </c>
      <c r="N574" s="38" t="s">
        <v>18</v>
      </c>
      <c r="O574" s="39">
        <f>IFERROR(IF(Table1[[#This Row],[جایگاه سازمانی]]="عملیاتی",VLOOKUP(Table1[[#This Row],[منطقه خدمتی]],Table4[#All],2,FALSE),0),0)</f>
        <v>2</v>
      </c>
      <c r="P574" s="41">
        <f>Table1[[#This Row],[امتیاز جایگاه]]+Table1[[#This Row],[امتیاز مدرک]]+Table1[[#This Row],[امتیاز سابقه]]+Table1[[#This Row],[ضریب منطقه خدمتی]]</f>
        <v>12.25</v>
      </c>
    </row>
    <row r="575" spans="1:16" x14ac:dyDescent="0.15">
      <c r="A575" s="35"/>
      <c r="B575" s="38"/>
      <c r="C575" s="38"/>
      <c r="D575" s="38" t="s">
        <v>93</v>
      </c>
      <c r="E575" s="38"/>
      <c r="F575" s="39">
        <f>IF(Table1[[#This Row],[جایگاه سازمانی]]="عملیاتی",IFERROR(VLOOKUP(Table1[[#This Row],[رتبه]],TblOprGrade[#All],2,FALSE),1),IF(Table1[[#This Row],[جایگاه سازمانی]]="دیسپچ",IFERROR(VLOOKUP(Table1[[#This Row],[رتبه]],TblDispGrade[#All],2,FALSE),1),1))</f>
        <v>1</v>
      </c>
      <c r="G575" s="38" t="s">
        <v>9</v>
      </c>
      <c r="H575" s="39">
        <f>VLOOKUP(Table1[[#This Row],[جایگاه سازمانی]],Table2[#All],2,FALSE)</f>
        <v>3</v>
      </c>
      <c r="I575" s="38" t="s">
        <v>14</v>
      </c>
      <c r="J575" s="39">
        <f>VLOOKUP(Table1[[#This Row],[مدرک تحصیلی]],Table3[#All],2,FALSE)</f>
        <v>2</v>
      </c>
      <c r="K575" s="38"/>
      <c r="L575" s="40">
        <v>1</v>
      </c>
      <c r="M575" s="41">
        <f>Table1[[#This Row],[سابقه (سال)]]*'جداول پایه'!$B$21</f>
        <v>0.25</v>
      </c>
      <c r="N575" s="38" t="s">
        <v>17</v>
      </c>
      <c r="O575" s="39">
        <f>IFERROR(IF(Table1[[#This Row],[جایگاه سازمانی]]="عملیاتی",VLOOKUP(Table1[[#This Row],[منطقه خدمتی]],Table4[#All],2,FALSE),0),0)</f>
        <v>1</v>
      </c>
      <c r="P575" s="41">
        <f>Table1[[#This Row],[امتیاز جایگاه]]+Table1[[#This Row],[امتیاز مدرک]]+Table1[[#This Row],[امتیاز سابقه]]+Table1[[#This Row],[ضریب منطقه خدمتی]]</f>
        <v>6.25</v>
      </c>
    </row>
    <row r="576" spans="1:16" x14ac:dyDescent="0.15">
      <c r="A576" s="35"/>
      <c r="B576" s="38"/>
      <c r="C576" s="38"/>
      <c r="D576" s="38" t="s">
        <v>93</v>
      </c>
      <c r="E576" s="38"/>
      <c r="F576" s="39">
        <f>IF(Table1[[#This Row],[جایگاه سازمانی]]="عملیاتی",IFERROR(VLOOKUP(Table1[[#This Row],[رتبه]],TblOprGrade[#All],2,FALSE),1),IF(Table1[[#This Row],[جایگاه سازمانی]]="دیسپچ",IFERROR(VLOOKUP(Table1[[#This Row],[رتبه]],TblDispGrade[#All],2,FALSE),1),1))</f>
        <v>1</v>
      </c>
      <c r="G576" s="38" t="s">
        <v>9</v>
      </c>
      <c r="H576" s="39">
        <f>VLOOKUP(Table1[[#This Row],[جایگاه سازمانی]],Table2[#All],2,FALSE)</f>
        <v>3</v>
      </c>
      <c r="I576" s="38" t="s">
        <v>15</v>
      </c>
      <c r="J576" s="39">
        <f>VLOOKUP(Table1[[#This Row],[مدرک تحصیلی]],Table3[#All],2,FALSE)</f>
        <v>2.5</v>
      </c>
      <c r="K576" s="38"/>
      <c r="L576" s="40">
        <v>1</v>
      </c>
      <c r="M576" s="41">
        <f>Table1[[#This Row],[سابقه (سال)]]*'جداول پایه'!$B$21</f>
        <v>0.25</v>
      </c>
      <c r="N576" s="38" t="s">
        <v>18</v>
      </c>
      <c r="O576" s="39">
        <f>IFERROR(IF(Table1[[#This Row],[جایگاه سازمانی]]="عملیاتی",VLOOKUP(Table1[[#This Row],[منطقه خدمتی]],Table4[#All],2,FALSE),0),0)</f>
        <v>2</v>
      </c>
      <c r="P576" s="41">
        <f>Table1[[#This Row],[امتیاز جایگاه]]+Table1[[#This Row],[امتیاز مدرک]]+Table1[[#This Row],[امتیاز سابقه]]+Table1[[#This Row],[ضریب منطقه خدمتی]]</f>
        <v>7.75</v>
      </c>
    </row>
    <row r="577" spans="1:16" x14ac:dyDescent="0.15">
      <c r="A577" s="35"/>
      <c r="B577" s="38"/>
      <c r="C577" s="38"/>
      <c r="D577" s="38" t="s">
        <v>93</v>
      </c>
      <c r="E577" s="38"/>
      <c r="F577" s="39">
        <f>IF(Table1[[#This Row],[جایگاه سازمانی]]="عملیاتی",IFERROR(VLOOKUP(Table1[[#This Row],[رتبه]],TblOprGrade[#All],2,FALSE),1),IF(Table1[[#This Row],[جایگاه سازمانی]]="دیسپچ",IFERROR(VLOOKUP(Table1[[#This Row],[رتبه]],TblDispGrade[#All],2,FALSE),1),1))</f>
        <v>1</v>
      </c>
      <c r="G577" s="38" t="s">
        <v>9</v>
      </c>
      <c r="H577" s="39">
        <f>VLOOKUP(Table1[[#This Row],[جایگاه سازمانی]],Table2[#All],2,FALSE)</f>
        <v>3</v>
      </c>
      <c r="I577" s="38" t="s">
        <v>15</v>
      </c>
      <c r="J577" s="39">
        <f>VLOOKUP(Table1[[#This Row],[مدرک تحصیلی]],Table3[#All],2,FALSE)</f>
        <v>2.5</v>
      </c>
      <c r="K577" s="38"/>
      <c r="L577" s="40">
        <v>11</v>
      </c>
      <c r="M577" s="41">
        <f>Table1[[#This Row],[سابقه (سال)]]*'جداول پایه'!$B$21</f>
        <v>2.75</v>
      </c>
      <c r="N577" s="38" t="s">
        <v>19</v>
      </c>
      <c r="O577" s="39">
        <f>IFERROR(IF(Table1[[#This Row],[جایگاه سازمانی]]="عملیاتی",VLOOKUP(Table1[[#This Row],[منطقه خدمتی]],Table4[#All],2,FALSE),0),0)</f>
        <v>4</v>
      </c>
      <c r="P577" s="41">
        <f>Table1[[#This Row],[امتیاز جایگاه]]+Table1[[#This Row],[امتیاز مدرک]]+Table1[[#This Row],[امتیاز سابقه]]+Table1[[#This Row],[ضریب منطقه خدمتی]]</f>
        <v>12.25</v>
      </c>
    </row>
    <row r="578" spans="1:16" x14ac:dyDescent="0.15">
      <c r="A578" s="35"/>
      <c r="B578" s="38"/>
      <c r="C578" s="38"/>
      <c r="D578" s="38" t="s">
        <v>93</v>
      </c>
      <c r="E578" s="38"/>
      <c r="F578" s="39">
        <f>IF(Table1[[#This Row],[جایگاه سازمانی]]="عملیاتی",IFERROR(VLOOKUP(Table1[[#This Row],[رتبه]],TblOprGrade[#All],2,FALSE),1),IF(Table1[[#This Row],[جایگاه سازمانی]]="دیسپچ",IFERROR(VLOOKUP(Table1[[#This Row],[رتبه]],TblDispGrade[#All],2,FALSE),1),1))</f>
        <v>1</v>
      </c>
      <c r="G578" s="38" t="s">
        <v>9</v>
      </c>
      <c r="H578" s="39">
        <f>VLOOKUP(Table1[[#This Row],[جایگاه سازمانی]],Table2[#All],2,FALSE)</f>
        <v>3</v>
      </c>
      <c r="I578" s="38" t="s">
        <v>14</v>
      </c>
      <c r="J578" s="39">
        <f>VLOOKUP(Table1[[#This Row],[مدرک تحصیلی]],Table3[#All],2,FALSE)</f>
        <v>2</v>
      </c>
      <c r="K578" s="38"/>
      <c r="L578" s="40">
        <v>3</v>
      </c>
      <c r="M578" s="41">
        <f>Table1[[#This Row],[سابقه (سال)]]*'جداول پایه'!$B$21</f>
        <v>0.75</v>
      </c>
      <c r="N578" s="38" t="s">
        <v>19</v>
      </c>
      <c r="O578" s="39">
        <f>IFERROR(IF(Table1[[#This Row],[جایگاه سازمانی]]="عملیاتی",VLOOKUP(Table1[[#This Row],[منطقه خدمتی]],Table4[#All],2,FALSE),0),0)</f>
        <v>4</v>
      </c>
      <c r="P578" s="41">
        <f>Table1[[#This Row],[امتیاز جایگاه]]+Table1[[#This Row],[امتیاز مدرک]]+Table1[[#This Row],[امتیاز سابقه]]+Table1[[#This Row],[ضریب منطقه خدمتی]]</f>
        <v>9.75</v>
      </c>
    </row>
    <row r="579" spans="1:16" x14ac:dyDescent="0.15">
      <c r="A579" s="35"/>
      <c r="B579" s="38"/>
      <c r="C579" s="38"/>
      <c r="D579" s="38" t="s">
        <v>93</v>
      </c>
      <c r="E579" s="38"/>
      <c r="F579" s="39">
        <f>IF(Table1[[#This Row],[جایگاه سازمانی]]="عملیاتی",IFERROR(VLOOKUP(Table1[[#This Row],[رتبه]],TblOprGrade[#All],2,FALSE),1),IF(Table1[[#This Row],[جایگاه سازمانی]]="دیسپچ",IFERROR(VLOOKUP(Table1[[#This Row],[رتبه]],TblDispGrade[#All],2,FALSE),1),1))</f>
        <v>1</v>
      </c>
      <c r="G579" s="38" t="s">
        <v>9</v>
      </c>
      <c r="H579" s="39">
        <f>VLOOKUP(Table1[[#This Row],[جایگاه سازمانی]],Table2[#All],2,FALSE)</f>
        <v>3</v>
      </c>
      <c r="I579" s="38" t="s">
        <v>14</v>
      </c>
      <c r="J579" s="39">
        <f>VLOOKUP(Table1[[#This Row],[مدرک تحصیلی]],Table3[#All],2,FALSE)</f>
        <v>2</v>
      </c>
      <c r="K579" s="38"/>
      <c r="L579" s="40">
        <v>12</v>
      </c>
      <c r="M579" s="41">
        <f>Table1[[#This Row],[سابقه (سال)]]*'جداول پایه'!$B$21</f>
        <v>3</v>
      </c>
      <c r="N579" s="38" t="s">
        <v>18</v>
      </c>
      <c r="O579" s="39">
        <f>IFERROR(IF(Table1[[#This Row],[جایگاه سازمانی]]="عملیاتی",VLOOKUP(Table1[[#This Row],[منطقه خدمتی]],Table4[#All],2,FALSE),0),0)</f>
        <v>2</v>
      </c>
      <c r="P579" s="41">
        <f>Table1[[#This Row],[امتیاز جایگاه]]+Table1[[#This Row],[امتیاز مدرک]]+Table1[[#This Row],[امتیاز سابقه]]+Table1[[#This Row],[ضریب منطقه خدمتی]]</f>
        <v>10</v>
      </c>
    </row>
    <row r="580" spans="1:16" x14ac:dyDescent="0.15">
      <c r="A580" s="35"/>
      <c r="B580" s="38"/>
      <c r="C580" s="38"/>
      <c r="D580" s="38" t="s">
        <v>93</v>
      </c>
      <c r="E580" s="38"/>
      <c r="F580" s="39">
        <f>IF(Table1[[#This Row],[جایگاه سازمانی]]="عملیاتی",IFERROR(VLOOKUP(Table1[[#This Row],[رتبه]],TblOprGrade[#All],2,FALSE),1),IF(Table1[[#This Row],[جایگاه سازمانی]]="دیسپچ",IFERROR(VLOOKUP(Table1[[#This Row],[رتبه]],TblDispGrade[#All],2,FALSE),1),1))</f>
        <v>1</v>
      </c>
      <c r="G580" s="38" t="s">
        <v>9</v>
      </c>
      <c r="H580" s="39">
        <f>VLOOKUP(Table1[[#This Row],[جایگاه سازمانی]],Table2[#All],2,FALSE)</f>
        <v>3</v>
      </c>
      <c r="I580" s="38" t="s">
        <v>15</v>
      </c>
      <c r="J580" s="39">
        <f>VLOOKUP(Table1[[#This Row],[مدرک تحصیلی]],Table3[#All],2,FALSE)</f>
        <v>2.5</v>
      </c>
      <c r="K580" s="38"/>
      <c r="L580" s="40">
        <v>1</v>
      </c>
      <c r="M580" s="41">
        <f>Table1[[#This Row],[سابقه (سال)]]*'جداول پایه'!$B$21</f>
        <v>0.25</v>
      </c>
      <c r="N580" s="38" t="s">
        <v>17</v>
      </c>
      <c r="O580" s="39">
        <f>IFERROR(IF(Table1[[#This Row],[جایگاه سازمانی]]="عملیاتی",VLOOKUP(Table1[[#This Row],[منطقه خدمتی]],Table4[#All],2,FALSE),0),0)</f>
        <v>1</v>
      </c>
      <c r="P580" s="41">
        <f>Table1[[#This Row],[امتیاز جایگاه]]+Table1[[#This Row],[امتیاز مدرک]]+Table1[[#This Row],[امتیاز سابقه]]+Table1[[#This Row],[ضریب منطقه خدمتی]]</f>
        <v>6.75</v>
      </c>
    </row>
    <row r="581" spans="1:16" x14ac:dyDescent="0.15">
      <c r="A581" s="35"/>
      <c r="B581" s="38"/>
      <c r="C581" s="38"/>
      <c r="D581" s="38" t="s">
        <v>93</v>
      </c>
      <c r="E581" s="38"/>
      <c r="F581" s="39">
        <f>IF(Table1[[#This Row],[جایگاه سازمانی]]="عملیاتی",IFERROR(VLOOKUP(Table1[[#This Row],[رتبه]],TblOprGrade[#All],2,FALSE),1),IF(Table1[[#This Row],[جایگاه سازمانی]]="دیسپچ",IFERROR(VLOOKUP(Table1[[#This Row],[رتبه]],TblDispGrade[#All],2,FALSE),1),1))</f>
        <v>1</v>
      </c>
      <c r="G581" s="38" t="s">
        <v>9</v>
      </c>
      <c r="H581" s="39">
        <f>VLOOKUP(Table1[[#This Row],[جایگاه سازمانی]],Table2[#All],2,FALSE)</f>
        <v>3</v>
      </c>
      <c r="I581" s="38" t="s">
        <v>14</v>
      </c>
      <c r="J581" s="39">
        <f>VLOOKUP(Table1[[#This Row],[مدرک تحصیلی]],Table3[#All],2,FALSE)</f>
        <v>2</v>
      </c>
      <c r="K581" s="38"/>
      <c r="L581" s="40">
        <v>1</v>
      </c>
      <c r="M581" s="41">
        <f>Table1[[#This Row],[سابقه (سال)]]*'جداول پایه'!$B$21</f>
        <v>0.25</v>
      </c>
      <c r="N581" s="38" t="s">
        <v>18</v>
      </c>
      <c r="O581" s="39">
        <f>IFERROR(IF(Table1[[#This Row],[جایگاه سازمانی]]="عملیاتی",VLOOKUP(Table1[[#This Row],[منطقه خدمتی]],Table4[#All],2,FALSE),0),0)</f>
        <v>2</v>
      </c>
      <c r="P581" s="41">
        <f>Table1[[#This Row],[امتیاز جایگاه]]+Table1[[#This Row],[امتیاز مدرک]]+Table1[[#This Row],[امتیاز سابقه]]+Table1[[#This Row],[ضریب منطقه خدمتی]]</f>
        <v>7.25</v>
      </c>
    </row>
    <row r="582" spans="1:16" x14ac:dyDescent="0.15">
      <c r="A582" s="35"/>
      <c r="B582" s="38"/>
      <c r="C582" s="38"/>
      <c r="D582" s="38" t="s">
        <v>93</v>
      </c>
      <c r="E582" s="38"/>
      <c r="F582" s="39">
        <f>IF(Table1[[#This Row],[جایگاه سازمانی]]="عملیاتی",IFERROR(VLOOKUP(Table1[[#This Row],[رتبه]],TblOprGrade[#All],2,FALSE),1),IF(Table1[[#This Row],[جایگاه سازمانی]]="دیسپچ",IFERROR(VLOOKUP(Table1[[#This Row],[رتبه]],TblDispGrade[#All],2,FALSE),1),1))</f>
        <v>1</v>
      </c>
      <c r="G582" s="38" t="s">
        <v>9</v>
      </c>
      <c r="H582" s="39">
        <f>VLOOKUP(Table1[[#This Row],[جایگاه سازمانی]],Table2[#All],2,FALSE)</f>
        <v>3</v>
      </c>
      <c r="I582" s="38" t="s">
        <v>14</v>
      </c>
      <c r="J582" s="39">
        <f>VLOOKUP(Table1[[#This Row],[مدرک تحصیلی]],Table3[#All],2,FALSE)</f>
        <v>2</v>
      </c>
      <c r="K582" s="38"/>
      <c r="L582" s="40">
        <v>3</v>
      </c>
      <c r="M582" s="41">
        <f>Table1[[#This Row],[سابقه (سال)]]*'جداول پایه'!$B$21</f>
        <v>0.75</v>
      </c>
      <c r="N582" s="38" t="s">
        <v>18</v>
      </c>
      <c r="O582" s="39">
        <f>IFERROR(IF(Table1[[#This Row],[جایگاه سازمانی]]="عملیاتی",VLOOKUP(Table1[[#This Row],[منطقه خدمتی]],Table4[#All],2,FALSE),0),0)</f>
        <v>2</v>
      </c>
      <c r="P582" s="41">
        <f>Table1[[#This Row],[امتیاز جایگاه]]+Table1[[#This Row],[امتیاز مدرک]]+Table1[[#This Row],[امتیاز سابقه]]+Table1[[#This Row],[ضریب منطقه خدمتی]]</f>
        <v>7.75</v>
      </c>
    </row>
    <row r="583" spans="1:16" x14ac:dyDescent="0.15">
      <c r="A583" s="35"/>
      <c r="B583" s="38"/>
      <c r="C583" s="38"/>
      <c r="D583" s="38" t="s">
        <v>93</v>
      </c>
      <c r="E583" s="38"/>
      <c r="F583" s="39">
        <f>IF(Table1[[#This Row],[جایگاه سازمانی]]="عملیاتی",IFERROR(VLOOKUP(Table1[[#This Row],[رتبه]],TblOprGrade[#All],2,FALSE),1),IF(Table1[[#This Row],[جایگاه سازمانی]]="دیسپچ",IFERROR(VLOOKUP(Table1[[#This Row],[رتبه]],TblDispGrade[#All],2,FALSE),1),1))</f>
        <v>1</v>
      </c>
      <c r="G583" s="38" t="s">
        <v>9</v>
      </c>
      <c r="H583" s="39">
        <f>VLOOKUP(Table1[[#This Row],[جایگاه سازمانی]],Table2[#All],2,FALSE)</f>
        <v>3</v>
      </c>
      <c r="I583" s="38" t="s">
        <v>15</v>
      </c>
      <c r="J583" s="39">
        <f>VLOOKUP(Table1[[#This Row],[مدرک تحصیلی]],Table3[#All],2,FALSE)</f>
        <v>2.5</v>
      </c>
      <c r="K583" s="38"/>
      <c r="L583" s="40">
        <v>2</v>
      </c>
      <c r="M583" s="41">
        <f>Table1[[#This Row],[سابقه (سال)]]*'جداول پایه'!$B$21</f>
        <v>0.5</v>
      </c>
      <c r="N583" s="38" t="s">
        <v>18</v>
      </c>
      <c r="O583" s="39">
        <f>IFERROR(IF(Table1[[#This Row],[جایگاه سازمانی]]="عملیاتی",VLOOKUP(Table1[[#This Row],[منطقه خدمتی]],Table4[#All],2,FALSE),0),0)</f>
        <v>2</v>
      </c>
      <c r="P583" s="41">
        <f>Table1[[#This Row],[امتیاز جایگاه]]+Table1[[#This Row],[امتیاز مدرک]]+Table1[[#This Row],[امتیاز سابقه]]+Table1[[#This Row],[ضریب منطقه خدمتی]]</f>
        <v>8</v>
      </c>
    </row>
    <row r="584" spans="1:16" x14ac:dyDescent="0.15">
      <c r="A584" s="35"/>
      <c r="B584" s="38"/>
      <c r="C584" s="38"/>
      <c r="D584" s="38" t="s">
        <v>93</v>
      </c>
      <c r="E584" s="38"/>
      <c r="F584" s="39">
        <f>IF(Table1[[#This Row],[جایگاه سازمانی]]="عملیاتی",IFERROR(VLOOKUP(Table1[[#This Row],[رتبه]],TblOprGrade[#All],2,FALSE),1),IF(Table1[[#This Row],[جایگاه سازمانی]]="دیسپچ",IFERROR(VLOOKUP(Table1[[#This Row],[رتبه]],TblDispGrade[#All],2,FALSE),1),1))</f>
        <v>1</v>
      </c>
      <c r="G584" s="38" t="s">
        <v>9</v>
      </c>
      <c r="H584" s="39">
        <f>VLOOKUP(Table1[[#This Row],[جایگاه سازمانی]],Table2[#All],2,FALSE)</f>
        <v>3</v>
      </c>
      <c r="I584" s="38" t="s">
        <v>15</v>
      </c>
      <c r="J584" s="39">
        <f>VLOOKUP(Table1[[#This Row],[مدرک تحصیلی]],Table3[#All],2,FALSE)</f>
        <v>2.5</v>
      </c>
      <c r="K584" s="38"/>
      <c r="L584" s="40">
        <v>10</v>
      </c>
      <c r="M584" s="41">
        <f>Table1[[#This Row],[سابقه (سال)]]*'جداول پایه'!$B$21</f>
        <v>2.5</v>
      </c>
      <c r="N584" s="38" t="s">
        <v>18</v>
      </c>
      <c r="O584" s="39">
        <f>IFERROR(IF(Table1[[#This Row],[جایگاه سازمانی]]="عملیاتی",VLOOKUP(Table1[[#This Row],[منطقه خدمتی]],Table4[#All],2,FALSE),0),0)</f>
        <v>2</v>
      </c>
      <c r="P584" s="41">
        <f>Table1[[#This Row],[امتیاز جایگاه]]+Table1[[#This Row],[امتیاز مدرک]]+Table1[[#This Row],[امتیاز سابقه]]+Table1[[#This Row],[ضریب منطقه خدمتی]]</f>
        <v>10</v>
      </c>
    </row>
    <row r="585" spans="1:16" x14ac:dyDescent="0.15">
      <c r="A585" s="35"/>
      <c r="B585" s="38"/>
      <c r="C585" s="38"/>
      <c r="D585" s="38" t="s">
        <v>93</v>
      </c>
      <c r="E585" s="38"/>
      <c r="F585" s="39">
        <f>IF(Table1[[#This Row],[جایگاه سازمانی]]="عملیاتی",IFERROR(VLOOKUP(Table1[[#This Row],[رتبه]],TblOprGrade[#All],2,FALSE),1),IF(Table1[[#This Row],[جایگاه سازمانی]]="دیسپچ",IFERROR(VLOOKUP(Table1[[#This Row],[رتبه]],TblDispGrade[#All],2,FALSE),1),1))</f>
        <v>1</v>
      </c>
      <c r="G585" s="38" t="s">
        <v>9</v>
      </c>
      <c r="H585" s="39">
        <f>VLOOKUP(Table1[[#This Row],[جایگاه سازمانی]],Table2[#All],2,FALSE)</f>
        <v>3</v>
      </c>
      <c r="I585" s="38" t="s">
        <v>14</v>
      </c>
      <c r="J585" s="39">
        <f>VLOOKUP(Table1[[#This Row],[مدرک تحصیلی]],Table3[#All],2,FALSE)</f>
        <v>2</v>
      </c>
      <c r="K585" s="38"/>
      <c r="L585" s="40">
        <v>1</v>
      </c>
      <c r="M585" s="41">
        <f>Table1[[#This Row],[سابقه (سال)]]*'جداول پایه'!$B$21</f>
        <v>0.25</v>
      </c>
      <c r="N585" s="38" t="s">
        <v>18</v>
      </c>
      <c r="O585" s="39">
        <f>IFERROR(IF(Table1[[#This Row],[جایگاه سازمانی]]="عملیاتی",VLOOKUP(Table1[[#This Row],[منطقه خدمتی]],Table4[#All],2,FALSE),0),0)</f>
        <v>2</v>
      </c>
      <c r="P585" s="41">
        <f>Table1[[#This Row],[امتیاز جایگاه]]+Table1[[#This Row],[امتیاز مدرک]]+Table1[[#This Row],[امتیاز سابقه]]+Table1[[#This Row],[ضریب منطقه خدمتی]]</f>
        <v>7.25</v>
      </c>
    </row>
    <row r="586" spans="1:16" x14ac:dyDescent="0.15">
      <c r="A586" s="35"/>
      <c r="B586" s="38"/>
      <c r="C586" s="38"/>
      <c r="D586" s="38" t="s">
        <v>93</v>
      </c>
      <c r="E586" s="38"/>
      <c r="F586" s="39">
        <f>IF(Table1[[#This Row],[جایگاه سازمانی]]="عملیاتی",IFERROR(VLOOKUP(Table1[[#This Row],[رتبه]],TblOprGrade[#All],2,FALSE),1),IF(Table1[[#This Row],[جایگاه سازمانی]]="دیسپچ",IFERROR(VLOOKUP(Table1[[#This Row],[رتبه]],TblDispGrade[#All],2,FALSE),1),1))</f>
        <v>1</v>
      </c>
      <c r="G586" s="38" t="s">
        <v>9</v>
      </c>
      <c r="H586" s="39">
        <f>VLOOKUP(Table1[[#This Row],[جایگاه سازمانی]],Table2[#All],2,FALSE)</f>
        <v>3</v>
      </c>
      <c r="I586" s="38" t="s">
        <v>15</v>
      </c>
      <c r="J586" s="39">
        <f>VLOOKUP(Table1[[#This Row],[مدرک تحصیلی]],Table3[#All],2,FALSE)</f>
        <v>2.5</v>
      </c>
      <c r="K586" s="38"/>
      <c r="L586" s="40">
        <v>14</v>
      </c>
      <c r="M586" s="41">
        <f>Table1[[#This Row],[سابقه (سال)]]*'جداول پایه'!$B$21</f>
        <v>3.5</v>
      </c>
      <c r="N586" s="38" t="s">
        <v>18</v>
      </c>
      <c r="O586" s="39">
        <f>IFERROR(IF(Table1[[#This Row],[جایگاه سازمانی]]="عملیاتی",VLOOKUP(Table1[[#This Row],[منطقه خدمتی]],Table4[#All],2,FALSE),0),0)</f>
        <v>2</v>
      </c>
      <c r="P586" s="41">
        <f>Table1[[#This Row],[امتیاز جایگاه]]+Table1[[#This Row],[امتیاز مدرک]]+Table1[[#This Row],[امتیاز سابقه]]+Table1[[#This Row],[ضریب منطقه خدمتی]]</f>
        <v>11</v>
      </c>
    </row>
    <row r="587" spans="1:16" x14ac:dyDescent="0.15">
      <c r="A587" s="35"/>
      <c r="B587" s="38"/>
      <c r="C587" s="38"/>
      <c r="D587" s="38" t="s">
        <v>93</v>
      </c>
      <c r="E587" s="38"/>
      <c r="F587" s="39">
        <f>IF(Table1[[#This Row],[جایگاه سازمانی]]="عملیاتی",IFERROR(VLOOKUP(Table1[[#This Row],[رتبه]],TblOprGrade[#All],2,FALSE),1),IF(Table1[[#This Row],[جایگاه سازمانی]]="دیسپچ",IFERROR(VLOOKUP(Table1[[#This Row],[رتبه]],TblDispGrade[#All],2,FALSE),1),1))</f>
        <v>1</v>
      </c>
      <c r="G587" s="38" t="s">
        <v>9</v>
      </c>
      <c r="H587" s="39">
        <f>VLOOKUP(Table1[[#This Row],[جایگاه سازمانی]],Table2[#All],2,FALSE)</f>
        <v>3</v>
      </c>
      <c r="I587" s="38" t="s">
        <v>14</v>
      </c>
      <c r="J587" s="39">
        <f>VLOOKUP(Table1[[#This Row],[مدرک تحصیلی]],Table3[#All],2,FALSE)</f>
        <v>2</v>
      </c>
      <c r="K587" s="38"/>
      <c r="L587" s="40">
        <v>11</v>
      </c>
      <c r="M587" s="41">
        <f>Table1[[#This Row],[سابقه (سال)]]*'جداول پایه'!$B$21</f>
        <v>2.75</v>
      </c>
      <c r="N587" s="38" t="s">
        <v>18</v>
      </c>
      <c r="O587" s="39">
        <f>IFERROR(IF(Table1[[#This Row],[جایگاه سازمانی]]="عملیاتی",VLOOKUP(Table1[[#This Row],[منطقه خدمتی]],Table4[#All],2,FALSE),0),0)</f>
        <v>2</v>
      </c>
      <c r="P587" s="41">
        <f>Table1[[#This Row],[امتیاز جایگاه]]+Table1[[#This Row],[امتیاز مدرک]]+Table1[[#This Row],[امتیاز سابقه]]+Table1[[#This Row],[ضریب منطقه خدمتی]]</f>
        <v>9.75</v>
      </c>
    </row>
    <row r="588" spans="1:16" x14ac:dyDescent="0.15">
      <c r="A588" s="35"/>
      <c r="B588" s="38"/>
      <c r="C588" s="38"/>
      <c r="D588" s="38" t="s">
        <v>93</v>
      </c>
      <c r="E588" s="38"/>
      <c r="F588" s="39">
        <f>IF(Table1[[#This Row],[جایگاه سازمانی]]="عملیاتی",IFERROR(VLOOKUP(Table1[[#This Row],[رتبه]],TblOprGrade[#All],2,FALSE),1),IF(Table1[[#This Row],[جایگاه سازمانی]]="دیسپچ",IFERROR(VLOOKUP(Table1[[#This Row],[رتبه]],TblDispGrade[#All],2,FALSE),1),1))</f>
        <v>1</v>
      </c>
      <c r="G588" s="38" t="s">
        <v>9</v>
      </c>
      <c r="H588" s="39">
        <f>VLOOKUP(Table1[[#This Row],[جایگاه سازمانی]],Table2[#All],2,FALSE)</f>
        <v>3</v>
      </c>
      <c r="I588" s="38" t="s">
        <v>15</v>
      </c>
      <c r="J588" s="39">
        <f>VLOOKUP(Table1[[#This Row],[مدرک تحصیلی]],Table3[#All],2,FALSE)</f>
        <v>2.5</v>
      </c>
      <c r="K588" s="38"/>
      <c r="L588" s="40">
        <v>1</v>
      </c>
      <c r="M588" s="41">
        <f>Table1[[#This Row],[سابقه (سال)]]*'جداول پایه'!$B$21</f>
        <v>0.25</v>
      </c>
      <c r="N588" s="38" t="s">
        <v>18</v>
      </c>
      <c r="O588" s="39">
        <f>IFERROR(IF(Table1[[#This Row],[جایگاه سازمانی]]="عملیاتی",VLOOKUP(Table1[[#This Row],[منطقه خدمتی]],Table4[#All],2,FALSE),0),0)</f>
        <v>2</v>
      </c>
      <c r="P588" s="41">
        <f>Table1[[#This Row],[امتیاز جایگاه]]+Table1[[#This Row],[امتیاز مدرک]]+Table1[[#This Row],[امتیاز سابقه]]+Table1[[#This Row],[ضریب منطقه خدمتی]]</f>
        <v>7.75</v>
      </c>
    </row>
    <row r="589" spans="1:16" x14ac:dyDescent="0.15">
      <c r="A589" s="35"/>
      <c r="B589" s="38"/>
      <c r="C589" s="38"/>
      <c r="D589" s="38" t="s">
        <v>93</v>
      </c>
      <c r="E589" s="38"/>
      <c r="F589" s="39">
        <f>IF(Table1[[#This Row],[جایگاه سازمانی]]="عملیاتی",IFERROR(VLOOKUP(Table1[[#This Row],[رتبه]],TblOprGrade[#All],2,FALSE),1),IF(Table1[[#This Row],[جایگاه سازمانی]]="دیسپچ",IFERROR(VLOOKUP(Table1[[#This Row],[رتبه]],TblDispGrade[#All],2,FALSE),1),1))</f>
        <v>1</v>
      </c>
      <c r="G589" s="38" t="s">
        <v>9</v>
      </c>
      <c r="H589" s="39">
        <f>VLOOKUP(Table1[[#This Row],[جایگاه سازمانی]],Table2[#All],2,FALSE)</f>
        <v>3</v>
      </c>
      <c r="I589" s="38" t="s">
        <v>15</v>
      </c>
      <c r="J589" s="39">
        <f>VLOOKUP(Table1[[#This Row],[مدرک تحصیلی]],Table3[#All],2,FALSE)</f>
        <v>2.5</v>
      </c>
      <c r="K589" s="38"/>
      <c r="L589" s="40">
        <v>5</v>
      </c>
      <c r="M589" s="41">
        <f>Table1[[#This Row],[سابقه (سال)]]*'جداول پایه'!$B$21</f>
        <v>1.25</v>
      </c>
      <c r="N589" s="38" t="s">
        <v>18</v>
      </c>
      <c r="O589" s="39">
        <f>IFERROR(IF(Table1[[#This Row],[جایگاه سازمانی]]="عملیاتی",VLOOKUP(Table1[[#This Row],[منطقه خدمتی]],Table4[#All],2,FALSE),0),0)</f>
        <v>2</v>
      </c>
      <c r="P589" s="41">
        <f>Table1[[#This Row],[امتیاز جایگاه]]+Table1[[#This Row],[امتیاز مدرک]]+Table1[[#This Row],[امتیاز سابقه]]+Table1[[#This Row],[ضریب منطقه خدمتی]]</f>
        <v>8.75</v>
      </c>
    </row>
    <row r="590" spans="1:16" x14ac:dyDescent="0.15">
      <c r="A590" s="35"/>
      <c r="B590" s="38"/>
      <c r="C590" s="38"/>
      <c r="D590" s="38" t="s">
        <v>93</v>
      </c>
      <c r="E590" s="38"/>
      <c r="F590" s="39">
        <f>IF(Table1[[#This Row],[جایگاه سازمانی]]="عملیاتی",IFERROR(VLOOKUP(Table1[[#This Row],[رتبه]],TblOprGrade[#All],2,FALSE),1),IF(Table1[[#This Row],[جایگاه سازمانی]]="دیسپچ",IFERROR(VLOOKUP(Table1[[#This Row],[رتبه]],TblDispGrade[#All],2,FALSE),1),1))</f>
        <v>1</v>
      </c>
      <c r="G590" s="38" t="s">
        <v>9</v>
      </c>
      <c r="H590" s="39">
        <f>VLOOKUP(Table1[[#This Row],[جایگاه سازمانی]],Table2[#All],2,FALSE)</f>
        <v>3</v>
      </c>
      <c r="I590" s="38" t="s">
        <v>14</v>
      </c>
      <c r="J590" s="39">
        <f>VLOOKUP(Table1[[#This Row],[مدرک تحصیلی]],Table3[#All],2,FALSE)</f>
        <v>2</v>
      </c>
      <c r="K590" s="38"/>
      <c r="L590" s="40">
        <v>1</v>
      </c>
      <c r="M590" s="41">
        <f>Table1[[#This Row],[سابقه (سال)]]*'جداول پایه'!$B$21</f>
        <v>0.25</v>
      </c>
      <c r="N590" s="38" t="s">
        <v>18</v>
      </c>
      <c r="O590" s="39">
        <f>IFERROR(IF(Table1[[#This Row],[جایگاه سازمانی]]="عملیاتی",VLOOKUP(Table1[[#This Row],[منطقه خدمتی]],Table4[#All],2,FALSE),0),0)</f>
        <v>2</v>
      </c>
      <c r="P590" s="41">
        <f>Table1[[#This Row],[امتیاز جایگاه]]+Table1[[#This Row],[امتیاز مدرک]]+Table1[[#This Row],[امتیاز سابقه]]+Table1[[#This Row],[ضریب منطقه خدمتی]]</f>
        <v>7.25</v>
      </c>
    </row>
    <row r="591" spans="1:16" x14ac:dyDescent="0.15">
      <c r="A591" s="35"/>
      <c r="B591" s="38"/>
      <c r="C591" s="38"/>
      <c r="D591" s="38" t="s">
        <v>93</v>
      </c>
      <c r="E591" s="38"/>
      <c r="F591" s="39">
        <f>IF(Table1[[#This Row],[جایگاه سازمانی]]="عملیاتی",IFERROR(VLOOKUP(Table1[[#This Row],[رتبه]],TblOprGrade[#All],2,FALSE),1),IF(Table1[[#This Row],[جایگاه سازمانی]]="دیسپچ",IFERROR(VLOOKUP(Table1[[#This Row],[رتبه]],TblDispGrade[#All],2,FALSE),1),1))</f>
        <v>1</v>
      </c>
      <c r="G591" s="38" t="s">
        <v>9</v>
      </c>
      <c r="H591" s="39">
        <f>VLOOKUP(Table1[[#This Row],[جایگاه سازمانی]],Table2[#All],2,FALSE)</f>
        <v>3</v>
      </c>
      <c r="I591" s="38" t="s">
        <v>15</v>
      </c>
      <c r="J591" s="39">
        <f>VLOOKUP(Table1[[#This Row],[مدرک تحصیلی]],Table3[#All],2,FALSE)</f>
        <v>2.5</v>
      </c>
      <c r="K591" s="38"/>
      <c r="L591" s="40">
        <v>2</v>
      </c>
      <c r="M591" s="41">
        <f>Table1[[#This Row],[سابقه (سال)]]*'جداول پایه'!$B$21</f>
        <v>0.5</v>
      </c>
      <c r="N591" s="38" t="s">
        <v>18</v>
      </c>
      <c r="O591" s="39">
        <f>IFERROR(IF(Table1[[#This Row],[جایگاه سازمانی]]="عملیاتی",VLOOKUP(Table1[[#This Row],[منطقه خدمتی]],Table4[#All],2,FALSE),0),0)</f>
        <v>2</v>
      </c>
      <c r="P591" s="41">
        <f>Table1[[#This Row],[امتیاز جایگاه]]+Table1[[#This Row],[امتیاز مدرک]]+Table1[[#This Row],[امتیاز سابقه]]+Table1[[#This Row],[ضریب منطقه خدمتی]]</f>
        <v>8</v>
      </c>
    </row>
    <row r="592" spans="1:16" x14ac:dyDescent="0.15">
      <c r="A592" s="35"/>
      <c r="B592" s="38"/>
      <c r="C592" s="38"/>
      <c r="D592" s="38" t="s">
        <v>93</v>
      </c>
      <c r="E592" s="38"/>
      <c r="F592" s="39">
        <f>IF(Table1[[#This Row],[جایگاه سازمانی]]="عملیاتی",IFERROR(VLOOKUP(Table1[[#This Row],[رتبه]],TblOprGrade[#All],2,FALSE),1),IF(Table1[[#This Row],[جایگاه سازمانی]]="دیسپچ",IFERROR(VLOOKUP(Table1[[#This Row],[رتبه]],TblDispGrade[#All],2,FALSE),1),1))</f>
        <v>1</v>
      </c>
      <c r="G592" s="38" t="s">
        <v>9</v>
      </c>
      <c r="H592" s="39">
        <f>VLOOKUP(Table1[[#This Row],[جایگاه سازمانی]],Table2[#All],2,FALSE)</f>
        <v>3</v>
      </c>
      <c r="I592" s="38" t="s">
        <v>15</v>
      </c>
      <c r="J592" s="39">
        <f>VLOOKUP(Table1[[#This Row],[مدرک تحصیلی]],Table3[#All],2,FALSE)</f>
        <v>2.5</v>
      </c>
      <c r="K592" s="38"/>
      <c r="L592" s="40">
        <v>1</v>
      </c>
      <c r="M592" s="41">
        <f>Table1[[#This Row],[سابقه (سال)]]*'جداول پایه'!$B$21</f>
        <v>0.25</v>
      </c>
      <c r="N592" s="38" t="s">
        <v>18</v>
      </c>
      <c r="O592" s="39">
        <f>IFERROR(IF(Table1[[#This Row],[جایگاه سازمانی]]="عملیاتی",VLOOKUP(Table1[[#This Row],[منطقه خدمتی]],Table4[#All],2,FALSE),0),0)</f>
        <v>2</v>
      </c>
      <c r="P592" s="41">
        <f>Table1[[#This Row],[امتیاز جایگاه]]+Table1[[#This Row],[امتیاز مدرک]]+Table1[[#This Row],[امتیاز سابقه]]+Table1[[#This Row],[ضریب منطقه خدمتی]]</f>
        <v>7.75</v>
      </c>
    </row>
    <row r="593" spans="1:16" x14ac:dyDescent="0.15">
      <c r="A593" s="35"/>
      <c r="B593" s="38"/>
      <c r="C593" s="38"/>
      <c r="D593" s="38" t="s">
        <v>93</v>
      </c>
      <c r="E593" s="38"/>
      <c r="F593" s="39">
        <f>IF(Table1[[#This Row],[جایگاه سازمانی]]="عملیاتی",IFERROR(VLOOKUP(Table1[[#This Row],[رتبه]],TblOprGrade[#All],2,FALSE),1),IF(Table1[[#This Row],[جایگاه سازمانی]]="دیسپچ",IFERROR(VLOOKUP(Table1[[#This Row],[رتبه]],TblDispGrade[#All],2,FALSE),1),1))</f>
        <v>1</v>
      </c>
      <c r="G593" s="38" t="s">
        <v>9</v>
      </c>
      <c r="H593" s="39">
        <f>VLOOKUP(Table1[[#This Row],[جایگاه سازمانی]],Table2[#All],2,FALSE)</f>
        <v>3</v>
      </c>
      <c r="I593" s="38" t="s">
        <v>14</v>
      </c>
      <c r="J593" s="39">
        <f>VLOOKUP(Table1[[#This Row],[مدرک تحصیلی]],Table3[#All],2,FALSE)</f>
        <v>2</v>
      </c>
      <c r="K593" s="38"/>
      <c r="L593" s="40">
        <v>2</v>
      </c>
      <c r="M593" s="41">
        <f>Table1[[#This Row],[سابقه (سال)]]*'جداول پایه'!$B$21</f>
        <v>0.5</v>
      </c>
      <c r="N593" s="38" t="s">
        <v>18</v>
      </c>
      <c r="O593" s="39">
        <f>IFERROR(IF(Table1[[#This Row],[جایگاه سازمانی]]="عملیاتی",VLOOKUP(Table1[[#This Row],[منطقه خدمتی]],Table4[#All],2,FALSE),0),0)</f>
        <v>2</v>
      </c>
      <c r="P593" s="41">
        <f>Table1[[#This Row],[امتیاز جایگاه]]+Table1[[#This Row],[امتیاز مدرک]]+Table1[[#This Row],[امتیاز سابقه]]+Table1[[#This Row],[ضریب منطقه خدمتی]]</f>
        <v>7.5</v>
      </c>
    </row>
    <row r="594" spans="1:16" x14ac:dyDescent="0.15">
      <c r="A594" s="35"/>
      <c r="B594" s="38"/>
      <c r="C594" s="38"/>
      <c r="D594" s="38" t="s">
        <v>93</v>
      </c>
      <c r="E594" s="38"/>
      <c r="F594" s="39">
        <f>IF(Table1[[#This Row],[جایگاه سازمانی]]="عملیاتی",IFERROR(VLOOKUP(Table1[[#This Row],[رتبه]],TblOprGrade[#All],2,FALSE),1),IF(Table1[[#This Row],[جایگاه سازمانی]]="دیسپچ",IFERROR(VLOOKUP(Table1[[#This Row],[رتبه]],TblDispGrade[#All],2,FALSE),1),1))</f>
        <v>1</v>
      </c>
      <c r="G594" s="38" t="s">
        <v>9</v>
      </c>
      <c r="H594" s="39">
        <f>VLOOKUP(Table1[[#This Row],[جایگاه سازمانی]],Table2[#All],2,FALSE)</f>
        <v>3</v>
      </c>
      <c r="I594" s="38" t="s">
        <v>14</v>
      </c>
      <c r="J594" s="39">
        <f>VLOOKUP(Table1[[#This Row],[مدرک تحصیلی]],Table3[#All],2,FALSE)</f>
        <v>2</v>
      </c>
      <c r="K594" s="38"/>
      <c r="L594" s="40">
        <v>1</v>
      </c>
      <c r="M594" s="41">
        <f>Table1[[#This Row],[سابقه (سال)]]*'جداول پایه'!$B$21</f>
        <v>0.25</v>
      </c>
      <c r="N594" s="38" t="s">
        <v>18</v>
      </c>
      <c r="O594" s="39">
        <f>IFERROR(IF(Table1[[#This Row],[جایگاه سازمانی]]="عملیاتی",VLOOKUP(Table1[[#This Row],[منطقه خدمتی]],Table4[#All],2,FALSE),0),0)</f>
        <v>2</v>
      </c>
      <c r="P594" s="41">
        <f>Table1[[#This Row],[امتیاز جایگاه]]+Table1[[#This Row],[امتیاز مدرک]]+Table1[[#This Row],[امتیاز سابقه]]+Table1[[#This Row],[ضریب منطقه خدمتی]]</f>
        <v>7.25</v>
      </c>
    </row>
    <row r="595" spans="1:16" x14ac:dyDescent="0.15">
      <c r="A595" s="35"/>
      <c r="B595" s="38"/>
      <c r="C595" s="38"/>
      <c r="D595" s="38" t="s">
        <v>93</v>
      </c>
      <c r="E595" s="38"/>
      <c r="F595" s="39">
        <f>IF(Table1[[#This Row],[جایگاه سازمانی]]="عملیاتی",IFERROR(VLOOKUP(Table1[[#This Row],[رتبه]],TblOprGrade[#All],2,FALSE),1),IF(Table1[[#This Row],[جایگاه سازمانی]]="دیسپچ",IFERROR(VLOOKUP(Table1[[#This Row],[رتبه]],TblDispGrade[#All],2,FALSE),1),1))</f>
        <v>1</v>
      </c>
      <c r="G595" s="38" t="s">
        <v>9</v>
      </c>
      <c r="H595" s="39">
        <f>VLOOKUP(Table1[[#This Row],[جایگاه سازمانی]],Table2[#All],2,FALSE)</f>
        <v>3</v>
      </c>
      <c r="I595" s="38" t="s">
        <v>14</v>
      </c>
      <c r="J595" s="39">
        <f>VLOOKUP(Table1[[#This Row],[مدرک تحصیلی]],Table3[#All],2,FALSE)</f>
        <v>2</v>
      </c>
      <c r="K595" s="38"/>
      <c r="L595" s="40">
        <v>1</v>
      </c>
      <c r="M595" s="41">
        <f>Table1[[#This Row],[سابقه (سال)]]*'جداول پایه'!$B$21</f>
        <v>0.25</v>
      </c>
      <c r="N595" s="38" t="s">
        <v>18</v>
      </c>
      <c r="O595" s="39">
        <f>IFERROR(IF(Table1[[#This Row],[جایگاه سازمانی]]="عملیاتی",VLOOKUP(Table1[[#This Row],[منطقه خدمتی]],Table4[#All],2,FALSE),0),0)</f>
        <v>2</v>
      </c>
      <c r="P595" s="41">
        <f>Table1[[#This Row],[امتیاز جایگاه]]+Table1[[#This Row],[امتیاز مدرک]]+Table1[[#This Row],[امتیاز سابقه]]+Table1[[#This Row],[ضریب منطقه خدمتی]]</f>
        <v>7.25</v>
      </c>
    </row>
    <row r="596" spans="1:16" x14ac:dyDescent="0.15">
      <c r="A596" s="35"/>
      <c r="B596" s="38"/>
      <c r="C596" s="38"/>
      <c r="D596" s="38" t="s">
        <v>93</v>
      </c>
      <c r="E596" s="38"/>
      <c r="F596" s="39">
        <f>IF(Table1[[#This Row],[جایگاه سازمانی]]="عملیاتی",IFERROR(VLOOKUP(Table1[[#This Row],[رتبه]],TblOprGrade[#All],2,FALSE),1),IF(Table1[[#This Row],[جایگاه سازمانی]]="دیسپچ",IFERROR(VLOOKUP(Table1[[#This Row],[رتبه]],TblDispGrade[#All],2,FALSE),1),1))</f>
        <v>1</v>
      </c>
      <c r="G596" s="38" t="s">
        <v>9</v>
      </c>
      <c r="H596" s="39">
        <f>VLOOKUP(Table1[[#This Row],[جایگاه سازمانی]],Table2[#All],2,FALSE)</f>
        <v>3</v>
      </c>
      <c r="I596" s="38" t="s">
        <v>14</v>
      </c>
      <c r="J596" s="39">
        <f>VLOOKUP(Table1[[#This Row],[مدرک تحصیلی]],Table3[#All],2,FALSE)</f>
        <v>2</v>
      </c>
      <c r="K596" s="38"/>
      <c r="L596" s="40">
        <v>1</v>
      </c>
      <c r="M596" s="41">
        <f>Table1[[#This Row],[سابقه (سال)]]*'جداول پایه'!$B$21</f>
        <v>0.25</v>
      </c>
      <c r="N596" s="38" t="s">
        <v>18</v>
      </c>
      <c r="O596" s="39">
        <f>IFERROR(IF(Table1[[#This Row],[جایگاه سازمانی]]="عملیاتی",VLOOKUP(Table1[[#This Row],[منطقه خدمتی]],Table4[#All],2,FALSE),0),0)</f>
        <v>2</v>
      </c>
      <c r="P596" s="41">
        <f>Table1[[#This Row],[امتیاز جایگاه]]+Table1[[#This Row],[امتیاز مدرک]]+Table1[[#This Row],[امتیاز سابقه]]+Table1[[#This Row],[ضریب منطقه خدمتی]]</f>
        <v>7.25</v>
      </c>
    </row>
    <row r="597" spans="1:16" x14ac:dyDescent="0.15">
      <c r="A597" s="35"/>
      <c r="B597" s="38"/>
      <c r="C597" s="38"/>
      <c r="D597" s="38" t="s">
        <v>93</v>
      </c>
      <c r="E597" s="38"/>
      <c r="F597" s="39">
        <f>IF(Table1[[#This Row],[جایگاه سازمانی]]="عملیاتی",IFERROR(VLOOKUP(Table1[[#This Row],[رتبه]],TblOprGrade[#All],2,FALSE),1),IF(Table1[[#This Row],[جایگاه سازمانی]]="دیسپچ",IFERROR(VLOOKUP(Table1[[#This Row],[رتبه]],TblDispGrade[#All],2,FALSE),1),1))</f>
        <v>1</v>
      </c>
      <c r="G597" s="38" t="s">
        <v>9</v>
      </c>
      <c r="H597" s="39">
        <f>VLOOKUP(Table1[[#This Row],[جایگاه سازمانی]],Table2[#All],2,FALSE)</f>
        <v>3</v>
      </c>
      <c r="I597" s="38" t="s">
        <v>14</v>
      </c>
      <c r="J597" s="39">
        <f>VLOOKUP(Table1[[#This Row],[مدرک تحصیلی]],Table3[#All],2,FALSE)</f>
        <v>2</v>
      </c>
      <c r="K597" s="38"/>
      <c r="L597" s="40">
        <v>1</v>
      </c>
      <c r="M597" s="41">
        <f>Table1[[#This Row],[سابقه (سال)]]*'جداول پایه'!$B$21</f>
        <v>0.25</v>
      </c>
      <c r="N597" s="38" t="s">
        <v>18</v>
      </c>
      <c r="O597" s="39">
        <f>IFERROR(IF(Table1[[#This Row],[جایگاه سازمانی]]="عملیاتی",VLOOKUP(Table1[[#This Row],[منطقه خدمتی]],Table4[#All],2,FALSE),0),0)</f>
        <v>2</v>
      </c>
      <c r="P597" s="41">
        <f>Table1[[#This Row],[امتیاز جایگاه]]+Table1[[#This Row],[امتیاز مدرک]]+Table1[[#This Row],[امتیاز سابقه]]+Table1[[#This Row],[ضریب منطقه خدمتی]]</f>
        <v>7.25</v>
      </c>
    </row>
    <row r="598" spans="1:16" x14ac:dyDescent="0.15">
      <c r="A598" s="35"/>
      <c r="B598" s="38"/>
      <c r="C598" s="38"/>
      <c r="D598" s="38" t="s">
        <v>93</v>
      </c>
      <c r="E598" s="38"/>
      <c r="F598" s="39">
        <f>IF(Table1[[#This Row],[جایگاه سازمانی]]="عملیاتی",IFERROR(VLOOKUP(Table1[[#This Row],[رتبه]],TblOprGrade[#All],2,FALSE),1),IF(Table1[[#This Row],[جایگاه سازمانی]]="دیسپچ",IFERROR(VLOOKUP(Table1[[#This Row],[رتبه]],TblDispGrade[#All],2,FALSE),1),1))</f>
        <v>1</v>
      </c>
      <c r="G598" s="38" t="s">
        <v>9</v>
      </c>
      <c r="H598" s="39">
        <f>VLOOKUP(Table1[[#This Row],[جایگاه سازمانی]],Table2[#All],2,FALSE)</f>
        <v>3</v>
      </c>
      <c r="I598" s="38" t="s">
        <v>14</v>
      </c>
      <c r="J598" s="39">
        <f>VLOOKUP(Table1[[#This Row],[مدرک تحصیلی]],Table3[#All],2,FALSE)</f>
        <v>2</v>
      </c>
      <c r="K598" s="38"/>
      <c r="L598" s="40">
        <v>1</v>
      </c>
      <c r="M598" s="41">
        <f>Table1[[#This Row],[سابقه (سال)]]*'جداول پایه'!$B$21</f>
        <v>0.25</v>
      </c>
      <c r="N598" s="38" t="s">
        <v>17</v>
      </c>
      <c r="O598" s="39">
        <f>IFERROR(IF(Table1[[#This Row],[جایگاه سازمانی]]="عملیاتی",VLOOKUP(Table1[[#This Row],[منطقه خدمتی]],Table4[#All],2,FALSE),0),0)</f>
        <v>1</v>
      </c>
      <c r="P598" s="41">
        <f>Table1[[#This Row],[امتیاز جایگاه]]+Table1[[#This Row],[امتیاز مدرک]]+Table1[[#This Row],[امتیاز سابقه]]+Table1[[#This Row],[ضریب منطقه خدمتی]]</f>
        <v>6.25</v>
      </c>
    </row>
    <row r="599" spans="1:16" x14ac:dyDescent="0.15">
      <c r="A599" s="35"/>
      <c r="B599" s="38"/>
      <c r="C599" s="38"/>
      <c r="D599" s="38" t="s">
        <v>93</v>
      </c>
      <c r="E599" s="38"/>
      <c r="F599" s="39">
        <f>IF(Table1[[#This Row],[جایگاه سازمانی]]="عملیاتی",IFERROR(VLOOKUP(Table1[[#This Row],[رتبه]],TblOprGrade[#All],2,FALSE),1),IF(Table1[[#This Row],[جایگاه سازمانی]]="دیسپچ",IFERROR(VLOOKUP(Table1[[#This Row],[رتبه]],TblDispGrade[#All],2,FALSE),1),1))</f>
        <v>1</v>
      </c>
      <c r="G599" s="38" t="s">
        <v>9</v>
      </c>
      <c r="H599" s="39">
        <f>VLOOKUP(Table1[[#This Row],[جایگاه سازمانی]],Table2[#All],2,FALSE)</f>
        <v>3</v>
      </c>
      <c r="I599" s="38" t="s">
        <v>14</v>
      </c>
      <c r="J599" s="39">
        <f>VLOOKUP(Table1[[#This Row],[مدرک تحصیلی]],Table3[#All],2,FALSE)</f>
        <v>2</v>
      </c>
      <c r="K599" s="38"/>
      <c r="L599" s="40">
        <v>1</v>
      </c>
      <c r="M599" s="41">
        <f>Table1[[#This Row],[سابقه (سال)]]*'جداول پایه'!$B$21</f>
        <v>0.25</v>
      </c>
      <c r="N599" s="38" t="s">
        <v>19</v>
      </c>
      <c r="O599" s="39">
        <f>IFERROR(IF(Table1[[#This Row],[جایگاه سازمانی]]="عملیاتی",VLOOKUP(Table1[[#This Row],[منطقه خدمتی]],Table4[#All],2,FALSE),0),0)</f>
        <v>4</v>
      </c>
      <c r="P599" s="41">
        <f>Table1[[#This Row],[امتیاز جایگاه]]+Table1[[#This Row],[امتیاز مدرک]]+Table1[[#This Row],[امتیاز سابقه]]+Table1[[#This Row],[ضریب منطقه خدمتی]]</f>
        <v>9.25</v>
      </c>
    </row>
    <row r="600" spans="1:16" x14ac:dyDescent="0.15">
      <c r="A600" s="35"/>
      <c r="B600" s="38"/>
      <c r="C600" s="38"/>
      <c r="D600" s="38" t="s">
        <v>93</v>
      </c>
      <c r="E600" s="38"/>
      <c r="F600" s="39">
        <f>IF(Table1[[#This Row],[جایگاه سازمانی]]="عملیاتی",IFERROR(VLOOKUP(Table1[[#This Row],[رتبه]],TblOprGrade[#All],2,FALSE),1),IF(Table1[[#This Row],[جایگاه سازمانی]]="دیسپچ",IFERROR(VLOOKUP(Table1[[#This Row],[رتبه]],TblDispGrade[#All],2,FALSE),1),1))</f>
        <v>1</v>
      </c>
      <c r="G600" s="38" t="s">
        <v>9</v>
      </c>
      <c r="H600" s="39">
        <f>VLOOKUP(Table1[[#This Row],[جایگاه سازمانی]],Table2[#All],2,FALSE)</f>
        <v>3</v>
      </c>
      <c r="I600" s="38" t="s">
        <v>15</v>
      </c>
      <c r="J600" s="39">
        <f>VLOOKUP(Table1[[#This Row],[مدرک تحصیلی]],Table3[#All],2,FALSE)</f>
        <v>2.5</v>
      </c>
      <c r="K600" s="38"/>
      <c r="L600" s="40">
        <v>3</v>
      </c>
      <c r="M600" s="41">
        <f>Table1[[#This Row],[سابقه (سال)]]*'جداول پایه'!$B$21</f>
        <v>0.75</v>
      </c>
      <c r="N600" s="38" t="s">
        <v>18</v>
      </c>
      <c r="O600" s="39">
        <f>IFERROR(IF(Table1[[#This Row],[جایگاه سازمانی]]="عملیاتی",VLOOKUP(Table1[[#This Row],[منطقه خدمتی]],Table4[#All],2,FALSE),0),0)</f>
        <v>2</v>
      </c>
      <c r="P600" s="41">
        <f>Table1[[#This Row],[امتیاز جایگاه]]+Table1[[#This Row],[امتیاز مدرک]]+Table1[[#This Row],[امتیاز سابقه]]+Table1[[#This Row],[ضریب منطقه خدمتی]]</f>
        <v>8.25</v>
      </c>
    </row>
    <row r="601" spans="1:16" x14ac:dyDescent="0.15">
      <c r="A601" s="35"/>
      <c r="B601" s="38"/>
      <c r="C601" s="38"/>
      <c r="D601" s="38" t="s">
        <v>93</v>
      </c>
      <c r="E601" s="38"/>
      <c r="F601" s="39">
        <f>IF(Table1[[#This Row],[جایگاه سازمانی]]="عملیاتی",IFERROR(VLOOKUP(Table1[[#This Row],[رتبه]],TblOprGrade[#All],2,FALSE),1),IF(Table1[[#This Row],[جایگاه سازمانی]]="دیسپچ",IFERROR(VLOOKUP(Table1[[#This Row],[رتبه]],TblDispGrade[#All],2,FALSE),1),1))</f>
        <v>1</v>
      </c>
      <c r="G601" s="38" t="s">
        <v>9</v>
      </c>
      <c r="H601" s="39">
        <f>VLOOKUP(Table1[[#This Row],[جایگاه سازمانی]],Table2[#All],2,FALSE)</f>
        <v>3</v>
      </c>
      <c r="I601" s="38" t="s">
        <v>15</v>
      </c>
      <c r="J601" s="39">
        <f>VLOOKUP(Table1[[#This Row],[مدرک تحصیلی]],Table3[#All],2,FALSE)</f>
        <v>2.5</v>
      </c>
      <c r="K601" s="38"/>
      <c r="L601" s="40">
        <v>1</v>
      </c>
      <c r="M601" s="41">
        <f>Table1[[#This Row],[سابقه (سال)]]*'جداول پایه'!$B$21</f>
        <v>0.25</v>
      </c>
      <c r="N601" s="38" t="s">
        <v>18</v>
      </c>
      <c r="O601" s="39">
        <f>IFERROR(IF(Table1[[#This Row],[جایگاه سازمانی]]="عملیاتی",VLOOKUP(Table1[[#This Row],[منطقه خدمتی]],Table4[#All],2,FALSE),0),0)</f>
        <v>2</v>
      </c>
      <c r="P601" s="41">
        <f>Table1[[#This Row],[امتیاز جایگاه]]+Table1[[#This Row],[امتیاز مدرک]]+Table1[[#This Row],[امتیاز سابقه]]+Table1[[#This Row],[ضریب منطقه خدمتی]]</f>
        <v>7.75</v>
      </c>
    </row>
    <row r="602" spans="1:16" x14ac:dyDescent="0.15">
      <c r="A602" s="35"/>
      <c r="B602" s="38"/>
      <c r="C602" s="38"/>
      <c r="D602" s="38" t="s">
        <v>93</v>
      </c>
      <c r="E602" s="38"/>
      <c r="F602" s="39">
        <f>IF(Table1[[#This Row],[جایگاه سازمانی]]="عملیاتی",IFERROR(VLOOKUP(Table1[[#This Row],[رتبه]],TblOprGrade[#All],2,FALSE),1),IF(Table1[[#This Row],[جایگاه سازمانی]]="دیسپچ",IFERROR(VLOOKUP(Table1[[#This Row],[رتبه]],TblDispGrade[#All],2,FALSE),1),1))</f>
        <v>1</v>
      </c>
      <c r="G602" s="38" t="s">
        <v>9</v>
      </c>
      <c r="H602" s="39">
        <f>VLOOKUP(Table1[[#This Row],[جایگاه سازمانی]],Table2[#All],2,FALSE)</f>
        <v>3</v>
      </c>
      <c r="I602" s="38" t="s">
        <v>15</v>
      </c>
      <c r="J602" s="39">
        <f>VLOOKUP(Table1[[#This Row],[مدرک تحصیلی]],Table3[#All],2,FALSE)</f>
        <v>2.5</v>
      </c>
      <c r="K602" s="38"/>
      <c r="L602" s="40">
        <v>2</v>
      </c>
      <c r="M602" s="41">
        <f>Table1[[#This Row],[سابقه (سال)]]*'جداول پایه'!$B$21</f>
        <v>0.5</v>
      </c>
      <c r="N602" s="38" t="s">
        <v>18</v>
      </c>
      <c r="O602" s="39">
        <f>IFERROR(IF(Table1[[#This Row],[جایگاه سازمانی]]="عملیاتی",VLOOKUP(Table1[[#This Row],[منطقه خدمتی]],Table4[#All],2,FALSE),0),0)</f>
        <v>2</v>
      </c>
      <c r="P602" s="41">
        <f>Table1[[#This Row],[امتیاز جایگاه]]+Table1[[#This Row],[امتیاز مدرک]]+Table1[[#This Row],[امتیاز سابقه]]+Table1[[#This Row],[ضریب منطقه خدمتی]]</f>
        <v>8</v>
      </c>
    </row>
    <row r="603" spans="1:16" x14ac:dyDescent="0.15">
      <c r="A603" s="35"/>
      <c r="B603" s="38"/>
      <c r="C603" s="38"/>
      <c r="D603" s="38" t="s">
        <v>93</v>
      </c>
      <c r="E603" s="38"/>
      <c r="F603" s="39">
        <f>IF(Table1[[#This Row],[جایگاه سازمانی]]="عملیاتی",IFERROR(VLOOKUP(Table1[[#This Row],[رتبه]],TblOprGrade[#All],2,FALSE),1),IF(Table1[[#This Row],[جایگاه سازمانی]]="دیسپچ",IFERROR(VLOOKUP(Table1[[#This Row],[رتبه]],TblDispGrade[#All],2,FALSE),1),1))</f>
        <v>1</v>
      </c>
      <c r="G603" s="38" t="s">
        <v>9</v>
      </c>
      <c r="H603" s="39">
        <f>VLOOKUP(Table1[[#This Row],[جایگاه سازمانی]],Table2[#All],2,FALSE)</f>
        <v>3</v>
      </c>
      <c r="I603" s="38" t="s">
        <v>15</v>
      </c>
      <c r="J603" s="39">
        <f>VLOOKUP(Table1[[#This Row],[مدرک تحصیلی]],Table3[#All],2,FALSE)</f>
        <v>2.5</v>
      </c>
      <c r="K603" s="38"/>
      <c r="L603" s="40">
        <v>10</v>
      </c>
      <c r="M603" s="41">
        <f>Table1[[#This Row],[سابقه (سال)]]*'جداول پایه'!$B$21</f>
        <v>2.5</v>
      </c>
      <c r="N603" s="38" t="s">
        <v>17</v>
      </c>
      <c r="O603" s="39">
        <f>IFERROR(IF(Table1[[#This Row],[جایگاه سازمانی]]="عملیاتی",VLOOKUP(Table1[[#This Row],[منطقه خدمتی]],Table4[#All],2,FALSE),0),0)</f>
        <v>1</v>
      </c>
      <c r="P603" s="41">
        <f>Table1[[#This Row],[امتیاز جایگاه]]+Table1[[#This Row],[امتیاز مدرک]]+Table1[[#This Row],[امتیاز سابقه]]+Table1[[#This Row],[ضریب منطقه خدمتی]]</f>
        <v>9</v>
      </c>
    </row>
    <row r="604" spans="1:16" x14ac:dyDescent="0.15">
      <c r="A604" s="35"/>
      <c r="B604" s="38"/>
      <c r="C604" s="38"/>
      <c r="D604" s="38" t="s">
        <v>93</v>
      </c>
      <c r="E604" s="38"/>
      <c r="F604" s="39">
        <f>IF(Table1[[#This Row],[جایگاه سازمانی]]="عملیاتی",IFERROR(VLOOKUP(Table1[[#This Row],[رتبه]],TblOprGrade[#All],2,FALSE),1),IF(Table1[[#This Row],[جایگاه سازمانی]]="دیسپچ",IFERROR(VLOOKUP(Table1[[#This Row],[رتبه]],TblDispGrade[#All],2,FALSE),1),1))</f>
        <v>1</v>
      </c>
      <c r="G604" s="38" t="s">
        <v>9</v>
      </c>
      <c r="H604" s="39">
        <f>VLOOKUP(Table1[[#This Row],[جایگاه سازمانی]],Table2[#All],2,FALSE)</f>
        <v>3</v>
      </c>
      <c r="I604" s="38" t="s">
        <v>15</v>
      </c>
      <c r="J604" s="39">
        <f>VLOOKUP(Table1[[#This Row],[مدرک تحصیلی]],Table3[#All],2,FALSE)</f>
        <v>2.5</v>
      </c>
      <c r="K604" s="38"/>
      <c r="L604" s="40">
        <v>5</v>
      </c>
      <c r="M604" s="41">
        <f>Table1[[#This Row],[سابقه (سال)]]*'جداول پایه'!$B$21</f>
        <v>1.25</v>
      </c>
      <c r="N604" s="38" t="s">
        <v>18</v>
      </c>
      <c r="O604" s="39">
        <f>IFERROR(IF(Table1[[#This Row],[جایگاه سازمانی]]="عملیاتی",VLOOKUP(Table1[[#This Row],[منطقه خدمتی]],Table4[#All],2,FALSE),0),0)</f>
        <v>2</v>
      </c>
      <c r="P604" s="41">
        <f>Table1[[#This Row],[امتیاز جایگاه]]+Table1[[#This Row],[امتیاز مدرک]]+Table1[[#This Row],[امتیاز سابقه]]+Table1[[#This Row],[ضریب منطقه خدمتی]]</f>
        <v>8.75</v>
      </c>
    </row>
    <row r="605" spans="1:16" x14ac:dyDescent="0.15">
      <c r="A605" s="35"/>
      <c r="B605" s="38"/>
      <c r="C605" s="38"/>
      <c r="D605" s="38" t="s">
        <v>93</v>
      </c>
      <c r="E605" s="38"/>
      <c r="F605" s="39">
        <f>IF(Table1[[#This Row],[جایگاه سازمانی]]="عملیاتی",IFERROR(VLOOKUP(Table1[[#This Row],[رتبه]],TblOprGrade[#All],2,FALSE),1),IF(Table1[[#This Row],[جایگاه سازمانی]]="دیسپچ",IFERROR(VLOOKUP(Table1[[#This Row],[رتبه]],TblDispGrade[#All],2,FALSE),1),1))</f>
        <v>1</v>
      </c>
      <c r="G605" s="38" t="s">
        <v>9</v>
      </c>
      <c r="H605" s="39">
        <f>VLOOKUP(Table1[[#This Row],[جایگاه سازمانی]],Table2[#All],2,FALSE)</f>
        <v>3</v>
      </c>
      <c r="I605" s="38" t="s">
        <v>15</v>
      </c>
      <c r="J605" s="39">
        <f>VLOOKUP(Table1[[#This Row],[مدرک تحصیلی]],Table3[#All],2,FALSE)</f>
        <v>2.5</v>
      </c>
      <c r="K605" s="38"/>
      <c r="L605" s="40">
        <v>14</v>
      </c>
      <c r="M605" s="41">
        <f>Table1[[#This Row],[سابقه (سال)]]*'جداول پایه'!$B$21</f>
        <v>3.5</v>
      </c>
      <c r="N605" s="38" t="s">
        <v>18</v>
      </c>
      <c r="O605" s="39">
        <f>IFERROR(IF(Table1[[#This Row],[جایگاه سازمانی]]="عملیاتی",VLOOKUP(Table1[[#This Row],[منطقه خدمتی]],Table4[#All],2,FALSE),0),0)</f>
        <v>2</v>
      </c>
      <c r="P605" s="41">
        <f>Table1[[#This Row],[امتیاز جایگاه]]+Table1[[#This Row],[امتیاز مدرک]]+Table1[[#This Row],[امتیاز سابقه]]+Table1[[#This Row],[ضریب منطقه خدمتی]]</f>
        <v>11</v>
      </c>
    </row>
    <row r="606" spans="1:16" x14ac:dyDescent="0.15">
      <c r="A606" s="35"/>
      <c r="B606" s="38"/>
      <c r="C606" s="38"/>
      <c r="D606" s="38" t="s">
        <v>93</v>
      </c>
      <c r="E606" s="38"/>
      <c r="F606" s="39">
        <f>IF(Table1[[#This Row],[جایگاه سازمانی]]="عملیاتی",IFERROR(VLOOKUP(Table1[[#This Row],[رتبه]],TblOprGrade[#All],2,FALSE),1),IF(Table1[[#This Row],[جایگاه سازمانی]]="دیسپچ",IFERROR(VLOOKUP(Table1[[#This Row],[رتبه]],TblDispGrade[#All],2,FALSE),1),1))</f>
        <v>1</v>
      </c>
      <c r="G606" s="38" t="s">
        <v>9</v>
      </c>
      <c r="H606" s="39">
        <f>VLOOKUP(Table1[[#This Row],[جایگاه سازمانی]],Table2[#All],2,FALSE)</f>
        <v>3</v>
      </c>
      <c r="I606" s="38" t="s">
        <v>15</v>
      </c>
      <c r="J606" s="39">
        <f>VLOOKUP(Table1[[#This Row],[مدرک تحصیلی]],Table3[#All],2,FALSE)</f>
        <v>2.5</v>
      </c>
      <c r="K606" s="38"/>
      <c r="L606" s="40">
        <v>9</v>
      </c>
      <c r="M606" s="41">
        <f>Table1[[#This Row],[سابقه (سال)]]*'جداول پایه'!$B$21</f>
        <v>2.25</v>
      </c>
      <c r="N606" s="38" t="s">
        <v>18</v>
      </c>
      <c r="O606" s="39">
        <f>IFERROR(IF(Table1[[#This Row],[جایگاه سازمانی]]="عملیاتی",VLOOKUP(Table1[[#This Row],[منطقه خدمتی]],Table4[#All],2,FALSE),0),0)</f>
        <v>2</v>
      </c>
      <c r="P606" s="41">
        <f>Table1[[#This Row],[امتیاز جایگاه]]+Table1[[#This Row],[امتیاز مدرک]]+Table1[[#This Row],[امتیاز سابقه]]+Table1[[#This Row],[ضریب منطقه خدمتی]]</f>
        <v>9.75</v>
      </c>
    </row>
    <row r="607" spans="1:16" x14ac:dyDescent="0.15">
      <c r="A607" s="35"/>
      <c r="B607" s="38"/>
      <c r="C607" s="38"/>
      <c r="D607" s="38" t="s">
        <v>93</v>
      </c>
      <c r="E607" s="38"/>
      <c r="F607" s="39">
        <f>IF(Table1[[#This Row],[جایگاه سازمانی]]="عملیاتی",IFERROR(VLOOKUP(Table1[[#This Row],[رتبه]],TblOprGrade[#All],2,FALSE),1),IF(Table1[[#This Row],[جایگاه سازمانی]]="دیسپچ",IFERROR(VLOOKUP(Table1[[#This Row],[رتبه]],TblDispGrade[#All],2,FALSE),1),1))</f>
        <v>1</v>
      </c>
      <c r="G607" s="38" t="s">
        <v>9</v>
      </c>
      <c r="H607" s="39">
        <f>VLOOKUP(Table1[[#This Row],[جایگاه سازمانی]],Table2[#All],2,FALSE)</f>
        <v>3</v>
      </c>
      <c r="I607" s="38" t="s">
        <v>15</v>
      </c>
      <c r="J607" s="39">
        <f>VLOOKUP(Table1[[#This Row],[مدرک تحصیلی]],Table3[#All],2,FALSE)</f>
        <v>2.5</v>
      </c>
      <c r="K607" s="38"/>
      <c r="L607" s="40">
        <v>3</v>
      </c>
      <c r="M607" s="41">
        <f>Table1[[#This Row],[سابقه (سال)]]*'جداول پایه'!$B$21</f>
        <v>0.75</v>
      </c>
      <c r="N607" s="38" t="s">
        <v>18</v>
      </c>
      <c r="O607" s="39">
        <f>IFERROR(IF(Table1[[#This Row],[جایگاه سازمانی]]="عملیاتی",VLOOKUP(Table1[[#This Row],[منطقه خدمتی]],Table4[#All],2,FALSE),0),0)</f>
        <v>2</v>
      </c>
      <c r="P607" s="41">
        <f>Table1[[#This Row],[امتیاز جایگاه]]+Table1[[#This Row],[امتیاز مدرک]]+Table1[[#This Row],[امتیاز سابقه]]+Table1[[#This Row],[ضریب منطقه خدمتی]]</f>
        <v>8.25</v>
      </c>
    </row>
    <row r="608" spans="1:16" x14ac:dyDescent="0.15">
      <c r="A608" s="35"/>
      <c r="B608" s="38"/>
      <c r="C608" s="38"/>
      <c r="D608" s="38" t="s">
        <v>93</v>
      </c>
      <c r="E608" s="38"/>
      <c r="F608" s="39">
        <f>IF(Table1[[#This Row],[جایگاه سازمانی]]="عملیاتی",IFERROR(VLOOKUP(Table1[[#This Row],[رتبه]],TblOprGrade[#All],2,FALSE),1),IF(Table1[[#This Row],[جایگاه سازمانی]]="دیسپچ",IFERROR(VLOOKUP(Table1[[#This Row],[رتبه]],TblDispGrade[#All],2,FALSE),1),1))</f>
        <v>1</v>
      </c>
      <c r="G608" s="38" t="s">
        <v>9</v>
      </c>
      <c r="H608" s="39">
        <f>VLOOKUP(Table1[[#This Row],[جایگاه سازمانی]],Table2[#All],2,FALSE)</f>
        <v>3</v>
      </c>
      <c r="I608" s="38" t="s">
        <v>15</v>
      </c>
      <c r="J608" s="39">
        <f>VLOOKUP(Table1[[#This Row],[مدرک تحصیلی]],Table3[#All],2,FALSE)</f>
        <v>2.5</v>
      </c>
      <c r="K608" s="38"/>
      <c r="L608" s="40">
        <v>13</v>
      </c>
      <c r="M608" s="41">
        <f>Table1[[#This Row],[سابقه (سال)]]*'جداول پایه'!$B$21</f>
        <v>3.25</v>
      </c>
      <c r="N608" s="38" t="s">
        <v>18</v>
      </c>
      <c r="O608" s="39">
        <f>IFERROR(IF(Table1[[#This Row],[جایگاه سازمانی]]="عملیاتی",VLOOKUP(Table1[[#This Row],[منطقه خدمتی]],Table4[#All],2,FALSE),0),0)</f>
        <v>2</v>
      </c>
      <c r="P608" s="41">
        <f>Table1[[#This Row],[امتیاز جایگاه]]+Table1[[#This Row],[امتیاز مدرک]]+Table1[[#This Row],[امتیاز سابقه]]+Table1[[#This Row],[ضریب منطقه خدمتی]]</f>
        <v>10.75</v>
      </c>
    </row>
    <row r="609" spans="1:16" x14ac:dyDescent="0.15">
      <c r="A609" s="35"/>
      <c r="B609" s="38"/>
      <c r="C609" s="38"/>
      <c r="D609" s="38" t="s">
        <v>93</v>
      </c>
      <c r="E609" s="38"/>
      <c r="F609" s="39">
        <f>IF(Table1[[#This Row],[جایگاه سازمانی]]="عملیاتی",IFERROR(VLOOKUP(Table1[[#This Row],[رتبه]],TblOprGrade[#All],2,FALSE),1),IF(Table1[[#This Row],[جایگاه سازمانی]]="دیسپچ",IFERROR(VLOOKUP(Table1[[#This Row],[رتبه]],TblDispGrade[#All],2,FALSE),1),1))</f>
        <v>1</v>
      </c>
      <c r="G609" s="38" t="s">
        <v>9</v>
      </c>
      <c r="H609" s="39">
        <f>VLOOKUP(Table1[[#This Row],[جایگاه سازمانی]],Table2[#All],2,FALSE)</f>
        <v>3</v>
      </c>
      <c r="I609" s="38" t="s">
        <v>15</v>
      </c>
      <c r="J609" s="39">
        <f>VLOOKUP(Table1[[#This Row],[مدرک تحصیلی]],Table3[#All],2,FALSE)</f>
        <v>2.5</v>
      </c>
      <c r="K609" s="38"/>
      <c r="L609" s="40">
        <v>1</v>
      </c>
      <c r="M609" s="41">
        <f>Table1[[#This Row],[سابقه (سال)]]*'جداول پایه'!$B$21</f>
        <v>0.25</v>
      </c>
      <c r="N609" s="38" t="s">
        <v>18</v>
      </c>
      <c r="O609" s="39">
        <f>IFERROR(IF(Table1[[#This Row],[جایگاه سازمانی]]="عملیاتی",VLOOKUP(Table1[[#This Row],[منطقه خدمتی]],Table4[#All],2,FALSE),0),0)</f>
        <v>2</v>
      </c>
      <c r="P609" s="41">
        <f>Table1[[#This Row],[امتیاز جایگاه]]+Table1[[#This Row],[امتیاز مدرک]]+Table1[[#This Row],[امتیاز سابقه]]+Table1[[#This Row],[ضریب منطقه خدمتی]]</f>
        <v>7.75</v>
      </c>
    </row>
    <row r="610" spans="1:16" x14ac:dyDescent="0.15">
      <c r="A610" s="35"/>
      <c r="B610" s="38"/>
      <c r="C610" s="38"/>
      <c r="D610" s="38" t="s">
        <v>93</v>
      </c>
      <c r="E610" s="38"/>
      <c r="F610" s="39">
        <f>IF(Table1[[#This Row],[جایگاه سازمانی]]="عملیاتی",IFERROR(VLOOKUP(Table1[[#This Row],[رتبه]],TblOprGrade[#All],2,FALSE),1),IF(Table1[[#This Row],[جایگاه سازمانی]]="دیسپچ",IFERROR(VLOOKUP(Table1[[#This Row],[رتبه]],TblDispGrade[#All],2,FALSE),1),1))</f>
        <v>1</v>
      </c>
      <c r="G610" s="38" t="s">
        <v>9</v>
      </c>
      <c r="H610" s="39">
        <f>VLOOKUP(Table1[[#This Row],[جایگاه سازمانی]],Table2[#All],2,FALSE)</f>
        <v>3</v>
      </c>
      <c r="I610" s="38" t="s">
        <v>14</v>
      </c>
      <c r="J610" s="39">
        <f>VLOOKUP(Table1[[#This Row],[مدرک تحصیلی]],Table3[#All],2,FALSE)</f>
        <v>2</v>
      </c>
      <c r="K610" s="38"/>
      <c r="L610" s="40">
        <v>2</v>
      </c>
      <c r="M610" s="41">
        <f>Table1[[#This Row],[سابقه (سال)]]*'جداول پایه'!$B$21</f>
        <v>0.5</v>
      </c>
      <c r="N610" s="38" t="s">
        <v>18</v>
      </c>
      <c r="O610" s="39">
        <f>IFERROR(IF(Table1[[#This Row],[جایگاه سازمانی]]="عملیاتی",VLOOKUP(Table1[[#This Row],[منطقه خدمتی]],Table4[#All],2,FALSE),0),0)</f>
        <v>2</v>
      </c>
      <c r="P610" s="41">
        <f>Table1[[#This Row],[امتیاز جایگاه]]+Table1[[#This Row],[امتیاز مدرک]]+Table1[[#This Row],[امتیاز سابقه]]+Table1[[#This Row],[ضریب منطقه خدمتی]]</f>
        <v>7.5</v>
      </c>
    </row>
    <row r="611" spans="1:16" x14ac:dyDescent="0.15">
      <c r="A611" s="35"/>
      <c r="B611" s="38"/>
      <c r="C611" s="38"/>
      <c r="D611" s="38" t="s">
        <v>93</v>
      </c>
      <c r="E611" s="38"/>
      <c r="F611" s="39">
        <f>IF(Table1[[#This Row],[جایگاه سازمانی]]="عملیاتی",IFERROR(VLOOKUP(Table1[[#This Row],[رتبه]],TblOprGrade[#All],2,FALSE),1),IF(Table1[[#This Row],[جایگاه سازمانی]]="دیسپچ",IFERROR(VLOOKUP(Table1[[#This Row],[رتبه]],TblDispGrade[#All],2,FALSE),1),1))</f>
        <v>1</v>
      </c>
      <c r="G611" s="38" t="s">
        <v>9</v>
      </c>
      <c r="H611" s="39">
        <f>VLOOKUP(Table1[[#This Row],[جایگاه سازمانی]],Table2[#All],2,FALSE)</f>
        <v>3</v>
      </c>
      <c r="I611" s="38" t="s">
        <v>14</v>
      </c>
      <c r="J611" s="39">
        <f>VLOOKUP(Table1[[#This Row],[مدرک تحصیلی]],Table3[#All],2,FALSE)</f>
        <v>2</v>
      </c>
      <c r="K611" s="38"/>
      <c r="L611" s="40">
        <v>8</v>
      </c>
      <c r="M611" s="41">
        <f>Table1[[#This Row],[سابقه (سال)]]*'جداول پایه'!$B$21</f>
        <v>2</v>
      </c>
      <c r="N611" s="38" t="s">
        <v>18</v>
      </c>
      <c r="O611" s="39">
        <f>IFERROR(IF(Table1[[#This Row],[جایگاه سازمانی]]="عملیاتی",VLOOKUP(Table1[[#This Row],[منطقه خدمتی]],Table4[#All],2,FALSE),0),0)</f>
        <v>2</v>
      </c>
      <c r="P611" s="41">
        <f>Table1[[#This Row],[امتیاز جایگاه]]+Table1[[#This Row],[امتیاز مدرک]]+Table1[[#This Row],[امتیاز سابقه]]+Table1[[#This Row],[ضریب منطقه خدمتی]]</f>
        <v>9</v>
      </c>
    </row>
    <row r="612" spans="1:16" x14ac:dyDescent="0.15">
      <c r="A612" s="35"/>
      <c r="B612" s="38"/>
      <c r="C612" s="38"/>
      <c r="D612" s="38" t="s">
        <v>93</v>
      </c>
      <c r="E612" s="38"/>
      <c r="F612" s="39">
        <f>IF(Table1[[#This Row],[جایگاه سازمانی]]="عملیاتی",IFERROR(VLOOKUP(Table1[[#This Row],[رتبه]],TblOprGrade[#All],2,FALSE),1),IF(Table1[[#This Row],[جایگاه سازمانی]]="دیسپچ",IFERROR(VLOOKUP(Table1[[#This Row],[رتبه]],TblDispGrade[#All],2,FALSE),1),1))</f>
        <v>1</v>
      </c>
      <c r="G612" s="38" t="s">
        <v>9</v>
      </c>
      <c r="H612" s="39">
        <f>VLOOKUP(Table1[[#This Row],[جایگاه سازمانی]],Table2[#All],2,FALSE)</f>
        <v>3</v>
      </c>
      <c r="I612" s="38" t="s">
        <v>14</v>
      </c>
      <c r="J612" s="39">
        <f>VLOOKUP(Table1[[#This Row],[مدرک تحصیلی]],Table3[#All],2,FALSE)</f>
        <v>2</v>
      </c>
      <c r="K612" s="38"/>
      <c r="L612" s="40">
        <v>2</v>
      </c>
      <c r="M612" s="41">
        <f>Table1[[#This Row],[سابقه (سال)]]*'جداول پایه'!$B$21</f>
        <v>0.5</v>
      </c>
      <c r="N612" s="38" t="s">
        <v>18</v>
      </c>
      <c r="O612" s="39">
        <f>IFERROR(IF(Table1[[#This Row],[جایگاه سازمانی]]="عملیاتی",VLOOKUP(Table1[[#This Row],[منطقه خدمتی]],Table4[#All],2,FALSE),0),0)</f>
        <v>2</v>
      </c>
      <c r="P612" s="41">
        <f>Table1[[#This Row],[امتیاز جایگاه]]+Table1[[#This Row],[امتیاز مدرک]]+Table1[[#This Row],[امتیاز سابقه]]+Table1[[#This Row],[ضریب منطقه خدمتی]]</f>
        <v>7.5</v>
      </c>
    </row>
    <row r="613" spans="1:16" x14ac:dyDescent="0.15">
      <c r="A613" s="35"/>
      <c r="B613" s="38"/>
      <c r="C613" s="38"/>
      <c r="D613" s="38" t="s">
        <v>93</v>
      </c>
      <c r="E613" s="38"/>
      <c r="F613" s="39">
        <f>IF(Table1[[#This Row],[جایگاه سازمانی]]="عملیاتی",IFERROR(VLOOKUP(Table1[[#This Row],[رتبه]],TblOprGrade[#All],2,FALSE),1),IF(Table1[[#This Row],[جایگاه سازمانی]]="دیسپچ",IFERROR(VLOOKUP(Table1[[#This Row],[رتبه]],TblDispGrade[#All],2,FALSE),1),1))</f>
        <v>1</v>
      </c>
      <c r="G613" s="38" t="s">
        <v>9</v>
      </c>
      <c r="H613" s="39">
        <f>VLOOKUP(Table1[[#This Row],[جایگاه سازمانی]],Table2[#All],2,FALSE)</f>
        <v>3</v>
      </c>
      <c r="I613" s="38" t="s">
        <v>15</v>
      </c>
      <c r="J613" s="39">
        <f>VLOOKUP(Table1[[#This Row],[مدرک تحصیلی]],Table3[#All],2,FALSE)</f>
        <v>2.5</v>
      </c>
      <c r="K613" s="38"/>
      <c r="L613" s="40">
        <v>7</v>
      </c>
      <c r="M613" s="41">
        <f>Table1[[#This Row],[سابقه (سال)]]*'جداول پایه'!$B$21</f>
        <v>1.75</v>
      </c>
      <c r="N613" s="38" t="s">
        <v>17</v>
      </c>
      <c r="O613" s="39">
        <f>IFERROR(IF(Table1[[#This Row],[جایگاه سازمانی]]="عملیاتی",VLOOKUP(Table1[[#This Row],[منطقه خدمتی]],Table4[#All],2,FALSE),0),0)</f>
        <v>1</v>
      </c>
      <c r="P613" s="41">
        <f>Table1[[#This Row],[امتیاز جایگاه]]+Table1[[#This Row],[امتیاز مدرک]]+Table1[[#This Row],[امتیاز سابقه]]+Table1[[#This Row],[ضریب منطقه خدمتی]]</f>
        <v>8.25</v>
      </c>
    </row>
    <row r="614" spans="1:16" x14ac:dyDescent="0.15">
      <c r="A614" s="35"/>
      <c r="B614" s="38"/>
      <c r="C614" s="38"/>
      <c r="D614" s="38" t="s">
        <v>93</v>
      </c>
      <c r="E614" s="38"/>
      <c r="F614" s="39">
        <f>IF(Table1[[#This Row],[جایگاه سازمانی]]="عملیاتی",IFERROR(VLOOKUP(Table1[[#This Row],[رتبه]],TblOprGrade[#All],2,FALSE),1),IF(Table1[[#This Row],[جایگاه سازمانی]]="دیسپچ",IFERROR(VLOOKUP(Table1[[#This Row],[رتبه]],TblDispGrade[#All],2,FALSE),1),1))</f>
        <v>1</v>
      </c>
      <c r="G614" s="38" t="s">
        <v>9</v>
      </c>
      <c r="H614" s="39">
        <f>VLOOKUP(Table1[[#This Row],[جایگاه سازمانی]],Table2[#All],2,FALSE)</f>
        <v>3</v>
      </c>
      <c r="I614" s="38" t="s">
        <v>14</v>
      </c>
      <c r="J614" s="39">
        <f>VLOOKUP(Table1[[#This Row],[مدرک تحصیلی]],Table3[#All],2,FALSE)</f>
        <v>2</v>
      </c>
      <c r="K614" s="38"/>
      <c r="L614" s="40">
        <v>2</v>
      </c>
      <c r="M614" s="41">
        <f>Table1[[#This Row],[سابقه (سال)]]*'جداول پایه'!$B$21</f>
        <v>0.5</v>
      </c>
      <c r="N614" s="38" t="s">
        <v>18</v>
      </c>
      <c r="O614" s="39">
        <f>IFERROR(IF(Table1[[#This Row],[جایگاه سازمانی]]="عملیاتی",VLOOKUP(Table1[[#This Row],[منطقه خدمتی]],Table4[#All],2,FALSE),0),0)</f>
        <v>2</v>
      </c>
      <c r="P614" s="41">
        <f>Table1[[#This Row],[امتیاز جایگاه]]+Table1[[#This Row],[امتیاز مدرک]]+Table1[[#This Row],[امتیاز سابقه]]+Table1[[#This Row],[ضریب منطقه خدمتی]]</f>
        <v>7.5</v>
      </c>
    </row>
    <row r="615" spans="1:16" x14ac:dyDescent="0.15">
      <c r="A615" s="35"/>
      <c r="B615" s="38"/>
      <c r="C615" s="38"/>
      <c r="D615" s="38" t="s">
        <v>93</v>
      </c>
      <c r="E615" s="38"/>
      <c r="F615" s="39">
        <f>IF(Table1[[#This Row],[جایگاه سازمانی]]="عملیاتی",IFERROR(VLOOKUP(Table1[[#This Row],[رتبه]],TblOprGrade[#All],2,FALSE),1),IF(Table1[[#This Row],[جایگاه سازمانی]]="دیسپچ",IFERROR(VLOOKUP(Table1[[#This Row],[رتبه]],TblDispGrade[#All],2,FALSE),1),1))</f>
        <v>1</v>
      </c>
      <c r="G615" s="38" t="s">
        <v>9</v>
      </c>
      <c r="H615" s="39">
        <f>VLOOKUP(Table1[[#This Row],[جایگاه سازمانی]],Table2[#All],2,FALSE)</f>
        <v>3</v>
      </c>
      <c r="I615" s="38" t="s">
        <v>14</v>
      </c>
      <c r="J615" s="39">
        <f>VLOOKUP(Table1[[#This Row],[مدرک تحصیلی]],Table3[#All],2,FALSE)</f>
        <v>2</v>
      </c>
      <c r="K615" s="38"/>
      <c r="L615" s="40">
        <v>1</v>
      </c>
      <c r="M615" s="41">
        <f>Table1[[#This Row],[سابقه (سال)]]*'جداول پایه'!$B$21</f>
        <v>0.25</v>
      </c>
      <c r="N615" s="38" t="s">
        <v>18</v>
      </c>
      <c r="O615" s="39">
        <f>IFERROR(IF(Table1[[#This Row],[جایگاه سازمانی]]="عملیاتی",VLOOKUP(Table1[[#This Row],[منطقه خدمتی]],Table4[#All],2,FALSE),0),0)</f>
        <v>2</v>
      </c>
      <c r="P615" s="41">
        <f>Table1[[#This Row],[امتیاز جایگاه]]+Table1[[#This Row],[امتیاز مدرک]]+Table1[[#This Row],[امتیاز سابقه]]+Table1[[#This Row],[ضریب منطقه خدمتی]]</f>
        <v>7.25</v>
      </c>
    </row>
    <row r="616" spans="1:16" x14ac:dyDescent="0.15">
      <c r="A616" s="35"/>
      <c r="B616" s="38"/>
      <c r="C616" s="38"/>
      <c r="D616" s="38" t="s">
        <v>93</v>
      </c>
      <c r="E616" s="38"/>
      <c r="F616" s="39">
        <f>IF(Table1[[#This Row],[جایگاه سازمانی]]="عملیاتی",IFERROR(VLOOKUP(Table1[[#This Row],[رتبه]],TblOprGrade[#All],2,FALSE),1),IF(Table1[[#This Row],[جایگاه سازمانی]]="دیسپچ",IFERROR(VLOOKUP(Table1[[#This Row],[رتبه]],TblDispGrade[#All],2,FALSE),1),1))</f>
        <v>1</v>
      </c>
      <c r="G616" s="38" t="s">
        <v>9</v>
      </c>
      <c r="H616" s="39">
        <f>VLOOKUP(Table1[[#This Row],[جایگاه سازمانی]],Table2[#All],2,FALSE)</f>
        <v>3</v>
      </c>
      <c r="I616" s="38" t="s">
        <v>15</v>
      </c>
      <c r="J616" s="39">
        <f>VLOOKUP(Table1[[#This Row],[مدرک تحصیلی]],Table3[#All],2,FALSE)</f>
        <v>2.5</v>
      </c>
      <c r="K616" s="38"/>
      <c r="L616" s="40">
        <v>1</v>
      </c>
      <c r="M616" s="41">
        <f>Table1[[#This Row],[سابقه (سال)]]*'جداول پایه'!$B$21</f>
        <v>0.25</v>
      </c>
      <c r="N616" s="38" t="s">
        <v>17</v>
      </c>
      <c r="O616" s="39">
        <f>IFERROR(IF(Table1[[#This Row],[جایگاه سازمانی]]="عملیاتی",VLOOKUP(Table1[[#This Row],[منطقه خدمتی]],Table4[#All],2,FALSE),0),0)</f>
        <v>1</v>
      </c>
      <c r="P616" s="41">
        <f>Table1[[#This Row],[امتیاز جایگاه]]+Table1[[#This Row],[امتیاز مدرک]]+Table1[[#This Row],[امتیاز سابقه]]+Table1[[#This Row],[ضریب منطقه خدمتی]]</f>
        <v>6.75</v>
      </c>
    </row>
    <row r="617" spans="1:16" x14ac:dyDescent="0.15">
      <c r="A617" s="35"/>
      <c r="B617" s="38"/>
      <c r="C617" s="38"/>
      <c r="D617" s="38" t="s">
        <v>93</v>
      </c>
      <c r="E617" s="38"/>
      <c r="F617" s="39">
        <f>IF(Table1[[#This Row],[جایگاه سازمانی]]="عملیاتی",IFERROR(VLOOKUP(Table1[[#This Row],[رتبه]],TblOprGrade[#All],2,FALSE),1),IF(Table1[[#This Row],[جایگاه سازمانی]]="دیسپچ",IFERROR(VLOOKUP(Table1[[#This Row],[رتبه]],TblDispGrade[#All],2,FALSE),1),1))</f>
        <v>1</v>
      </c>
      <c r="G617" s="38" t="s">
        <v>9</v>
      </c>
      <c r="H617" s="39">
        <f>VLOOKUP(Table1[[#This Row],[جایگاه سازمانی]],Table2[#All],2,FALSE)</f>
        <v>3</v>
      </c>
      <c r="I617" s="38" t="s">
        <v>14</v>
      </c>
      <c r="J617" s="39">
        <f>VLOOKUP(Table1[[#This Row],[مدرک تحصیلی]],Table3[#All],2,FALSE)</f>
        <v>2</v>
      </c>
      <c r="K617" s="38"/>
      <c r="L617" s="40">
        <v>1</v>
      </c>
      <c r="M617" s="41">
        <f>Table1[[#This Row],[سابقه (سال)]]*'جداول پایه'!$B$21</f>
        <v>0.25</v>
      </c>
      <c r="N617" s="38" t="s">
        <v>18</v>
      </c>
      <c r="O617" s="39">
        <f>IFERROR(IF(Table1[[#This Row],[جایگاه سازمانی]]="عملیاتی",VLOOKUP(Table1[[#This Row],[منطقه خدمتی]],Table4[#All],2,FALSE),0),0)</f>
        <v>2</v>
      </c>
      <c r="P617" s="41">
        <f>Table1[[#This Row],[امتیاز جایگاه]]+Table1[[#This Row],[امتیاز مدرک]]+Table1[[#This Row],[امتیاز سابقه]]+Table1[[#This Row],[ضریب منطقه خدمتی]]</f>
        <v>7.25</v>
      </c>
    </row>
    <row r="618" spans="1:16" x14ac:dyDescent="0.15">
      <c r="A618" s="35"/>
      <c r="B618" s="38"/>
      <c r="C618" s="38"/>
      <c r="D618" s="38" t="s">
        <v>93</v>
      </c>
      <c r="E618" s="38"/>
      <c r="F618" s="39">
        <f>IF(Table1[[#This Row],[جایگاه سازمانی]]="عملیاتی",IFERROR(VLOOKUP(Table1[[#This Row],[رتبه]],TblOprGrade[#All],2,FALSE),1),IF(Table1[[#This Row],[جایگاه سازمانی]]="دیسپچ",IFERROR(VLOOKUP(Table1[[#This Row],[رتبه]],TblDispGrade[#All],2,FALSE),1),1))</f>
        <v>1</v>
      </c>
      <c r="G618" s="38" t="s">
        <v>9</v>
      </c>
      <c r="H618" s="39">
        <f>VLOOKUP(Table1[[#This Row],[جایگاه سازمانی]],Table2[#All],2,FALSE)</f>
        <v>3</v>
      </c>
      <c r="I618" s="38" t="s">
        <v>15</v>
      </c>
      <c r="J618" s="39">
        <f>VLOOKUP(Table1[[#This Row],[مدرک تحصیلی]],Table3[#All],2,FALSE)</f>
        <v>2.5</v>
      </c>
      <c r="K618" s="38"/>
      <c r="L618" s="40">
        <v>16</v>
      </c>
      <c r="M618" s="41">
        <f>Table1[[#This Row],[سابقه (سال)]]*'جداول پایه'!$B$21</f>
        <v>4</v>
      </c>
      <c r="N618" s="38" t="s">
        <v>19</v>
      </c>
      <c r="O618" s="39">
        <f>IFERROR(IF(Table1[[#This Row],[جایگاه سازمانی]]="عملیاتی",VLOOKUP(Table1[[#This Row],[منطقه خدمتی]],Table4[#All],2,FALSE),0),0)</f>
        <v>4</v>
      </c>
      <c r="P618" s="41">
        <f>Table1[[#This Row],[امتیاز جایگاه]]+Table1[[#This Row],[امتیاز مدرک]]+Table1[[#This Row],[امتیاز سابقه]]+Table1[[#This Row],[ضریب منطقه خدمتی]]</f>
        <v>13.5</v>
      </c>
    </row>
    <row r="619" spans="1:16" x14ac:dyDescent="0.15">
      <c r="A619" s="35"/>
      <c r="B619" s="38"/>
      <c r="C619" s="38"/>
      <c r="D619" s="38" t="s">
        <v>93</v>
      </c>
      <c r="E619" s="38"/>
      <c r="F619" s="39">
        <v>1</v>
      </c>
      <c r="G619" s="38" t="s">
        <v>9</v>
      </c>
      <c r="H619" s="39">
        <f>VLOOKUP(Table1[[#This Row],[جایگاه سازمانی]],Table2[#All],2,FALSE)</f>
        <v>3</v>
      </c>
      <c r="I619" s="38" t="s">
        <v>15</v>
      </c>
      <c r="J619" s="39">
        <f>VLOOKUP(Table1[[#This Row],[مدرک تحصیلی]],Table3[#All],2,FALSE)</f>
        <v>2.5</v>
      </c>
      <c r="K619" s="38"/>
      <c r="L619" s="40">
        <v>9</v>
      </c>
      <c r="M619" s="41">
        <f>Table1[[#This Row],[سابقه (سال)]]*'جداول پایه'!$B$21</f>
        <v>2.25</v>
      </c>
      <c r="N619" s="38" t="s">
        <v>18</v>
      </c>
      <c r="O619" s="39">
        <f>IFERROR(IF(Table1[[#This Row],[جایگاه سازمانی]]="عملیاتی",VLOOKUP(Table1[[#This Row],[منطقه خدمتی]],Table4[#All],2,FALSE),0),0)</f>
        <v>2</v>
      </c>
      <c r="P619" s="41">
        <f>Table1[[#This Row],[امتیاز جایگاه]]+Table1[[#This Row],[امتیاز مدرک]]+Table1[[#This Row],[امتیاز سابقه]]+Table1[[#This Row],[ضریب منطقه خدمتی]]</f>
        <v>9.75</v>
      </c>
    </row>
    <row r="620" spans="1:16" x14ac:dyDescent="0.15">
      <c r="A620" s="35"/>
      <c r="B620" s="38"/>
      <c r="C620" s="38"/>
      <c r="D620" s="38" t="s">
        <v>93</v>
      </c>
      <c r="E620" s="38"/>
      <c r="F620" s="39">
        <f>IF(Table1[[#This Row],[جایگاه سازمانی]]="عملیاتی",IFERROR(VLOOKUP(Table1[[#This Row],[رتبه]],TblOprGrade[#All],2,FALSE),1),IF(Table1[[#This Row],[جایگاه سازمانی]]="دیسپچ",IFERROR(VLOOKUP(Table1[[#This Row],[رتبه]],TblDispGrade[#All],2,FALSE),1),1))</f>
        <v>1</v>
      </c>
      <c r="G620" s="38" t="s">
        <v>9</v>
      </c>
      <c r="H620" s="39">
        <f>VLOOKUP(Table1[[#This Row],[جایگاه سازمانی]],Table2[#All],2,FALSE)</f>
        <v>3</v>
      </c>
      <c r="I620" s="38" t="s">
        <v>15</v>
      </c>
      <c r="J620" s="39">
        <f>VLOOKUP(Table1[[#This Row],[مدرک تحصیلی]],Table3[#All],2,FALSE)</f>
        <v>2.5</v>
      </c>
      <c r="K620" s="38"/>
      <c r="L620" s="40">
        <v>13</v>
      </c>
      <c r="M620" s="41">
        <f>Table1[[#This Row],[سابقه (سال)]]*'جداول پایه'!$B$21</f>
        <v>3.25</v>
      </c>
      <c r="N620" s="38" t="s">
        <v>18</v>
      </c>
      <c r="O620" s="39">
        <f>IFERROR(IF(Table1[[#This Row],[جایگاه سازمانی]]="عملیاتی",VLOOKUP(Table1[[#This Row],[منطقه خدمتی]],Table4[#All],2,FALSE),0),0)</f>
        <v>2</v>
      </c>
      <c r="P620" s="41">
        <f>Table1[[#This Row],[امتیاز جایگاه]]+Table1[[#This Row],[امتیاز مدرک]]+Table1[[#This Row],[امتیاز سابقه]]+Table1[[#This Row],[ضریب منطقه خدمتی]]</f>
        <v>10.75</v>
      </c>
    </row>
    <row r="621" spans="1:16" x14ac:dyDescent="0.15">
      <c r="A621" s="35"/>
      <c r="B621" s="38"/>
      <c r="C621" s="38"/>
      <c r="D621" s="38" t="s">
        <v>93</v>
      </c>
      <c r="E621" s="38"/>
      <c r="F621" s="39">
        <f>IF(Table1[[#This Row],[جایگاه سازمانی]]="عملیاتی",IFERROR(VLOOKUP(Table1[[#This Row],[رتبه]],TblOprGrade[#All],2,FALSE),1),IF(Table1[[#This Row],[جایگاه سازمانی]]="دیسپچ",IFERROR(VLOOKUP(Table1[[#This Row],[رتبه]],TblDispGrade[#All],2,FALSE),1),1))</f>
        <v>1</v>
      </c>
      <c r="G621" s="38" t="s">
        <v>9</v>
      </c>
      <c r="H621" s="39">
        <f>VLOOKUP(Table1[[#This Row],[جایگاه سازمانی]],Table2[#All],2,FALSE)</f>
        <v>3</v>
      </c>
      <c r="I621" s="38" t="s">
        <v>14</v>
      </c>
      <c r="J621" s="39">
        <f>VLOOKUP(Table1[[#This Row],[مدرک تحصیلی]],Table3[#All],2,FALSE)</f>
        <v>2</v>
      </c>
      <c r="K621" s="38"/>
      <c r="L621" s="40">
        <v>1</v>
      </c>
      <c r="M621" s="41">
        <f>Table1[[#This Row],[سابقه (سال)]]*'جداول پایه'!$B$21</f>
        <v>0.25</v>
      </c>
      <c r="N621" s="38" t="s">
        <v>18</v>
      </c>
      <c r="O621" s="39">
        <f>IFERROR(IF(Table1[[#This Row],[جایگاه سازمانی]]="عملیاتی",VLOOKUP(Table1[[#This Row],[منطقه خدمتی]],Table4[#All],2,FALSE),0),0)</f>
        <v>2</v>
      </c>
      <c r="P621" s="41">
        <f>Table1[[#This Row],[امتیاز جایگاه]]+Table1[[#This Row],[امتیاز مدرک]]+Table1[[#This Row],[امتیاز سابقه]]+Table1[[#This Row],[ضریب منطقه خدمتی]]</f>
        <v>7.25</v>
      </c>
    </row>
    <row r="622" spans="1:16" x14ac:dyDescent="0.15">
      <c r="A622" s="35"/>
      <c r="B622" s="38"/>
      <c r="C622" s="38"/>
      <c r="D622" s="38" t="s">
        <v>93</v>
      </c>
      <c r="E622" s="38"/>
      <c r="F622" s="39">
        <f>IF(Table1[[#This Row],[جایگاه سازمانی]]="عملیاتی",IFERROR(VLOOKUP(Table1[[#This Row],[رتبه]],TblOprGrade[#All],2,FALSE),1),IF(Table1[[#This Row],[جایگاه سازمانی]]="دیسپچ",IFERROR(VLOOKUP(Table1[[#This Row],[رتبه]],TblDispGrade[#All],2,FALSE),1),1))</f>
        <v>1</v>
      </c>
      <c r="G622" s="38" t="s">
        <v>9</v>
      </c>
      <c r="H622" s="39">
        <f>VLOOKUP(Table1[[#This Row],[جایگاه سازمانی]],Table2[#All],2,FALSE)</f>
        <v>3</v>
      </c>
      <c r="I622" s="38" t="s">
        <v>14</v>
      </c>
      <c r="J622" s="39">
        <f>VLOOKUP(Table1[[#This Row],[مدرک تحصیلی]],Table3[#All],2,FALSE)</f>
        <v>2</v>
      </c>
      <c r="K622" s="38"/>
      <c r="L622" s="40">
        <v>1</v>
      </c>
      <c r="M622" s="41">
        <f>Table1[[#This Row],[سابقه (سال)]]*'جداول پایه'!$B$21</f>
        <v>0.25</v>
      </c>
      <c r="N622" s="38" t="s">
        <v>18</v>
      </c>
      <c r="O622" s="39">
        <f>IFERROR(IF(Table1[[#This Row],[جایگاه سازمانی]]="عملیاتی",VLOOKUP(Table1[[#This Row],[منطقه خدمتی]],Table4[#All],2,FALSE),0),0)</f>
        <v>2</v>
      </c>
      <c r="P622" s="41">
        <f>Table1[[#This Row],[امتیاز جایگاه]]+Table1[[#This Row],[امتیاز مدرک]]+Table1[[#This Row],[امتیاز سابقه]]+Table1[[#This Row],[ضریب منطقه خدمتی]]</f>
        <v>7.25</v>
      </c>
    </row>
    <row r="623" spans="1:16" x14ac:dyDescent="0.15">
      <c r="A623" s="35"/>
      <c r="B623" s="38"/>
      <c r="C623" s="38"/>
      <c r="D623" s="38" t="s">
        <v>93</v>
      </c>
      <c r="E623" s="38"/>
      <c r="F623" s="39">
        <f>IF(Table1[[#This Row],[جایگاه سازمانی]]="عملیاتی",IFERROR(VLOOKUP(Table1[[#This Row],[رتبه]],TblOprGrade[#All],2,FALSE),1),IF(Table1[[#This Row],[جایگاه سازمانی]]="دیسپچ",IFERROR(VLOOKUP(Table1[[#This Row],[رتبه]],TblDispGrade[#All],2,FALSE),1),1))</f>
        <v>1</v>
      </c>
      <c r="G623" s="38" t="s">
        <v>9</v>
      </c>
      <c r="H623" s="39">
        <f>VLOOKUP(Table1[[#This Row],[جایگاه سازمانی]],Table2[#All],2,FALSE)</f>
        <v>3</v>
      </c>
      <c r="I623" s="38" t="s">
        <v>15</v>
      </c>
      <c r="J623" s="39">
        <f>VLOOKUP(Table1[[#This Row],[مدرک تحصیلی]],Table3[#All],2,FALSE)</f>
        <v>2.5</v>
      </c>
      <c r="K623" s="38"/>
      <c r="L623" s="40">
        <v>4</v>
      </c>
      <c r="M623" s="41">
        <f>Table1[[#This Row],[سابقه (سال)]]*'جداول پایه'!$B$21</f>
        <v>1</v>
      </c>
      <c r="N623" s="38" t="s">
        <v>18</v>
      </c>
      <c r="O623" s="39">
        <f>IFERROR(IF(Table1[[#This Row],[جایگاه سازمانی]]="عملیاتی",VLOOKUP(Table1[[#This Row],[منطقه خدمتی]],Table4[#All],2,FALSE),0),0)</f>
        <v>2</v>
      </c>
      <c r="P623" s="41">
        <f>Table1[[#This Row],[امتیاز جایگاه]]+Table1[[#This Row],[امتیاز مدرک]]+Table1[[#This Row],[امتیاز سابقه]]+Table1[[#This Row],[ضریب منطقه خدمتی]]</f>
        <v>8.5</v>
      </c>
    </row>
    <row r="624" spans="1:16" x14ac:dyDescent="0.15">
      <c r="A624" s="35"/>
      <c r="B624" s="38"/>
      <c r="C624" s="38"/>
      <c r="D624" s="38" t="s">
        <v>93</v>
      </c>
      <c r="E624" s="38"/>
      <c r="F624" s="39">
        <f>IF(Table1[[#This Row],[جایگاه سازمانی]]="عملیاتی",IFERROR(VLOOKUP(Table1[[#This Row],[رتبه]],TblOprGrade[#All],2,FALSE),1),IF(Table1[[#This Row],[جایگاه سازمانی]]="دیسپچ",IFERROR(VLOOKUP(Table1[[#This Row],[رتبه]],TblDispGrade[#All],2,FALSE),1),1))</f>
        <v>1</v>
      </c>
      <c r="G624" s="38" t="s">
        <v>9</v>
      </c>
      <c r="H624" s="39">
        <f>VLOOKUP(Table1[[#This Row],[جایگاه سازمانی]],Table2[#All],2,FALSE)</f>
        <v>3</v>
      </c>
      <c r="I624" s="38" t="s">
        <v>14</v>
      </c>
      <c r="J624" s="39">
        <f>VLOOKUP(Table1[[#This Row],[مدرک تحصیلی]],Table3[#All],2,FALSE)</f>
        <v>2</v>
      </c>
      <c r="K624" s="38"/>
      <c r="L624" s="40">
        <v>1</v>
      </c>
      <c r="M624" s="41">
        <f>Table1[[#This Row],[سابقه (سال)]]*'جداول پایه'!$B$21</f>
        <v>0.25</v>
      </c>
      <c r="N624" s="38" t="s">
        <v>17</v>
      </c>
      <c r="O624" s="39">
        <f>IFERROR(IF(Table1[[#This Row],[جایگاه سازمانی]]="عملیاتی",VLOOKUP(Table1[[#This Row],[منطقه خدمتی]],Table4[#All],2,FALSE),0),0)</f>
        <v>1</v>
      </c>
      <c r="P624" s="41">
        <f>Table1[[#This Row],[امتیاز جایگاه]]+Table1[[#This Row],[امتیاز مدرک]]+Table1[[#This Row],[امتیاز سابقه]]+Table1[[#This Row],[ضریب منطقه خدمتی]]</f>
        <v>6.25</v>
      </c>
    </row>
    <row r="625" spans="1:16" x14ac:dyDescent="0.15">
      <c r="A625" s="35"/>
      <c r="B625" s="38"/>
      <c r="C625" s="38"/>
      <c r="D625" s="38" t="s">
        <v>93</v>
      </c>
      <c r="E625" s="38"/>
      <c r="F625" s="39">
        <f>IF(Table1[[#This Row],[جایگاه سازمانی]]="عملیاتی",IFERROR(VLOOKUP(Table1[[#This Row],[رتبه]],TblOprGrade[#All],2,FALSE),1),IF(Table1[[#This Row],[جایگاه سازمانی]]="دیسپچ",IFERROR(VLOOKUP(Table1[[#This Row],[رتبه]],TblDispGrade[#All],2,FALSE),1),1))</f>
        <v>1</v>
      </c>
      <c r="G625" s="38" t="s">
        <v>9</v>
      </c>
      <c r="H625" s="39">
        <f>VLOOKUP(Table1[[#This Row],[جایگاه سازمانی]],Table2[#All],2,FALSE)</f>
        <v>3</v>
      </c>
      <c r="I625" s="38" t="s">
        <v>15</v>
      </c>
      <c r="J625" s="39">
        <f>VLOOKUP(Table1[[#This Row],[مدرک تحصیلی]],Table3[#All],2,FALSE)</f>
        <v>2.5</v>
      </c>
      <c r="K625" s="38"/>
      <c r="L625" s="40">
        <v>3</v>
      </c>
      <c r="M625" s="41">
        <f>Table1[[#This Row],[سابقه (سال)]]*'جداول پایه'!$B$21</f>
        <v>0.75</v>
      </c>
      <c r="N625" s="38" t="s">
        <v>17</v>
      </c>
      <c r="O625" s="39">
        <f>IFERROR(IF(Table1[[#This Row],[جایگاه سازمانی]]="عملیاتی",VLOOKUP(Table1[[#This Row],[منطقه خدمتی]],Table4[#All],2,FALSE),0),0)</f>
        <v>1</v>
      </c>
      <c r="P625" s="41">
        <f>Table1[[#This Row],[امتیاز جایگاه]]+Table1[[#This Row],[امتیاز مدرک]]+Table1[[#This Row],[امتیاز سابقه]]+Table1[[#This Row],[ضریب منطقه خدمتی]]</f>
        <v>7.25</v>
      </c>
    </row>
    <row r="626" spans="1:16" x14ac:dyDescent="0.15">
      <c r="A626" s="35"/>
      <c r="B626" s="38"/>
      <c r="C626" s="38"/>
      <c r="D626" s="38" t="s">
        <v>93</v>
      </c>
      <c r="E626" s="38"/>
      <c r="F626" s="39">
        <f>IF(Table1[[#This Row],[جایگاه سازمانی]]="عملیاتی",IFERROR(VLOOKUP(Table1[[#This Row],[رتبه]],TblOprGrade[#All],2,FALSE),1),IF(Table1[[#This Row],[جایگاه سازمانی]]="دیسپچ",IFERROR(VLOOKUP(Table1[[#This Row],[رتبه]],TblDispGrade[#All],2,FALSE),1),1))</f>
        <v>1</v>
      </c>
      <c r="G626" s="38" t="s">
        <v>9</v>
      </c>
      <c r="H626" s="39">
        <f>VLOOKUP(Table1[[#This Row],[جایگاه سازمانی]],Table2[#All],2,FALSE)</f>
        <v>3</v>
      </c>
      <c r="I626" s="38" t="s">
        <v>15</v>
      </c>
      <c r="J626" s="39">
        <f>VLOOKUP(Table1[[#This Row],[مدرک تحصیلی]],Table3[#All],2,FALSE)</f>
        <v>2.5</v>
      </c>
      <c r="K626" s="38"/>
      <c r="L626" s="40">
        <v>1</v>
      </c>
      <c r="M626" s="41">
        <f>Table1[[#This Row],[سابقه (سال)]]*'جداول پایه'!$B$21</f>
        <v>0.25</v>
      </c>
      <c r="N626" s="38" t="s">
        <v>18</v>
      </c>
      <c r="O626" s="39">
        <f>IFERROR(IF(Table1[[#This Row],[جایگاه سازمانی]]="عملیاتی",VLOOKUP(Table1[[#This Row],[منطقه خدمتی]],Table4[#All],2,FALSE),0),0)</f>
        <v>2</v>
      </c>
      <c r="P626" s="41">
        <f>Table1[[#This Row],[امتیاز جایگاه]]+Table1[[#This Row],[امتیاز مدرک]]+Table1[[#This Row],[امتیاز سابقه]]+Table1[[#This Row],[ضریب منطقه خدمتی]]</f>
        <v>7.75</v>
      </c>
    </row>
    <row r="627" spans="1:16" x14ac:dyDescent="0.15">
      <c r="A627" s="35"/>
      <c r="B627" s="38"/>
      <c r="C627" s="38"/>
      <c r="D627" s="38" t="s">
        <v>93</v>
      </c>
      <c r="E627" s="38"/>
      <c r="F627" s="39">
        <f>IF(Table1[[#This Row],[جایگاه سازمانی]]="عملیاتی",IFERROR(VLOOKUP(Table1[[#This Row],[رتبه]],TblOprGrade[#All],2,FALSE),1),IF(Table1[[#This Row],[جایگاه سازمانی]]="دیسپچ",IFERROR(VLOOKUP(Table1[[#This Row],[رتبه]],TblDispGrade[#All],2,FALSE),1),1))</f>
        <v>1</v>
      </c>
      <c r="G627" s="38" t="s">
        <v>9</v>
      </c>
      <c r="H627" s="39">
        <f>VLOOKUP(Table1[[#This Row],[جایگاه سازمانی]],Table2[#All],2,FALSE)</f>
        <v>3</v>
      </c>
      <c r="I627" s="38" t="s">
        <v>14</v>
      </c>
      <c r="J627" s="39">
        <f>VLOOKUP(Table1[[#This Row],[مدرک تحصیلی]],Table3[#All],2,FALSE)</f>
        <v>2</v>
      </c>
      <c r="K627" s="38"/>
      <c r="L627" s="40">
        <v>5</v>
      </c>
      <c r="M627" s="41">
        <f>Table1[[#This Row],[سابقه (سال)]]*'جداول پایه'!$B$21</f>
        <v>1.25</v>
      </c>
      <c r="N627" s="38" t="s">
        <v>19</v>
      </c>
      <c r="O627" s="39">
        <f>IFERROR(IF(Table1[[#This Row],[جایگاه سازمانی]]="عملیاتی",VLOOKUP(Table1[[#This Row],[منطقه خدمتی]],Table4[#All],2,FALSE),0),0)</f>
        <v>4</v>
      </c>
      <c r="P627" s="41">
        <f>Table1[[#This Row],[امتیاز جایگاه]]+Table1[[#This Row],[امتیاز مدرک]]+Table1[[#This Row],[امتیاز سابقه]]+Table1[[#This Row],[ضریب منطقه خدمتی]]</f>
        <v>10.25</v>
      </c>
    </row>
    <row r="628" spans="1:16" x14ac:dyDescent="0.15">
      <c r="A628" s="35"/>
      <c r="B628" s="38"/>
      <c r="C628" s="38"/>
      <c r="D628" s="38" t="s">
        <v>93</v>
      </c>
      <c r="E628" s="38"/>
      <c r="F628" s="39">
        <f>IF(Table1[[#This Row],[جایگاه سازمانی]]="عملیاتی",IFERROR(VLOOKUP(Table1[[#This Row],[رتبه]],TblOprGrade[#All],2,FALSE),1),IF(Table1[[#This Row],[جایگاه سازمانی]]="دیسپچ",IFERROR(VLOOKUP(Table1[[#This Row],[رتبه]],TblDispGrade[#All],2,FALSE),1),1))</f>
        <v>1</v>
      </c>
      <c r="G628" s="38" t="s">
        <v>9</v>
      </c>
      <c r="H628" s="39">
        <f>VLOOKUP(Table1[[#This Row],[جایگاه سازمانی]],Table2[#All],2,FALSE)</f>
        <v>3</v>
      </c>
      <c r="I628" s="38" t="s">
        <v>14</v>
      </c>
      <c r="J628" s="39">
        <f>VLOOKUP(Table1[[#This Row],[مدرک تحصیلی]],Table3[#All],2,FALSE)</f>
        <v>2</v>
      </c>
      <c r="K628" s="38"/>
      <c r="L628" s="40">
        <v>2</v>
      </c>
      <c r="M628" s="41">
        <f>Table1[[#This Row],[سابقه (سال)]]*'جداول پایه'!$B$21</f>
        <v>0.5</v>
      </c>
      <c r="N628" s="38" t="s">
        <v>18</v>
      </c>
      <c r="O628" s="39">
        <f>IFERROR(IF(Table1[[#This Row],[جایگاه سازمانی]]="عملیاتی",VLOOKUP(Table1[[#This Row],[منطقه خدمتی]],Table4[#All],2,FALSE),0),0)</f>
        <v>2</v>
      </c>
      <c r="P628" s="41">
        <f>Table1[[#This Row],[امتیاز جایگاه]]+Table1[[#This Row],[امتیاز مدرک]]+Table1[[#This Row],[امتیاز سابقه]]+Table1[[#This Row],[ضریب منطقه خدمتی]]</f>
        <v>7.5</v>
      </c>
    </row>
    <row r="629" spans="1:16" x14ac:dyDescent="0.15">
      <c r="A629" s="35"/>
      <c r="B629" s="38"/>
      <c r="C629" s="38"/>
      <c r="D629" s="38" t="s">
        <v>93</v>
      </c>
      <c r="E629" s="38"/>
      <c r="F629" s="39">
        <f>IF(Table1[[#This Row],[جایگاه سازمانی]]="عملیاتی",IFERROR(VLOOKUP(Table1[[#This Row],[رتبه]],TblOprGrade[#All],2,FALSE),1),IF(Table1[[#This Row],[جایگاه سازمانی]]="دیسپچ",IFERROR(VLOOKUP(Table1[[#This Row],[رتبه]],TblDispGrade[#All],2,FALSE),1),1))</f>
        <v>1</v>
      </c>
      <c r="G629" s="38" t="s">
        <v>9</v>
      </c>
      <c r="H629" s="39">
        <f>VLOOKUP(Table1[[#This Row],[جایگاه سازمانی]],Table2[#All],2,FALSE)</f>
        <v>3</v>
      </c>
      <c r="I629" s="38" t="s">
        <v>15</v>
      </c>
      <c r="J629" s="39">
        <f>VLOOKUP(Table1[[#This Row],[مدرک تحصیلی]],Table3[#All],2,FALSE)</f>
        <v>2.5</v>
      </c>
      <c r="K629" s="38"/>
      <c r="L629" s="40">
        <v>21</v>
      </c>
      <c r="M629" s="41">
        <f>Table1[[#This Row],[سابقه (سال)]]*'جداول پایه'!$B$21</f>
        <v>5.25</v>
      </c>
      <c r="N629" s="38" t="s">
        <v>18</v>
      </c>
      <c r="O629" s="39">
        <f>IFERROR(IF(Table1[[#This Row],[جایگاه سازمانی]]="عملیاتی",VLOOKUP(Table1[[#This Row],[منطقه خدمتی]],Table4[#All],2,FALSE),0),0)</f>
        <v>2</v>
      </c>
      <c r="P629" s="41">
        <f>Table1[[#This Row],[امتیاز جایگاه]]+Table1[[#This Row],[امتیاز مدرک]]+Table1[[#This Row],[امتیاز سابقه]]+Table1[[#This Row],[ضریب منطقه خدمتی]]</f>
        <v>12.75</v>
      </c>
    </row>
    <row r="630" spans="1:16" x14ac:dyDescent="0.15">
      <c r="A630" s="35"/>
      <c r="B630" s="38"/>
      <c r="C630" s="38"/>
      <c r="D630" s="38" t="s">
        <v>93</v>
      </c>
      <c r="E630" s="38"/>
      <c r="F630" s="39">
        <f>IF(Table1[[#This Row],[جایگاه سازمانی]]="عملیاتی",IFERROR(VLOOKUP(Table1[[#This Row],[رتبه]],TblOprGrade[#All],2,FALSE),1),IF(Table1[[#This Row],[جایگاه سازمانی]]="دیسپچ",IFERROR(VLOOKUP(Table1[[#This Row],[رتبه]],TblDispGrade[#All],2,FALSE),1),1))</f>
        <v>1</v>
      </c>
      <c r="G630" s="38" t="s">
        <v>9</v>
      </c>
      <c r="H630" s="39">
        <f>VLOOKUP(Table1[[#This Row],[جایگاه سازمانی]],Table2[#All],2,FALSE)</f>
        <v>3</v>
      </c>
      <c r="I630" s="38" t="s">
        <v>15</v>
      </c>
      <c r="J630" s="39">
        <f>VLOOKUP(Table1[[#This Row],[مدرک تحصیلی]],Table3[#All],2,FALSE)</f>
        <v>2.5</v>
      </c>
      <c r="K630" s="38"/>
      <c r="L630" s="40">
        <v>1</v>
      </c>
      <c r="M630" s="41">
        <f>Table1[[#This Row],[سابقه (سال)]]*'جداول پایه'!$B$21</f>
        <v>0.25</v>
      </c>
      <c r="N630" s="38" t="s">
        <v>18</v>
      </c>
      <c r="O630" s="39">
        <f>IFERROR(IF(Table1[[#This Row],[جایگاه سازمانی]]="عملیاتی",VLOOKUP(Table1[[#This Row],[منطقه خدمتی]],Table4[#All],2,FALSE),0),0)</f>
        <v>2</v>
      </c>
      <c r="P630" s="41">
        <f>Table1[[#This Row],[امتیاز جایگاه]]+Table1[[#This Row],[امتیاز مدرک]]+Table1[[#This Row],[امتیاز سابقه]]+Table1[[#This Row],[ضریب منطقه خدمتی]]</f>
        <v>7.75</v>
      </c>
    </row>
    <row r="631" spans="1:16" x14ac:dyDescent="0.15">
      <c r="A631" s="35"/>
      <c r="B631" s="38"/>
      <c r="C631" s="38"/>
      <c r="D631" s="38" t="s">
        <v>93</v>
      </c>
      <c r="E631" s="38"/>
      <c r="F631" s="39">
        <f>IF(Table1[[#This Row],[جایگاه سازمانی]]="عملیاتی",IFERROR(VLOOKUP(Table1[[#This Row],[رتبه]],TblOprGrade[#All],2,FALSE),1),IF(Table1[[#This Row],[جایگاه سازمانی]]="دیسپچ",IFERROR(VLOOKUP(Table1[[#This Row],[رتبه]],TblDispGrade[#All],2,FALSE),1),1))</f>
        <v>1</v>
      </c>
      <c r="G631" s="38" t="s">
        <v>9</v>
      </c>
      <c r="H631" s="39">
        <f>VLOOKUP(Table1[[#This Row],[جایگاه سازمانی]],Table2[#All],2,FALSE)</f>
        <v>3</v>
      </c>
      <c r="I631" s="38" t="s">
        <v>15</v>
      </c>
      <c r="J631" s="39">
        <f>VLOOKUP(Table1[[#This Row],[مدرک تحصیلی]],Table3[#All],2,FALSE)</f>
        <v>2.5</v>
      </c>
      <c r="K631" s="38"/>
      <c r="L631" s="40">
        <v>1</v>
      </c>
      <c r="M631" s="41">
        <f>Table1[[#This Row],[سابقه (سال)]]*'جداول پایه'!$B$21</f>
        <v>0.25</v>
      </c>
      <c r="N631" s="38" t="s">
        <v>17</v>
      </c>
      <c r="O631" s="39">
        <f>IFERROR(IF(Table1[[#This Row],[جایگاه سازمانی]]="عملیاتی",VLOOKUP(Table1[[#This Row],[منطقه خدمتی]],Table4[#All],2,FALSE),0),0)</f>
        <v>1</v>
      </c>
      <c r="P631" s="41">
        <f>Table1[[#This Row],[امتیاز جایگاه]]+Table1[[#This Row],[امتیاز مدرک]]+Table1[[#This Row],[امتیاز سابقه]]+Table1[[#This Row],[ضریب منطقه خدمتی]]</f>
        <v>6.75</v>
      </c>
    </row>
    <row r="632" spans="1:16" x14ac:dyDescent="0.15">
      <c r="A632" s="35"/>
      <c r="B632" s="38"/>
      <c r="C632" s="38"/>
      <c r="D632" s="38" t="s">
        <v>93</v>
      </c>
      <c r="E632" s="38"/>
      <c r="F632" s="39">
        <f>IF(Table1[[#This Row],[جایگاه سازمانی]]="عملیاتی",IFERROR(VLOOKUP(Table1[[#This Row],[رتبه]],TblOprGrade[#All],2,FALSE),1),IF(Table1[[#This Row],[جایگاه سازمانی]]="دیسپچ",IFERROR(VLOOKUP(Table1[[#This Row],[رتبه]],TblDispGrade[#All],2,FALSE),1),1))</f>
        <v>1</v>
      </c>
      <c r="G632" s="38" t="s">
        <v>9</v>
      </c>
      <c r="H632" s="39">
        <f>VLOOKUP(Table1[[#This Row],[جایگاه سازمانی]],Table2[#All],2,FALSE)</f>
        <v>3</v>
      </c>
      <c r="I632" s="38" t="s">
        <v>14</v>
      </c>
      <c r="J632" s="39">
        <f>VLOOKUP(Table1[[#This Row],[مدرک تحصیلی]],Table3[#All],2,FALSE)</f>
        <v>2</v>
      </c>
      <c r="K632" s="38"/>
      <c r="L632" s="40">
        <v>14</v>
      </c>
      <c r="M632" s="41">
        <f>Table1[[#This Row],[سابقه (سال)]]*'جداول پایه'!$B$21</f>
        <v>3.5</v>
      </c>
      <c r="N632" s="38" t="s">
        <v>18</v>
      </c>
      <c r="O632" s="39">
        <f>IFERROR(IF(Table1[[#This Row],[جایگاه سازمانی]]="عملیاتی",VLOOKUP(Table1[[#This Row],[منطقه خدمتی]],Table4[#All],2,FALSE),0),0)</f>
        <v>2</v>
      </c>
      <c r="P632" s="41">
        <f>Table1[[#This Row],[امتیاز جایگاه]]+Table1[[#This Row],[امتیاز مدرک]]+Table1[[#This Row],[امتیاز سابقه]]+Table1[[#This Row],[ضریب منطقه خدمتی]]</f>
        <v>10.5</v>
      </c>
    </row>
    <row r="633" spans="1:16" x14ac:dyDescent="0.15">
      <c r="A633" s="35"/>
      <c r="B633" s="38"/>
      <c r="C633" s="38"/>
      <c r="D633" s="38" t="s">
        <v>93</v>
      </c>
      <c r="E633" s="38"/>
      <c r="F633" s="39">
        <f>IF(Table1[[#This Row],[جایگاه سازمانی]]="عملیاتی",IFERROR(VLOOKUP(Table1[[#This Row],[رتبه]],TblOprGrade[#All],2,FALSE),1),IF(Table1[[#This Row],[جایگاه سازمانی]]="دیسپچ",IFERROR(VLOOKUP(Table1[[#This Row],[رتبه]],TblDispGrade[#All],2,FALSE),1),1))</f>
        <v>1</v>
      </c>
      <c r="G633" s="38" t="s">
        <v>9</v>
      </c>
      <c r="H633" s="39">
        <f>VLOOKUP(Table1[[#This Row],[جایگاه سازمانی]],Table2[#All],2,FALSE)</f>
        <v>3</v>
      </c>
      <c r="I633" s="38" t="s">
        <v>15</v>
      </c>
      <c r="J633" s="39">
        <f>VLOOKUP(Table1[[#This Row],[مدرک تحصیلی]],Table3[#All],2,FALSE)</f>
        <v>2.5</v>
      </c>
      <c r="K633" s="38"/>
      <c r="L633" s="40">
        <v>1</v>
      </c>
      <c r="M633" s="41">
        <f>Table1[[#This Row],[سابقه (سال)]]*'جداول پایه'!$B$21</f>
        <v>0.25</v>
      </c>
      <c r="N633" s="38" t="s">
        <v>18</v>
      </c>
      <c r="O633" s="39">
        <f>IFERROR(IF(Table1[[#This Row],[جایگاه سازمانی]]="عملیاتی",VLOOKUP(Table1[[#This Row],[منطقه خدمتی]],Table4[#All],2,FALSE),0),0)</f>
        <v>2</v>
      </c>
      <c r="P633" s="41">
        <f>Table1[[#This Row],[امتیاز جایگاه]]+Table1[[#This Row],[امتیاز مدرک]]+Table1[[#This Row],[امتیاز سابقه]]+Table1[[#This Row],[ضریب منطقه خدمتی]]</f>
        <v>7.75</v>
      </c>
    </row>
    <row r="634" spans="1:16" x14ac:dyDescent="0.15">
      <c r="A634" s="35"/>
      <c r="B634" s="38"/>
      <c r="C634" s="38"/>
      <c r="D634" s="38" t="s">
        <v>93</v>
      </c>
      <c r="E634" s="38"/>
      <c r="F634" s="39">
        <f>IF(Table1[[#This Row],[جایگاه سازمانی]]="عملیاتی",IFERROR(VLOOKUP(Table1[[#This Row],[رتبه]],TblOprGrade[#All],2,FALSE),1),IF(Table1[[#This Row],[جایگاه سازمانی]]="دیسپچ",IFERROR(VLOOKUP(Table1[[#This Row],[رتبه]],TblDispGrade[#All],2,FALSE),1),1))</f>
        <v>1</v>
      </c>
      <c r="G634" s="38" t="s">
        <v>9</v>
      </c>
      <c r="H634" s="39">
        <f>VLOOKUP(Table1[[#This Row],[جایگاه سازمانی]],Table2[#All],2,FALSE)</f>
        <v>3</v>
      </c>
      <c r="I634" s="38" t="s">
        <v>14</v>
      </c>
      <c r="J634" s="39">
        <f>VLOOKUP(Table1[[#This Row],[مدرک تحصیلی]],Table3[#All],2,FALSE)</f>
        <v>2</v>
      </c>
      <c r="K634" s="38"/>
      <c r="L634" s="40">
        <v>14</v>
      </c>
      <c r="M634" s="41">
        <f>Table1[[#This Row],[سابقه (سال)]]*'جداول پایه'!$B$21</f>
        <v>3.5</v>
      </c>
      <c r="N634" s="38" t="s">
        <v>18</v>
      </c>
      <c r="O634" s="39">
        <f>IFERROR(IF(Table1[[#This Row],[جایگاه سازمانی]]="عملیاتی",VLOOKUP(Table1[[#This Row],[منطقه خدمتی]],Table4[#All],2,FALSE),0),0)</f>
        <v>2</v>
      </c>
      <c r="P634" s="41">
        <f>Table1[[#This Row],[امتیاز جایگاه]]+Table1[[#This Row],[امتیاز مدرک]]+Table1[[#This Row],[امتیاز سابقه]]+Table1[[#This Row],[ضریب منطقه خدمتی]]</f>
        <v>10.5</v>
      </c>
    </row>
    <row r="635" spans="1:16" x14ac:dyDescent="0.15">
      <c r="A635" s="35"/>
      <c r="B635" s="38"/>
      <c r="C635" s="38"/>
      <c r="D635" s="38" t="s">
        <v>93</v>
      </c>
      <c r="E635" s="38"/>
      <c r="F635" s="39">
        <f>IF(Table1[[#This Row],[جایگاه سازمانی]]="عملیاتی",IFERROR(VLOOKUP(Table1[[#This Row],[رتبه]],TblOprGrade[#All],2,FALSE),1),IF(Table1[[#This Row],[جایگاه سازمانی]]="دیسپچ",IFERROR(VLOOKUP(Table1[[#This Row],[رتبه]],TblDispGrade[#All],2,FALSE),1),1))</f>
        <v>1</v>
      </c>
      <c r="G635" s="38" t="s">
        <v>9</v>
      </c>
      <c r="H635" s="39">
        <f>VLOOKUP(Table1[[#This Row],[جایگاه سازمانی]],Table2[#All],2,FALSE)</f>
        <v>3</v>
      </c>
      <c r="I635" s="38" t="s">
        <v>14</v>
      </c>
      <c r="J635" s="39">
        <f>VLOOKUP(Table1[[#This Row],[مدرک تحصیلی]],Table3[#All],2,FALSE)</f>
        <v>2</v>
      </c>
      <c r="K635" s="38"/>
      <c r="L635" s="40">
        <v>1</v>
      </c>
      <c r="M635" s="41">
        <f>Table1[[#This Row],[سابقه (سال)]]*'جداول پایه'!$B$21</f>
        <v>0.25</v>
      </c>
      <c r="N635" s="38" t="s">
        <v>17</v>
      </c>
      <c r="O635" s="39">
        <f>IFERROR(IF(Table1[[#This Row],[جایگاه سازمانی]]="عملیاتی",VLOOKUP(Table1[[#This Row],[منطقه خدمتی]],Table4[#All],2,FALSE),0),0)</f>
        <v>1</v>
      </c>
      <c r="P635" s="41">
        <f>Table1[[#This Row],[امتیاز جایگاه]]+Table1[[#This Row],[امتیاز مدرک]]+Table1[[#This Row],[امتیاز سابقه]]+Table1[[#This Row],[ضریب منطقه خدمتی]]</f>
        <v>6.25</v>
      </c>
    </row>
    <row r="636" spans="1:16" x14ac:dyDescent="0.15">
      <c r="A636" s="35"/>
      <c r="B636" s="38"/>
      <c r="C636" s="38"/>
      <c r="D636" s="38" t="s">
        <v>93</v>
      </c>
      <c r="E636" s="38"/>
      <c r="F636" s="39">
        <f>IF(Table1[[#This Row],[جایگاه سازمانی]]="عملیاتی",IFERROR(VLOOKUP(Table1[[#This Row],[رتبه]],TblOprGrade[#All],2,FALSE),1),IF(Table1[[#This Row],[جایگاه سازمانی]]="دیسپچ",IFERROR(VLOOKUP(Table1[[#This Row],[رتبه]],TblDispGrade[#All],2,FALSE),1),1))</f>
        <v>1</v>
      </c>
      <c r="G636" s="38" t="s">
        <v>9</v>
      </c>
      <c r="H636" s="39">
        <f>VLOOKUP(Table1[[#This Row],[جایگاه سازمانی]],Table2[#All],2,FALSE)</f>
        <v>3</v>
      </c>
      <c r="I636" s="38" t="s">
        <v>14</v>
      </c>
      <c r="J636" s="39">
        <f>VLOOKUP(Table1[[#This Row],[مدرک تحصیلی]],Table3[#All],2,FALSE)</f>
        <v>2</v>
      </c>
      <c r="K636" s="38"/>
      <c r="L636" s="40">
        <v>11</v>
      </c>
      <c r="M636" s="41">
        <f>Table1[[#This Row],[سابقه (سال)]]*'جداول پایه'!$B$21</f>
        <v>2.75</v>
      </c>
      <c r="N636" s="38" t="s">
        <v>18</v>
      </c>
      <c r="O636" s="39">
        <f>IFERROR(IF(Table1[[#This Row],[جایگاه سازمانی]]="عملیاتی",VLOOKUP(Table1[[#This Row],[منطقه خدمتی]],Table4[#All],2,FALSE),0),0)</f>
        <v>2</v>
      </c>
      <c r="P636" s="41">
        <f>Table1[[#This Row],[امتیاز جایگاه]]+Table1[[#This Row],[امتیاز مدرک]]+Table1[[#This Row],[امتیاز سابقه]]+Table1[[#This Row],[ضریب منطقه خدمتی]]</f>
        <v>9.75</v>
      </c>
    </row>
    <row r="637" spans="1:16" x14ac:dyDescent="0.15">
      <c r="A637" s="35"/>
      <c r="B637" s="38"/>
      <c r="C637" s="38"/>
      <c r="D637" s="38" t="s">
        <v>93</v>
      </c>
      <c r="E637" s="38"/>
      <c r="F637" s="39">
        <f>IF(Table1[[#This Row],[جایگاه سازمانی]]="عملیاتی",IFERROR(VLOOKUP(Table1[[#This Row],[رتبه]],TblOprGrade[#All],2,FALSE),1),IF(Table1[[#This Row],[جایگاه سازمانی]]="دیسپچ",IFERROR(VLOOKUP(Table1[[#This Row],[رتبه]],TblDispGrade[#All],2,FALSE),1),1))</f>
        <v>1</v>
      </c>
      <c r="G637" s="38" t="s">
        <v>9</v>
      </c>
      <c r="H637" s="39">
        <f>VLOOKUP(Table1[[#This Row],[جایگاه سازمانی]],Table2[#All],2,FALSE)</f>
        <v>3</v>
      </c>
      <c r="I637" s="38" t="s">
        <v>15</v>
      </c>
      <c r="J637" s="39">
        <f>VLOOKUP(Table1[[#This Row],[مدرک تحصیلی]],Table3[#All],2,FALSE)</f>
        <v>2.5</v>
      </c>
      <c r="K637" s="38"/>
      <c r="L637" s="40">
        <v>14</v>
      </c>
      <c r="M637" s="41">
        <f>Table1[[#This Row],[سابقه (سال)]]*'جداول پایه'!$B$21</f>
        <v>3.5</v>
      </c>
      <c r="N637" s="38" t="s">
        <v>18</v>
      </c>
      <c r="O637" s="39">
        <f>IFERROR(IF(Table1[[#This Row],[جایگاه سازمانی]]="عملیاتی",VLOOKUP(Table1[[#This Row],[منطقه خدمتی]],Table4[#All],2,FALSE),0),0)</f>
        <v>2</v>
      </c>
      <c r="P637" s="41">
        <f>Table1[[#This Row],[امتیاز جایگاه]]+Table1[[#This Row],[امتیاز مدرک]]+Table1[[#This Row],[امتیاز سابقه]]+Table1[[#This Row],[ضریب منطقه خدمتی]]</f>
        <v>11</v>
      </c>
    </row>
    <row r="638" spans="1:16" x14ac:dyDescent="0.15">
      <c r="A638" s="35"/>
      <c r="B638" s="38"/>
      <c r="C638" s="38"/>
      <c r="D638" s="38" t="s">
        <v>93</v>
      </c>
      <c r="E638" s="38"/>
      <c r="F638" s="39">
        <f>IF(Table1[[#This Row],[جایگاه سازمانی]]="عملیاتی",IFERROR(VLOOKUP(Table1[[#This Row],[رتبه]],TblOprGrade[#All],2,FALSE),1),IF(Table1[[#This Row],[جایگاه سازمانی]]="دیسپچ",IFERROR(VLOOKUP(Table1[[#This Row],[رتبه]],TblDispGrade[#All],2,FALSE),1),1))</f>
        <v>1</v>
      </c>
      <c r="G638" s="38" t="s">
        <v>9</v>
      </c>
      <c r="H638" s="39">
        <f>VLOOKUP(Table1[[#This Row],[جایگاه سازمانی]],Table2[#All],2,FALSE)</f>
        <v>3</v>
      </c>
      <c r="I638" s="38" t="s">
        <v>15</v>
      </c>
      <c r="J638" s="39">
        <f>VLOOKUP(Table1[[#This Row],[مدرک تحصیلی]],Table3[#All],2,FALSE)</f>
        <v>2.5</v>
      </c>
      <c r="K638" s="38"/>
      <c r="L638" s="40">
        <v>2</v>
      </c>
      <c r="M638" s="41">
        <f>Table1[[#This Row],[سابقه (سال)]]*'جداول پایه'!$B$21</f>
        <v>0.5</v>
      </c>
      <c r="N638" s="38" t="s">
        <v>17</v>
      </c>
      <c r="O638" s="39">
        <f>IFERROR(IF(Table1[[#This Row],[جایگاه سازمانی]]="عملیاتی",VLOOKUP(Table1[[#This Row],[منطقه خدمتی]],Table4[#All],2,FALSE),0),0)</f>
        <v>1</v>
      </c>
      <c r="P638" s="41">
        <f>Table1[[#This Row],[امتیاز جایگاه]]+Table1[[#This Row],[امتیاز مدرک]]+Table1[[#This Row],[امتیاز سابقه]]+Table1[[#This Row],[ضریب منطقه خدمتی]]</f>
        <v>7</v>
      </c>
    </row>
    <row r="639" spans="1:16" x14ac:dyDescent="0.15">
      <c r="A639" s="35"/>
      <c r="B639" s="38"/>
      <c r="C639" s="38"/>
      <c r="D639" s="38" t="s">
        <v>93</v>
      </c>
      <c r="E639" s="38"/>
      <c r="F639" s="39">
        <f>IF(Table1[[#This Row],[جایگاه سازمانی]]="عملیاتی",IFERROR(VLOOKUP(Table1[[#This Row],[رتبه]],TblOprGrade[#All],2,FALSE),1),IF(Table1[[#This Row],[جایگاه سازمانی]]="دیسپچ",IFERROR(VLOOKUP(Table1[[#This Row],[رتبه]],TblDispGrade[#All],2,FALSE),1),1))</f>
        <v>1</v>
      </c>
      <c r="G639" s="38" t="s">
        <v>9</v>
      </c>
      <c r="H639" s="39">
        <f>VLOOKUP(Table1[[#This Row],[جایگاه سازمانی]],Table2[#All],2,FALSE)</f>
        <v>3</v>
      </c>
      <c r="I639" s="38" t="s">
        <v>14</v>
      </c>
      <c r="J639" s="39">
        <f>VLOOKUP(Table1[[#This Row],[مدرک تحصیلی]],Table3[#All],2,FALSE)</f>
        <v>2</v>
      </c>
      <c r="K639" s="38"/>
      <c r="L639" s="40">
        <v>1</v>
      </c>
      <c r="M639" s="41">
        <f>Table1[[#This Row],[سابقه (سال)]]*'جداول پایه'!$B$21</f>
        <v>0.25</v>
      </c>
      <c r="N639" s="38" t="s">
        <v>18</v>
      </c>
      <c r="O639" s="39">
        <f>IFERROR(IF(Table1[[#This Row],[جایگاه سازمانی]]="عملیاتی",VLOOKUP(Table1[[#This Row],[منطقه خدمتی]],Table4[#All],2,FALSE),0),0)</f>
        <v>2</v>
      </c>
      <c r="P639" s="41">
        <f>Table1[[#This Row],[امتیاز جایگاه]]+Table1[[#This Row],[امتیاز مدرک]]+Table1[[#This Row],[امتیاز سابقه]]+Table1[[#This Row],[ضریب منطقه خدمتی]]</f>
        <v>7.25</v>
      </c>
    </row>
    <row r="640" spans="1:16" x14ac:dyDescent="0.15">
      <c r="A640" s="35"/>
      <c r="B640" s="38"/>
      <c r="C640" s="38"/>
      <c r="D640" s="38" t="s">
        <v>93</v>
      </c>
      <c r="E640" s="38"/>
      <c r="F640" s="39">
        <f>IF(Table1[[#This Row],[جایگاه سازمانی]]="عملیاتی",IFERROR(VLOOKUP(Table1[[#This Row],[رتبه]],TblOprGrade[#All],2,FALSE),1),IF(Table1[[#This Row],[جایگاه سازمانی]]="دیسپچ",IFERROR(VLOOKUP(Table1[[#This Row],[رتبه]],TblDispGrade[#All],2,FALSE),1),1))</f>
        <v>1</v>
      </c>
      <c r="G640" s="38" t="s">
        <v>9</v>
      </c>
      <c r="H640" s="39">
        <f>VLOOKUP(Table1[[#This Row],[جایگاه سازمانی]],Table2[#All],2,FALSE)</f>
        <v>3</v>
      </c>
      <c r="I640" s="38" t="s">
        <v>14</v>
      </c>
      <c r="J640" s="39">
        <f>VLOOKUP(Table1[[#This Row],[مدرک تحصیلی]],Table3[#All],2,FALSE)</f>
        <v>2</v>
      </c>
      <c r="K640" s="38"/>
      <c r="L640" s="40">
        <v>1</v>
      </c>
      <c r="M640" s="41">
        <f>Table1[[#This Row],[سابقه (سال)]]*'جداول پایه'!$B$21</f>
        <v>0.25</v>
      </c>
      <c r="N640" s="38" t="s">
        <v>17</v>
      </c>
      <c r="O640" s="39">
        <f>IFERROR(IF(Table1[[#This Row],[جایگاه سازمانی]]="عملیاتی",VLOOKUP(Table1[[#This Row],[منطقه خدمتی]],Table4[#All],2,FALSE),0),0)</f>
        <v>1</v>
      </c>
      <c r="P640" s="41">
        <f>Table1[[#This Row],[امتیاز جایگاه]]+Table1[[#This Row],[امتیاز مدرک]]+Table1[[#This Row],[امتیاز سابقه]]+Table1[[#This Row],[ضریب منطقه خدمتی]]</f>
        <v>6.25</v>
      </c>
    </row>
    <row r="641" spans="1:16" x14ac:dyDescent="0.15">
      <c r="A641" s="35"/>
      <c r="B641" s="38"/>
      <c r="C641" s="38"/>
      <c r="D641" s="38" t="s">
        <v>93</v>
      </c>
      <c r="E641" s="38"/>
      <c r="F641" s="39">
        <f>IF(Table1[[#This Row],[جایگاه سازمانی]]="عملیاتی",IFERROR(VLOOKUP(Table1[[#This Row],[رتبه]],TblOprGrade[#All],2,FALSE),1),IF(Table1[[#This Row],[جایگاه سازمانی]]="دیسپچ",IFERROR(VLOOKUP(Table1[[#This Row],[رتبه]],TblDispGrade[#All],2,FALSE),1),1))</f>
        <v>1</v>
      </c>
      <c r="G641" s="38" t="s">
        <v>9</v>
      </c>
      <c r="H641" s="39">
        <f>VLOOKUP(Table1[[#This Row],[جایگاه سازمانی]],Table2[#All],2,FALSE)</f>
        <v>3</v>
      </c>
      <c r="I641" s="38" t="s">
        <v>15</v>
      </c>
      <c r="J641" s="39">
        <f>VLOOKUP(Table1[[#This Row],[مدرک تحصیلی]],Table3[#All],2,FALSE)</f>
        <v>2.5</v>
      </c>
      <c r="K641" s="38"/>
      <c r="L641" s="40">
        <v>1</v>
      </c>
      <c r="M641" s="41">
        <f>Table1[[#This Row],[سابقه (سال)]]*'جداول پایه'!$B$21</f>
        <v>0.25</v>
      </c>
      <c r="N641" s="38" t="s">
        <v>18</v>
      </c>
      <c r="O641" s="39">
        <f>IFERROR(IF(Table1[[#This Row],[جایگاه سازمانی]]="عملیاتی",VLOOKUP(Table1[[#This Row],[منطقه خدمتی]],Table4[#All],2,FALSE),0),0)</f>
        <v>2</v>
      </c>
      <c r="P641" s="41">
        <f>Table1[[#This Row],[امتیاز جایگاه]]+Table1[[#This Row],[امتیاز مدرک]]+Table1[[#This Row],[امتیاز سابقه]]+Table1[[#This Row],[ضریب منطقه خدمتی]]</f>
        <v>7.75</v>
      </c>
    </row>
    <row r="642" spans="1:16" x14ac:dyDescent="0.15">
      <c r="A642" s="35"/>
      <c r="B642" s="38"/>
      <c r="C642" s="38"/>
      <c r="D642" s="38" t="s">
        <v>93</v>
      </c>
      <c r="E642" s="38"/>
      <c r="F642" s="39">
        <f>IF(Table1[[#This Row],[جایگاه سازمانی]]="عملیاتی",IFERROR(VLOOKUP(Table1[[#This Row],[رتبه]],TblOprGrade[#All],2,FALSE),1),IF(Table1[[#This Row],[جایگاه سازمانی]]="دیسپچ",IFERROR(VLOOKUP(Table1[[#This Row],[رتبه]],TblDispGrade[#All],2,FALSE),1),1))</f>
        <v>1</v>
      </c>
      <c r="G642" s="38" t="s">
        <v>9</v>
      </c>
      <c r="H642" s="39">
        <f>VLOOKUP(Table1[[#This Row],[جایگاه سازمانی]],Table2[#All],2,FALSE)</f>
        <v>3</v>
      </c>
      <c r="I642" s="38" t="s">
        <v>14</v>
      </c>
      <c r="J642" s="39">
        <f>VLOOKUP(Table1[[#This Row],[مدرک تحصیلی]],Table3[#All],2,FALSE)</f>
        <v>2</v>
      </c>
      <c r="K642" s="38"/>
      <c r="L642" s="40">
        <v>1</v>
      </c>
      <c r="M642" s="41">
        <f>Table1[[#This Row],[سابقه (سال)]]*'جداول پایه'!$B$21</f>
        <v>0.25</v>
      </c>
      <c r="N642" s="38" t="s">
        <v>19</v>
      </c>
      <c r="O642" s="39">
        <f>IFERROR(IF(Table1[[#This Row],[جایگاه سازمانی]]="عملیاتی",VLOOKUP(Table1[[#This Row],[منطقه خدمتی]],Table4[#All],2,FALSE),0),0)</f>
        <v>4</v>
      </c>
      <c r="P642" s="41">
        <f>Table1[[#This Row],[امتیاز جایگاه]]+Table1[[#This Row],[امتیاز مدرک]]+Table1[[#This Row],[امتیاز سابقه]]+Table1[[#This Row],[ضریب منطقه خدمتی]]</f>
        <v>9.25</v>
      </c>
    </row>
    <row r="643" spans="1:16" x14ac:dyDescent="0.15">
      <c r="A643" s="35"/>
      <c r="B643" s="38"/>
      <c r="C643" s="38"/>
      <c r="D643" s="38" t="s">
        <v>93</v>
      </c>
      <c r="E643" s="38"/>
      <c r="F643" s="39">
        <f>IF(Table1[[#This Row],[جایگاه سازمانی]]="عملیاتی",IFERROR(VLOOKUP(Table1[[#This Row],[رتبه]],TblOprGrade[#All],2,FALSE),1),IF(Table1[[#This Row],[جایگاه سازمانی]]="دیسپچ",IFERROR(VLOOKUP(Table1[[#This Row],[رتبه]],TblDispGrade[#All],2,FALSE),1),1))</f>
        <v>1</v>
      </c>
      <c r="G643" s="38" t="s">
        <v>9</v>
      </c>
      <c r="H643" s="39">
        <f>VLOOKUP(Table1[[#This Row],[جایگاه سازمانی]],Table2[#All],2,FALSE)</f>
        <v>3</v>
      </c>
      <c r="I643" s="38" t="s">
        <v>14</v>
      </c>
      <c r="J643" s="39">
        <f>VLOOKUP(Table1[[#This Row],[مدرک تحصیلی]],Table3[#All],2,FALSE)</f>
        <v>2</v>
      </c>
      <c r="K643" s="38"/>
      <c r="L643" s="40">
        <v>1</v>
      </c>
      <c r="M643" s="41">
        <f>Table1[[#This Row],[سابقه (سال)]]*'جداول پایه'!$B$21</f>
        <v>0.25</v>
      </c>
      <c r="N643" s="38" t="s">
        <v>18</v>
      </c>
      <c r="O643" s="39">
        <f>IFERROR(IF(Table1[[#This Row],[جایگاه سازمانی]]="عملیاتی",VLOOKUP(Table1[[#This Row],[منطقه خدمتی]],Table4[#All],2,FALSE),0),0)</f>
        <v>2</v>
      </c>
      <c r="P643" s="41">
        <f>Table1[[#This Row],[امتیاز جایگاه]]+Table1[[#This Row],[امتیاز مدرک]]+Table1[[#This Row],[امتیاز سابقه]]+Table1[[#This Row],[ضریب منطقه خدمتی]]</f>
        <v>7.25</v>
      </c>
    </row>
    <row r="644" spans="1:16" x14ac:dyDescent="0.15">
      <c r="A644" s="35"/>
      <c r="B644" s="38"/>
      <c r="C644" s="38"/>
      <c r="D644" s="38" t="s">
        <v>93</v>
      </c>
      <c r="E644" s="38"/>
      <c r="F644" s="39">
        <f>IF(Table1[[#This Row],[جایگاه سازمانی]]="عملیاتی",IFERROR(VLOOKUP(Table1[[#This Row],[رتبه]],TblOprGrade[#All],2,FALSE),1),IF(Table1[[#This Row],[جایگاه سازمانی]]="دیسپچ",IFERROR(VLOOKUP(Table1[[#This Row],[رتبه]],TblDispGrade[#All],2,FALSE),1),1))</f>
        <v>1</v>
      </c>
      <c r="G644" s="38" t="s">
        <v>9</v>
      </c>
      <c r="H644" s="39">
        <f>VLOOKUP(Table1[[#This Row],[جایگاه سازمانی]],Table2[#All],2,FALSE)</f>
        <v>3</v>
      </c>
      <c r="I644" s="38" t="s">
        <v>15</v>
      </c>
      <c r="J644" s="39">
        <f>VLOOKUP(Table1[[#This Row],[مدرک تحصیلی]],Table3[#All],2,FALSE)</f>
        <v>2.5</v>
      </c>
      <c r="K644" s="38"/>
      <c r="L644" s="40">
        <v>9</v>
      </c>
      <c r="M644" s="41">
        <f>Table1[[#This Row],[سابقه (سال)]]*'جداول پایه'!$B$21</f>
        <v>2.25</v>
      </c>
      <c r="N644" s="38" t="s">
        <v>18</v>
      </c>
      <c r="O644" s="39">
        <f>IFERROR(IF(Table1[[#This Row],[جایگاه سازمانی]]="عملیاتی",VLOOKUP(Table1[[#This Row],[منطقه خدمتی]],Table4[#All],2,FALSE),0),0)</f>
        <v>2</v>
      </c>
      <c r="P644" s="41">
        <f>Table1[[#This Row],[امتیاز جایگاه]]+Table1[[#This Row],[امتیاز مدرک]]+Table1[[#This Row],[امتیاز سابقه]]+Table1[[#This Row],[ضریب منطقه خدمتی]]</f>
        <v>9.75</v>
      </c>
    </row>
    <row r="645" spans="1:16" x14ac:dyDescent="0.15">
      <c r="A645" s="35"/>
      <c r="B645" s="38"/>
      <c r="C645" s="38"/>
      <c r="D645" s="38" t="s">
        <v>93</v>
      </c>
      <c r="E645" s="38"/>
      <c r="F645" s="39">
        <f>IF(Table1[[#This Row],[جایگاه سازمانی]]="عملیاتی",IFERROR(VLOOKUP(Table1[[#This Row],[رتبه]],TblOprGrade[#All],2,FALSE),1),IF(Table1[[#This Row],[جایگاه سازمانی]]="دیسپچ",IFERROR(VLOOKUP(Table1[[#This Row],[رتبه]],TblDispGrade[#All],2,FALSE),1),1))</f>
        <v>1</v>
      </c>
      <c r="G645" s="38" t="s">
        <v>9</v>
      </c>
      <c r="H645" s="39">
        <f>VLOOKUP(Table1[[#This Row],[جایگاه سازمانی]],Table2[#All],2,FALSE)</f>
        <v>3</v>
      </c>
      <c r="I645" s="38" t="s">
        <v>15</v>
      </c>
      <c r="J645" s="39">
        <f>VLOOKUP(Table1[[#This Row],[مدرک تحصیلی]],Table3[#All],2,FALSE)</f>
        <v>2.5</v>
      </c>
      <c r="K645" s="38"/>
      <c r="L645" s="40">
        <v>1</v>
      </c>
      <c r="M645" s="41">
        <f>Table1[[#This Row],[سابقه (سال)]]*'جداول پایه'!$B$21</f>
        <v>0.25</v>
      </c>
      <c r="N645" s="38" t="s">
        <v>18</v>
      </c>
      <c r="O645" s="39">
        <f>IFERROR(IF(Table1[[#This Row],[جایگاه سازمانی]]="عملیاتی",VLOOKUP(Table1[[#This Row],[منطقه خدمتی]],Table4[#All],2,FALSE),0),0)</f>
        <v>2</v>
      </c>
      <c r="P645" s="41">
        <f>Table1[[#This Row],[امتیاز جایگاه]]+Table1[[#This Row],[امتیاز مدرک]]+Table1[[#This Row],[امتیاز سابقه]]+Table1[[#This Row],[ضریب منطقه خدمتی]]</f>
        <v>7.75</v>
      </c>
    </row>
    <row r="646" spans="1:16" x14ac:dyDescent="0.15">
      <c r="A646" s="35"/>
      <c r="B646" s="38"/>
      <c r="C646" s="38"/>
      <c r="D646" s="38" t="s">
        <v>93</v>
      </c>
      <c r="E646" s="38"/>
      <c r="F646" s="39">
        <f>IF(Table1[[#This Row],[جایگاه سازمانی]]="عملیاتی",IFERROR(VLOOKUP(Table1[[#This Row],[رتبه]],TblOprGrade[#All],2,FALSE),1),IF(Table1[[#This Row],[جایگاه سازمانی]]="دیسپچ",IFERROR(VLOOKUP(Table1[[#This Row],[رتبه]],TblDispGrade[#All],2,FALSE),1),1))</f>
        <v>1</v>
      </c>
      <c r="G646" s="38" t="s">
        <v>9</v>
      </c>
      <c r="H646" s="39">
        <f>VLOOKUP(Table1[[#This Row],[جایگاه سازمانی]],Table2[#All],2,FALSE)</f>
        <v>3</v>
      </c>
      <c r="I646" s="38" t="s">
        <v>15</v>
      </c>
      <c r="J646" s="39">
        <f>VLOOKUP(Table1[[#This Row],[مدرک تحصیلی]],Table3[#All],2,FALSE)</f>
        <v>2.5</v>
      </c>
      <c r="K646" s="38"/>
      <c r="L646" s="40">
        <v>1</v>
      </c>
      <c r="M646" s="41">
        <f>Table1[[#This Row],[سابقه (سال)]]*'جداول پایه'!$B$21</f>
        <v>0.25</v>
      </c>
      <c r="N646" s="38" t="s">
        <v>18</v>
      </c>
      <c r="O646" s="39">
        <f>IFERROR(IF(Table1[[#This Row],[جایگاه سازمانی]]="عملیاتی",VLOOKUP(Table1[[#This Row],[منطقه خدمتی]],Table4[#All],2,FALSE),0),0)</f>
        <v>2</v>
      </c>
      <c r="P646" s="41">
        <f>Table1[[#This Row],[امتیاز جایگاه]]+Table1[[#This Row],[امتیاز مدرک]]+Table1[[#This Row],[امتیاز سابقه]]+Table1[[#This Row],[ضریب منطقه خدمتی]]</f>
        <v>7.75</v>
      </c>
    </row>
    <row r="647" spans="1:16" x14ac:dyDescent="0.15">
      <c r="A647" s="35"/>
      <c r="B647" s="38"/>
      <c r="C647" s="38"/>
      <c r="D647" s="38" t="s">
        <v>93</v>
      </c>
      <c r="E647" s="38"/>
      <c r="F647" s="39">
        <f>IF(Table1[[#This Row],[جایگاه سازمانی]]="عملیاتی",IFERROR(VLOOKUP(Table1[[#This Row],[رتبه]],TblOprGrade[#All],2,FALSE),1),IF(Table1[[#This Row],[جایگاه سازمانی]]="دیسپچ",IFERROR(VLOOKUP(Table1[[#This Row],[رتبه]],TblDispGrade[#All],2,FALSE),1),1))</f>
        <v>1</v>
      </c>
      <c r="G647" s="38" t="s">
        <v>9</v>
      </c>
      <c r="H647" s="39">
        <f>VLOOKUP(Table1[[#This Row],[جایگاه سازمانی]],Table2[#All],2,FALSE)</f>
        <v>3</v>
      </c>
      <c r="I647" s="38" t="s">
        <v>15</v>
      </c>
      <c r="J647" s="39">
        <f>VLOOKUP(Table1[[#This Row],[مدرک تحصیلی]],Table3[#All],2,FALSE)</f>
        <v>2.5</v>
      </c>
      <c r="K647" s="38"/>
      <c r="L647" s="40">
        <v>1</v>
      </c>
      <c r="M647" s="41">
        <f>Table1[[#This Row],[سابقه (سال)]]*'جداول پایه'!$B$21</f>
        <v>0.25</v>
      </c>
      <c r="N647" s="38" t="s">
        <v>17</v>
      </c>
      <c r="O647" s="39">
        <f>IFERROR(IF(Table1[[#This Row],[جایگاه سازمانی]]="عملیاتی",VLOOKUP(Table1[[#This Row],[منطقه خدمتی]],Table4[#All],2,FALSE),0),0)</f>
        <v>1</v>
      </c>
      <c r="P647" s="41">
        <f>Table1[[#This Row],[امتیاز جایگاه]]+Table1[[#This Row],[امتیاز مدرک]]+Table1[[#This Row],[امتیاز سابقه]]+Table1[[#This Row],[ضریب منطقه خدمتی]]</f>
        <v>6.75</v>
      </c>
    </row>
    <row r="648" spans="1:16" x14ac:dyDescent="0.15">
      <c r="A648" s="35"/>
      <c r="B648" s="38"/>
      <c r="C648" s="58"/>
      <c r="D648" s="38" t="s">
        <v>93</v>
      </c>
      <c r="E648" s="38"/>
      <c r="F648" s="39">
        <f>IF(Table1[[#This Row],[جایگاه سازمانی]]="عملیاتی",IFERROR(VLOOKUP(Table1[[#This Row],[رتبه]],TblOprGrade[#All],2,FALSE),1),IF(Table1[[#This Row],[جایگاه سازمانی]]="دیسپچ",IFERROR(VLOOKUP(Table1[[#This Row],[رتبه]],TblDispGrade[#All],2,FALSE),1),1))</f>
        <v>1</v>
      </c>
      <c r="G648" s="38" t="s">
        <v>9</v>
      </c>
      <c r="H648" s="39">
        <f>VLOOKUP(Table1[[#This Row],[جایگاه سازمانی]],Table2[#All],2,FALSE)</f>
        <v>3</v>
      </c>
      <c r="I648" s="38" t="s">
        <v>15</v>
      </c>
      <c r="J648" s="39">
        <f>VLOOKUP(Table1[[#This Row],[مدرک تحصیلی]],Table3[#All],2,FALSE)</f>
        <v>2.5</v>
      </c>
      <c r="K648" s="38"/>
      <c r="L648" s="40">
        <v>1</v>
      </c>
      <c r="M648" s="41">
        <f>Table1[[#This Row],[سابقه (سال)]]*'جداول پایه'!$B$21</f>
        <v>0.25</v>
      </c>
      <c r="N648" s="38" t="s">
        <v>17</v>
      </c>
      <c r="O648" s="39">
        <f>IFERROR(IF(Table1[[#This Row],[جایگاه سازمانی]]="عملیاتی",VLOOKUP(Table1[[#This Row],[منطقه خدمتی]],Table4[#All],2,FALSE),0),0)</f>
        <v>1</v>
      </c>
      <c r="P648" s="41">
        <f>Table1[[#This Row],[امتیاز جایگاه]]+Table1[[#This Row],[امتیاز مدرک]]+Table1[[#This Row],[امتیاز سابقه]]+Table1[[#This Row],[ضریب منطقه خدمتی]]</f>
        <v>6.75</v>
      </c>
    </row>
    <row r="649" spans="1:16" x14ac:dyDescent="0.15">
      <c r="A649" s="35"/>
      <c r="B649" s="38"/>
      <c r="C649" s="38"/>
      <c r="D649" s="38" t="s">
        <v>93</v>
      </c>
      <c r="E649" s="38"/>
      <c r="F649" s="39">
        <f>IF(Table1[[#This Row],[جایگاه سازمانی]]="عملیاتی",IFERROR(VLOOKUP(Table1[[#This Row],[رتبه]],TblOprGrade[#All],2,FALSE),1),IF(Table1[[#This Row],[جایگاه سازمانی]]="دیسپچ",IFERROR(VLOOKUP(Table1[[#This Row],[رتبه]],TblDispGrade[#All],2,FALSE),1),1))</f>
        <v>1</v>
      </c>
      <c r="G649" s="38" t="s">
        <v>9</v>
      </c>
      <c r="H649" s="39">
        <f>VLOOKUP(Table1[[#This Row],[جایگاه سازمانی]],Table2[#All],2,FALSE)</f>
        <v>3</v>
      </c>
      <c r="I649" s="38" t="s">
        <v>15</v>
      </c>
      <c r="J649" s="39">
        <f>VLOOKUP(Table1[[#This Row],[مدرک تحصیلی]],Table3[#All],2,FALSE)</f>
        <v>2.5</v>
      </c>
      <c r="K649" s="38"/>
      <c r="L649" s="40">
        <v>1</v>
      </c>
      <c r="M649" s="41">
        <f>Table1[[#This Row],[سابقه (سال)]]*'جداول پایه'!$B$21</f>
        <v>0.25</v>
      </c>
      <c r="N649" s="38" t="s">
        <v>17</v>
      </c>
      <c r="O649" s="39">
        <f>IFERROR(IF(Table1[[#This Row],[جایگاه سازمانی]]="عملیاتی",VLOOKUP(Table1[[#This Row],[منطقه خدمتی]],Table4[#All],2,FALSE),0),0)</f>
        <v>1</v>
      </c>
      <c r="P649" s="41">
        <f>Table1[[#This Row],[امتیاز جایگاه]]+Table1[[#This Row],[امتیاز مدرک]]+Table1[[#This Row],[امتیاز سابقه]]+Table1[[#This Row],[ضریب منطقه خدمتی]]</f>
        <v>6.75</v>
      </c>
    </row>
    <row r="650" spans="1:16" x14ac:dyDescent="0.15">
      <c r="A650" s="75"/>
      <c r="B650" s="38"/>
      <c r="C650" s="38"/>
      <c r="D650" s="38" t="s">
        <v>93</v>
      </c>
      <c r="E650" s="38"/>
      <c r="F650" s="39">
        <f>IF(Table1[[#This Row],[جایگاه سازمانی]]="عملیاتی",IFERROR(VLOOKUP(Table1[[#This Row],[رتبه]],TblOprGrade[#All],2,FALSE),1),IF(Table1[[#This Row],[جایگاه سازمانی]]="دیسپچ",IFERROR(VLOOKUP(Table1[[#This Row],[رتبه]],TblDispGrade[#All],2,FALSE),1),1))</f>
        <v>1</v>
      </c>
      <c r="G650" s="38" t="s">
        <v>9</v>
      </c>
      <c r="H650" s="39">
        <f>VLOOKUP(Table1[[#This Row],[جایگاه سازمانی]],Table2[#All],2,FALSE)</f>
        <v>3</v>
      </c>
      <c r="I650" s="38" t="s">
        <v>14</v>
      </c>
      <c r="J650" s="39">
        <f>VLOOKUP(Table1[[#This Row],[مدرک تحصیلی]],Table3[#All],2,FALSE)</f>
        <v>2</v>
      </c>
      <c r="K650" s="38"/>
      <c r="L650" s="40">
        <v>1</v>
      </c>
      <c r="M650" s="41">
        <f>Table1[[#This Row],[سابقه (سال)]]*'جداول پایه'!$B$21</f>
        <v>0.25</v>
      </c>
      <c r="N650" s="38" t="s">
        <v>17</v>
      </c>
      <c r="O650" s="39">
        <f>IFERROR(IF(Table1[[#This Row],[جایگاه سازمانی]]="عملیاتی",VLOOKUP(Table1[[#This Row],[منطقه خدمتی]],Table4[#All],2,FALSE),0),0)</f>
        <v>1</v>
      </c>
      <c r="P650" s="41">
        <f>Table1[[#This Row],[امتیاز جایگاه]]+Table1[[#This Row],[امتیاز مدرک]]+Table1[[#This Row],[امتیاز سابقه]]+Table1[[#This Row],[ضریب منطقه خدمتی]]</f>
        <v>6.25</v>
      </c>
    </row>
    <row r="651" spans="1:16" x14ac:dyDescent="0.15">
      <c r="A651" s="35"/>
      <c r="B651" s="38"/>
      <c r="C651" s="38"/>
      <c r="D651" s="38" t="s">
        <v>93</v>
      </c>
      <c r="E651" s="38"/>
      <c r="F651" s="39">
        <f>IF(Table1[[#This Row],[جایگاه سازمانی]]="عملیاتی",IFERROR(VLOOKUP(Table1[[#This Row],[رتبه]],TblOprGrade[#All],2,FALSE),1),IF(Table1[[#This Row],[جایگاه سازمانی]]="دیسپچ",IFERROR(VLOOKUP(Table1[[#This Row],[رتبه]],TblDispGrade[#All],2,FALSE),1),1))</f>
        <v>1</v>
      </c>
      <c r="G651" s="38" t="s">
        <v>9</v>
      </c>
      <c r="H651" s="39">
        <f>VLOOKUP(Table1[[#This Row],[جایگاه سازمانی]],Table2[#All],2,FALSE)</f>
        <v>3</v>
      </c>
      <c r="I651" s="38" t="s">
        <v>14</v>
      </c>
      <c r="J651" s="39">
        <f>VLOOKUP(Table1[[#This Row],[مدرک تحصیلی]],Table3[#All],2,FALSE)</f>
        <v>2</v>
      </c>
      <c r="K651" s="38"/>
      <c r="L651" s="40">
        <v>1</v>
      </c>
      <c r="M651" s="41">
        <f>Table1[[#This Row],[سابقه (سال)]]*'جداول پایه'!$B$21</f>
        <v>0.25</v>
      </c>
      <c r="N651" s="38" t="s">
        <v>17</v>
      </c>
      <c r="O651" s="39">
        <v>1</v>
      </c>
      <c r="P651" s="41">
        <f>Table1[[#This Row],[امتیاز جایگاه]]+Table1[[#This Row],[امتیاز مدرک]]+Table1[[#This Row],[امتیاز سابقه]]+Table1[[#This Row],[ضریب منطقه خدمتی]]</f>
        <v>6.25</v>
      </c>
    </row>
    <row r="652" spans="1:16" x14ac:dyDescent="0.15">
      <c r="A652" s="35"/>
      <c r="B652" s="38"/>
      <c r="C652" s="38"/>
      <c r="D652" s="38" t="s">
        <v>93</v>
      </c>
      <c r="E652" s="38"/>
      <c r="F652" s="39">
        <f>IF(Table1[[#This Row],[جایگاه سازمانی]]="عملیاتی",IFERROR(VLOOKUP(Table1[[#This Row],[رتبه]],TblOprGrade[#All],2,FALSE),1),IF(Table1[[#This Row],[جایگاه سازمانی]]="دیسپچ",IFERROR(VLOOKUP(Table1[[#This Row],[رتبه]],TblDispGrade[#All],2,FALSE),1),1))</f>
        <v>1</v>
      </c>
      <c r="G652" s="38" t="s">
        <v>9</v>
      </c>
      <c r="H652" s="39">
        <f>VLOOKUP(Table1[[#This Row],[جایگاه سازمانی]],Table2[#All],2,FALSE)</f>
        <v>3</v>
      </c>
      <c r="I652" s="38" t="s">
        <v>14</v>
      </c>
      <c r="J652" s="39">
        <f>VLOOKUP(Table1[[#This Row],[مدرک تحصیلی]],Table3[#All],2,FALSE)</f>
        <v>2</v>
      </c>
      <c r="K652" s="38"/>
      <c r="L652" s="40">
        <v>1</v>
      </c>
      <c r="M652" s="41">
        <f>Table1[[#This Row],[سابقه (سال)]]*'جداول پایه'!$B$21</f>
        <v>0.25</v>
      </c>
      <c r="N652" s="38" t="s">
        <v>17</v>
      </c>
      <c r="O652" s="39">
        <f>IFERROR(IF(Table1[[#This Row],[جایگاه سازمانی]]="عملیاتی",VLOOKUP(Table1[[#This Row],[منطقه خدمتی]],Table4[#All],2,FALSE),0),0)</f>
        <v>1</v>
      </c>
      <c r="P652" s="41">
        <f>Table1[[#This Row],[امتیاز جایگاه]]+Table1[[#This Row],[امتیاز مدرک]]+Table1[[#This Row],[امتیاز سابقه]]+Table1[[#This Row],[ضریب منطقه خدمتی]]</f>
        <v>6.25</v>
      </c>
    </row>
    <row r="653" spans="1:16" x14ac:dyDescent="0.15">
      <c r="A653" s="35"/>
      <c r="B653" s="38"/>
      <c r="C653" s="38"/>
      <c r="D653" s="38" t="s">
        <v>93</v>
      </c>
      <c r="E653" s="38"/>
      <c r="F653" s="39">
        <f>IF(Table1[[#This Row],[جایگاه سازمانی]]="عملیاتی",IFERROR(VLOOKUP(Table1[[#This Row],[رتبه]],TblOprGrade[#All],2,FALSE),1),IF(Table1[[#This Row],[جایگاه سازمانی]]="دیسپچ",IFERROR(VLOOKUP(Table1[[#This Row],[رتبه]],TblDispGrade[#All],2,FALSE),1),1))</f>
        <v>1</v>
      </c>
      <c r="G653" s="38" t="s">
        <v>9</v>
      </c>
      <c r="H653" s="39">
        <f>VLOOKUP(Table1[[#This Row],[جایگاه سازمانی]],Table2[#All],2,FALSE)</f>
        <v>3</v>
      </c>
      <c r="I653" s="38" t="s">
        <v>14</v>
      </c>
      <c r="J653" s="39">
        <f>VLOOKUP(Table1[[#This Row],[مدرک تحصیلی]],Table3[#All],2,FALSE)</f>
        <v>2</v>
      </c>
      <c r="K653" s="38"/>
      <c r="L653" s="40">
        <v>1</v>
      </c>
      <c r="M653" s="41">
        <f>Table1[[#This Row],[سابقه (سال)]]*'جداول پایه'!$B$21</f>
        <v>0.25</v>
      </c>
      <c r="N653" s="38" t="s">
        <v>17</v>
      </c>
      <c r="O653" s="39">
        <f>IFERROR(IF(Table1[[#This Row],[جایگاه سازمانی]]="عملیاتی",VLOOKUP(Table1[[#This Row],[منطقه خدمتی]],Table4[#All],2,FALSE),0),0)</f>
        <v>1</v>
      </c>
      <c r="P653" s="41">
        <f>Table1[[#This Row],[امتیاز جایگاه]]+Table1[[#This Row],[امتیاز مدرک]]+Table1[[#This Row],[امتیاز سابقه]]+Table1[[#This Row],[ضریب منطقه خدمتی]]</f>
        <v>6.25</v>
      </c>
    </row>
    <row r="654" spans="1:16" x14ac:dyDescent="0.15">
      <c r="A654" s="35"/>
      <c r="B654" s="38"/>
      <c r="C654" s="38"/>
      <c r="D654" s="38" t="s">
        <v>93</v>
      </c>
      <c r="E654" s="38"/>
      <c r="F654" s="39">
        <f>IF(Table1[[#This Row],[جایگاه سازمانی]]="عملیاتی",IFERROR(VLOOKUP(Table1[[#This Row],[رتبه]],TblOprGrade[#All],2,FALSE),1),IF(Table1[[#This Row],[جایگاه سازمانی]]="دیسپچ",IFERROR(VLOOKUP(Table1[[#This Row],[رتبه]],TblDispGrade[#All],2,FALSE),1),1))</f>
        <v>1</v>
      </c>
      <c r="G654" s="38" t="s">
        <v>9</v>
      </c>
      <c r="H654" s="39">
        <f>VLOOKUP(Table1[[#This Row],[جایگاه سازمانی]],Table2[#All],2,FALSE)</f>
        <v>3</v>
      </c>
      <c r="I654" s="38" t="s">
        <v>14</v>
      </c>
      <c r="J654" s="39">
        <f>VLOOKUP(Table1[[#This Row],[مدرک تحصیلی]],Table3[#All],2,FALSE)</f>
        <v>2</v>
      </c>
      <c r="K654" s="38"/>
      <c r="L654" s="40">
        <v>1</v>
      </c>
      <c r="M654" s="41">
        <f>Table1[[#This Row],[سابقه (سال)]]*'جداول پایه'!$B$21</f>
        <v>0.25</v>
      </c>
      <c r="N654" s="38" t="s">
        <v>17</v>
      </c>
      <c r="O654" s="39">
        <f>IFERROR(IF(Table1[[#This Row],[جایگاه سازمانی]]="عملیاتی",VLOOKUP(Table1[[#This Row],[منطقه خدمتی]],Table4[#All],2,FALSE),0),0)</f>
        <v>1</v>
      </c>
      <c r="P654" s="41">
        <f>Table1[[#This Row],[امتیاز جایگاه]]+Table1[[#This Row],[امتیاز مدرک]]+Table1[[#This Row],[امتیاز سابقه]]+Table1[[#This Row],[ضریب منطقه خدمتی]]</f>
        <v>6.25</v>
      </c>
    </row>
    <row r="655" spans="1:16" x14ac:dyDescent="0.15">
      <c r="A655" s="35"/>
      <c r="B655" s="38"/>
      <c r="C655" s="38"/>
      <c r="D655" s="38" t="s">
        <v>93</v>
      </c>
      <c r="E655" s="38"/>
      <c r="F655" s="39">
        <f>IF(Table1[[#This Row],[جایگاه سازمانی]]="عملیاتی",IFERROR(VLOOKUP(Table1[[#This Row],[رتبه]],TblOprGrade[#All],2,FALSE),1),IF(Table1[[#This Row],[جایگاه سازمانی]]="دیسپچ",IFERROR(VLOOKUP(Table1[[#This Row],[رتبه]],TblDispGrade[#All],2,FALSE),1),1))</f>
        <v>1</v>
      </c>
      <c r="G655" s="38" t="s">
        <v>9</v>
      </c>
      <c r="H655" s="39">
        <f>VLOOKUP(Table1[[#This Row],[جایگاه سازمانی]],Table2[#All],2,FALSE)</f>
        <v>3</v>
      </c>
      <c r="I655" s="38" t="s">
        <v>14</v>
      </c>
      <c r="J655" s="39">
        <f>VLOOKUP(Table1[[#This Row],[مدرک تحصیلی]],Table3[#All],2,FALSE)</f>
        <v>2</v>
      </c>
      <c r="K655" s="38"/>
      <c r="L655" s="40">
        <v>1</v>
      </c>
      <c r="M655" s="41">
        <f>Table1[[#This Row],[سابقه (سال)]]*'جداول پایه'!$B$21</f>
        <v>0.25</v>
      </c>
      <c r="N655" s="38" t="s">
        <v>17</v>
      </c>
      <c r="O655" s="39">
        <f>IFERROR(IF(Table1[[#This Row],[جایگاه سازمانی]]="عملیاتی",VLOOKUP(Table1[[#This Row],[منطقه خدمتی]],Table4[#All],2,FALSE),0),0)</f>
        <v>1</v>
      </c>
      <c r="P655" s="41">
        <f>Table1[[#This Row],[امتیاز جایگاه]]+Table1[[#This Row],[امتیاز مدرک]]+Table1[[#This Row],[امتیاز سابقه]]+Table1[[#This Row],[ضریب منطقه خدمتی]]</f>
        <v>6.25</v>
      </c>
    </row>
    <row r="656" spans="1:16" x14ac:dyDescent="0.15">
      <c r="A656" s="35"/>
      <c r="B656" s="38"/>
      <c r="C656" s="38"/>
      <c r="D656" s="38" t="s">
        <v>93</v>
      </c>
      <c r="E656" s="38"/>
      <c r="F656" s="39">
        <f>IF(Table1[[#This Row],[جایگاه سازمانی]]="عملیاتی",IFERROR(VLOOKUP(Table1[[#This Row],[رتبه]],TblOprGrade[#All],2,FALSE),1),IF(Table1[[#This Row],[جایگاه سازمانی]]="دیسپچ",IFERROR(VLOOKUP(Table1[[#This Row],[رتبه]],TblDispGrade[#All],2,FALSE),1),1))</f>
        <v>1</v>
      </c>
      <c r="G656" s="38" t="s">
        <v>9</v>
      </c>
      <c r="H656" s="39">
        <f>VLOOKUP(Table1[[#This Row],[جایگاه سازمانی]],Table2[#All],2,FALSE)</f>
        <v>3</v>
      </c>
      <c r="I656" s="38" t="s">
        <v>14</v>
      </c>
      <c r="J656" s="39">
        <f>VLOOKUP(Table1[[#This Row],[مدرک تحصیلی]],Table3[#All],2,FALSE)</f>
        <v>2</v>
      </c>
      <c r="K656" s="38"/>
      <c r="L656" s="40">
        <v>1</v>
      </c>
      <c r="M656" s="41">
        <f>Table1[[#This Row],[سابقه (سال)]]*'جداول پایه'!$B$21</f>
        <v>0.25</v>
      </c>
      <c r="N656" s="38" t="s">
        <v>17</v>
      </c>
      <c r="O656" s="39">
        <f>IFERROR(IF(Table1[[#This Row],[جایگاه سازمانی]]="عملیاتی",VLOOKUP(Table1[[#This Row],[منطقه خدمتی]],Table4[#All],2,FALSE),0),0)</f>
        <v>1</v>
      </c>
      <c r="P656" s="41">
        <f>Table1[[#This Row],[امتیاز جایگاه]]+Table1[[#This Row],[امتیاز مدرک]]+Table1[[#This Row],[امتیاز سابقه]]+Table1[[#This Row],[ضریب منطقه خدمتی]]</f>
        <v>6.25</v>
      </c>
    </row>
    <row r="657" spans="1:16" x14ac:dyDescent="0.15">
      <c r="A657" s="35"/>
      <c r="B657" s="38"/>
      <c r="C657" s="38"/>
      <c r="D657" s="38" t="s">
        <v>93</v>
      </c>
      <c r="E657" s="38"/>
      <c r="F657" s="39">
        <f>IF(Table1[[#This Row],[جایگاه سازمانی]]="عملیاتی",IFERROR(VLOOKUP(Table1[[#This Row],[رتبه]],TblOprGrade[#All],2,FALSE),1),IF(Table1[[#This Row],[جایگاه سازمانی]]="دیسپچ",IFERROR(VLOOKUP(Table1[[#This Row],[رتبه]],TblDispGrade[#All],2,FALSE),1),1))</f>
        <v>1</v>
      </c>
      <c r="G657" s="38" t="s">
        <v>9</v>
      </c>
      <c r="H657" s="39">
        <f>VLOOKUP(Table1[[#This Row],[جایگاه سازمانی]],Table2[#All],2,FALSE)</f>
        <v>3</v>
      </c>
      <c r="I657" s="38" t="s">
        <v>14</v>
      </c>
      <c r="J657" s="39">
        <f>VLOOKUP(Table1[[#This Row],[مدرک تحصیلی]],Table3[#All],2,FALSE)</f>
        <v>2</v>
      </c>
      <c r="K657" s="38"/>
      <c r="L657" s="40">
        <v>6</v>
      </c>
      <c r="M657" s="41">
        <f>Table1[[#This Row],[سابقه (سال)]]*'جداول پایه'!$B$21</f>
        <v>1.5</v>
      </c>
      <c r="N657" s="38" t="s">
        <v>18</v>
      </c>
      <c r="O657" s="39">
        <f>IFERROR(IF(Table1[[#This Row],[جایگاه سازمانی]]="عملیاتی",VLOOKUP(Table1[[#This Row],[منطقه خدمتی]],Table4[#All],2,FALSE),0),0)</f>
        <v>2</v>
      </c>
      <c r="P657" s="41">
        <f>Table1[[#This Row],[امتیاز جایگاه]]+Table1[[#This Row],[امتیاز مدرک]]+Table1[[#This Row],[امتیاز سابقه]]+Table1[[#This Row],[ضریب منطقه خدمتی]]</f>
        <v>8.5</v>
      </c>
    </row>
    <row r="658" spans="1:16" x14ac:dyDescent="0.15">
      <c r="A658" s="35"/>
      <c r="B658" s="38"/>
      <c r="C658" s="38"/>
      <c r="D658" s="38" t="s">
        <v>93</v>
      </c>
      <c r="E658" s="38"/>
      <c r="F658" s="39">
        <f>IF(Table1[[#This Row],[جایگاه سازمانی]]="عملیاتی",IFERROR(VLOOKUP(Table1[[#This Row],[رتبه]],TblOprGrade[#All],2,FALSE),1),IF(Table1[[#This Row],[جایگاه سازمانی]]="دیسپچ",IFERROR(VLOOKUP(Table1[[#This Row],[رتبه]],TblDispGrade[#All],2,FALSE),1),1))</f>
        <v>1</v>
      </c>
      <c r="G658" s="38" t="s">
        <v>9</v>
      </c>
      <c r="H658" s="39">
        <f>VLOOKUP(Table1[[#This Row],[جایگاه سازمانی]],Table2[#All],2,FALSE)</f>
        <v>3</v>
      </c>
      <c r="I658" s="38" t="s">
        <v>14</v>
      </c>
      <c r="J658" s="39">
        <f>VLOOKUP(Table1[[#This Row],[مدرک تحصیلی]],Table3[#All],2,FALSE)</f>
        <v>2</v>
      </c>
      <c r="K658" s="38"/>
      <c r="L658" s="40">
        <v>1</v>
      </c>
      <c r="M658" s="41">
        <f>Table1[[#This Row],[سابقه (سال)]]*'جداول پایه'!$B$21</f>
        <v>0.25</v>
      </c>
      <c r="N658" s="38" t="s">
        <v>17</v>
      </c>
      <c r="O658" s="39">
        <f>IFERROR(IF(Table1[[#This Row],[جایگاه سازمانی]]="عملیاتی",VLOOKUP(Table1[[#This Row],[منطقه خدمتی]],Table4[#All],2,FALSE),0),0)</f>
        <v>1</v>
      </c>
      <c r="P658" s="41">
        <f>Table1[[#This Row],[امتیاز جایگاه]]+Table1[[#This Row],[امتیاز مدرک]]+Table1[[#This Row],[امتیاز سابقه]]+Table1[[#This Row],[ضریب منطقه خدمتی]]</f>
        <v>6.25</v>
      </c>
    </row>
    <row r="659" spans="1:16" x14ac:dyDescent="0.15">
      <c r="A659" s="35"/>
      <c r="B659" s="38"/>
      <c r="C659" s="38"/>
      <c r="D659" s="38" t="s">
        <v>93</v>
      </c>
      <c r="E659" s="38"/>
      <c r="F659" s="39">
        <f>IF(Table1[[#This Row],[جایگاه سازمانی]]="عملیاتی",IFERROR(VLOOKUP(Table1[[#This Row],[رتبه]],TblOprGrade[#All],2,FALSE),1),IF(Table1[[#This Row],[جایگاه سازمانی]]="دیسپچ",IFERROR(VLOOKUP(Table1[[#This Row],[رتبه]],TblDispGrade[#All],2,FALSE),1),1))</f>
        <v>1</v>
      </c>
      <c r="G659" s="38" t="s">
        <v>9</v>
      </c>
      <c r="H659" s="39">
        <f>VLOOKUP(Table1[[#This Row],[جایگاه سازمانی]],Table2[#All],2,FALSE)</f>
        <v>3</v>
      </c>
      <c r="I659" s="38" t="s">
        <v>15</v>
      </c>
      <c r="J659" s="39">
        <f>VLOOKUP(Table1[[#This Row],[مدرک تحصیلی]],Table3[#All],2,FALSE)</f>
        <v>2.5</v>
      </c>
      <c r="K659" s="38"/>
      <c r="L659" s="40">
        <v>2</v>
      </c>
      <c r="M659" s="41">
        <f>Table1[[#This Row],[سابقه (سال)]]*'جداول پایه'!$B$21</f>
        <v>0.5</v>
      </c>
      <c r="N659" s="38" t="s">
        <v>17</v>
      </c>
      <c r="O659" s="39">
        <f>IFERROR(IF(Table1[[#This Row],[جایگاه سازمانی]]="عملیاتی",VLOOKUP(Table1[[#This Row],[منطقه خدمتی]],Table4[#All],2,FALSE),0),0)</f>
        <v>1</v>
      </c>
      <c r="P659" s="41">
        <f>Table1[[#This Row],[امتیاز جایگاه]]+Table1[[#This Row],[امتیاز مدرک]]+Table1[[#This Row],[امتیاز سابقه]]+Table1[[#This Row],[ضریب منطقه خدمتی]]</f>
        <v>7</v>
      </c>
    </row>
    <row r="660" spans="1:16" x14ac:dyDescent="0.15">
      <c r="A660" s="35"/>
      <c r="B660" s="38"/>
      <c r="C660" s="38"/>
      <c r="D660" s="38" t="s">
        <v>93</v>
      </c>
      <c r="E660" s="38"/>
      <c r="F660" s="39">
        <f>IF(Table1[[#This Row],[جایگاه سازمانی]]="عملیاتی",IFERROR(VLOOKUP(Table1[[#This Row],[رتبه]],TblOprGrade[#All],2,FALSE),1),IF(Table1[[#This Row],[جایگاه سازمانی]]="دیسپچ",IFERROR(VLOOKUP(Table1[[#This Row],[رتبه]],TblDispGrade[#All],2,FALSE),1),1))</f>
        <v>1</v>
      </c>
      <c r="G660" s="38" t="s">
        <v>9</v>
      </c>
      <c r="H660" s="39">
        <f>VLOOKUP(Table1[[#This Row],[جایگاه سازمانی]],Table2[#All],2,FALSE)</f>
        <v>3</v>
      </c>
      <c r="I660" s="38" t="s">
        <v>15</v>
      </c>
      <c r="J660" s="39">
        <f>VLOOKUP(Table1[[#This Row],[مدرک تحصیلی]],Table3[#All],2,FALSE)</f>
        <v>2.5</v>
      </c>
      <c r="K660" s="38"/>
      <c r="L660" s="40">
        <v>2</v>
      </c>
      <c r="M660" s="41">
        <f>Table1[[#This Row],[سابقه (سال)]]*'جداول پایه'!$B$21</f>
        <v>0.5</v>
      </c>
      <c r="N660" s="38" t="s">
        <v>17</v>
      </c>
      <c r="O660" s="39">
        <f>IFERROR(IF(Table1[[#This Row],[جایگاه سازمانی]]="عملیاتی",VLOOKUP(Table1[[#This Row],[منطقه خدمتی]],Table4[#All],2,FALSE),0),0)</f>
        <v>1</v>
      </c>
      <c r="P660" s="41">
        <f>Table1[[#This Row],[امتیاز جایگاه]]+Table1[[#This Row],[امتیاز مدرک]]+Table1[[#This Row],[امتیاز سابقه]]+Table1[[#This Row],[ضریب منطقه خدمتی]]</f>
        <v>7</v>
      </c>
    </row>
    <row r="661" spans="1:16" x14ac:dyDescent="0.15">
      <c r="A661" s="35"/>
      <c r="B661" s="38"/>
      <c r="C661" s="38"/>
      <c r="D661" s="38" t="s">
        <v>93</v>
      </c>
      <c r="E661" s="38"/>
      <c r="F661" s="39">
        <f>IF(Table1[[#This Row],[جایگاه سازمانی]]="عملیاتی",IFERROR(VLOOKUP(Table1[[#This Row],[رتبه]],TblOprGrade[#All],2,FALSE),1),IF(Table1[[#This Row],[جایگاه سازمانی]]="دیسپچ",IFERROR(VLOOKUP(Table1[[#This Row],[رتبه]],TblDispGrade[#All],2,FALSE),1),1))</f>
        <v>1</v>
      </c>
      <c r="G661" s="38" t="s">
        <v>9</v>
      </c>
      <c r="H661" s="39">
        <f>VLOOKUP(Table1[[#This Row],[جایگاه سازمانی]],Table2[#All],2,FALSE)</f>
        <v>3</v>
      </c>
      <c r="I661" s="38" t="s">
        <v>15</v>
      </c>
      <c r="J661" s="39">
        <f>VLOOKUP(Table1[[#This Row],[مدرک تحصیلی]],Table3[#All],2,FALSE)</f>
        <v>2.5</v>
      </c>
      <c r="K661" s="38"/>
      <c r="L661" s="40">
        <v>2</v>
      </c>
      <c r="M661" s="41">
        <f>Table1[[#This Row],[سابقه (سال)]]*'جداول پایه'!$B$21</f>
        <v>0.5</v>
      </c>
      <c r="N661" s="38" t="s">
        <v>18</v>
      </c>
      <c r="O661" s="39">
        <f>IFERROR(IF(Table1[[#This Row],[جایگاه سازمانی]]="عملیاتی",VLOOKUP(Table1[[#This Row],[منطقه خدمتی]],Table4[#All],2,FALSE),0),0)</f>
        <v>2</v>
      </c>
      <c r="P661" s="41">
        <f>Table1[[#This Row],[امتیاز جایگاه]]+Table1[[#This Row],[امتیاز مدرک]]+Table1[[#This Row],[امتیاز سابقه]]+Table1[[#This Row],[ضریب منطقه خدمتی]]</f>
        <v>8</v>
      </c>
    </row>
    <row r="662" spans="1:16" x14ac:dyDescent="0.15">
      <c r="A662" s="35"/>
      <c r="B662" s="38"/>
      <c r="C662" s="38"/>
      <c r="D662" s="38" t="s">
        <v>93</v>
      </c>
      <c r="E662" s="38"/>
      <c r="F662" s="39">
        <f>IF(Table1[[#This Row],[جایگاه سازمانی]]="عملیاتی",IFERROR(VLOOKUP(Table1[[#This Row],[رتبه]],TblOprGrade[#All],2,FALSE),1),IF(Table1[[#This Row],[جایگاه سازمانی]]="دیسپچ",IFERROR(VLOOKUP(Table1[[#This Row],[رتبه]],TblDispGrade[#All],2,FALSE),1),1))</f>
        <v>1</v>
      </c>
      <c r="G662" s="38" t="s">
        <v>9</v>
      </c>
      <c r="H662" s="39">
        <f>VLOOKUP(Table1[[#This Row],[جایگاه سازمانی]],Table2[#All],2,FALSE)</f>
        <v>3</v>
      </c>
      <c r="I662" s="38" t="s">
        <v>15</v>
      </c>
      <c r="J662" s="39">
        <f>VLOOKUP(Table1[[#This Row],[مدرک تحصیلی]],Table3[#All],2,FALSE)</f>
        <v>2.5</v>
      </c>
      <c r="K662" s="38"/>
      <c r="L662" s="40">
        <v>3</v>
      </c>
      <c r="M662" s="41">
        <f>Table1[[#This Row],[سابقه (سال)]]*'جداول پایه'!$B$21</f>
        <v>0.75</v>
      </c>
      <c r="N662" s="38" t="s">
        <v>18</v>
      </c>
      <c r="O662" s="39">
        <f>IFERROR(IF(Table1[[#This Row],[جایگاه سازمانی]]="عملیاتی",VLOOKUP(Table1[[#This Row],[منطقه خدمتی]],Table4[#All],2,FALSE),0),0)</f>
        <v>2</v>
      </c>
      <c r="P662" s="41">
        <f>Table1[[#This Row],[امتیاز جایگاه]]+Table1[[#This Row],[امتیاز مدرک]]+Table1[[#This Row],[امتیاز سابقه]]+Table1[[#This Row],[ضریب منطقه خدمتی]]</f>
        <v>8.25</v>
      </c>
    </row>
    <row r="663" spans="1:16" x14ac:dyDescent="0.15">
      <c r="A663" s="35"/>
      <c r="B663" s="38"/>
      <c r="C663" s="38"/>
      <c r="D663" s="38" t="s">
        <v>93</v>
      </c>
      <c r="E663" s="38"/>
      <c r="F663" s="39">
        <f>IF(Table1[[#This Row],[جایگاه سازمانی]]="عملیاتی",IFERROR(VLOOKUP(Table1[[#This Row],[رتبه]],TblOprGrade[#All],2,FALSE),1),IF(Table1[[#This Row],[جایگاه سازمانی]]="دیسپچ",IFERROR(VLOOKUP(Table1[[#This Row],[رتبه]],TblDispGrade[#All],2,FALSE),1),1))</f>
        <v>1</v>
      </c>
      <c r="G663" s="38" t="s">
        <v>9</v>
      </c>
      <c r="H663" s="39">
        <f>VLOOKUP(Table1[[#This Row],[جایگاه سازمانی]],Table2[#All],2,FALSE)</f>
        <v>3</v>
      </c>
      <c r="I663" s="38" t="s">
        <v>15</v>
      </c>
      <c r="J663" s="39">
        <f>VLOOKUP(Table1[[#This Row],[مدرک تحصیلی]],Table3[#All],2,FALSE)</f>
        <v>2.5</v>
      </c>
      <c r="K663" s="38"/>
      <c r="L663" s="40">
        <v>1</v>
      </c>
      <c r="M663" s="41">
        <f>Table1[[#This Row],[سابقه (سال)]]*'جداول پایه'!$B$21</f>
        <v>0.25</v>
      </c>
      <c r="N663" s="38" t="s">
        <v>18</v>
      </c>
      <c r="O663" s="39">
        <f>IFERROR(IF(Table1[[#This Row],[جایگاه سازمانی]]="عملیاتی",VLOOKUP(Table1[[#This Row],[منطقه خدمتی]],Table4[#All],2,FALSE),0),0)</f>
        <v>2</v>
      </c>
      <c r="P663" s="41">
        <f>Table1[[#This Row],[امتیاز جایگاه]]+Table1[[#This Row],[امتیاز مدرک]]+Table1[[#This Row],[امتیاز سابقه]]+Table1[[#This Row],[ضریب منطقه خدمتی]]</f>
        <v>7.75</v>
      </c>
    </row>
    <row r="664" spans="1:16" x14ac:dyDescent="0.15">
      <c r="A664" s="35"/>
      <c r="B664" s="38"/>
      <c r="C664" s="38"/>
      <c r="D664" s="38" t="s">
        <v>93</v>
      </c>
      <c r="E664" s="38"/>
      <c r="F664" s="39">
        <f>IF(Table1[[#This Row],[جایگاه سازمانی]]="عملیاتی",IFERROR(VLOOKUP(Table1[[#This Row],[رتبه]],TblOprGrade[#All],2,FALSE),1),IF(Table1[[#This Row],[جایگاه سازمانی]]="دیسپچ",IFERROR(VLOOKUP(Table1[[#This Row],[رتبه]],TblDispGrade[#All],2,FALSE),1),1))</f>
        <v>1</v>
      </c>
      <c r="G664" s="38" t="s">
        <v>9</v>
      </c>
      <c r="H664" s="39">
        <f>VLOOKUP(Table1[[#This Row],[جایگاه سازمانی]],Table2[#All],2,FALSE)</f>
        <v>3</v>
      </c>
      <c r="I664" s="38" t="s">
        <v>15</v>
      </c>
      <c r="J664" s="39">
        <f>VLOOKUP(Table1[[#This Row],[مدرک تحصیلی]],Table3[#All],2,FALSE)</f>
        <v>2.5</v>
      </c>
      <c r="K664" s="38"/>
      <c r="L664" s="40">
        <v>1</v>
      </c>
      <c r="M664" s="41">
        <f>Table1[[#This Row],[سابقه (سال)]]*'جداول پایه'!$B$21</f>
        <v>0.25</v>
      </c>
      <c r="N664" s="38" t="s">
        <v>17</v>
      </c>
      <c r="O664" s="39">
        <f>IFERROR(IF(Table1[[#This Row],[جایگاه سازمانی]]="عملیاتی",VLOOKUP(Table1[[#This Row],[منطقه خدمتی]],Table4[#All],2,FALSE),0),0)</f>
        <v>1</v>
      </c>
      <c r="P664" s="41">
        <f>Table1[[#This Row],[امتیاز جایگاه]]+Table1[[#This Row],[امتیاز مدرک]]+Table1[[#This Row],[امتیاز سابقه]]+Table1[[#This Row],[ضریب منطقه خدمتی]]</f>
        <v>6.75</v>
      </c>
    </row>
    <row r="665" spans="1:16" x14ac:dyDescent="0.15">
      <c r="A665" s="35"/>
      <c r="B665" s="38"/>
      <c r="C665" s="38"/>
      <c r="D665" s="38" t="s">
        <v>93</v>
      </c>
      <c r="E665" s="38"/>
      <c r="F665" s="39">
        <f>IF(Table1[[#This Row],[جایگاه سازمانی]]="عملیاتی",IFERROR(VLOOKUP(Table1[[#This Row],[رتبه]],TblOprGrade[#All],2,FALSE),1),IF(Table1[[#This Row],[جایگاه سازمانی]]="دیسپچ",IFERROR(VLOOKUP(Table1[[#This Row],[رتبه]],TblDispGrade[#All],2,FALSE),1),1))</f>
        <v>1</v>
      </c>
      <c r="G665" s="38" t="s">
        <v>9</v>
      </c>
      <c r="H665" s="39">
        <f>VLOOKUP(Table1[[#This Row],[جایگاه سازمانی]],Table2[#All],2,FALSE)</f>
        <v>3</v>
      </c>
      <c r="I665" s="38" t="s">
        <v>15</v>
      </c>
      <c r="J665" s="39">
        <f>VLOOKUP(Table1[[#This Row],[مدرک تحصیلی]],Table3[#All],2,FALSE)</f>
        <v>2.5</v>
      </c>
      <c r="K665" s="38"/>
      <c r="L665" s="40">
        <v>2</v>
      </c>
      <c r="M665" s="41">
        <f>Table1[[#This Row],[سابقه (سال)]]*'جداول پایه'!$B$21</f>
        <v>0.5</v>
      </c>
      <c r="N665" s="38" t="s">
        <v>17</v>
      </c>
      <c r="O665" s="39">
        <f>IFERROR(IF(Table1[[#This Row],[جایگاه سازمانی]]="عملیاتی",VLOOKUP(Table1[[#This Row],[منطقه خدمتی]],Table4[#All],2,FALSE),0),0)</f>
        <v>1</v>
      </c>
      <c r="P665" s="41">
        <f>Table1[[#This Row],[امتیاز جایگاه]]+Table1[[#This Row],[امتیاز مدرک]]+Table1[[#This Row],[امتیاز سابقه]]+Table1[[#This Row],[ضریب منطقه خدمتی]]</f>
        <v>7</v>
      </c>
    </row>
    <row r="666" spans="1:16" x14ac:dyDescent="0.15">
      <c r="A666" s="35"/>
      <c r="B666" s="38"/>
      <c r="C666" s="38"/>
      <c r="D666" s="38" t="s">
        <v>93</v>
      </c>
      <c r="E666" s="38"/>
      <c r="F666" s="39">
        <f>IF(Table1[[#This Row],[جایگاه سازمانی]]="عملیاتی",IFERROR(VLOOKUP(Table1[[#This Row],[رتبه]],TblOprGrade[#All],2,FALSE),1),IF(Table1[[#This Row],[جایگاه سازمانی]]="دیسپچ",IFERROR(VLOOKUP(Table1[[#This Row],[رتبه]],TblDispGrade[#All],2,FALSE),1),1))</f>
        <v>1</v>
      </c>
      <c r="G666" s="38" t="s">
        <v>9</v>
      </c>
      <c r="H666" s="39">
        <f>VLOOKUP(Table1[[#This Row],[جایگاه سازمانی]],Table2[#All],2,FALSE)</f>
        <v>3</v>
      </c>
      <c r="I666" s="38" t="s">
        <v>15</v>
      </c>
      <c r="J666" s="39">
        <f>VLOOKUP(Table1[[#This Row],[مدرک تحصیلی]],Table3[#All],2,FALSE)</f>
        <v>2.5</v>
      </c>
      <c r="K666" s="38"/>
      <c r="L666" s="40">
        <v>1</v>
      </c>
      <c r="M666" s="41">
        <f>Table1[[#This Row],[سابقه (سال)]]*'جداول پایه'!$B$21</f>
        <v>0.25</v>
      </c>
      <c r="N666" s="38" t="s">
        <v>18</v>
      </c>
      <c r="O666" s="39">
        <f>IFERROR(IF(Table1[[#This Row],[جایگاه سازمانی]]="عملیاتی",VLOOKUP(Table1[[#This Row],[منطقه خدمتی]],Table4[#All],2,FALSE),0),0)</f>
        <v>2</v>
      </c>
      <c r="P666" s="41">
        <f>Table1[[#This Row],[امتیاز جایگاه]]+Table1[[#This Row],[امتیاز مدرک]]+Table1[[#This Row],[امتیاز سابقه]]+Table1[[#This Row],[ضریب منطقه خدمتی]]</f>
        <v>7.75</v>
      </c>
    </row>
    <row r="667" spans="1:16" x14ac:dyDescent="0.15">
      <c r="A667" s="35"/>
      <c r="B667" s="38"/>
      <c r="C667" s="38"/>
      <c r="D667" s="38" t="s">
        <v>93</v>
      </c>
      <c r="E667" s="38"/>
      <c r="F667" s="39">
        <f>IF(Table1[[#This Row],[جایگاه سازمانی]]="عملیاتی",IFERROR(VLOOKUP(Table1[[#This Row],[رتبه]],TblOprGrade[#All],2,FALSE),1),IF(Table1[[#This Row],[جایگاه سازمانی]]="دیسپچ",IFERROR(VLOOKUP(Table1[[#This Row],[رتبه]],TblDispGrade[#All],2,FALSE),1),1))</f>
        <v>1</v>
      </c>
      <c r="G667" s="38" t="s">
        <v>9</v>
      </c>
      <c r="H667" s="39">
        <f>VLOOKUP(Table1[[#This Row],[جایگاه سازمانی]],Table2[#All],2,FALSE)</f>
        <v>3</v>
      </c>
      <c r="I667" s="38" t="s">
        <v>15</v>
      </c>
      <c r="J667" s="39">
        <f>VLOOKUP(Table1[[#This Row],[مدرک تحصیلی]],Table3[#All],2,FALSE)</f>
        <v>2.5</v>
      </c>
      <c r="K667" s="38"/>
      <c r="L667" s="40">
        <v>1</v>
      </c>
      <c r="M667" s="41">
        <f>Table1[[#This Row],[سابقه (سال)]]*'جداول پایه'!$B$21</f>
        <v>0.25</v>
      </c>
      <c r="N667" s="38" t="s">
        <v>17</v>
      </c>
      <c r="O667" s="39">
        <f>IFERROR(IF(Table1[[#This Row],[جایگاه سازمانی]]="عملیاتی",VLOOKUP(Table1[[#This Row],[منطقه خدمتی]],Table4[#All],2,FALSE),0),0)</f>
        <v>1</v>
      </c>
      <c r="P667" s="41">
        <f>Table1[[#This Row],[امتیاز جایگاه]]+Table1[[#This Row],[امتیاز مدرک]]+Table1[[#This Row],[امتیاز سابقه]]+Table1[[#This Row],[ضریب منطقه خدمتی]]</f>
        <v>6.75</v>
      </c>
    </row>
    <row r="668" spans="1:16" x14ac:dyDescent="0.15">
      <c r="A668" s="35"/>
      <c r="B668" s="38"/>
      <c r="C668" s="38"/>
      <c r="D668" s="38" t="s">
        <v>93</v>
      </c>
      <c r="E668" s="38"/>
      <c r="F668" s="39">
        <f>IF(Table1[[#This Row],[جایگاه سازمانی]]="عملیاتی",IFERROR(VLOOKUP(Table1[[#This Row],[رتبه]],TblOprGrade[#All],2,FALSE),1),IF(Table1[[#This Row],[جایگاه سازمانی]]="دیسپچ",IFERROR(VLOOKUP(Table1[[#This Row],[رتبه]],TblDispGrade[#All],2,FALSE),1),1))</f>
        <v>1</v>
      </c>
      <c r="G668" s="38" t="s">
        <v>9</v>
      </c>
      <c r="H668" s="39">
        <f>VLOOKUP(Table1[[#This Row],[جایگاه سازمانی]],Table2[#All],2,FALSE)</f>
        <v>3</v>
      </c>
      <c r="I668" s="38" t="s">
        <v>15</v>
      </c>
      <c r="J668" s="39">
        <f>VLOOKUP(Table1[[#This Row],[مدرک تحصیلی]],Table3[#All],2,FALSE)</f>
        <v>2.5</v>
      </c>
      <c r="K668" s="38"/>
      <c r="L668" s="40">
        <v>1</v>
      </c>
      <c r="M668" s="41">
        <f>Table1[[#This Row],[سابقه (سال)]]*'جداول پایه'!$B$21</f>
        <v>0.25</v>
      </c>
      <c r="N668" s="38" t="s">
        <v>17</v>
      </c>
      <c r="O668" s="39">
        <f>IFERROR(IF(Table1[[#This Row],[جایگاه سازمانی]]="عملیاتی",VLOOKUP(Table1[[#This Row],[منطقه خدمتی]],Table4[#All],2,FALSE),0),0)</f>
        <v>1</v>
      </c>
      <c r="P668" s="41">
        <f>Table1[[#This Row],[امتیاز جایگاه]]+Table1[[#This Row],[امتیاز مدرک]]+Table1[[#This Row],[امتیاز سابقه]]+Table1[[#This Row],[ضریب منطقه خدمتی]]</f>
        <v>6.75</v>
      </c>
    </row>
    <row r="669" spans="1:16" x14ac:dyDescent="0.15">
      <c r="A669" s="35"/>
      <c r="B669" s="38"/>
      <c r="C669" s="38"/>
      <c r="D669" s="38" t="s">
        <v>93</v>
      </c>
      <c r="E669" s="38"/>
      <c r="F669" s="39">
        <f>IF(Table1[[#This Row],[جایگاه سازمانی]]="عملیاتی",IFERROR(VLOOKUP(Table1[[#This Row],[رتبه]],TblOprGrade[#All],2,FALSE),1),IF(Table1[[#This Row],[جایگاه سازمانی]]="دیسپچ",IFERROR(VLOOKUP(Table1[[#This Row],[رتبه]],TblDispGrade[#All],2,FALSE),1),1))</f>
        <v>1</v>
      </c>
      <c r="G669" s="38" t="s">
        <v>9</v>
      </c>
      <c r="H669" s="39">
        <f>VLOOKUP(Table1[[#This Row],[جایگاه سازمانی]],Table2[#All],2,FALSE)</f>
        <v>3</v>
      </c>
      <c r="I669" s="38" t="s">
        <v>15</v>
      </c>
      <c r="J669" s="39">
        <f>VLOOKUP(Table1[[#This Row],[مدرک تحصیلی]],Table3[#All],2,FALSE)</f>
        <v>2.5</v>
      </c>
      <c r="K669" s="38"/>
      <c r="L669" s="40">
        <v>1</v>
      </c>
      <c r="M669" s="41">
        <f>Table1[[#This Row],[سابقه (سال)]]*'جداول پایه'!$B$21</f>
        <v>0.25</v>
      </c>
      <c r="N669" s="38" t="s">
        <v>17</v>
      </c>
      <c r="O669" s="39">
        <f>IFERROR(IF(Table1[[#This Row],[جایگاه سازمانی]]="عملیاتی",VLOOKUP(Table1[[#This Row],[منطقه خدمتی]],Table4[#All],2,FALSE),0),0)</f>
        <v>1</v>
      </c>
      <c r="P669" s="41">
        <f>Table1[[#This Row],[امتیاز جایگاه]]+Table1[[#This Row],[امتیاز مدرک]]+Table1[[#This Row],[امتیاز سابقه]]+Table1[[#This Row],[ضریب منطقه خدمتی]]</f>
        <v>6.75</v>
      </c>
    </row>
    <row r="670" spans="1:16" x14ac:dyDescent="0.15">
      <c r="A670" s="35"/>
      <c r="B670" s="38"/>
      <c r="C670" s="38"/>
      <c r="D670" s="38" t="s">
        <v>93</v>
      </c>
      <c r="E670" s="38"/>
      <c r="F670" s="39">
        <f>IF(Table1[[#This Row],[جایگاه سازمانی]]="عملیاتی",IFERROR(VLOOKUP(Table1[[#This Row],[رتبه]],TblOprGrade[#All],2,FALSE),1),IF(Table1[[#This Row],[جایگاه سازمانی]]="دیسپچ",IFERROR(VLOOKUP(Table1[[#This Row],[رتبه]],TblDispGrade[#All],2,FALSE),1),1))</f>
        <v>1</v>
      </c>
      <c r="G670" s="38" t="s">
        <v>9</v>
      </c>
      <c r="H670" s="39">
        <f>VLOOKUP(Table1[[#This Row],[جایگاه سازمانی]],Table2[#All],2,FALSE)</f>
        <v>3</v>
      </c>
      <c r="I670" s="38" t="s">
        <v>15</v>
      </c>
      <c r="J670" s="39">
        <f>VLOOKUP(Table1[[#This Row],[مدرک تحصیلی]],Table3[#All],2,FALSE)</f>
        <v>2.5</v>
      </c>
      <c r="K670" s="38"/>
      <c r="L670" s="40">
        <v>8</v>
      </c>
      <c r="M670" s="41">
        <f>Table1[[#This Row],[سابقه (سال)]]*'جداول پایه'!$B$21</f>
        <v>2</v>
      </c>
      <c r="N670" s="38" t="s">
        <v>17</v>
      </c>
      <c r="O670" s="39">
        <f>IFERROR(IF(Table1[[#This Row],[جایگاه سازمانی]]="عملیاتی",VLOOKUP(Table1[[#This Row],[منطقه خدمتی]],Table4[#All],2,FALSE),0),0)</f>
        <v>1</v>
      </c>
      <c r="P670" s="41">
        <f>Table1[[#This Row],[امتیاز جایگاه]]+Table1[[#This Row],[امتیاز مدرک]]+Table1[[#This Row],[امتیاز سابقه]]+Table1[[#This Row],[ضریب منطقه خدمتی]]</f>
        <v>8.5</v>
      </c>
    </row>
    <row r="671" spans="1:16" x14ac:dyDescent="0.15">
      <c r="A671" s="35"/>
      <c r="B671" s="38"/>
      <c r="C671" s="38"/>
      <c r="D671" s="38" t="s">
        <v>93</v>
      </c>
      <c r="E671" s="38"/>
      <c r="F671" s="39">
        <f>IF(Table1[[#This Row],[جایگاه سازمانی]]="عملیاتی",IFERROR(VLOOKUP(Table1[[#This Row],[رتبه]],TblOprGrade[#All],2,FALSE),1),IF(Table1[[#This Row],[جایگاه سازمانی]]="دیسپچ",IFERROR(VLOOKUP(Table1[[#This Row],[رتبه]],TblDispGrade[#All],2,FALSE),1),1))</f>
        <v>1</v>
      </c>
      <c r="G671" s="38" t="s">
        <v>9</v>
      </c>
      <c r="H671" s="39">
        <f>VLOOKUP(Table1[[#This Row],[جایگاه سازمانی]],Table2[#All],2,FALSE)</f>
        <v>3</v>
      </c>
      <c r="I671" s="38" t="s">
        <v>15</v>
      </c>
      <c r="J671" s="39">
        <f>VLOOKUP(Table1[[#This Row],[مدرک تحصیلی]],Table3[#All],2,FALSE)</f>
        <v>2.5</v>
      </c>
      <c r="K671" s="38"/>
      <c r="L671" s="40">
        <v>1</v>
      </c>
      <c r="M671" s="41">
        <f>Table1[[#This Row],[سابقه (سال)]]*'جداول پایه'!$B$21</f>
        <v>0.25</v>
      </c>
      <c r="N671" s="38" t="s">
        <v>17</v>
      </c>
      <c r="O671" s="39">
        <f>IFERROR(IF(Table1[[#This Row],[جایگاه سازمانی]]="عملیاتی",VLOOKUP(Table1[[#This Row],[منطقه خدمتی]],Table4[#All],2,FALSE),0),0)</f>
        <v>1</v>
      </c>
      <c r="P671" s="41">
        <f>Table1[[#This Row],[امتیاز جایگاه]]+Table1[[#This Row],[امتیاز مدرک]]+Table1[[#This Row],[امتیاز سابقه]]+Table1[[#This Row],[ضریب منطقه خدمتی]]</f>
        <v>6.75</v>
      </c>
    </row>
    <row r="672" spans="1:16" x14ac:dyDescent="0.15">
      <c r="A672" s="35"/>
      <c r="B672" s="38"/>
      <c r="C672" s="38"/>
      <c r="D672" s="38" t="s">
        <v>93</v>
      </c>
      <c r="E672" s="38"/>
      <c r="F672" s="39">
        <f>IF(Table1[[#This Row],[جایگاه سازمانی]]="عملیاتی",IFERROR(VLOOKUP(Table1[[#This Row],[رتبه]],TblOprGrade[#All],2,FALSE),1),IF(Table1[[#This Row],[جایگاه سازمانی]]="دیسپچ",IFERROR(VLOOKUP(Table1[[#This Row],[رتبه]],TblDispGrade[#All],2,FALSE),1),1))</f>
        <v>1</v>
      </c>
      <c r="G672" s="38" t="s">
        <v>9</v>
      </c>
      <c r="H672" s="39">
        <f>VLOOKUP(Table1[[#This Row],[جایگاه سازمانی]],Table2[#All],2,FALSE)</f>
        <v>3</v>
      </c>
      <c r="I672" s="38" t="s">
        <v>15</v>
      </c>
      <c r="J672" s="39">
        <f>VLOOKUP(Table1[[#This Row],[مدرک تحصیلی]],Table3[#All],2,FALSE)</f>
        <v>2.5</v>
      </c>
      <c r="K672" s="38"/>
      <c r="L672" s="40">
        <v>1</v>
      </c>
      <c r="M672" s="41">
        <f>Table1[[#This Row],[سابقه (سال)]]*'جداول پایه'!$B$21</f>
        <v>0.25</v>
      </c>
      <c r="N672" s="38" t="s">
        <v>17</v>
      </c>
      <c r="O672" s="39">
        <f>IFERROR(IF(Table1[[#This Row],[جایگاه سازمانی]]="عملیاتی",VLOOKUP(Table1[[#This Row],[منطقه خدمتی]],Table4[#All],2,FALSE),0),0)</f>
        <v>1</v>
      </c>
      <c r="P672" s="41">
        <f>Table1[[#This Row],[امتیاز جایگاه]]+Table1[[#This Row],[امتیاز مدرک]]+Table1[[#This Row],[امتیاز سابقه]]+Table1[[#This Row],[ضریب منطقه خدمتی]]</f>
        <v>6.75</v>
      </c>
    </row>
    <row r="673" spans="1:16" x14ac:dyDescent="0.15">
      <c r="A673" s="35"/>
      <c r="B673" s="38"/>
      <c r="C673" s="38"/>
      <c r="D673" s="38" t="s">
        <v>93</v>
      </c>
      <c r="E673" s="38"/>
      <c r="F673" s="39">
        <f>IF(Table1[[#This Row],[جایگاه سازمانی]]="عملیاتی",IFERROR(VLOOKUP(Table1[[#This Row],[رتبه]],TblOprGrade[#All],2,FALSE),1),IF(Table1[[#This Row],[جایگاه سازمانی]]="دیسپچ",IFERROR(VLOOKUP(Table1[[#This Row],[رتبه]],TblDispGrade[#All],2,FALSE),1),1))</f>
        <v>1</v>
      </c>
      <c r="G673" s="38" t="s">
        <v>9</v>
      </c>
      <c r="H673" s="39">
        <f>VLOOKUP(Table1[[#This Row],[جایگاه سازمانی]],Table2[#All],2,FALSE)</f>
        <v>3</v>
      </c>
      <c r="I673" s="38" t="s">
        <v>15</v>
      </c>
      <c r="J673" s="39">
        <f>VLOOKUP(Table1[[#This Row],[مدرک تحصیلی]],Table3[#All],2,FALSE)</f>
        <v>2.5</v>
      </c>
      <c r="K673" s="38"/>
      <c r="L673" s="40">
        <v>1</v>
      </c>
      <c r="M673" s="41">
        <f>Table1[[#This Row],[سابقه (سال)]]*'جداول پایه'!$B$21</f>
        <v>0.25</v>
      </c>
      <c r="N673" s="38" t="s">
        <v>17</v>
      </c>
      <c r="O673" s="39">
        <f>IFERROR(IF(Table1[[#This Row],[جایگاه سازمانی]]="عملیاتی",VLOOKUP(Table1[[#This Row],[منطقه خدمتی]],Table4[#All],2,FALSE),0),0)</f>
        <v>1</v>
      </c>
      <c r="P673" s="41">
        <f>Table1[[#This Row],[امتیاز جایگاه]]+Table1[[#This Row],[امتیاز مدرک]]+Table1[[#This Row],[امتیاز سابقه]]+Table1[[#This Row],[ضریب منطقه خدمتی]]</f>
        <v>6.75</v>
      </c>
    </row>
    <row r="674" spans="1:16" x14ac:dyDescent="0.15">
      <c r="A674" s="35"/>
      <c r="B674" s="38"/>
      <c r="C674" s="38"/>
      <c r="D674" s="38" t="s">
        <v>93</v>
      </c>
      <c r="E674" s="38"/>
      <c r="F674" s="39">
        <f>IF(Table1[[#This Row],[جایگاه سازمانی]]="عملیاتی",IFERROR(VLOOKUP(Table1[[#This Row],[رتبه]],TblOprGrade[#All],2,FALSE),1),IF(Table1[[#This Row],[جایگاه سازمانی]]="دیسپچ",IFERROR(VLOOKUP(Table1[[#This Row],[رتبه]],TblDispGrade[#All],2,FALSE),1),1))</f>
        <v>1</v>
      </c>
      <c r="G674" s="38" t="s">
        <v>9</v>
      </c>
      <c r="H674" s="39">
        <f>VLOOKUP(Table1[[#This Row],[جایگاه سازمانی]],Table2[#All],2,FALSE)</f>
        <v>3</v>
      </c>
      <c r="I674" s="38" t="s">
        <v>15</v>
      </c>
      <c r="J674" s="39">
        <f>VLOOKUP(Table1[[#This Row],[مدرک تحصیلی]],Table3[#All],2,FALSE)</f>
        <v>2.5</v>
      </c>
      <c r="K674" s="38"/>
      <c r="L674" s="40">
        <v>1</v>
      </c>
      <c r="M674" s="41">
        <f>Table1[[#This Row],[سابقه (سال)]]*'جداول پایه'!$B$21</f>
        <v>0.25</v>
      </c>
      <c r="N674" s="38" t="s">
        <v>17</v>
      </c>
      <c r="O674" s="39">
        <f>IFERROR(IF(Table1[[#This Row],[جایگاه سازمانی]]="عملیاتی",VLOOKUP(Table1[[#This Row],[منطقه خدمتی]],Table4[#All],2,FALSE),0),0)</f>
        <v>1</v>
      </c>
      <c r="P674" s="41">
        <f>Table1[[#This Row],[امتیاز جایگاه]]+Table1[[#This Row],[امتیاز مدرک]]+Table1[[#This Row],[امتیاز سابقه]]+Table1[[#This Row],[ضریب منطقه خدمتی]]</f>
        <v>6.75</v>
      </c>
    </row>
    <row r="675" spans="1:16" x14ac:dyDescent="0.15">
      <c r="A675" s="35"/>
      <c r="B675" s="38"/>
      <c r="C675" s="38"/>
      <c r="D675" s="38" t="s">
        <v>93</v>
      </c>
      <c r="E675" s="38"/>
      <c r="F675" s="39">
        <f>IF(Table1[[#This Row],[جایگاه سازمانی]]="عملیاتی",IFERROR(VLOOKUP(Table1[[#This Row],[رتبه]],TblOprGrade[#All],2,FALSE),1),IF(Table1[[#This Row],[جایگاه سازمانی]]="دیسپچ",IFERROR(VLOOKUP(Table1[[#This Row],[رتبه]],TblDispGrade[#All],2,FALSE),1),1))</f>
        <v>1</v>
      </c>
      <c r="G675" s="38" t="s">
        <v>9</v>
      </c>
      <c r="H675" s="39">
        <f>VLOOKUP(Table1[[#This Row],[جایگاه سازمانی]],Table2[#All],2,FALSE)</f>
        <v>3</v>
      </c>
      <c r="I675" s="38" t="s">
        <v>15</v>
      </c>
      <c r="J675" s="39">
        <f>VLOOKUP(Table1[[#This Row],[مدرک تحصیلی]],Table3[#All],2,FALSE)</f>
        <v>2.5</v>
      </c>
      <c r="K675" s="38"/>
      <c r="L675" s="40">
        <v>1</v>
      </c>
      <c r="M675" s="41">
        <f>Table1[[#This Row],[سابقه (سال)]]*'جداول پایه'!$B$21</f>
        <v>0.25</v>
      </c>
      <c r="N675" s="38" t="s">
        <v>19</v>
      </c>
      <c r="O675" s="39">
        <f>IFERROR(IF(Table1[[#This Row],[جایگاه سازمانی]]="عملیاتی",VLOOKUP(Table1[[#This Row],[منطقه خدمتی]],Table4[#All],2,FALSE),0),0)</f>
        <v>4</v>
      </c>
      <c r="P675" s="41">
        <f>Table1[[#This Row],[امتیاز جایگاه]]+Table1[[#This Row],[امتیاز مدرک]]+Table1[[#This Row],[امتیاز سابقه]]+Table1[[#This Row],[ضریب منطقه خدمتی]]</f>
        <v>9.75</v>
      </c>
    </row>
    <row r="676" spans="1:16" x14ac:dyDescent="0.15">
      <c r="A676" s="35"/>
      <c r="B676" s="38"/>
      <c r="C676" s="38"/>
      <c r="D676" s="38" t="s">
        <v>93</v>
      </c>
      <c r="E676" s="38"/>
      <c r="F676" s="39">
        <f>IF(Table1[[#This Row],[جایگاه سازمانی]]="عملیاتی",IFERROR(VLOOKUP(Table1[[#This Row],[رتبه]],TblOprGrade[#All],2,FALSE),1),IF(Table1[[#This Row],[جایگاه سازمانی]]="دیسپچ",IFERROR(VLOOKUP(Table1[[#This Row],[رتبه]],TblDispGrade[#All],2,FALSE),1),1))</f>
        <v>1</v>
      </c>
      <c r="G676" s="38" t="s">
        <v>9</v>
      </c>
      <c r="H676" s="39">
        <f>VLOOKUP(Table1[[#This Row],[جایگاه سازمانی]],Table2[#All],2,FALSE)</f>
        <v>3</v>
      </c>
      <c r="I676" s="38" t="s">
        <v>15</v>
      </c>
      <c r="J676" s="39">
        <f>VLOOKUP(Table1[[#This Row],[مدرک تحصیلی]],Table3[#All],2,FALSE)</f>
        <v>2.5</v>
      </c>
      <c r="K676" s="38"/>
      <c r="L676" s="40">
        <v>2</v>
      </c>
      <c r="M676" s="41">
        <f>Table1[[#This Row],[سابقه (سال)]]*'جداول پایه'!$B$21</f>
        <v>0.5</v>
      </c>
      <c r="N676" s="38" t="s">
        <v>17</v>
      </c>
      <c r="O676" s="39">
        <f>IFERROR(IF(Table1[[#This Row],[جایگاه سازمانی]]="عملیاتی",VLOOKUP(Table1[[#This Row],[منطقه خدمتی]],Table4[#All],2,FALSE),0),0)</f>
        <v>1</v>
      </c>
      <c r="P676" s="41">
        <f>Table1[[#This Row],[امتیاز جایگاه]]+Table1[[#This Row],[امتیاز مدرک]]+Table1[[#This Row],[امتیاز سابقه]]+Table1[[#This Row],[ضریب منطقه خدمتی]]</f>
        <v>7</v>
      </c>
    </row>
    <row r="677" spans="1:16" x14ac:dyDescent="0.15">
      <c r="A677" s="35"/>
      <c r="B677" s="38"/>
      <c r="C677" s="38"/>
      <c r="D677" s="38" t="s">
        <v>93</v>
      </c>
      <c r="E677" s="38"/>
      <c r="F677" s="39">
        <f>IF(Table1[[#This Row],[جایگاه سازمانی]]="عملیاتی",IFERROR(VLOOKUP(Table1[[#This Row],[رتبه]],TblOprGrade[#All],2,FALSE),1),IF(Table1[[#This Row],[جایگاه سازمانی]]="دیسپچ",IFERROR(VLOOKUP(Table1[[#This Row],[رتبه]],TblDispGrade[#All],2,FALSE),1),1))</f>
        <v>1</v>
      </c>
      <c r="G677" s="38" t="s">
        <v>9</v>
      </c>
      <c r="H677" s="39">
        <f>VLOOKUP(Table1[[#This Row],[جایگاه سازمانی]],Table2[#All],2,FALSE)</f>
        <v>3</v>
      </c>
      <c r="I677" s="38" t="s">
        <v>15</v>
      </c>
      <c r="J677" s="39">
        <f>VLOOKUP(Table1[[#This Row],[مدرک تحصیلی]],Table3[#All],2,FALSE)</f>
        <v>2.5</v>
      </c>
      <c r="K677" s="38"/>
      <c r="L677" s="40">
        <v>1</v>
      </c>
      <c r="M677" s="41">
        <f>Table1[[#This Row],[سابقه (سال)]]*'جداول پایه'!$B$21</f>
        <v>0.25</v>
      </c>
      <c r="N677" s="38" t="s">
        <v>18</v>
      </c>
      <c r="O677" s="39">
        <f>IFERROR(IF(Table1[[#This Row],[جایگاه سازمانی]]="عملیاتی",VLOOKUP(Table1[[#This Row],[منطقه خدمتی]],Table4[#All],2,FALSE),0),0)</f>
        <v>2</v>
      </c>
      <c r="P677" s="41">
        <f>Table1[[#This Row],[امتیاز جایگاه]]+Table1[[#This Row],[امتیاز مدرک]]+Table1[[#This Row],[امتیاز سابقه]]+Table1[[#This Row],[ضریب منطقه خدمتی]]</f>
        <v>7.75</v>
      </c>
    </row>
    <row r="678" spans="1:16" x14ac:dyDescent="0.15">
      <c r="A678" s="35"/>
      <c r="B678" s="38"/>
      <c r="C678" s="38"/>
      <c r="D678" s="38" t="s">
        <v>93</v>
      </c>
      <c r="E678" s="38"/>
      <c r="F678" s="39">
        <f>IF(Table1[[#This Row],[جایگاه سازمانی]]="عملیاتی",IFERROR(VLOOKUP(Table1[[#This Row],[رتبه]],TblOprGrade[#All],2,FALSE),1),IF(Table1[[#This Row],[جایگاه سازمانی]]="دیسپچ",IFERROR(VLOOKUP(Table1[[#This Row],[رتبه]],TblDispGrade[#All],2,FALSE),1),1))</f>
        <v>1</v>
      </c>
      <c r="G678" s="38" t="s">
        <v>9</v>
      </c>
      <c r="H678" s="39">
        <f>VLOOKUP(Table1[[#This Row],[جایگاه سازمانی]],Table2[#All],2,FALSE)</f>
        <v>3</v>
      </c>
      <c r="I678" s="38" t="s">
        <v>15</v>
      </c>
      <c r="J678" s="39">
        <f>VLOOKUP(Table1[[#This Row],[مدرک تحصیلی]],Table3[#All],2,FALSE)</f>
        <v>2.5</v>
      </c>
      <c r="K678" s="38"/>
      <c r="L678" s="40">
        <v>5</v>
      </c>
      <c r="M678" s="41">
        <f>Table1[[#This Row],[سابقه (سال)]]*'جداول پایه'!$B$21</f>
        <v>1.25</v>
      </c>
      <c r="N678" s="38" t="s">
        <v>18</v>
      </c>
      <c r="O678" s="39">
        <f>IFERROR(IF(Table1[[#This Row],[جایگاه سازمانی]]="عملیاتی",VLOOKUP(Table1[[#This Row],[منطقه خدمتی]],Table4[#All],2,FALSE),0),0)</f>
        <v>2</v>
      </c>
      <c r="P678" s="41">
        <f>Table1[[#This Row],[امتیاز جایگاه]]+Table1[[#This Row],[امتیاز مدرک]]+Table1[[#This Row],[امتیاز سابقه]]+Table1[[#This Row],[ضریب منطقه خدمتی]]</f>
        <v>8.75</v>
      </c>
    </row>
    <row r="679" spans="1:16" x14ac:dyDescent="0.15">
      <c r="A679" s="35"/>
      <c r="B679" s="38"/>
      <c r="C679" s="38"/>
      <c r="D679" s="38" t="s">
        <v>93</v>
      </c>
      <c r="E679" s="38"/>
      <c r="F679" s="39">
        <f>IF(Table1[[#This Row],[جایگاه سازمانی]]="عملیاتی",IFERROR(VLOOKUP(Table1[[#This Row],[رتبه]],TblOprGrade[#All],2,FALSE),1),IF(Table1[[#This Row],[جایگاه سازمانی]]="دیسپچ",IFERROR(VLOOKUP(Table1[[#This Row],[رتبه]],TblDispGrade[#All],2,FALSE),1),1))</f>
        <v>1</v>
      </c>
      <c r="G679" s="38" t="s">
        <v>9</v>
      </c>
      <c r="H679" s="39">
        <f>VLOOKUP(Table1[[#This Row],[جایگاه سازمانی]],Table2[#All],2,FALSE)</f>
        <v>3</v>
      </c>
      <c r="I679" s="38" t="s">
        <v>15</v>
      </c>
      <c r="J679" s="39">
        <f>VLOOKUP(Table1[[#This Row],[مدرک تحصیلی]],Table3[#All],2,FALSE)</f>
        <v>2.5</v>
      </c>
      <c r="K679" s="38"/>
      <c r="L679" s="40">
        <v>5</v>
      </c>
      <c r="M679" s="41">
        <f>Table1[[#This Row],[سابقه (سال)]]*'جداول پایه'!$B$21</f>
        <v>1.25</v>
      </c>
      <c r="N679" s="38" t="s">
        <v>19</v>
      </c>
      <c r="O679" s="39">
        <f>IFERROR(IF(Table1[[#This Row],[جایگاه سازمانی]]="عملیاتی",VLOOKUP(Table1[[#This Row],[منطقه خدمتی]],Table4[#All],2,FALSE),0),0)</f>
        <v>4</v>
      </c>
      <c r="P679" s="41">
        <f>Table1[[#This Row],[امتیاز جایگاه]]+Table1[[#This Row],[امتیاز مدرک]]+Table1[[#This Row],[امتیاز سابقه]]+Table1[[#This Row],[ضریب منطقه خدمتی]]</f>
        <v>10.75</v>
      </c>
    </row>
    <row r="680" spans="1:16" x14ac:dyDescent="0.15">
      <c r="A680" s="35"/>
      <c r="B680" s="38"/>
      <c r="C680" s="38"/>
      <c r="D680" s="38" t="s">
        <v>93</v>
      </c>
      <c r="E680" s="38"/>
      <c r="F680" s="39">
        <f>IF(Table1[[#This Row],[جایگاه سازمانی]]="عملیاتی",IFERROR(VLOOKUP(Table1[[#This Row],[رتبه]],TblOprGrade[#All],2,FALSE),1),IF(Table1[[#This Row],[جایگاه سازمانی]]="دیسپچ",IFERROR(VLOOKUP(Table1[[#This Row],[رتبه]],TblDispGrade[#All],2,FALSE),1),1))</f>
        <v>1</v>
      </c>
      <c r="G680" s="38" t="s">
        <v>9</v>
      </c>
      <c r="H680" s="39">
        <f>VLOOKUP(Table1[[#This Row],[جایگاه سازمانی]],Table2[#All],2,FALSE)</f>
        <v>3</v>
      </c>
      <c r="I680" s="38" t="s">
        <v>15</v>
      </c>
      <c r="J680" s="39">
        <f>VLOOKUP(Table1[[#This Row],[مدرک تحصیلی]],Table3[#All],2,FALSE)</f>
        <v>2.5</v>
      </c>
      <c r="K680" s="38"/>
      <c r="L680" s="40">
        <v>8</v>
      </c>
      <c r="M680" s="41">
        <f>Table1[[#This Row],[سابقه (سال)]]*'جداول پایه'!$B$21</f>
        <v>2</v>
      </c>
      <c r="N680" s="38" t="s">
        <v>17</v>
      </c>
      <c r="O680" s="39">
        <f>IFERROR(IF(Table1[[#This Row],[جایگاه سازمانی]]="عملیاتی",VLOOKUP(Table1[[#This Row],[منطقه خدمتی]],Table4[#All],2,FALSE),0),0)</f>
        <v>1</v>
      </c>
      <c r="P680" s="41">
        <f>Table1[[#This Row],[امتیاز جایگاه]]+Table1[[#This Row],[امتیاز مدرک]]+Table1[[#This Row],[امتیاز سابقه]]+Table1[[#This Row],[ضریب منطقه خدمتی]]</f>
        <v>8.5</v>
      </c>
    </row>
    <row r="681" spans="1:16" x14ac:dyDescent="0.15">
      <c r="A681" s="35"/>
      <c r="B681" s="38"/>
      <c r="C681" s="38"/>
      <c r="D681" s="38" t="s">
        <v>93</v>
      </c>
      <c r="E681" s="38"/>
      <c r="F681" s="39">
        <f>IF(Table1[[#This Row],[جایگاه سازمانی]]="عملیاتی",IFERROR(VLOOKUP(Table1[[#This Row],[رتبه]],TblOprGrade[#All],2,FALSE),1),IF(Table1[[#This Row],[جایگاه سازمانی]]="دیسپچ",IFERROR(VLOOKUP(Table1[[#This Row],[رتبه]],TblDispGrade[#All],2,FALSE),1),1))</f>
        <v>1</v>
      </c>
      <c r="G681" s="38" t="s">
        <v>9</v>
      </c>
      <c r="H681" s="39">
        <f>VLOOKUP(Table1[[#This Row],[جایگاه سازمانی]],Table2[#All],2,FALSE)</f>
        <v>3</v>
      </c>
      <c r="I681" s="38" t="s">
        <v>15</v>
      </c>
      <c r="J681" s="39">
        <f>VLOOKUP(Table1[[#This Row],[مدرک تحصیلی]],Table3[#All],2,FALSE)</f>
        <v>2.5</v>
      </c>
      <c r="K681" s="38"/>
      <c r="L681" s="40">
        <v>1</v>
      </c>
      <c r="M681" s="41">
        <f>Table1[[#This Row],[سابقه (سال)]]*'جداول پایه'!$B$21</f>
        <v>0.25</v>
      </c>
      <c r="N681" s="38" t="s">
        <v>18</v>
      </c>
      <c r="O681" s="39">
        <f>IFERROR(IF(Table1[[#This Row],[جایگاه سازمانی]]="عملیاتی",VLOOKUP(Table1[[#This Row],[منطقه خدمتی]],Table4[#All],2,FALSE),0),0)</f>
        <v>2</v>
      </c>
      <c r="P681" s="41">
        <f>Table1[[#This Row],[امتیاز جایگاه]]+Table1[[#This Row],[امتیاز مدرک]]+Table1[[#This Row],[امتیاز سابقه]]+Table1[[#This Row],[ضریب منطقه خدمتی]]</f>
        <v>7.75</v>
      </c>
    </row>
    <row r="682" spans="1:16" x14ac:dyDescent="0.15">
      <c r="A682" s="35"/>
      <c r="B682" s="38"/>
      <c r="C682" s="38"/>
      <c r="D682" s="38" t="s">
        <v>93</v>
      </c>
      <c r="E682" s="38"/>
      <c r="F682" s="39">
        <f>IF(Table1[[#This Row],[جایگاه سازمانی]]="عملیاتی",IFERROR(VLOOKUP(Table1[[#This Row],[رتبه]],TblOprGrade[#All],2,FALSE),1),IF(Table1[[#This Row],[جایگاه سازمانی]]="دیسپچ",IFERROR(VLOOKUP(Table1[[#This Row],[رتبه]],TblDispGrade[#All],2,FALSE),1),1))</f>
        <v>1</v>
      </c>
      <c r="G682" s="38" t="s">
        <v>9</v>
      </c>
      <c r="H682" s="39">
        <f>VLOOKUP(Table1[[#This Row],[جایگاه سازمانی]],Table2[#All],2,FALSE)</f>
        <v>3</v>
      </c>
      <c r="I682" s="38" t="s">
        <v>15</v>
      </c>
      <c r="J682" s="39">
        <f>VLOOKUP(Table1[[#This Row],[مدرک تحصیلی]],Table3[#All],2,FALSE)</f>
        <v>2.5</v>
      </c>
      <c r="K682" s="38"/>
      <c r="L682" s="40">
        <v>1</v>
      </c>
      <c r="M682" s="41">
        <f>Table1[[#This Row],[سابقه (سال)]]*'جداول پایه'!$B$21</f>
        <v>0.25</v>
      </c>
      <c r="N682" s="38" t="s">
        <v>18</v>
      </c>
      <c r="O682" s="39">
        <f>IFERROR(IF(Table1[[#This Row],[جایگاه سازمانی]]="عملیاتی",VLOOKUP(Table1[[#This Row],[منطقه خدمتی]],Table4[#All],2,FALSE),0),0)</f>
        <v>2</v>
      </c>
      <c r="P682" s="41">
        <f>Table1[[#This Row],[امتیاز جایگاه]]+Table1[[#This Row],[امتیاز مدرک]]+Table1[[#This Row],[امتیاز سابقه]]+Table1[[#This Row],[ضریب منطقه خدمتی]]</f>
        <v>7.75</v>
      </c>
    </row>
    <row r="683" spans="1:16" x14ac:dyDescent="0.15">
      <c r="A683" s="35"/>
      <c r="B683" s="38"/>
      <c r="C683" s="38"/>
      <c r="D683" s="38" t="s">
        <v>93</v>
      </c>
      <c r="E683" s="38"/>
      <c r="F683" s="39">
        <f>IF(Table1[[#This Row],[جایگاه سازمانی]]="عملیاتی",IFERROR(VLOOKUP(Table1[[#This Row],[رتبه]],TblOprGrade[#All],2,FALSE),1),IF(Table1[[#This Row],[جایگاه سازمانی]]="دیسپچ",IFERROR(VLOOKUP(Table1[[#This Row],[رتبه]],TblDispGrade[#All],2,FALSE),1),1))</f>
        <v>1</v>
      </c>
      <c r="G683" s="38" t="s">
        <v>9</v>
      </c>
      <c r="H683" s="39">
        <f>VLOOKUP(Table1[[#This Row],[جایگاه سازمانی]],Table2[#All],2,FALSE)</f>
        <v>3</v>
      </c>
      <c r="I683" s="38" t="s">
        <v>15</v>
      </c>
      <c r="J683" s="39">
        <f>VLOOKUP(Table1[[#This Row],[مدرک تحصیلی]],Table3[#All],2,FALSE)</f>
        <v>2.5</v>
      </c>
      <c r="K683" s="38"/>
      <c r="L683" s="40">
        <v>1</v>
      </c>
      <c r="M683" s="41">
        <f>Table1[[#This Row],[سابقه (سال)]]*'جداول پایه'!$B$21</f>
        <v>0.25</v>
      </c>
      <c r="N683" s="38" t="s">
        <v>18</v>
      </c>
      <c r="O683" s="39">
        <f>IFERROR(IF(Table1[[#This Row],[جایگاه سازمانی]]="عملیاتی",VLOOKUP(Table1[[#This Row],[منطقه خدمتی]],Table4[#All],2,FALSE),0),0)</f>
        <v>2</v>
      </c>
      <c r="P683" s="41">
        <f>Table1[[#This Row],[امتیاز جایگاه]]+Table1[[#This Row],[امتیاز مدرک]]+Table1[[#This Row],[امتیاز سابقه]]+Table1[[#This Row],[ضریب منطقه خدمتی]]</f>
        <v>7.75</v>
      </c>
    </row>
    <row r="684" spans="1:16" x14ac:dyDescent="0.15">
      <c r="A684" s="35"/>
      <c r="B684" s="38"/>
      <c r="C684" s="38"/>
      <c r="D684" s="38" t="s">
        <v>93</v>
      </c>
      <c r="E684" s="38"/>
      <c r="F684" s="39">
        <f>IF(Table1[[#This Row],[جایگاه سازمانی]]="عملیاتی",IFERROR(VLOOKUP(Table1[[#This Row],[رتبه]],TblOprGrade[#All],2,FALSE),1),IF(Table1[[#This Row],[جایگاه سازمانی]]="دیسپچ",IFERROR(VLOOKUP(Table1[[#This Row],[رتبه]],TblDispGrade[#All],2,FALSE),1),1))</f>
        <v>1</v>
      </c>
      <c r="G684" s="38" t="s">
        <v>9</v>
      </c>
      <c r="H684" s="39">
        <f>VLOOKUP(Table1[[#This Row],[جایگاه سازمانی]],Table2[#All],2,FALSE)</f>
        <v>3</v>
      </c>
      <c r="I684" s="38" t="s">
        <v>15</v>
      </c>
      <c r="J684" s="39">
        <f>VLOOKUP(Table1[[#This Row],[مدرک تحصیلی]],Table3[#All],2,FALSE)</f>
        <v>2.5</v>
      </c>
      <c r="K684" s="38"/>
      <c r="L684" s="40">
        <v>2</v>
      </c>
      <c r="M684" s="41">
        <f>Table1[[#This Row],[سابقه (سال)]]*'جداول پایه'!$B$21</f>
        <v>0.5</v>
      </c>
      <c r="N684" s="38" t="s">
        <v>17</v>
      </c>
      <c r="O684" s="39">
        <f>IFERROR(IF(Table1[[#This Row],[جایگاه سازمانی]]="عملیاتی",VLOOKUP(Table1[[#This Row],[منطقه خدمتی]],Table4[#All],2,FALSE),0),0)</f>
        <v>1</v>
      </c>
      <c r="P684" s="41">
        <f>Table1[[#This Row],[امتیاز جایگاه]]+Table1[[#This Row],[امتیاز مدرک]]+Table1[[#This Row],[امتیاز سابقه]]+Table1[[#This Row],[ضریب منطقه خدمتی]]</f>
        <v>7</v>
      </c>
    </row>
    <row r="685" spans="1:16" x14ac:dyDescent="0.15">
      <c r="A685" s="35"/>
      <c r="B685" s="38"/>
      <c r="C685" s="38"/>
      <c r="D685" s="38" t="s">
        <v>93</v>
      </c>
      <c r="E685" s="38"/>
      <c r="F685" s="39">
        <f>IF(Table1[[#This Row],[جایگاه سازمانی]]="عملیاتی",IFERROR(VLOOKUP(Table1[[#This Row],[رتبه]],TblOprGrade[#All],2,FALSE),1),IF(Table1[[#This Row],[جایگاه سازمانی]]="دیسپچ",IFERROR(VLOOKUP(Table1[[#This Row],[رتبه]],TblDispGrade[#All],2,FALSE),1),1))</f>
        <v>1</v>
      </c>
      <c r="G685" s="38" t="s">
        <v>9</v>
      </c>
      <c r="H685" s="39">
        <f>VLOOKUP(Table1[[#This Row],[جایگاه سازمانی]],Table2[#All],2,FALSE)</f>
        <v>3</v>
      </c>
      <c r="I685" s="38" t="s">
        <v>15</v>
      </c>
      <c r="J685" s="39">
        <f>VLOOKUP(Table1[[#This Row],[مدرک تحصیلی]],Table3[#All],2,FALSE)</f>
        <v>2.5</v>
      </c>
      <c r="K685" s="38"/>
      <c r="L685" s="40">
        <v>3</v>
      </c>
      <c r="M685" s="41">
        <f>Table1[[#This Row],[سابقه (سال)]]*'جداول پایه'!$B$21</f>
        <v>0.75</v>
      </c>
      <c r="N685" s="38" t="s">
        <v>17</v>
      </c>
      <c r="O685" s="39">
        <f>IFERROR(IF(Table1[[#This Row],[جایگاه سازمانی]]="عملیاتی",VLOOKUP(Table1[[#This Row],[منطقه خدمتی]],Table4[#All],2,FALSE),0),0)</f>
        <v>1</v>
      </c>
      <c r="P685" s="41">
        <f>Table1[[#This Row],[امتیاز جایگاه]]+Table1[[#This Row],[امتیاز مدرک]]+Table1[[#This Row],[امتیاز سابقه]]+Table1[[#This Row],[ضریب منطقه خدمتی]]</f>
        <v>7.25</v>
      </c>
    </row>
    <row r="686" spans="1:16" x14ac:dyDescent="0.15">
      <c r="A686" s="35"/>
      <c r="B686" s="38"/>
      <c r="C686" s="38"/>
      <c r="D686" s="38" t="s">
        <v>93</v>
      </c>
      <c r="E686" s="38"/>
      <c r="F686" s="39">
        <f>IF(Table1[[#This Row],[جایگاه سازمانی]]="عملیاتی",IFERROR(VLOOKUP(Table1[[#This Row],[رتبه]],TblOprGrade[#All],2,FALSE),1),IF(Table1[[#This Row],[جایگاه سازمانی]]="دیسپچ",IFERROR(VLOOKUP(Table1[[#This Row],[رتبه]],TblDispGrade[#All],2,FALSE),1),1))</f>
        <v>1</v>
      </c>
      <c r="G686" s="38" t="s">
        <v>9</v>
      </c>
      <c r="H686" s="39">
        <f>VLOOKUP(Table1[[#This Row],[جایگاه سازمانی]],Table2[#All],2,FALSE)</f>
        <v>3</v>
      </c>
      <c r="I686" s="38" t="s">
        <v>15</v>
      </c>
      <c r="J686" s="39">
        <f>VLOOKUP(Table1[[#This Row],[مدرک تحصیلی]],Table3[#All],2,FALSE)</f>
        <v>2.5</v>
      </c>
      <c r="K686" s="38"/>
      <c r="L686" s="40">
        <v>2</v>
      </c>
      <c r="M686" s="41">
        <f>Table1[[#This Row],[سابقه (سال)]]*'جداول پایه'!$B$21</f>
        <v>0.5</v>
      </c>
      <c r="N686" s="38" t="s">
        <v>17</v>
      </c>
      <c r="O686" s="39">
        <f>IFERROR(IF(Table1[[#This Row],[جایگاه سازمانی]]="عملیاتی",VLOOKUP(Table1[[#This Row],[منطقه خدمتی]],Table4[#All],2,FALSE),0),0)</f>
        <v>1</v>
      </c>
      <c r="P686" s="41">
        <f>Table1[[#This Row],[امتیاز جایگاه]]+Table1[[#This Row],[امتیاز مدرک]]+Table1[[#This Row],[امتیاز سابقه]]+Table1[[#This Row],[ضریب منطقه خدمتی]]</f>
        <v>7</v>
      </c>
    </row>
    <row r="687" spans="1:16" x14ac:dyDescent="0.15">
      <c r="A687" s="35"/>
      <c r="B687" s="38"/>
      <c r="C687" s="38"/>
      <c r="D687" s="38" t="s">
        <v>93</v>
      </c>
      <c r="E687" s="38"/>
      <c r="F687" s="39">
        <f>IF(Table1[[#This Row],[جایگاه سازمانی]]="عملیاتی",IFERROR(VLOOKUP(Table1[[#This Row],[رتبه]],TblOprGrade[#All],2,FALSE),1),IF(Table1[[#This Row],[جایگاه سازمانی]]="دیسپچ",IFERROR(VLOOKUP(Table1[[#This Row],[رتبه]],TblDispGrade[#All],2,FALSE),1),1))</f>
        <v>1</v>
      </c>
      <c r="G687" s="38" t="s">
        <v>9</v>
      </c>
      <c r="H687" s="39">
        <f>VLOOKUP(Table1[[#This Row],[جایگاه سازمانی]],Table2[#All],2,FALSE)</f>
        <v>3</v>
      </c>
      <c r="I687" s="38" t="s">
        <v>15</v>
      </c>
      <c r="J687" s="39">
        <f>VLOOKUP(Table1[[#This Row],[مدرک تحصیلی]],Table3[#All],2,FALSE)</f>
        <v>2.5</v>
      </c>
      <c r="K687" s="38"/>
      <c r="L687" s="40">
        <v>22</v>
      </c>
      <c r="M687" s="41">
        <f>Table1[[#This Row],[سابقه (سال)]]*'جداول پایه'!$B$21</f>
        <v>5.5</v>
      </c>
      <c r="N687" s="38" t="s">
        <v>18</v>
      </c>
      <c r="O687" s="39">
        <v>2</v>
      </c>
      <c r="P687" s="41">
        <f>Table1[[#This Row],[امتیاز جایگاه]]+Table1[[#This Row],[امتیاز مدرک]]+Table1[[#This Row],[امتیاز سابقه]]+Table1[[#This Row],[ضریب منطقه خدمتی]]</f>
        <v>13</v>
      </c>
    </row>
    <row r="688" spans="1:16" x14ac:dyDescent="0.15">
      <c r="A688" s="35"/>
      <c r="B688" s="38"/>
      <c r="C688" s="38"/>
      <c r="D688" s="38" t="s">
        <v>93</v>
      </c>
      <c r="E688" s="38"/>
      <c r="F688" s="39">
        <f>IF(Table1[[#This Row],[جایگاه سازمانی]]="عملیاتی",IFERROR(VLOOKUP(Table1[[#This Row],[رتبه]],TblOprGrade[#All],2,FALSE),1),IF(Table1[[#This Row],[جایگاه سازمانی]]="دیسپچ",IFERROR(VLOOKUP(Table1[[#This Row],[رتبه]],TblDispGrade[#All],2,FALSE),1),1))</f>
        <v>1</v>
      </c>
      <c r="G688" s="38" t="s">
        <v>9</v>
      </c>
      <c r="H688" s="39">
        <f>VLOOKUP(Table1[[#This Row],[جایگاه سازمانی]],Table2[#All],2,FALSE)</f>
        <v>3</v>
      </c>
      <c r="I688" s="38" t="s">
        <v>15</v>
      </c>
      <c r="J688" s="39">
        <f>VLOOKUP(Table1[[#This Row],[مدرک تحصیلی]],Table3[#All],2,FALSE)</f>
        <v>2.5</v>
      </c>
      <c r="K688" s="38"/>
      <c r="L688" s="40">
        <v>1</v>
      </c>
      <c r="M688" s="41">
        <f>Table1[[#This Row],[سابقه (سال)]]*'جداول پایه'!$B$21</f>
        <v>0.25</v>
      </c>
      <c r="N688" s="38" t="s">
        <v>17</v>
      </c>
      <c r="O688" s="39">
        <f>IFERROR(IF(Table1[[#This Row],[جایگاه سازمانی]]="عملیاتی",VLOOKUP(Table1[[#This Row],[منطقه خدمتی]],Table4[#All],2,FALSE),0),0)</f>
        <v>1</v>
      </c>
      <c r="P688" s="41">
        <f>Table1[[#This Row],[امتیاز جایگاه]]+Table1[[#This Row],[امتیاز مدرک]]+Table1[[#This Row],[امتیاز سابقه]]+Table1[[#This Row],[ضریب منطقه خدمتی]]</f>
        <v>6.75</v>
      </c>
    </row>
    <row r="689" spans="1:16" x14ac:dyDescent="0.15">
      <c r="A689" s="35"/>
      <c r="B689" s="38"/>
      <c r="C689" s="38"/>
      <c r="D689" s="38" t="s">
        <v>93</v>
      </c>
      <c r="E689" s="38"/>
      <c r="F689" s="39">
        <f>IF(Table1[[#This Row],[جایگاه سازمانی]]="عملیاتی",IFERROR(VLOOKUP(Table1[[#This Row],[رتبه]],TblOprGrade[#All],2,FALSE),1),IF(Table1[[#This Row],[جایگاه سازمانی]]="دیسپچ",IFERROR(VLOOKUP(Table1[[#This Row],[رتبه]],TblDispGrade[#All],2,FALSE),1),1))</f>
        <v>1</v>
      </c>
      <c r="G689" s="38" t="s">
        <v>9</v>
      </c>
      <c r="H689" s="39">
        <f>VLOOKUP(Table1[[#This Row],[جایگاه سازمانی]],Table2[#All],2,FALSE)</f>
        <v>3</v>
      </c>
      <c r="I689" s="38" t="s">
        <v>15</v>
      </c>
      <c r="J689" s="39">
        <f>VLOOKUP(Table1[[#This Row],[مدرک تحصیلی]],Table3[#All],2,FALSE)</f>
        <v>2.5</v>
      </c>
      <c r="K689" s="38"/>
      <c r="L689" s="40">
        <v>1</v>
      </c>
      <c r="M689" s="41">
        <f>Table1[[#This Row],[سابقه (سال)]]*'جداول پایه'!$B$21</f>
        <v>0.25</v>
      </c>
      <c r="N689" s="38" t="s">
        <v>17</v>
      </c>
      <c r="O689" s="39">
        <f>IFERROR(IF(Table1[[#This Row],[جایگاه سازمانی]]="عملیاتی",VLOOKUP(Table1[[#This Row],[منطقه خدمتی]],Table4[#All],2,FALSE),0),0)</f>
        <v>1</v>
      </c>
      <c r="P689" s="41">
        <f>Table1[[#This Row],[امتیاز جایگاه]]+Table1[[#This Row],[امتیاز مدرک]]+Table1[[#This Row],[امتیاز سابقه]]+Table1[[#This Row],[ضریب منطقه خدمتی]]</f>
        <v>6.75</v>
      </c>
    </row>
    <row r="690" spans="1:16" x14ac:dyDescent="0.15">
      <c r="A690" s="35"/>
      <c r="B690" s="38"/>
      <c r="C690" s="38"/>
      <c r="D690" s="38" t="s">
        <v>93</v>
      </c>
      <c r="E690" s="38"/>
      <c r="F690" s="39">
        <f>IF(Table1[[#This Row],[جایگاه سازمانی]]="عملیاتی",IFERROR(VLOOKUP(Table1[[#This Row],[رتبه]],TblOprGrade[#All],2,FALSE),1),IF(Table1[[#This Row],[جایگاه سازمانی]]="دیسپچ",IFERROR(VLOOKUP(Table1[[#This Row],[رتبه]],TblDispGrade[#All],2,FALSE),1),1))</f>
        <v>1</v>
      </c>
      <c r="G690" s="38" t="s">
        <v>9</v>
      </c>
      <c r="H690" s="39">
        <f>VLOOKUP(Table1[[#This Row],[جایگاه سازمانی]],Table2[#All],2,FALSE)</f>
        <v>3</v>
      </c>
      <c r="I690" s="38" t="s">
        <v>15</v>
      </c>
      <c r="J690" s="39">
        <f>VLOOKUP(Table1[[#This Row],[مدرک تحصیلی]],Table3[#All],2,FALSE)</f>
        <v>2.5</v>
      </c>
      <c r="K690" s="38"/>
      <c r="L690" s="40">
        <v>1</v>
      </c>
      <c r="M690" s="41">
        <f>Table1[[#This Row],[سابقه (سال)]]*'جداول پایه'!$B$21</f>
        <v>0.25</v>
      </c>
      <c r="N690" s="38" t="s">
        <v>17</v>
      </c>
      <c r="O690" s="39">
        <f>IFERROR(IF(Table1[[#This Row],[جایگاه سازمانی]]="عملیاتی",VLOOKUP(Table1[[#This Row],[منطقه خدمتی]],Table4[#All],2,FALSE),0),0)</f>
        <v>1</v>
      </c>
      <c r="P690" s="41">
        <f>Table1[[#This Row],[امتیاز جایگاه]]+Table1[[#This Row],[امتیاز مدرک]]+Table1[[#This Row],[امتیاز سابقه]]+Table1[[#This Row],[ضریب منطقه خدمتی]]</f>
        <v>6.75</v>
      </c>
    </row>
    <row r="691" spans="1:16" x14ac:dyDescent="0.15">
      <c r="A691" s="35"/>
      <c r="B691" s="38"/>
      <c r="C691" s="38"/>
      <c r="D691" s="38" t="s">
        <v>93</v>
      </c>
      <c r="E691" s="38"/>
      <c r="F691" s="39">
        <f>IF(Table1[[#This Row],[جایگاه سازمانی]]="عملیاتی",IFERROR(VLOOKUP(Table1[[#This Row],[رتبه]],TblOprGrade[#All],2,FALSE),1),IF(Table1[[#This Row],[جایگاه سازمانی]]="دیسپچ",IFERROR(VLOOKUP(Table1[[#This Row],[رتبه]],TblDispGrade[#All],2,FALSE),1),1))</f>
        <v>1</v>
      </c>
      <c r="G691" s="38" t="s">
        <v>9</v>
      </c>
      <c r="H691" s="39">
        <f>VLOOKUP(Table1[[#This Row],[جایگاه سازمانی]],Table2[#All],2,FALSE)</f>
        <v>3</v>
      </c>
      <c r="I691" s="38" t="s">
        <v>15</v>
      </c>
      <c r="J691" s="39">
        <f>VLOOKUP(Table1[[#This Row],[مدرک تحصیلی]],Table3[#All],2,FALSE)</f>
        <v>2.5</v>
      </c>
      <c r="K691" s="38"/>
      <c r="L691" s="40">
        <v>1</v>
      </c>
      <c r="M691" s="41">
        <f>Table1[[#This Row],[سابقه (سال)]]*'جداول پایه'!$B$21</f>
        <v>0.25</v>
      </c>
      <c r="N691" s="38" t="s">
        <v>18</v>
      </c>
      <c r="O691" s="39">
        <f>IFERROR(IF(Table1[[#This Row],[جایگاه سازمانی]]="عملیاتی",VLOOKUP(Table1[[#This Row],[منطقه خدمتی]],Table4[#All],2,FALSE),0),0)</f>
        <v>2</v>
      </c>
      <c r="P691" s="41">
        <f>Table1[[#This Row],[امتیاز جایگاه]]+Table1[[#This Row],[امتیاز مدرک]]+Table1[[#This Row],[امتیاز سابقه]]+Table1[[#This Row],[ضریب منطقه خدمتی]]</f>
        <v>7.75</v>
      </c>
    </row>
    <row r="692" spans="1:16" x14ac:dyDescent="0.15">
      <c r="A692" s="35"/>
      <c r="B692" s="38"/>
      <c r="C692" s="38"/>
      <c r="D692" s="38" t="s">
        <v>93</v>
      </c>
      <c r="E692" s="38"/>
      <c r="F692" s="39">
        <f>IF(Table1[[#This Row],[جایگاه سازمانی]]="عملیاتی",IFERROR(VLOOKUP(Table1[[#This Row],[رتبه]],TblOprGrade[#All],2,FALSE),1),IF(Table1[[#This Row],[جایگاه سازمانی]]="دیسپچ",IFERROR(VLOOKUP(Table1[[#This Row],[رتبه]],TblDispGrade[#All],2,FALSE),1),1))</f>
        <v>1</v>
      </c>
      <c r="G692" s="38" t="s">
        <v>9</v>
      </c>
      <c r="H692" s="39">
        <f>VLOOKUP(Table1[[#This Row],[جایگاه سازمانی]],Table2[#All],2,FALSE)</f>
        <v>3</v>
      </c>
      <c r="I692" s="38" t="s">
        <v>15</v>
      </c>
      <c r="J692" s="39">
        <f>VLOOKUP(Table1[[#This Row],[مدرک تحصیلی]],Table3[#All],2,FALSE)</f>
        <v>2.5</v>
      </c>
      <c r="K692" s="38"/>
      <c r="L692" s="40">
        <v>1</v>
      </c>
      <c r="M692" s="41">
        <f>Table1[[#This Row],[سابقه (سال)]]*'جداول پایه'!$B$21</f>
        <v>0.25</v>
      </c>
      <c r="N692" s="38" t="s">
        <v>17</v>
      </c>
      <c r="O692" s="39">
        <f>IFERROR(IF(Table1[[#This Row],[جایگاه سازمانی]]="عملیاتی",VLOOKUP(Table1[[#This Row],[منطقه خدمتی]],Table4[#All],2,FALSE),0),0)</f>
        <v>1</v>
      </c>
      <c r="P692" s="41">
        <f>Table1[[#This Row],[امتیاز جایگاه]]+Table1[[#This Row],[امتیاز مدرک]]+Table1[[#This Row],[امتیاز سابقه]]+Table1[[#This Row],[ضریب منطقه خدمتی]]</f>
        <v>6.75</v>
      </c>
    </row>
    <row r="693" spans="1:16" x14ac:dyDescent="0.15">
      <c r="A693" s="35"/>
      <c r="B693" s="38"/>
      <c r="C693" s="38"/>
      <c r="D693" s="38" t="s">
        <v>93</v>
      </c>
      <c r="E693" s="38"/>
      <c r="F693" s="39">
        <f>IF(Table1[[#This Row],[جایگاه سازمانی]]="عملیاتی",IFERROR(VLOOKUP(Table1[[#This Row],[رتبه]],TblOprGrade[#All],2,FALSE),1),IF(Table1[[#This Row],[جایگاه سازمانی]]="دیسپچ",IFERROR(VLOOKUP(Table1[[#This Row],[رتبه]],TblDispGrade[#All],2,FALSE),1),1))</f>
        <v>1</v>
      </c>
      <c r="G693" s="38" t="s">
        <v>9</v>
      </c>
      <c r="H693" s="39">
        <f>VLOOKUP(Table1[[#This Row],[جایگاه سازمانی]],Table2[#All],2,FALSE)</f>
        <v>3</v>
      </c>
      <c r="I693" s="38" t="s">
        <v>15</v>
      </c>
      <c r="J693" s="39">
        <f>VLOOKUP(Table1[[#This Row],[مدرک تحصیلی]],Table3[#All],2,FALSE)</f>
        <v>2.5</v>
      </c>
      <c r="K693" s="38"/>
      <c r="L693" s="40">
        <v>1</v>
      </c>
      <c r="M693" s="41">
        <f>Table1[[#This Row],[سابقه (سال)]]*'جداول پایه'!$B$21</f>
        <v>0.25</v>
      </c>
      <c r="N693" s="38" t="s">
        <v>19</v>
      </c>
      <c r="O693" s="39">
        <f>IFERROR(IF(Table1[[#This Row],[جایگاه سازمانی]]="عملیاتی",VLOOKUP(Table1[[#This Row],[منطقه خدمتی]],Table4[#All],2,FALSE),0),0)</f>
        <v>4</v>
      </c>
      <c r="P693" s="41">
        <f>Table1[[#This Row],[امتیاز جایگاه]]+Table1[[#This Row],[امتیاز مدرک]]+Table1[[#This Row],[امتیاز سابقه]]+Table1[[#This Row],[ضریب منطقه خدمتی]]</f>
        <v>9.75</v>
      </c>
    </row>
    <row r="694" spans="1:16" x14ac:dyDescent="0.15">
      <c r="A694" s="35"/>
      <c r="B694" s="38"/>
      <c r="C694" s="38"/>
      <c r="D694" s="38" t="s">
        <v>93</v>
      </c>
      <c r="E694" s="38"/>
      <c r="F694" s="39">
        <f>IF(Table1[[#This Row],[جایگاه سازمانی]]="عملیاتی",IFERROR(VLOOKUP(Table1[[#This Row],[رتبه]],TblOprGrade[#All],2,FALSE),1),IF(Table1[[#This Row],[جایگاه سازمانی]]="دیسپچ",IFERROR(VLOOKUP(Table1[[#This Row],[رتبه]],TblDispGrade[#All],2,FALSE),1),1))</f>
        <v>1</v>
      </c>
      <c r="G694" s="38" t="s">
        <v>9</v>
      </c>
      <c r="H694" s="39">
        <f>VLOOKUP(Table1[[#This Row],[جایگاه سازمانی]],Table2[#All],2,FALSE)</f>
        <v>3</v>
      </c>
      <c r="I694" s="38" t="s">
        <v>15</v>
      </c>
      <c r="J694" s="39">
        <f>VLOOKUP(Table1[[#This Row],[مدرک تحصیلی]],Table3[#All],2,FALSE)</f>
        <v>2.5</v>
      </c>
      <c r="K694" s="38"/>
      <c r="L694" s="40">
        <v>1</v>
      </c>
      <c r="M694" s="41">
        <f>Table1[[#This Row],[سابقه (سال)]]*'جداول پایه'!$B$21</f>
        <v>0.25</v>
      </c>
      <c r="N694" s="38" t="s">
        <v>18</v>
      </c>
      <c r="O694" s="39">
        <f>IFERROR(IF(Table1[[#This Row],[جایگاه سازمانی]]="عملیاتی",VLOOKUP(Table1[[#This Row],[منطقه خدمتی]],Table4[#All],2,FALSE),0),0)</f>
        <v>2</v>
      </c>
      <c r="P694" s="41">
        <f>Table1[[#This Row],[امتیاز جایگاه]]+Table1[[#This Row],[امتیاز مدرک]]+Table1[[#This Row],[امتیاز سابقه]]+Table1[[#This Row],[ضریب منطقه خدمتی]]</f>
        <v>7.75</v>
      </c>
    </row>
    <row r="695" spans="1:16" x14ac:dyDescent="0.15">
      <c r="A695" s="35"/>
      <c r="B695" s="38"/>
      <c r="C695" s="38"/>
      <c r="D695" s="38" t="s">
        <v>93</v>
      </c>
      <c r="E695" s="38"/>
      <c r="F695" s="39">
        <f>IF(Table1[[#This Row],[جایگاه سازمانی]]="عملیاتی",IFERROR(VLOOKUP(Table1[[#This Row],[رتبه]],TblOprGrade[#All],2,FALSE),1),IF(Table1[[#This Row],[جایگاه سازمانی]]="دیسپچ",IFERROR(VLOOKUP(Table1[[#This Row],[رتبه]],TblDispGrade[#All],2,FALSE),1),1))</f>
        <v>1</v>
      </c>
      <c r="G695" s="38" t="s">
        <v>9</v>
      </c>
      <c r="H695" s="39">
        <f>VLOOKUP(Table1[[#This Row],[جایگاه سازمانی]],Table2[#All],2,FALSE)</f>
        <v>3</v>
      </c>
      <c r="I695" s="38" t="s">
        <v>15</v>
      </c>
      <c r="J695" s="39">
        <f>VLOOKUP(Table1[[#This Row],[مدرک تحصیلی]],Table3[#All],2,FALSE)</f>
        <v>2.5</v>
      </c>
      <c r="K695" s="38"/>
      <c r="L695" s="40">
        <v>1</v>
      </c>
      <c r="M695" s="41">
        <f>Table1[[#This Row],[سابقه (سال)]]*'جداول پایه'!$B$21</f>
        <v>0.25</v>
      </c>
      <c r="N695" s="38" t="s">
        <v>18</v>
      </c>
      <c r="O695" s="39">
        <f>IFERROR(IF(Table1[[#This Row],[جایگاه سازمانی]]="عملیاتی",VLOOKUP(Table1[[#This Row],[منطقه خدمتی]],Table4[#All],2,FALSE),0),0)</f>
        <v>2</v>
      </c>
      <c r="P695" s="41">
        <f>Table1[[#This Row],[امتیاز جایگاه]]+Table1[[#This Row],[امتیاز مدرک]]+Table1[[#This Row],[امتیاز سابقه]]+Table1[[#This Row],[ضریب منطقه خدمتی]]</f>
        <v>7.75</v>
      </c>
    </row>
    <row r="696" spans="1:16" x14ac:dyDescent="0.15">
      <c r="A696" s="35"/>
      <c r="B696" s="38"/>
      <c r="C696" s="38"/>
      <c r="D696" s="38" t="s">
        <v>93</v>
      </c>
      <c r="E696" s="38"/>
      <c r="F696" s="39">
        <f>IF(Table1[[#This Row],[جایگاه سازمانی]]="عملیاتی",IFERROR(VLOOKUP(Table1[[#This Row],[رتبه]],TblOprGrade[#All],2,FALSE),1),IF(Table1[[#This Row],[جایگاه سازمانی]]="دیسپچ",IFERROR(VLOOKUP(Table1[[#This Row],[رتبه]],TblDispGrade[#All],2,FALSE),1),1))</f>
        <v>1</v>
      </c>
      <c r="G696" s="38" t="s">
        <v>9</v>
      </c>
      <c r="H696" s="39">
        <f>VLOOKUP(Table1[[#This Row],[جایگاه سازمانی]],Table2[#All],2,FALSE)</f>
        <v>3</v>
      </c>
      <c r="I696" s="38" t="s">
        <v>15</v>
      </c>
      <c r="J696" s="39">
        <f>VLOOKUP(Table1[[#This Row],[مدرک تحصیلی]],Table3[#All],2,FALSE)</f>
        <v>2.5</v>
      </c>
      <c r="K696" s="38"/>
      <c r="L696" s="40">
        <v>1</v>
      </c>
      <c r="M696" s="41">
        <f>Table1[[#This Row],[سابقه (سال)]]*'جداول پایه'!$B$21</f>
        <v>0.25</v>
      </c>
      <c r="N696" s="38" t="s">
        <v>18</v>
      </c>
      <c r="O696" s="39">
        <f>IFERROR(IF(Table1[[#This Row],[جایگاه سازمانی]]="عملیاتی",VLOOKUP(Table1[[#This Row],[منطقه خدمتی]],Table4[#All],2,FALSE),0),0)</f>
        <v>2</v>
      </c>
      <c r="P696" s="41">
        <f>Table1[[#This Row],[امتیاز جایگاه]]+Table1[[#This Row],[امتیاز مدرک]]+Table1[[#This Row],[امتیاز سابقه]]+Table1[[#This Row],[ضریب منطقه خدمتی]]</f>
        <v>7.75</v>
      </c>
    </row>
    <row r="697" spans="1:16" x14ac:dyDescent="0.15">
      <c r="A697" s="35"/>
      <c r="B697" s="38"/>
      <c r="C697" s="38"/>
      <c r="D697" s="38" t="s">
        <v>93</v>
      </c>
      <c r="E697" s="38"/>
      <c r="F697" s="39">
        <f>IF(Table1[[#This Row],[جایگاه سازمانی]]="عملیاتی",IFERROR(VLOOKUP(Table1[[#This Row],[رتبه]],TblOprGrade[#All],2,FALSE),1),IF(Table1[[#This Row],[جایگاه سازمانی]]="دیسپچ",IFERROR(VLOOKUP(Table1[[#This Row],[رتبه]],TblDispGrade[#All],2,FALSE),1),1))</f>
        <v>1</v>
      </c>
      <c r="G697" s="38" t="s">
        <v>9</v>
      </c>
      <c r="H697" s="39">
        <f>VLOOKUP(Table1[[#This Row],[جایگاه سازمانی]],Table2[#All],2,FALSE)</f>
        <v>3</v>
      </c>
      <c r="I697" s="38" t="s">
        <v>15</v>
      </c>
      <c r="J697" s="39">
        <f>VLOOKUP(Table1[[#This Row],[مدرک تحصیلی]],Table3[#All],2,FALSE)</f>
        <v>2.5</v>
      </c>
      <c r="K697" s="38"/>
      <c r="L697" s="40">
        <v>1</v>
      </c>
      <c r="M697" s="41">
        <f>Table1[[#This Row],[سابقه (سال)]]*'جداول پایه'!$B$21</f>
        <v>0.25</v>
      </c>
      <c r="N697" s="38" t="s">
        <v>17</v>
      </c>
      <c r="O697" s="39">
        <f>IFERROR(IF(Table1[[#This Row],[جایگاه سازمانی]]="عملیاتی",VLOOKUP(Table1[[#This Row],[منطقه خدمتی]],Table4[#All],2,FALSE),0),0)</f>
        <v>1</v>
      </c>
      <c r="P697" s="41">
        <f>Table1[[#This Row],[امتیاز جایگاه]]+Table1[[#This Row],[امتیاز مدرک]]+Table1[[#This Row],[امتیاز سابقه]]+Table1[[#This Row],[ضریب منطقه خدمتی]]</f>
        <v>6.75</v>
      </c>
    </row>
    <row r="698" spans="1:16" x14ac:dyDescent="0.15">
      <c r="A698" s="35"/>
      <c r="B698" s="38"/>
      <c r="C698" s="38"/>
      <c r="D698" s="38" t="s">
        <v>93</v>
      </c>
      <c r="E698" s="38"/>
      <c r="F698" s="39">
        <f>IF(Table1[[#This Row],[جایگاه سازمانی]]="عملیاتی",IFERROR(VLOOKUP(Table1[[#This Row],[رتبه]],TblOprGrade[#All],2,FALSE),1),IF(Table1[[#This Row],[جایگاه سازمانی]]="دیسپچ",IFERROR(VLOOKUP(Table1[[#This Row],[رتبه]],TblDispGrade[#All],2,FALSE),1),1))</f>
        <v>1</v>
      </c>
      <c r="G698" s="38" t="s">
        <v>9</v>
      </c>
      <c r="H698" s="39">
        <f>VLOOKUP(Table1[[#This Row],[جایگاه سازمانی]],Table2[#All],2,FALSE)</f>
        <v>3</v>
      </c>
      <c r="I698" s="38" t="s">
        <v>15</v>
      </c>
      <c r="J698" s="39">
        <f>VLOOKUP(Table1[[#This Row],[مدرک تحصیلی]],Table3[#All],2,FALSE)</f>
        <v>2.5</v>
      </c>
      <c r="K698" s="38"/>
      <c r="L698" s="40">
        <v>1</v>
      </c>
      <c r="M698" s="41">
        <f>Table1[[#This Row],[سابقه (سال)]]*'جداول پایه'!$B$21</f>
        <v>0.25</v>
      </c>
      <c r="N698" s="38" t="s">
        <v>17</v>
      </c>
      <c r="O698" s="39">
        <f>IFERROR(IF(Table1[[#This Row],[جایگاه سازمانی]]="عملیاتی",VLOOKUP(Table1[[#This Row],[منطقه خدمتی]],Table4[#All],2,FALSE),0),0)</f>
        <v>1</v>
      </c>
      <c r="P698" s="41">
        <f>Table1[[#This Row],[امتیاز جایگاه]]+Table1[[#This Row],[امتیاز مدرک]]+Table1[[#This Row],[امتیاز سابقه]]+Table1[[#This Row],[ضریب منطقه خدمتی]]</f>
        <v>6.75</v>
      </c>
    </row>
    <row r="699" spans="1:16" x14ac:dyDescent="0.15">
      <c r="A699" s="35"/>
      <c r="B699" s="38"/>
      <c r="C699" s="38"/>
      <c r="D699" s="38" t="s">
        <v>93</v>
      </c>
      <c r="E699" s="38"/>
      <c r="F699" s="39">
        <f>IF(Table1[[#This Row],[جایگاه سازمانی]]="عملیاتی",IFERROR(VLOOKUP(Table1[[#This Row],[رتبه]],TblOprGrade[#All],2,FALSE),1),IF(Table1[[#This Row],[جایگاه سازمانی]]="دیسپچ",IFERROR(VLOOKUP(Table1[[#This Row],[رتبه]],TblDispGrade[#All],2,FALSE),1),1))</f>
        <v>1</v>
      </c>
      <c r="G699" s="38" t="s">
        <v>9</v>
      </c>
      <c r="H699" s="39">
        <f>VLOOKUP(Table1[[#This Row],[جایگاه سازمانی]],Table2[#All],2,FALSE)</f>
        <v>3</v>
      </c>
      <c r="I699" s="38" t="s">
        <v>15</v>
      </c>
      <c r="J699" s="39">
        <f>VLOOKUP(Table1[[#This Row],[مدرک تحصیلی]],Table3[#All],2,FALSE)</f>
        <v>2.5</v>
      </c>
      <c r="K699" s="38"/>
      <c r="L699" s="40">
        <v>2</v>
      </c>
      <c r="M699" s="41">
        <f>Table1[[#This Row],[سابقه (سال)]]*'جداول پایه'!$B$21</f>
        <v>0.5</v>
      </c>
      <c r="N699" s="38" t="s">
        <v>17</v>
      </c>
      <c r="O699" s="39">
        <f>IFERROR(IF(Table1[[#This Row],[جایگاه سازمانی]]="عملیاتی",VLOOKUP(Table1[[#This Row],[منطقه خدمتی]],Table4[#All],2,FALSE),0),0)</f>
        <v>1</v>
      </c>
      <c r="P699" s="41">
        <f>Table1[[#This Row],[امتیاز جایگاه]]+Table1[[#This Row],[امتیاز مدرک]]+Table1[[#This Row],[امتیاز سابقه]]+Table1[[#This Row],[ضریب منطقه خدمتی]]</f>
        <v>7</v>
      </c>
    </row>
    <row r="700" spans="1:16" x14ac:dyDescent="0.15">
      <c r="A700" s="35"/>
      <c r="B700" s="38"/>
      <c r="C700" s="38"/>
      <c r="D700" s="38" t="s">
        <v>93</v>
      </c>
      <c r="E700" s="38"/>
      <c r="F700" s="39">
        <f>IF(Table1[[#This Row],[جایگاه سازمانی]]="عملیاتی",IFERROR(VLOOKUP(Table1[[#This Row],[رتبه]],TblOprGrade[#All],2,FALSE),1),IF(Table1[[#This Row],[جایگاه سازمانی]]="دیسپچ",IFERROR(VLOOKUP(Table1[[#This Row],[رتبه]],TblDispGrade[#All],2,FALSE),1),1))</f>
        <v>1</v>
      </c>
      <c r="G700" s="38" t="s">
        <v>9</v>
      </c>
      <c r="H700" s="39">
        <f>VLOOKUP(Table1[[#This Row],[جایگاه سازمانی]],Table2[#All],2,FALSE)</f>
        <v>3</v>
      </c>
      <c r="I700" s="38" t="s">
        <v>15</v>
      </c>
      <c r="J700" s="39">
        <f>VLOOKUP(Table1[[#This Row],[مدرک تحصیلی]],Table3[#All],2,FALSE)</f>
        <v>2.5</v>
      </c>
      <c r="K700" s="38"/>
      <c r="L700" s="40">
        <v>1</v>
      </c>
      <c r="M700" s="41">
        <f>Table1[[#This Row],[سابقه (سال)]]*'جداول پایه'!$B$21</f>
        <v>0.25</v>
      </c>
      <c r="N700" s="38" t="s">
        <v>17</v>
      </c>
      <c r="O700" s="39">
        <f>IFERROR(IF(Table1[[#This Row],[جایگاه سازمانی]]="عملیاتی",VLOOKUP(Table1[[#This Row],[منطقه خدمتی]],Table4[#All],2,FALSE),0),0)</f>
        <v>1</v>
      </c>
      <c r="P700" s="41">
        <f>Table1[[#This Row],[امتیاز جایگاه]]+Table1[[#This Row],[امتیاز مدرک]]+Table1[[#This Row],[امتیاز سابقه]]+Table1[[#This Row],[ضریب منطقه خدمتی]]</f>
        <v>6.75</v>
      </c>
    </row>
    <row r="701" spans="1:16" x14ac:dyDescent="0.15">
      <c r="A701" s="35"/>
      <c r="B701" s="38"/>
      <c r="C701" s="38"/>
      <c r="D701" s="38" t="s">
        <v>93</v>
      </c>
      <c r="E701" s="38"/>
      <c r="F701" s="39">
        <f>IF(Table1[[#This Row],[جایگاه سازمانی]]="عملیاتی",IFERROR(VLOOKUP(Table1[[#This Row],[رتبه]],TblOprGrade[#All],2,FALSE),1),IF(Table1[[#This Row],[جایگاه سازمانی]]="دیسپچ",IFERROR(VLOOKUP(Table1[[#This Row],[رتبه]],TblDispGrade[#All],2,FALSE),1),1))</f>
        <v>1</v>
      </c>
      <c r="G701" s="38" t="s">
        <v>9</v>
      </c>
      <c r="H701" s="39">
        <f>VLOOKUP(Table1[[#This Row],[جایگاه سازمانی]],Table2[#All],2,FALSE)</f>
        <v>3</v>
      </c>
      <c r="I701" s="38" t="s">
        <v>15</v>
      </c>
      <c r="J701" s="39">
        <f>VLOOKUP(Table1[[#This Row],[مدرک تحصیلی]],Table3[#All],2,FALSE)</f>
        <v>2.5</v>
      </c>
      <c r="K701" s="38"/>
      <c r="L701" s="40">
        <v>1</v>
      </c>
      <c r="M701" s="41">
        <f>Table1[[#This Row],[سابقه (سال)]]*'جداول پایه'!$B$21</f>
        <v>0.25</v>
      </c>
      <c r="N701" s="38" t="s">
        <v>17</v>
      </c>
      <c r="O701" s="39">
        <f>IFERROR(IF(Table1[[#This Row],[جایگاه سازمانی]]="عملیاتی",VLOOKUP(Table1[[#This Row],[منطقه خدمتی]],Table4[#All],2,FALSE),0),0)</f>
        <v>1</v>
      </c>
      <c r="P701" s="41">
        <f>Table1[[#This Row],[امتیاز جایگاه]]+Table1[[#This Row],[امتیاز مدرک]]+Table1[[#This Row],[امتیاز سابقه]]+Table1[[#This Row],[ضریب منطقه خدمتی]]</f>
        <v>6.75</v>
      </c>
    </row>
    <row r="702" spans="1:16" x14ac:dyDescent="0.15">
      <c r="A702" s="35"/>
      <c r="B702" s="38"/>
      <c r="C702" s="38"/>
      <c r="D702" s="38" t="s">
        <v>93</v>
      </c>
      <c r="E702" s="38"/>
      <c r="F702" s="39">
        <f>IF(Table1[[#This Row],[جایگاه سازمانی]]="عملیاتی",IFERROR(VLOOKUP(Table1[[#This Row],[رتبه]],TblOprGrade[#All],2,FALSE),1),IF(Table1[[#This Row],[جایگاه سازمانی]]="دیسپچ",IFERROR(VLOOKUP(Table1[[#This Row],[رتبه]],TblDispGrade[#All],2,FALSE),1),1))</f>
        <v>1</v>
      </c>
      <c r="G702" s="38" t="s">
        <v>9</v>
      </c>
      <c r="H702" s="39">
        <f>VLOOKUP(Table1[[#This Row],[جایگاه سازمانی]],Table2[#All],2,FALSE)</f>
        <v>3</v>
      </c>
      <c r="I702" s="38" t="s">
        <v>15</v>
      </c>
      <c r="J702" s="39">
        <f>VLOOKUP(Table1[[#This Row],[مدرک تحصیلی]],Table3[#All],2,FALSE)</f>
        <v>2.5</v>
      </c>
      <c r="K702" s="38"/>
      <c r="L702" s="40">
        <v>1</v>
      </c>
      <c r="M702" s="41">
        <f>Table1[[#This Row],[سابقه (سال)]]*'جداول پایه'!$B$21</f>
        <v>0.25</v>
      </c>
      <c r="N702" s="38" t="s">
        <v>17</v>
      </c>
      <c r="O702" s="39">
        <f>IFERROR(IF(Table1[[#This Row],[جایگاه سازمانی]]="عملیاتی",VLOOKUP(Table1[[#This Row],[منطقه خدمتی]],Table4[#All],2,FALSE),0),0)</f>
        <v>1</v>
      </c>
      <c r="P702" s="41">
        <f>Table1[[#This Row],[امتیاز جایگاه]]+Table1[[#This Row],[امتیاز مدرک]]+Table1[[#This Row],[امتیاز سابقه]]+Table1[[#This Row],[ضریب منطقه خدمتی]]</f>
        <v>6.75</v>
      </c>
    </row>
    <row r="703" spans="1:16" x14ac:dyDescent="0.15">
      <c r="A703" s="35"/>
      <c r="B703" s="38"/>
      <c r="C703" s="38"/>
      <c r="D703" s="38" t="s">
        <v>93</v>
      </c>
      <c r="E703" s="38"/>
      <c r="F703" s="39">
        <f>IF(Table1[[#This Row],[جایگاه سازمانی]]="عملیاتی",IFERROR(VLOOKUP(Table1[[#This Row],[رتبه]],TblOprGrade[#All],2,FALSE),1),IF(Table1[[#This Row],[جایگاه سازمانی]]="دیسپچ",IFERROR(VLOOKUP(Table1[[#This Row],[رتبه]],TblDispGrade[#All],2,FALSE),1),1))</f>
        <v>1</v>
      </c>
      <c r="G703" s="38" t="s">
        <v>9</v>
      </c>
      <c r="H703" s="39">
        <f>VLOOKUP(Table1[[#This Row],[جایگاه سازمانی]],Table2[#All],2,FALSE)</f>
        <v>3</v>
      </c>
      <c r="I703" s="38" t="s">
        <v>15</v>
      </c>
      <c r="J703" s="39">
        <f>VLOOKUP(Table1[[#This Row],[مدرک تحصیلی]],Table3[#All],2,FALSE)</f>
        <v>2.5</v>
      </c>
      <c r="K703" s="38"/>
      <c r="L703" s="40">
        <v>1</v>
      </c>
      <c r="M703" s="41">
        <f>Table1[[#This Row],[سابقه (سال)]]*'جداول پایه'!$B$21</f>
        <v>0.25</v>
      </c>
      <c r="N703" s="38" t="s">
        <v>18</v>
      </c>
      <c r="O703" s="39">
        <f>IFERROR(IF(Table1[[#This Row],[جایگاه سازمانی]]="عملیاتی",VLOOKUP(Table1[[#This Row],[منطقه خدمتی]],Table4[#All],2,FALSE),0),0)</f>
        <v>2</v>
      </c>
      <c r="P703" s="41">
        <f>Table1[[#This Row],[امتیاز جایگاه]]+Table1[[#This Row],[امتیاز مدرک]]+Table1[[#This Row],[امتیاز سابقه]]+Table1[[#This Row],[ضریب منطقه خدمتی]]</f>
        <v>7.75</v>
      </c>
    </row>
    <row r="704" spans="1:16" x14ac:dyDescent="0.15">
      <c r="A704" s="35"/>
      <c r="B704" s="38"/>
      <c r="C704" s="38"/>
      <c r="D704" s="38" t="s">
        <v>93</v>
      </c>
      <c r="E704" s="38"/>
      <c r="F704" s="39">
        <f>IF(Table1[[#This Row],[جایگاه سازمانی]]="عملیاتی",IFERROR(VLOOKUP(Table1[[#This Row],[رتبه]],TblOprGrade[#All],2,FALSE),1),IF(Table1[[#This Row],[جایگاه سازمانی]]="دیسپچ",IFERROR(VLOOKUP(Table1[[#This Row],[رتبه]],TblDispGrade[#All],2,FALSE),1),1))</f>
        <v>1</v>
      </c>
      <c r="G704" s="38" t="s">
        <v>9</v>
      </c>
      <c r="H704" s="39">
        <f>VLOOKUP(Table1[[#This Row],[جایگاه سازمانی]],Table2[#All],2,FALSE)</f>
        <v>3</v>
      </c>
      <c r="I704" s="38" t="s">
        <v>15</v>
      </c>
      <c r="J704" s="39">
        <f>VLOOKUP(Table1[[#This Row],[مدرک تحصیلی]],Table3[#All],2,FALSE)</f>
        <v>2.5</v>
      </c>
      <c r="K704" s="38"/>
      <c r="L704" s="40">
        <v>1</v>
      </c>
      <c r="M704" s="41">
        <f>Table1[[#This Row],[سابقه (سال)]]*'جداول پایه'!$B$21</f>
        <v>0.25</v>
      </c>
      <c r="N704" s="38" t="s">
        <v>17</v>
      </c>
      <c r="O704" s="39">
        <f>IFERROR(IF(Table1[[#This Row],[جایگاه سازمانی]]="عملیاتی",VLOOKUP(Table1[[#This Row],[منطقه خدمتی]],Table4[#All],2,FALSE),0),0)</f>
        <v>1</v>
      </c>
      <c r="P704" s="41">
        <f>Table1[[#This Row],[امتیاز جایگاه]]+Table1[[#This Row],[امتیاز مدرک]]+Table1[[#This Row],[امتیاز سابقه]]+Table1[[#This Row],[ضریب منطقه خدمتی]]</f>
        <v>6.75</v>
      </c>
    </row>
    <row r="705" spans="1:16" x14ac:dyDescent="0.15">
      <c r="A705" s="35"/>
      <c r="B705" s="38"/>
      <c r="C705" s="38"/>
      <c r="D705" s="38" t="s">
        <v>93</v>
      </c>
      <c r="E705" s="38"/>
      <c r="F705" s="39">
        <f>IF(Table1[[#This Row],[جایگاه سازمانی]]="عملیاتی",IFERROR(VLOOKUP(Table1[[#This Row],[رتبه]],TblOprGrade[#All],2,FALSE),1),IF(Table1[[#This Row],[جایگاه سازمانی]]="دیسپچ",IFERROR(VLOOKUP(Table1[[#This Row],[رتبه]],TblDispGrade[#All],2,FALSE),1),1))</f>
        <v>1</v>
      </c>
      <c r="G705" s="38" t="s">
        <v>9</v>
      </c>
      <c r="H705" s="39">
        <f>VLOOKUP(Table1[[#This Row],[جایگاه سازمانی]],Table2[#All],2,FALSE)</f>
        <v>3</v>
      </c>
      <c r="I705" s="38" t="s">
        <v>15</v>
      </c>
      <c r="J705" s="39">
        <f>VLOOKUP(Table1[[#This Row],[مدرک تحصیلی]],Table3[#All],2,FALSE)</f>
        <v>2.5</v>
      </c>
      <c r="K705" s="38"/>
      <c r="L705" s="40">
        <v>1</v>
      </c>
      <c r="M705" s="41">
        <f>Table1[[#This Row],[سابقه (سال)]]*'جداول پایه'!$B$21</f>
        <v>0.25</v>
      </c>
      <c r="N705" s="38" t="s">
        <v>17</v>
      </c>
      <c r="O705" s="39">
        <f>IFERROR(IF(Table1[[#This Row],[جایگاه سازمانی]]="عملیاتی",VLOOKUP(Table1[[#This Row],[منطقه خدمتی]],Table4[#All],2,FALSE),0),0)</f>
        <v>1</v>
      </c>
      <c r="P705" s="41">
        <f>Table1[[#This Row],[امتیاز جایگاه]]+Table1[[#This Row],[امتیاز مدرک]]+Table1[[#This Row],[امتیاز سابقه]]+Table1[[#This Row],[ضریب منطقه خدمتی]]</f>
        <v>6.75</v>
      </c>
    </row>
    <row r="706" spans="1:16" x14ac:dyDescent="0.15">
      <c r="A706" s="35"/>
      <c r="B706" s="38"/>
      <c r="C706" s="38"/>
      <c r="D706" s="38" t="s">
        <v>93</v>
      </c>
      <c r="E706" s="38"/>
      <c r="F706" s="39">
        <f>IF(Table1[[#This Row],[جایگاه سازمانی]]="عملیاتی",IFERROR(VLOOKUP(Table1[[#This Row],[رتبه]],TblOprGrade[#All],2,FALSE),1),IF(Table1[[#This Row],[جایگاه سازمانی]]="دیسپچ",IFERROR(VLOOKUP(Table1[[#This Row],[رتبه]],TblDispGrade[#All],2,FALSE),1),1))</f>
        <v>1</v>
      </c>
      <c r="G706" s="38" t="s">
        <v>9</v>
      </c>
      <c r="H706" s="39">
        <f>VLOOKUP(Table1[[#This Row],[جایگاه سازمانی]],Table2[#All],2,FALSE)</f>
        <v>3</v>
      </c>
      <c r="I706" s="38" t="s">
        <v>15</v>
      </c>
      <c r="J706" s="39">
        <f>VLOOKUP(Table1[[#This Row],[مدرک تحصیلی]],Table3[#All],2,FALSE)</f>
        <v>2.5</v>
      </c>
      <c r="K706" s="38"/>
      <c r="L706" s="40">
        <v>1</v>
      </c>
      <c r="M706" s="41">
        <f>Table1[[#This Row],[سابقه (سال)]]*'جداول پایه'!$B$21</f>
        <v>0.25</v>
      </c>
      <c r="N706" s="38" t="s">
        <v>18</v>
      </c>
      <c r="O706" s="39">
        <f>IFERROR(IF(Table1[[#This Row],[جایگاه سازمانی]]="عملیاتی",VLOOKUP(Table1[[#This Row],[منطقه خدمتی]],Table4[#All],2,FALSE),0),0)</f>
        <v>2</v>
      </c>
      <c r="P706" s="41">
        <f>Table1[[#This Row],[امتیاز جایگاه]]+Table1[[#This Row],[امتیاز مدرک]]+Table1[[#This Row],[امتیاز سابقه]]+Table1[[#This Row],[ضریب منطقه خدمتی]]</f>
        <v>7.75</v>
      </c>
    </row>
    <row r="707" spans="1:16" x14ac:dyDescent="0.15">
      <c r="A707" s="35"/>
      <c r="B707" s="38"/>
      <c r="C707" s="38"/>
      <c r="D707" s="38" t="s">
        <v>93</v>
      </c>
      <c r="E707" s="38"/>
      <c r="F707" s="39">
        <f>IF(Table1[[#This Row],[جایگاه سازمانی]]="عملیاتی",IFERROR(VLOOKUP(Table1[[#This Row],[رتبه]],TblOprGrade[#All],2,FALSE),1),IF(Table1[[#This Row],[جایگاه سازمانی]]="دیسپچ",IFERROR(VLOOKUP(Table1[[#This Row],[رتبه]],TblDispGrade[#All],2,FALSE),1),1))</f>
        <v>1</v>
      </c>
      <c r="G707" s="38" t="s">
        <v>9</v>
      </c>
      <c r="H707" s="39">
        <f>VLOOKUP(Table1[[#This Row],[جایگاه سازمانی]],Table2[#All],2,FALSE)</f>
        <v>3</v>
      </c>
      <c r="I707" s="38" t="s">
        <v>15</v>
      </c>
      <c r="J707" s="39">
        <f>VLOOKUP(Table1[[#This Row],[مدرک تحصیلی]],Table3[#All],2,FALSE)</f>
        <v>2.5</v>
      </c>
      <c r="K707" s="38"/>
      <c r="L707" s="40">
        <v>1</v>
      </c>
      <c r="M707" s="41">
        <f>Table1[[#This Row],[سابقه (سال)]]*'جداول پایه'!$B$21</f>
        <v>0.25</v>
      </c>
      <c r="N707" s="38" t="s">
        <v>17</v>
      </c>
      <c r="O707" s="39">
        <f>IFERROR(IF(Table1[[#This Row],[جایگاه سازمانی]]="عملیاتی",VLOOKUP(Table1[[#This Row],[منطقه خدمتی]],Table4[#All],2,FALSE),0),0)</f>
        <v>1</v>
      </c>
      <c r="P707" s="41">
        <f>Table1[[#This Row],[امتیاز جایگاه]]+Table1[[#This Row],[امتیاز مدرک]]+Table1[[#This Row],[امتیاز سابقه]]+Table1[[#This Row],[ضریب منطقه خدمتی]]</f>
        <v>6.75</v>
      </c>
    </row>
    <row r="708" spans="1:16" x14ac:dyDescent="0.15">
      <c r="A708" s="35"/>
      <c r="B708" s="38"/>
      <c r="C708" s="38"/>
      <c r="D708" s="38" t="s">
        <v>93</v>
      </c>
      <c r="E708" s="38"/>
      <c r="F708" s="39">
        <f>IF(Table1[[#This Row],[جایگاه سازمانی]]="عملیاتی",IFERROR(VLOOKUP(Table1[[#This Row],[رتبه]],TblOprGrade[#All],2,FALSE),1),IF(Table1[[#This Row],[جایگاه سازمانی]]="دیسپچ",IFERROR(VLOOKUP(Table1[[#This Row],[رتبه]],TblDispGrade[#All],2,FALSE),1),1))</f>
        <v>1</v>
      </c>
      <c r="G708" s="38" t="s">
        <v>9</v>
      </c>
      <c r="H708" s="39">
        <f>VLOOKUP(Table1[[#This Row],[جایگاه سازمانی]],Table2[#All],2,FALSE)</f>
        <v>3</v>
      </c>
      <c r="I708" s="38" t="s">
        <v>15</v>
      </c>
      <c r="J708" s="39">
        <f>VLOOKUP(Table1[[#This Row],[مدرک تحصیلی]],Table3[#All],2,FALSE)</f>
        <v>2.5</v>
      </c>
      <c r="K708" s="38"/>
      <c r="L708" s="40">
        <v>1</v>
      </c>
      <c r="M708" s="41">
        <f>Table1[[#This Row],[سابقه (سال)]]*'جداول پایه'!$B$21</f>
        <v>0.25</v>
      </c>
      <c r="N708" s="38" t="s">
        <v>18</v>
      </c>
      <c r="O708" s="39">
        <f>IFERROR(IF(Table1[[#This Row],[جایگاه سازمانی]]="عملیاتی",VLOOKUP(Table1[[#This Row],[منطقه خدمتی]],Table4[#All],2,FALSE),0),0)</f>
        <v>2</v>
      </c>
      <c r="P708" s="41">
        <f>Table1[[#This Row],[امتیاز جایگاه]]+Table1[[#This Row],[امتیاز مدرک]]+Table1[[#This Row],[امتیاز سابقه]]+Table1[[#This Row],[ضریب منطقه خدمتی]]</f>
        <v>7.75</v>
      </c>
    </row>
    <row r="709" spans="1:16" x14ac:dyDescent="0.15">
      <c r="A709" s="35"/>
      <c r="B709" s="38"/>
      <c r="C709" s="38"/>
      <c r="D709" s="38" t="s">
        <v>93</v>
      </c>
      <c r="E709" s="38"/>
      <c r="F709" s="39">
        <f>IF(Table1[[#This Row],[جایگاه سازمانی]]="عملیاتی",IFERROR(VLOOKUP(Table1[[#This Row],[رتبه]],TblOprGrade[#All],2,FALSE),1),IF(Table1[[#This Row],[جایگاه سازمانی]]="دیسپچ",IFERROR(VLOOKUP(Table1[[#This Row],[رتبه]],TblDispGrade[#All],2,FALSE),1),1))</f>
        <v>1</v>
      </c>
      <c r="G709" s="38" t="s">
        <v>9</v>
      </c>
      <c r="H709" s="39">
        <f>VLOOKUP(Table1[[#This Row],[جایگاه سازمانی]],Table2[#All],2,FALSE)</f>
        <v>3</v>
      </c>
      <c r="I709" s="38" t="s">
        <v>15</v>
      </c>
      <c r="J709" s="39">
        <f>VLOOKUP(Table1[[#This Row],[مدرک تحصیلی]],Table3[#All],2,FALSE)</f>
        <v>2.5</v>
      </c>
      <c r="K709" s="38"/>
      <c r="L709" s="40">
        <v>1</v>
      </c>
      <c r="M709" s="41">
        <f>Table1[[#This Row],[سابقه (سال)]]*'جداول پایه'!$B$21</f>
        <v>0.25</v>
      </c>
      <c r="N709" s="38" t="s">
        <v>19</v>
      </c>
      <c r="O709" s="39">
        <f>IFERROR(IF(Table1[[#This Row],[جایگاه سازمانی]]="عملیاتی",VLOOKUP(Table1[[#This Row],[منطقه خدمتی]],Table4[#All],2,FALSE),0),0)</f>
        <v>4</v>
      </c>
      <c r="P709" s="41">
        <f>Table1[[#This Row],[امتیاز جایگاه]]+Table1[[#This Row],[امتیاز مدرک]]+Table1[[#This Row],[امتیاز سابقه]]+Table1[[#This Row],[ضریب منطقه خدمتی]]</f>
        <v>9.75</v>
      </c>
    </row>
    <row r="710" spans="1:16" x14ac:dyDescent="0.15">
      <c r="A710" s="35"/>
      <c r="B710" s="38"/>
      <c r="C710" s="38"/>
      <c r="D710" s="38" t="s">
        <v>93</v>
      </c>
      <c r="E710" s="38"/>
      <c r="F710" s="39">
        <f>IF(Table1[[#This Row],[جایگاه سازمانی]]="عملیاتی",IFERROR(VLOOKUP(Table1[[#This Row],[رتبه]],TblOprGrade[#All],2,FALSE),1),IF(Table1[[#This Row],[جایگاه سازمانی]]="دیسپچ",IFERROR(VLOOKUP(Table1[[#This Row],[رتبه]],TblDispGrade[#All],2,FALSE),1),1))</f>
        <v>1</v>
      </c>
      <c r="G710" s="38" t="s">
        <v>9</v>
      </c>
      <c r="H710" s="39">
        <f>VLOOKUP(Table1[[#This Row],[جایگاه سازمانی]],Table2[#All],2,FALSE)</f>
        <v>3</v>
      </c>
      <c r="I710" s="38" t="s">
        <v>15</v>
      </c>
      <c r="J710" s="39">
        <f>VLOOKUP(Table1[[#This Row],[مدرک تحصیلی]],Table3[#All],2,FALSE)</f>
        <v>2.5</v>
      </c>
      <c r="K710" s="38"/>
      <c r="L710" s="40">
        <v>1</v>
      </c>
      <c r="M710" s="41">
        <f>Table1[[#This Row],[سابقه (سال)]]*'جداول پایه'!$B$21</f>
        <v>0.25</v>
      </c>
      <c r="N710" s="38" t="s">
        <v>17</v>
      </c>
      <c r="O710" s="39">
        <f>IFERROR(IF(Table1[[#This Row],[جایگاه سازمانی]]="عملیاتی",VLOOKUP(Table1[[#This Row],[منطقه خدمتی]],Table4[#All],2,FALSE),0),0)</f>
        <v>1</v>
      </c>
      <c r="P710" s="41">
        <f>Table1[[#This Row],[امتیاز جایگاه]]+Table1[[#This Row],[امتیاز مدرک]]+Table1[[#This Row],[امتیاز سابقه]]+Table1[[#This Row],[ضریب منطقه خدمتی]]</f>
        <v>6.75</v>
      </c>
    </row>
    <row r="711" spans="1:16" x14ac:dyDescent="0.15">
      <c r="A711" s="35"/>
      <c r="B711" s="38"/>
      <c r="C711" s="38"/>
      <c r="D711" s="38" t="s">
        <v>93</v>
      </c>
      <c r="E711" s="38"/>
      <c r="F711" s="39">
        <f>IF(Table1[[#This Row],[جایگاه سازمانی]]="عملیاتی",IFERROR(VLOOKUP(Table1[[#This Row],[رتبه]],TblOprGrade[#All],2,FALSE),1),IF(Table1[[#This Row],[جایگاه سازمانی]]="دیسپچ",IFERROR(VLOOKUP(Table1[[#This Row],[رتبه]],TblDispGrade[#All],2,FALSE),1),1))</f>
        <v>1</v>
      </c>
      <c r="G711" s="38" t="s">
        <v>9</v>
      </c>
      <c r="H711" s="39">
        <f>VLOOKUP(Table1[[#This Row],[جایگاه سازمانی]],Table2[#All],2,FALSE)</f>
        <v>3</v>
      </c>
      <c r="I711" s="38" t="s">
        <v>15</v>
      </c>
      <c r="J711" s="39">
        <f>VLOOKUP(Table1[[#This Row],[مدرک تحصیلی]],Table3[#All],2,FALSE)</f>
        <v>2.5</v>
      </c>
      <c r="K711" s="38"/>
      <c r="L711" s="40">
        <v>1</v>
      </c>
      <c r="M711" s="41">
        <f>Table1[[#This Row],[سابقه (سال)]]*'جداول پایه'!$B$21</f>
        <v>0.25</v>
      </c>
      <c r="N711" s="38" t="s">
        <v>17</v>
      </c>
      <c r="O711" s="39">
        <f>IFERROR(IF(Table1[[#This Row],[جایگاه سازمانی]]="عملیاتی",VLOOKUP(Table1[[#This Row],[منطقه خدمتی]],Table4[#All],2,FALSE),0),0)</f>
        <v>1</v>
      </c>
      <c r="P711" s="41">
        <f>Table1[[#This Row],[امتیاز جایگاه]]+Table1[[#This Row],[امتیاز مدرک]]+Table1[[#This Row],[امتیاز سابقه]]+Table1[[#This Row],[ضریب منطقه خدمتی]]</f>
        <v>6.75</v>
      </c>
    </row>
    <row r="712" spans="1:16" x14ac:dyDescent="0.15">
      <c r="A712" s="35"/>
      <c r="B712" s="38"/>
      <c r="C712" s="38"/>
      <c r="D712" s="38" t="s">
        <v>93</v>
      </c>
      <c r="E712" s="38"/>
      <c r="F712" s="39">
        <f>IF(Table1[[#This Row],[جایگاه سازمانی]]="عملیاتی",IFERROR(VLOOKUP(Table1[[#This Row],[رتبه]],TblOprGrade[#All],2,FALSE),1),IF(Table1[[#This Row],[جایگاه سازمانی]]="دیسپچ",IFERROR(VLOOKUP(Table1[[#This Row],[رتبه]],TblDispGrade[#All],2,FALSE),1),1))</f>
        <v>1</v>
      </c>
      <c r="G712" s="38" t="s">
        <v>9</v>
      </c>
      <c r="H712" s="39">
        <f>VLOOKUP(Table1[[#This Row],[جایگاه سازمانی]],Table2[#All],2,FALSE)</f>
        <v>3</v>
      </c>
      <c r="I712" s="38" t="s">
        <v>15</v>
      </c>
      <c r="J712" s="39">
        <f>VLOOKUP(Table1[[#This Row],[مدرک تحصیلی]],Table3[#All],2,FALSE)</f>
        <v>2.5</v>
      </c>
      <c r="K712" s="38"/>
      <c r="L712" s="40">
        <v>1</v>
      </c>
      <c r="M712" s="41">
        <f>Table1[[#This Row],[سابقه (سال)]]*'جداول پایه'!$B$21</f>
        <v>0.25</v>
      </c>
      <c r="N712" s="38" t="s">
        <v>17</v>
      </c>
      <c r="O712" s="39">
        <f>IFERROR(IF(Table1[[#This Row],[جایگاه سازمانی]]="عملیاتی",VLOOKUP(Table1[[#This Row],[منطقه خدمتی]],Table4[#All],2,FALSE),0),0)</f>
        <v>1</v>
      </c>
      <c r="P712" s="41">
        <f>Table1[[#This Row],[امتیاز جایگاه]]+Table1[[#This Row],[امتیاز مدرک]]+Table1[[#This Row],[امتیاز سابقه]]+Table1[[#This Row],[ضریب منطقه خدمتی]]</f>
        <v>6.75</v>
      </c>
    </row>
    <row r="713" spans="1:16" x14ac:dyDescent="0.15">
      <c r="A713" s="35"/>
      <c r="B713" s="38"/>
      <c r="C713" s="38"/>
      <c r="D713" s="38" t="s">
        <v>93</v>
      </c>
      <c r="E713" s="38"/>
      <c r="F713" s="39">
        <f>IF(Table1[[#This Row],[جایگاه سازمانی]]="عملیاتی",IFERROR(VLOOKUP(Table1[[#This Row],[رتبه]],TblOprGrade[#All],2,FALSE),1),IF(Table1[[#This Row],[جایگاه سازمانی]]="دیسپچ",IFERROR(VLOOKUP(Table1[[#This Row],[رتبه]],TblDispGrade[#All],2,FALSE),1),1))</f>
        <v>1</v>
      </c>
      <c r="G713" s="38" t="s">
        <v>9</v>
      </c>
      <c r="H713" s="39">
        <f>VLOOKUP(Table1[[#This Row],[جایگاه سازمانی]],Table2[#All],2,FALSE)</f>
        <v>3</v>
      </c>
      <c r="I713" s="38" t="s">
        <v>15</v>
      </c>
      <c r="J713" s="39">
        <f>VLOOKUP(Table1[[#This Row],[مدرک تحصیلی]],Table3[#All],2,FALSE)</f>
        <v>2.5</v>
      </c>
      <c r="K713" s="38"/>
      <c r="L713" s="40">
        <v>1</v>
      </c>
      <c r="M713" s="41">
        <f>Table1[[#This Row],[سابقه (سال)]]*'جداول پایه'!$B$21</f>
        <v>0.25</v>
      </c>
      <c r="N713" s="38" t="s">
        <v>18</v>
      </c>
      <c r="O713" s="39">
        <f>IFERROR(IF(Table1[[#This Row],[جایگاه سازمانی]]="عملیاتی",VLOOKUP(Table1[[#This Row],[منطقه خدمتی]],Table4[#All],2,FALSE),0),0)</f>
        <v>2</v>
      </c>
      <c r="P713" s="41">
        <f>Table1[[#This Row],[امتیاز جایگاه]]+Table1[[#This Row],[امتیاز مدرک]]+Table1[[#This Row],[امتیاز سابقه]]+Table1[[#This Row],[ضریب منطقه خدمتی]]</f>
        <v>7.75</v>
      </c>
    </row>
    <row r="714" spans="1:16" x14ac:dyDescent="0.15">
      <c r="A714" s="35"/>
      <c r="B714" s="38"/>
      <c r="C714" s="38"/>
      <c r="D714" s="38" t="s">
        <v>93</v>
      </c>
      <c r="E714" s="38"/>
      <c r="F714" s="39">
        <f>IF(Table1[[#This Row],[جایگاه سازمانی]]="عملیاتی",IFERROR(VLOOKUP(Table1[[#This Row],[رتبه]],TblOprGrade[#All],2,FALSE),1),IF(Table1[[#This Row],[جایگاه سازمانی]]="دیسپچ",IFERROR(VLOOKUP(Table1[[#This Row],[رتبه]],TblDispGrade[#All],2,FALSE),1),1))</f>
        <v>1</v>
      </c>
      <c r="G714" s="38" t="s">
        <v>9</v>
      </c>
      <c r="H714" s="39">
        <f>VLOOKUP(Table1[[#This Row],[جایگاه سازمانی]],Table2[#All],2,FALSE)</f>
        <v>3</v>
      </c>
      <c r="I714" s="38" t="s">
        <v>14</v>
      </c>
      <c r="J714" s="39">
        <f>VLOOKUP(Table1[[#This Row],[مدرک تحصیلی]],Table3[#All],2,FALSE)</f>
        <v>2</v>
      </c>
      <c r="K714" s="38"/>
      <c r="L714" s="40">
        <v>1</v>
      </c>
      <c r="M714" s="41">
        <f>Table1[[#This Row],[سابقه (سال)]]*'جداول پایه'!$B$21</f>
        <v>0.25</v>
      </c>
      <c r="N714" s="38" t="s">
        <v>18</v>
      </c>
      <c r="O714" s="39">
        <f>IFERROR(IF(Table1[[#This Row],[جایگاه سازمانی]]="عملیاتی",VLOOKUP(Table1[[#This Row],[منطقه خدمتی]],Table4[#All],2,FALSE),0),0)</f>
        <v>2</v>
      </c>
      <c r="P714" s="41">
        <f>Table1[[#This Row],[امتیاز جایگاه]]+Table1[[#This Row],[امتیاز مدرک]]+Table1[[#This Row],[امتیاز سابقه]]+Table1[[#This Row],[ضریب منطقه خدمتی]]</f>
        <v>7.25</v>
      </c>
    </row>
    <row r="715" spans="1:16" x14ac:dyDescent="0.15">
      <c r="A715" s="35"/>
      <c r="B715" s="38"/>
      <c r="C715" s="38"/>
      <c r="D715" s="38" t="s">
        <v>93</v>
      </c>
      <c r="E715" s="38"/>
      <c r="F715" s="39">
        <f>IF(Table1[[#This Row],[جایگاه سازمانی]]="عملیاتی",IFERROR(VLOOKUP(Table1[[#This Row],[رتبه]],TblOprGrade[#All],2,FALSE),1),IF(Table1[[#This Row],[جایگاه سازمانی]]="دیسپچ",IFERROR(VLOOKUP(Table1[[#This Row],[رتبه]],TblDispGrade[#All],2,FALSE),1),1))</f>
        <v>1</v>
      </c>
      <c r="G715" s="38" t="s">
        <v>9</v>
      </c>
      <c r="H715" s="39">
        <f>VLOOKUP(Table1[[#This Row],[جایگاه سازمانی]],Table2[#All],2,FALSE)</f>
        <v>3</v>
      </c>
      <c r="I715" s="38" t="s">
        <v>15</v>
      </c>
      <c r="J715" s="39">
        <f>VLOOKUP(Table1[[#This Row],[مدرک تحصیلی]],Table3[#All],2,FALSE)</f>
        <v>2.5</v>
      </c>
      <c r="K715" s="38"/>
      <c r="L715" s="40">
        <v>1</v>
      </c>
      <c r="M715" s="41">
        <f>Table1[[#This Row],[سابقه (سال)]]*'جداول پایه'!$B$21</f>
        <v>0.25</v>
      </c>
      <c r="N715" s="38" t="s">
        <v>17</v>
      </c>
      <c r="O715" s="39">
        <f>IFERROR(IF(Table1[[#This Row],[جایگاه سازمانی]]="عملیاتی",VLOOKUP(Table1[[#This Row],[منطقه خدمتی]],Table4[#All],2,FALSE),0),0)</f>
        <v>1</v>
      </c>
      <c r="P715" s="41">
        <f>Table1[[#This Row],[امتیاز جایگاه]]+Table1[[#This Row],[امتیاز مدرک]]+Table1[[#This Row],[امتیاز سابقه]]+Table1[[#This Row],[ضریب منطقه خدمتی]]</f>
        <v>6.75</v>
      </c>
    </row>
    <row r="716" spans="1:16" x14ac:dyDescent="0.15">
      <c r="A716" s="35"/>
      <c r="B716" s="38"/>
      <c r="C716" s="38"/>
      <c r="D716" s="38" t="s">
        <v>93</v>
      </c>
      <c r="E716" s="38"/>
      <c r="F716" s="39">
        <f>IF(Table1[[#This Row],[جایگاه سازمانی]]="عملیاتی",IFERROR(VLOOKUP(Table1[[#This Row],[رتبه]],TblOprGrade[#All],2,FALSE),1),IF(Table1[[#This Row],[جایگاه سازمانی]]="دیسپچ",IFERROR(VLOOKUP(Table1[[#This Row],[رتبه]],TblDispGrade[#All],2,FALSE),1),1))</f>
        <v>1</v>
      </c>
      <c r="G716" s="38" t="s">
        <v>9</v>
      </c>
      <c r="H716" s="39">
        <f>VLOOKUP(Table1[[#This Row],[جایگاه سازمانی]],Table2[#All],2,FALSE)</f>
        <v>3</v>
      </c>
      <c r="I716" s="38" t="s">
        <v>15</v>
      </c>
      <c r="J716" s="39">
        <f>VLOOKUP(Table1[[#This Row],[مدرک تحصیلی]],Table3[#All],2,FALSE)</f>
        <v>2.5</v>
      </c>
      <c r="K716" s="38"/>
      <c r="L716" s="40">
        <v>1</v>
      </c>
      <c r="M716" s="41">
        <f>Table1[[#This Row],[سابقه (سال)]]*'جداول پایه'!$B$21</f>
        <v>0.25</v>
      </c>
      <c r="N716" s="38" t="s">
        <v>17</v>
      </c>
      <c r="O716" s="39">
        <f>IFERROR(IF(Table1[[#This Row],[جایگاه سازمانی]]="عملیاتی",VLOOKUP(Table1[[#This Row],[منطقه خدمتی]],Table4[#All],2,FALSE),0),0)</f>
        <v>1</v>
      </c>
      <c r="P716" s="41">
        <f>Table1[[#This Row],[امتیاز جایگاه]]+Table1[[#This Row],[امتیاز مدرک]]+Table1[[#This Row],[امتیاز سابقه]]+Table1[[#This Row],[ضریب منطقه خدمتی]]</f>
        <v>6.75</v>
      </c>
    </row>
    <row r="717" spans="1:16" x14ac:dyDescent="0.15">
      <c r="A717" s="35"/>
      <c r="B717" s="38"/>
      <c r="C717" s="38"/>
      <c r="D717" s="38" t="s">
        <v>93</v>
      </c>
      <c r="E717" s="38"/>
      <c r="F717" s="39">
        <f>IF(Table1[[#This Row],[جایگاه سازمانی]]="عملیاتی",IFERROR(VLOOKUP(Table1[[#This Row],[رتبه]],TblOprGrade[#All],2,FALSE),1),IF(Table1[[#This Row],[جایگاه سازمانی]]="دیسپچ",IFERROR(VLOOKUP(Table1[[#This Row],[رتبه]],TblDispGrade[#All],2,FALSE),1),1))</f>
        <v>1</v>
      </c>
      <c r="G717" s="38" t="s">
        <v>9</v>
      </c>
      <c r="H717" s="39">
        <f>VLOOKUP(Table1[[#This Row],[جایگاه سازمانی]],Table2[#All],2,FALSE)</f>
        <v>3</v>
      </c>
      <c r="I717" s="38" t="s">
        <v>15</v>
      </c>
      <c r="J717" s="39">
        <f>VLOOKUP(Table1[[#This Row],[مدرک تحصیلی]],Table3[#All],2,FALSE)</f>
        <v>2.5</v>
      </c>
      <c r="K717" s="38"/>
      <c r="L717" s="40">
        <v>2</v>
      </c>
      <c r="M717" s="41">
        <f>Table1[[#This Row],[سابقه (سال)]]*'جداول پایه'!$B$21</f>
        <v>0.5</v>
      </c>
      <c r="N717" s="38" t="s">
        <v>17</v>
      </c>
      <c r="O717" s="39">
        <f>IFERROR(IF(Table1[[#This Row],[جایگاه سازمانی]]="عملیاتی",VLOOKUP(Table1[[#This Row],[منطقه خدمتی]],Table4[#All],2,FALSE),0),0)</f>
        <v>1</v>
      </c>
      <c r="P717" s="41">
        <f>Table1[[#This Row],[امتیاز جایگاه]]+Table1[[#This Row],[امتیاز مدرک]]+Table1[[#This Row],[امتیاز سابقه]]+Table1[[#This Row],[ضریب منطقه خدمتی]]</f>
        <v>7</v>
      </c>
    </row>
    <row r="718" spans="1:16" x14ac:dyDescent="0.15">
      <c r="A718" s="35"/>
      <c r="B718" s="38"/>
      <c r="C718" s="38"/>
      <c r="D718" s="38" t="s">
        <v>93</v>
      </c>
      <c r="E718" s="38"/>
      <c r="F718" s="39">
        <f>IF(Table1[[#This Row],[جایگاه سازمانی]]="عملیاتی",IFERROR(VLOOKUP(Table1[[#This Row],[رتبه]],TblOprGrade[#All],2,FALSE),1),IF(Table1[[#This Row],[جایگاه سازمانی]]="دیسپچ",IFERROR(VLOOKUP(Table1[[#This Row],[رتبه]],TblDispGrade[#All],2,FALSE),1),1))</f>
        <v>1</v>
      </c>
      <c r="G718" s="38" t="s">
        <v>9</v>
      </c>
      <c r="H718" s="39">
        <f>VLOOKUP(Table1[[#This Row],[جایگاه سازمانی]],Table2[#All],2,FALSE)</f>
        <v>3</v>
      </c>
      <c r="I718" s="38" t="s">
        <v>14</v>
      </c>
      <c r="J718" s="39">
        <f>VLOOKUP(Table1[[#This Row],[مدرک تحصیلی]],Table3[#All],2,FALSE)</f>
        <v>2</v>
      </c>
      <c r="K718" s="38"/>
      <c r="L718" s="40">
        <v>2</v>
      </c>
      <c r="M718" s="41">
        <f>Table1[[#This Row],[سابقه (سال)]]*'جداول پایه'!$B$21</f>
        <v>0.5</v>
      </c>
      <c r="N718" s="38" t="s">
        <v>17</v>
      </c>
      <c r="O718" s="39">
        <f>IFERROR(IF(Table1[[#This Row],[جایگاه سازمانی]]="عملیاتی",VLOOKUP(Table1[[#This Row],[منطقه خدمتی]],Table4[#All],2,FALSE),0),0)</f>
        <v>1</v>
      </c>
      <c r="P718" s="41">
        <f>Table1[[#This Row],[امتیاز جایگاه]]+Table1[[#This Row],[امتیاز مدرک]]+Table1[[#This Row],[امتیاز سابقه]]+Table1[[#This Row],[ضریب منطقه خدمتی]]</f>
        <v>6.5</v>
      </c>
    </row>
    <row r="719" spans="1:16" x14ac:dyDescent="0.15">
      <c r="A719" s="35"/>
      <c r="B719" s="38"/>
      <c r="C719" s="38"/>
      <c r="D719" s="38" t="s">
        <v>93</v>
      </c>
      <c r="E719" s="38"/>
      <c r="F719" s="39">
        <f>IF(Table1[[#This Row],[جایگاه سازمانی]]="عملیاتی",IFERROR(VLOOKUP(Table1[[#This Row],[رتبه]],TblOprGrade[#All],2,FALSE),1),IF(Table1[[#This Row],[جایگاه سازمانی]]="دیسپچ",IFERROR(VLOOKUP(Table1[[#This Row],[رتبه]],TblDispGrade[#All],2,FALSE),1),1))</f>
        <v>1</v>
      </c>
      <c r="G719" s="38" t="s">
        <v>9</v>
      </c>
      <c r="H719" s="39">
        <f>VLOOKUP(Table1[[#This Row],[جایگاه سازمانی]],Table2[#All],2,FALSE)</f>
        <v>3</v>
      </c>
      <c r="I719" s="38" t="s">
        <v>15</v>
      </c>
      <c r="J719" s="39">
        <f>VLOOKUP(Table1[[#This Row],[مدرک تحصیلی]],Table3[#All],2,FALSE)</f>
        <v>2.5</v>
      </c>
      <c r="K719" s="38"/>
      <c r="L719" s="40">
        <v>16</v>
      </c>
      <c r="M719" s="41">
        <f>Table1[[#This Row],[سابقه (سال)]]*'جداول پایه'!$B$21</f>
        <v>4</v>
      </c>
      <c r="N719" s="38" t="s">
        <v>18</v>
      </c>
      <c r="O719" s="39">
        <f>IFERROR(IF(Table1[[#This Row],[جایگاه سازمانی]]="عملیاتی",VLOOKUP(Table1[[#This Row],[منطقه خدمتی]],Table4[#All],2,FALSE),0),0)</f>
        <v>2</v>
      </c>
      <c r="P719" s="41">
        <f>Table1[[#This Row],[امتیاز جایگاه]]+Table1[[#This Row],[امتیاز مدرک]]+Table1[[#This Row],[امتیاز سابقه]]+Table1[[#This Row],[ضریب منطقه خدمتی]]</f>
        <v>11.5</v>
      </c>
    </row>
    <row r="720" spans="1:16" x14ac:dyDescent="0.15">
      <c r="A720" s="35"/>
      <c r="B720" s="38"/>
      <c r="C720" s="38"/>
      <c r="D720" s="38" t="s">
        <v>93</v>
      </c>
      <c r="E720" s="38"/>
      <c r="F720" s="39">
        <f>IF(Table1[[#This Row],[جایگاه سازمانی]]="عملیاتی",IFERROR(VLOOKUP(Table1[[#This Row],[رتبه]],TblOprGrade[#All],2,FALSE),1),IF(Table1[[#This Row],[جایگاه سازمانی]]="دیسپچ",IFERROR(VLOOKUP(Table1[[#This Row],[رتبه]],TblDispGrade[#All],2,FALSE),1),1))</f>
        <v>1</v>
      </c>
      <c r="G720" s="38" t="s">
        <v>9</v>
      </c>
      <c r="H720" s="39">
        <f>VLOOKUP(Table1[[#This Row],[جایگاه سازمانی]],Table2[#All],2,FALSE)</f>
        <v>3</v>
      </c>
      <c r="I720" s="38" t="s">
        <v>14</v>
      </c>
      <c r="J720" s="39">
        <f>VLOOKUP(Table1[[#This Row],[مدرک تحصیلی]],Table3[#All],2,FALSE)</f>
        <v>2</v>
      </c>
      <c r="K720" s="38"/>
      <c r="L720" s="40">
        <v>3</v>
      </c>
      <c r="M720" s="41">
        <f>Table1[[#This Row],[سابقه (سال)]]*'جداول پایه'!$B$21</f>
        <v>0.75</v>
      </c>
      <c r="N720" s="38" t="s">
        <v>18</v>
      </c>
      <c r="O720" s="39">
        <f>IFERROR(IF(Table1[[#This Row],[جایگاه سازمانی]]="عملیاتی",VLOOKUP(Table1[[#This Row],[منطقه خدمتی]],Table4[#All],2,FALSE),0),0)</f>
        <v>2</v>
      </c>
      <c r="P720" s="41">
        <f>Table1[[#This Row],[امتیاز جایگاه]]+Table1[[#This Row],[امتیاز مدرک]]+Table1[[#This Row],[امتیاز سابقه]]+Table1[[#This Row],[ضریب منطقه خدمتی]]</f>
        <v>7.75</v>
      </c>
    </row>
    <row r="721" spans="1:16" x14ac:dyDescent="0.15">
      <c r="A721" s="35"/>
      <c r="B721" s="38"/>
      <c r="C721" s="38"/>
      <c r="D721" s="38" t="s">
        <v>93</v>
      </c>
      <c r="E721" s="38"/>
      <c r="F721" s="39">
        <f>IF(Table1[[#This Row],[جایگاه سازمانی]]="عملیاتی",IFERROR(VLOOKUP(Table1[[#This Row],[رتبه]],TblOprGrade[#All],2,FALSE),1),IF(Table1[[#This Row],[جایگاه سازمانی]]="دیسپچ",IFERROR(VLOOKUP(Table1[[#This Row],[رتبه]],TblDispGrade[#All],2,FALSE),1),1))</f>
        <v>1</v>
      </c>
      <c r="G721" s="38" t="s">
        <v>9</v>
      </c>
      <c r="H721" s="39">
        <f>VLOOKUP(Table1[[#This Row],[جایگاه سازمانی]],Table2[#All],2,FALSE)</f>
        <v>3</v>
      </c>
      <c r="I721" s="38" t="s">
        <v>14</v>
      </c>
      <c r="J721" s="39">
        <f>VLOOKUP(Table1[[#This Row],[مدرک تحصیلی]],Table3[#All],2,FALSE)</f>
        <v>2</v>
      </c>
      <c r="K721" s="38"/>
      <c r="L721" s="40">
        <v>6</v>
      </c>
      <c r="M721" s="41">
        <f>Table1[[#This Row],[سابقه (سال)]]*'جداول پایه'!$B$21</f>
        <v>1.5</v>
      </c>
      <c r="N721" s="38" t="s">
        <v>17</v>
      </c>
      <c r="O721" s="39">
        <f>IFERROR(IF(Table1[[#This Row],[جایگاه سازمانی]]="عملیاتی",VLOOKUP(Table1[[#This Row],[منطقه خدمتی]],Table4[#All],2,FALSE),0),0)</f>
        <v>1</v>
      </c>
      <c r="P721" s="41">
        <f>Table1[[#This Row],[امتیاز جایگاه]]+Table1[[#This Row],[امتیاز مدرک]]+Table1[[#This Row],[امتیاز سابقه]]+Table1[[#This Row],[ضریب منطقه خدمتی]]</f>
        <v>7.5</v>
      </c>
    </row>
    <row r="722" spans="1:16" x14ac:dyDescent="0.15">
      <c r="A722" s="35"/>
      <c r="B722" s="38"/>
      <c r="C722" s="38"/>
      <c r="D722" s="38" t="s">
        <v>93</v>
      </c>
      <c r="E722" s="38"/>
      <c r="F722" s="39">
        <f>IF(Table1[[#This Row],[جایگاه سازمانی]]="عملیاتی",IFERROR(VLOOKUP(Table1[[#This Row],[رتبه]],TblOprGrade[#All],2,FALSE),1),IF(Table1[[#This Row],[جایگاه سازمانی]]="دیسپچ",IFERROR(VLOOKUP(Table1[[#This Row],[رتبه]],TblDispGrade[#All],2,FALSE),1),1))</f>
        <v>1</v>
      </c>
      <c r="G722" s="38" t="s">
        <v>9</v>
      </c>
      <c r="H722" s="39">
        <f>VLOOKUP(Table1[[#This Row],[جایگاه سازمانی]],Table2[#All],2,FALSE)</f>
        <v>3</v>
      </c>
      <c r="I722" s="38" t="s">
        <v>15</v>
      </c>
      <c r="J722" s="39">
        <f>VLOOKUP(Table1[[#This Row],[مدرک تحصیلی]],Table3[#All],2,FALSE)</f>
        <v>2.5</v>
      </c>
      <c r="K722" s="38"/>
      <c r="L722" s="40">
        <v>1</v>
      </c>
      <c r="M722" s="41">
        <f>Table1[[#This Row],[سابقه (سال)]]*'جداول پایه'!$B$21</f>
        <v>0.25</v>
      </c>
      <c r="N722" s="38" t="s">
        <v>17</v>
      </c>
      <c r="O722" s="39">
        <f>IFERROR(IF(Table1[[#This Row],[جایگاه سازمانی]]="عملیاتی",VLOOKUP(Table1[[#This Row],[منطقه خدمتی]],Table4[#All],2,FALSE),0),0)</f>
        <v>1</v>
      </c>
      <c r="P722" s="41">
        <f>Table1[[#This Row],[امتیاز جایگاه]]+Table1[[#This Row],[امتیاز مدرک]]+Table1[[#This Row],[امتیاز سابقه]]+Table1[[#This Row],[ضریب منطقه خدمتی]]</f>
        <v>6.75</v>
      </c>
    </row>
    <row r="723" spans="1:16" x14ac:dyDescent="0.15">
      <c r="A723" s="35"/>
      <c r="B723" s="38"/>
      <c r="C723" s="38"/>
      <c r="D723" s="38" t="s">
        <v>93</v>
      </c>
      <c r="E723" s="38"/>
      <c r="F723" s="39">
        <f>IF(Table1[[#This Row],[جایگاه سازمانی]]="عملیاتی",IFERROR(VLOOKUP(Table1[[#This Row],[رتبه]],TblOprGrade[#All],2,FALSE),1),IF(Table1[[#This Row],[جایگاه سازمانی]]="دیسپچ",IFERROR(VLOOKUP(Table1[[#This Row],[رتبه]],TblDispGrade[#All],2,FALSE),1),1))</f>
        <v>1</v>
      </c>
      <c r="G723" s="38" t="s">
        <v>9</v>
      </c>
      <c r="H723" s="39">
        <f>VLOOKUP(Table1[[#This Row],[جایگاه سازمانی]],Table2[#All],2,FALSE)</f>
        <v>3</v>
      </c>
      <c r="I723" s="38" t="s">
        <v>15</v>
      </c>
      <c r="J723" s="39">
        <f>VLOOKUP(Table1[[#This Row],[مدرک تحصیلی]],Table3[#All],2,FALSE)</f>
        <v>2.5</v>
      </c>
      <c r="K723" s="38"/>
      <c r="L723" s="40">
        <v>1</v>
      </c>
      <c r="M723" s="41">
        <f>Table1[[#This Row],[سابقه (سال)]]*'جداول پایه'!$B$21</f>
        <v>0.25</v>
      </c>
      <c r="N723" s="38" t="s">
        <v>17</v>
      </c>
      <c r="O723" s="39">
        <f>IFERROR(IF(Table1[[#This Row],[جایگاه سازمانی]]="عملیاتی",VLOOKUP(Table1[[#This Row],[منطقه خدمتی]],Table4[#All],2,FALSE),0),0)</f>
        <v>1</v>
      </c>
      <c r="P723" s="41">
        <f>Table1[[#This Row],[امتیاز جایگاه]]+Table1[[#This Row],[امتیاز مدرک]]+Table1[[#This Row],[امتیاز سابقه]]+Table1[[#This Row],[ضریب منطقه خدمتی]]</f>
        <v>6.75</v>
      </c>
    </row>
    <row r="724" spans="1:16" x14ac:dyDescent="0.15">
      <c r="A724" s="35"/>
      <c r="B724" s="38"/>
      <c r="C724" s="38"/>
      <c r="D724" s="38" t="s">
        <v>93</v>
      </c>
      <c r="E724" s="38"/>
      <c r="F724" s="39">
        <f>IF(Table1[[#This Row],[جایگاه سازمانی]]="عملیاتی",IFERROR(VLOOKUP(Table1[[#This Row],[رتبه]],TblOprGrade[#All],2,FALSE),1),IF(Table1[[#This Row],[جایگاه سازمانی]]="دیسپچ",IFERROR(VLOOKUP(Table1[[#This Row],[رتبه]],TblDispGrade[#All],2,FALSE),1),1))</f>
        <v>1</v>
      </c>
      <c r="G724" s="38" t="s">
        <v>9</v>
      </c>
      <c r="H724" s="39">
        <f>VLOOKUP(Table1[[#This Row],[جایگاه سازمانی]],Table2[#All],2,FALSE)</f>
        <v>3</v>
      </c>
      <c r="I724" s="38" t="s">
        <v>14</v>
      </c>
      <c r="J724" s="39">
        <f>VLOOKUP(Table1[[#This Row],[مدرک تحصیلی]],Table3[#All],2,FALSE)</f>
        <v>2</v>
      </c>
      <c r="K724" s="38"/>
      <c r="L724" s="40">
        <v>1</v>
      </c>
      <c r="M724" s="41">
        <f>Table1[[#This Row],[سابقه (سال)]]*'جداول پایه'!$B$21</f>
        <v>0.25</v>
      </c>
      <c r="N724" s="38" t="s">
        <v>17</v>
      </c>
      <c r="O724" s="39">
        <f>IFERROR(IF(Table1[[#This Row],[جایگاه سازمانی]]="عملیاتی",VLOOKUP(Table1[[#This Row],[منطقه خدمتی]],Table4[#All],2,FALSE),0),0)</f>
        <v>1</v>
      </c>
      <c r="P724" s="41">
        <f>Table1[[#This Row],[امتیاز جایگاه]]+Table1[[#This Row],[امتیاز مدرک]]+Table1[[#This Row],[امتیاز سابقه]]+Table1[[#This Row],[ضریب منطقه خدمتی]]</f>
        <v>6.25</v>
      </c>
    </row>
    <row r="725" spans="1:16" x14ac:dyDescent="0.15">
      <c r="A725" s="35"/>
      <c r="B725" s="38"/>
      <c r="C725" s="38"/>
      <c r="D725" s="38" t="s">
        <v>93</v>
      </c>
      <c r="E725" s="38"/>
      <c r="F725" s="39">
        <f>IF(Table1[[#This Row],[جایگاه سازمانی]]="عملیاتی",IFERROR(VLOOKUP(Table1[[#This Row],[رتبه]],TblOprGrade[#All],2,FALSE),1),IF(Table1[[#This Row],[جایگاه سازمانی]]="دیسپچ",IFERROR(VLOOKUP(Table1[[#This Row],[رتبه]],TblDispGrade[#All],2,FALSE),1),1))</f>
        <v>1</v>
      </c>
      <c r="G725" s="38" t="s">
        <v>9</v>
      </c>
      <c r="H725" s="39">
        <f>VLOOKUP(Table1[[#This Row],[جایگاه سازمانی]],Table2[#All],2,FALSE)</f>
        <v>3</v>
      </c>
      <c r="I725" s="38" t="s">
        <v>15</v>
      </c>
      <c r="J725" s="39">
        <f>VLOOKUP(Table1[[#This Row],[مدرک تحصیلی]],Table3[#All],2,FALSE)</f>
        <v>2.5</v>
      </c>
      <c r="K725" s="38"/>
      <c r="L725" s="40">
        <v>2</v>
      </c>
      <c r="M725" s="41">
        <f>Table1[[#This Row],[سابقه (سال)]]*'جداول پایه'!$B$21</f>
        <v>0.5</v>
      </c>
      <c r="N725" s="38" t="s">
        <v>17</v>
      </c>
      <c r="O725" s="39">
        <f>IFERROR(IF(Table1[[#This Row],[جایگاه سازمانی]]="عملیاتی",VLOOKUP(Table1[[#This Row],[منطقه خدمتی]],Table4[#All],2,FALSE),0),0)</f>
        <v>1</v>
      </c>
      <c r="P725" s="41">
        <f>Table1[[#This Row],[امتیاز جایگاه]]+Table1[[#This Row],[امتیاز مدرک]]+Table1[[#This Row],[امتیاز سابقه]]+Table1[[#This Row],[ضریب منطقه خدمتی]]</f>
        <v>7</v>
      </c>
    </row>
    <row r="726" spans="1:16" x14ac:dyDescent="0.15">
      <c r="A726" s="35"/>
      <c r="B726" s="38"/>
      <c r="C726" s="38"/>
      <c r="D726" s="38" t="s">
        <v>93</v>
      </c>
      <c r="E726" s="38"/>
      <c r="F726" s="39">
        <f>IF(Table1[[#This Row],[جایگاه سازمانی]]="عملیاتی",IFERROR(VLOOKUP(Table1[[#This Row],[رتبه]],TblOprGrade[#All],2,FALSE),1),IF(Table1[[#This Row],[جایگاه سازمانی]]="دیسپچ",IFERROR(VLOOKUP(Table1[[#This Row],[رتبه]],TblDispGrade[#All],2,FALSE),1),1))</f>
        <v>1</v>
      </c>
      <c r="G726" s="38" t="s">
        <v>9</v>
      </c>
      <c r="H726" s="39">
        <f>VLOOKUP(Table1[[#This Row],[جایگاه سازمانی]],Table2[#All],2,FALSE)</f>
        <v>3</v>
      </c>
      <c r="I726" s="38" t="s">
        <v>15</v>
      </c>
      <c r="J726" s="39">
        <f>VLOOKUP(Table1[[#This Row],[مدرک تحصیلی]],Table3[#All],2,FALSE)</f>
        <v>2.5</v>
      </c>
      <c r="K726" s="38"/>
      <c r="L726" s="40">
        <v>2</v>
      </c>
      <c r="M726" s="41">
        <f>Table1[[#This Row],[سابقه (سال)]]*'جداول پایه'!$B$21</f>
        <v>0.5</v>
      </c>
      <c r="N726" s="38" t="s">
        <v>17</v>
      </c>
      <c r="O726" s="39">
        <f>IFERROR(IF(Table1[[#This Row],[جایگاه سازمانی]]="عملیاتی",VLOOKUP(Table1[[#This Row],[منطقه خدمتی]],Table4[#All],2,FALSE),0),0)</f>
        <v>1</v>
      </c>
      <c r="P726" s="41">
        <f>Table1[[#This Row],[امتیاز جایگاه]]+Table1[[#This Row],[امتیاز مدرک]]+Table1[[#This Row],[امتیاز سابقه]]+Table1[[#This Row],[ضریب منطقه خدمتی]]</f>
        <v>7</v>
      </c>
    </row>
    <row r="727" spans="1:16" x14ac:dyDescent="0.15">
      <c r="A727" s="35"/>
      <c r="B727" s="38"/>
      <c r="C727" s="38"/>
      <c r="D727" s="38" t="s">
        <v>93</v>
      </c>
      <c r="E727" s="38"/>
      <c r="F727" s="39">
        <f>IF(Table1[[#This Row],[جایگاه سازمانی]]="عملیاتی",IFERROR(VLOOKUP(Table1[[#This Row],[رتبه]],TblOprGrade[#All],2,FALSE),1),IF(Table1[[#This Row],[جایگاه سازمانی]]="دیسپچ",IFERROR(VLOOKUP(Table1[[#This Row],[رتبه]],TblDispGrade[#All],2,FALSE),1),1))</f>
        <v>1</v>
      </c>
      <c r="G727" s="38" t="s">
        <v>9</v>
      </c>
      <c r="H727" s="39">
        <f>VLOOKUP(Table1[[#This Row],[جایگاه سازمانی]],Table2[#All],2,FALSE)</f>
        <v>3</v>
      </c>
      <c r="I727" s="38" t="s">
        <v>14</v>
      </c>
      <c r="J727" s="39">
        <f>VLOOKUP(Table1[[#This Row],[مدرک تحصیلی]],Table3[#All],2,FALSE)</f>
        <v>2</v>
      </c>
      <c r="K727" s="38"/>
      <c r="L727" s="40">
        <v>1</v>
      </c>
      <c r="M727" s="41">
        <f>Table1[[#This Row],[سابقه (سال)]]*'جداول پایه'!$B$21</f>
        <v>0.25</v>
      </c>
      <c r="N727" s="38" t="s">
        <v>17</v>
      </c>
      <c r="O727" s="39">
        <f>IFERROR(IF(Table1[[#This Row],[جایگاه سازمانی]]="عملیاتی",VLOOKUP(Table1[[#This Row],[منطقه خدمتی]],Table4[#All],2,FALSE),0),0)</f>
        <v>1</v>
      </c>
      <c r="P727" s="41">
        <f>Table1[[#This Row],[امتیاز جایگاه]]+Table1[[#This Row],[امتیاز مدرک]]+Table1[[#This Row],[امتیاز سابقه]]+Table1[[#This Row],[ضریب منطقه خدمتی]]</f>
        <v>6.25</v>
      </c>
    </row>
    <row r="728" spans="1:16" x14ac:dyDescent="0.15">
      <c r="A728" s="35"/>
      <c r="B728" s="38"/>
      <c r="C728" s="38"/>
      <c r="D728" s="38" t="s">
        <v>93</v>
      </c>
      <c r="E728" s="38"/>
      <c r="F728" s="39">
        <f>IF(Table1[[#This Row],[جایگاه سازمانی]]="عملیاتی",IFERROR(VLOOKUP(Table1[[#This Row],[رتبه]],TblOprGrade[#All],2,FALSE),1),IF(Table1[[#This Row],[جایگاه سازمانی]]="دیسپچ",IFERROR(VLOOKUP(Table1[[#This Row],[رتبه]],TblDispGrade[#All],2,FALSE),1),1))</f>
        <v>1</v>
      </c>
      <c r="G728" s="38" t="s">
        <v>9</v>
      </c>
      <c r="H728" s="39">
        <f>VLOOKUP(Table1[[#This Row],[جایگاه سازمانی]],Table2[#All],2,FALSE)</f>
        <v>3</v>
      </c>
      <c r="I728" s="38" t="s">
        <v>15</v>
      </c>
      <c r="J728" s="39">
        <f>VLOOKUP(Table1[[#This Row],[مدرک تحصیلی]],Table3[#All],2,FALSE)</f>
        <v>2.5</v>
      </c>
      <c r="K728" s="38"/>
      <c r="L728" s="40">
        <v>18</v>
      </c>
      <c r="M728" s="41">
        <f>Table1[[#This Row],[سابقه (سال)]]*'جداول پایه'!$B$21</f>
        <v>4.5</v>
      </c>
      <c r="N728" s="38" t="s">
        <v>19</v>
      </c>
      <c r="O728" s="39">
        <f>IFERROR(IF(Table1[[#This Row],[جایگاه سازمانی]]="عملیاتی",VLOOKUP(Table1[[#This Row],[منطقه خدمتی]],Table4[#All],2,FALSE),0),0)</f>
        <v>4</v>
      </c>
      <c r="P728" s="41">
        <f>Table1[[#This Row],[امتیاز جایگاه]]+Table1[[#This Row],[امتیاز مدرک]]+Table1[[#This Row],[امتیاز سابقه]]+Table1[[#This Row],[ضریب منطقه خدمتی]]</f>
        <v>14</v>
      </c>
    </row>
    <row r="729" spans="1:16" x14ac:dyDescent="0.15">
      <c r="A729" s="35"/>
      <c r="B729" s="38"/>
      <c r="C729" s="38"/>
      <c r="D729" s="38" t="s">
        <v>93</v>
      </c>
      <c r="E729" s="38"/>
      <c r="F729" s="39">
        <f>IF(Table1[[#This Row],[جایگاه سازمانی]]="عملیاتی",IFERROR(VLOOKUP(Table1[[#This Row],[رتبه]],TblOprGrade[#All],2,FALSE),1),IF(Table1[[#This Row],[جایگاه سازمانی]]="دیسپچ",IFERROR(VLOOKUP(Table1[[#This Row],[رتبه]],TblDispGrade[#All],2,FALSE),1),1))</f>
        <v>1</v>
      </c>
      <c r="G729" s="38" t="s">
        <v>9</v>
      </c>
      <c r="H729" s="39">
        <f>VLOOKUP(Table1[[#This Row],[جایگاه سازمانی]],Table2[#All],2,FALSE)</f>
        <v>3</v>
      </c>
      <c r="I729" s="38" t="s">
        <v>13</v>
      </c>
      <c r="J729" s="39">
        <f>VLOOKUP(Table1[[#This Row],[مدرک تحصیلی]],Table3[#All],2,FALSE)</f>
        <v>1.5</v>
      </c>
      <c r="K729" s="38"/>
      <c r="L729" s="40">
        <v>27</v>
      </c>
      <c r="M729" s="41">
        <f>Table1[[#This Row],[سابقه (سال)]]*'جداول پایه'!$B$21</f>
        <v>6.75</v>
      </c>
      <c r="N729" s="38" t="s">
        <v>18</v>
      </c>
      <c r="O729" s="39">
        <f>IFERROR(IF(Table1[[#This Row],[جایگاه سازمانی]]="عملیاتی",VLOOKUP(Table1[[#This Row],[منطقه خدمتی]],Table4[#All],2,FALSE),0),0)</f>
        <v>2</v>
      </c>
      <c r="P729" s="41">
        <f>Table1[[#This Row],[امتیاز جایگاه]]+Table1[[#This Row],[امتیاز مدرک]]+Table1[[#This Row],[امتیاز سابقه]]+Table1[[#This Row],[ضریب منطقه خدمتی]]</f>
        <v>13.25</v>
      </c>
    </row>
    <row r="730" spans="1:16" x14ac:dyDescent="0.15">
      <c r="A730" s="35"/>
      <c r="B730" s="38"/>
      <c r="C730" s="38"/>
      <c r="D730" s="38" t="s">
        <v>93</v>
      </c>
      <c r="E730" s="38"/>
      <c r="F730" s="39">
        <f>IF(Table1[[#This Row],[جایگاه سازمانی]]="عملیاتی",IFERROR(VLOOKUP(Table1[[#This Row],[رتبه]],TblOprGrade[#All],2,FALSE),1),IF(Table1[[#This Row],[جایگاه سازمانی]]="دیسپچ",IFERROR(VLOOKUP(Table1[[#This Row],[رتبه]],TblDispGrade[#All],2,FALSE),1),1))</f>
        <v>1</v>
      </c>
      <c r="G730" s="38" t="s">
        <v>9</v>
      </c>
      <c r="H730" s="39">
        <f>VLOOKUP(Table1[[#This Row],[جایگاه سازمانی]],Table2[#All],2,FALSE)</f>
        <v>3</v>
      </c>
      <c r="I730" s="38" t="s">
        <v>15</v>
      </c>
      <c r="J730" s="39">
        <f>VLOOKUP(Table1[[#This Row],[مدرک تحصیلی]],Table3[#All],2,FALSE)</f>
        <v>2.5</v>
      </c>
      <c r="K730" s="38"/>
      <c r="L730" s="40">
        <v>12</v>
      </c>
      <c r="M730" s="41">
        <f>Table1[[#This Row],[سابقه (سال)]]*'جداول پایه'!$B$21</f>
        <v>3</v>
      </c>
      <c r="N730" s="38" t="s">
        <v>17</v>
      </c>
      <c r="O730" s="39">
        <f>IFERROR(IF(Table1[[#This Row],[جایگاه سازمانی]]="عملیاتی",VLOOKUP(Table1[[#This Row],[منطقه خدمتی]],Table4[#All],2,FALSE),0),0)</f>
        <v>1</v>
      </c>
      <c r="P730" s="41">
        <f>Table1[[#This Row],[امتیاز جایگاه]]+Table1[[#This Row],[امتیاز مدرک]]+Table1[[#This Row],[امتیاز سابقه]]+Table1[[#This Row],[ضریب منطقه خدمتی]]</f>
        <v>9.5</v>
      </c>
    </row>
    <row r="731" spans="1:16" x14ac:dyDescent="0.15">
      <c r="A731" s="35"/>
      <c r="B731" s="38"/>
      <c r="C731" s="38"/>
      <c r="D731" s="38" t="s">
        <v>93</v>
      </c>
      <c r="E731" s="38"/>
      <c r="F731" s="39">
        <f>IF(Table1[[#This Row],[جایگاه سازمانی]]="عملیاتی",IFERROR(VLOOKUP(Table1[[#This Row],[رتبه]],TblOprGrade[#All],2,FALSE),1),IF(Table1[[#This Row],[جایگاه سازمانی]]="دیسپچ",IFERROR(VLOOKUP(Table1[[#This Row],[رتبه]],TblDispGrade[#All],2,FALSE),1),1))</f>
        <v>1</v>
      </c>
      <c r="G731" s="38" t="s">
        <v>9</v>
      </c>
      <c r="H731" s="39">
        <f>VLOOKUP(Table1[[#This Row],[جایگاه سازمانی]],Table2[#All],2,FALSE)</f>
        <v>3</v>
      </c>
      <c r="I731" s="38" t="s">
        <v>14</v>
      </c>
      <c r="J731" s="39">
        <f>VLOOKUP(Table1[[#This Row],[مدرک تحصیلی]],Table3[#All],2,FALSE)</f>
        <v>2</v>
      </c>
      <c r="K731" s="38"/>
      <c r="L731" s="40">
        <v>1</v>
      </c>
      <c r="M731" s="41">
        <f>Table1[[#This Row],[سابقه (سال)]]*'جداول پایه'!$B$21</f>
        <v>0.25</v>
      </c>
      <c r="N731" s="38" t="s">
        <v>17</v>
      </c>
      <c r="O731" s="39">
        <f>IFERROR(IF(Table1[[#This Row],[جایگاه سازمانی]]="عملیاتی",VLOOKUP(Table1[[#This Row],[منطقه خدمتی]],Table4[#All],2,FALSE),0),0)</f>
        <v>1</v>
      </c>
      <c r="P731" s="41">
        <f>Table1[[#This Row],[امتیاز جایگاه]]+Table1[[#This Row],[امتیاز مدرک]]+Table1[[#This Row],[امتیاز سابقه]]+Table1[[#This Row],[ضریب منطقه خدمتی]]</f>
        <v>6.25</v>
      </c>
    </row>
    <row r="732" spans="1:16" x14ac:dyDescent="0.15">
      <c r="A732" s="35"/>
      <c r="B732" s="38"/>
      <c r="C732" s="38"/>
      <c r="D732" s="38" t="s">
        <v>93</v>
      </c>
      <c r="E732" s="38"/>
      <c r="F732" s="39">
        <f>IF(Table1[[#This Row],[جایگاه سازمانی]]="عملیاتی",IFERROR(VLOOKUP(Table1[[#This Row],[رتبه]],TblOprGrade[#All],2,FALSE),1),IF(Table1[[#This Row],[جایگاه سازمانی]]="دیسپچ",IFERROR(VLOOKUP(Table1[[#This Row],[رتبه]],TblDispGrade[#All],2,FALSE),1),1))</f>
        <v>1</v>
      </c>
      <c r="G732" s="38" t="s">
        <v>9</v>
      </c>
      <c r="H732" s="39">
        <f>VLOOKUP(Table1[[#This Row],[جایگاه سازمانی]],Table2[#All],2,FALSE)</f>
        <v>3</v>
      </c>
      <c r="I732" s="38" t="s">
        <v>14</v>
      </c>
      <c r="J732" s="39">
        <f>VLOOKUP(Table1[[#This Row],[مدرک تحصیلی]],Table3[#All],2,FALSE)</f>
        <v>2</v>
      </c>
      <c r="K732" s="38"/>
      <c r="L732" s="40">
        <v>19</v>
      </c>
      <c r="M732" s="41">
        <f>Table1[[#This Row],[سابقه (سال)]]*'جداول پایه'!$B$21</f>
        <v>4.75</v>
      </c>
      <c r="N732" s="38" t="s">
        <v>17</v>
      </c>
      <c r="O732" s="39">
        <f>IFERROR(IF(Table1[[#This Row],[جایگاه سازمانی]]="عملیاتی",VLOOKUP(Table1[[#This Row],[منطقه خدمتی]],Table4[#All],2,FALSE),0),0)</f>
        <v>1</v>
      </c>
      <c r="P732" s="41">
        <f>Table1[[#This Row],[امتیاز جایگاه]]+Table1[[#This Row],[امتیاز مدرک]]+Table1[[#This Row],[امتیاز سابقه]]+Table1[[#This Row],[ضریب منطقه خدمتی]]</f>
        <v>10.75</v>
      </c>
    </row>
    <row r="733" spans="1:16" x14ac:dyDescent="0.15">
      <c r="A733" s="35"/>
      <c r="B733" s="38"/>
      <c r="C733" s="38"/>
      <c r="D733" s="38" t="s">
        <v>93</v>
      </c>
      <c r="E733" s="38"/>
      <c r="F733" s="39">
        <f>IF(Table1[[#This Row],[جایگاه سازمانی]]="عملیاتی",IFERROR(VLOOKUP(Table1[[#This Row],[رتبه]],TblOprGrade[#All],2,FALSE),1),IF(Table1[[#This Row],[جایگاه سازمانی]]="دیسپچ",IFERROR(VLOOKUP(Table1[[#This Row],[رتبه]],TblDispGrade[#All],2,FALSE),1),1))</f>
        <v>1</v>
      </c>
      <c r="G733" s="38" t="s">
        <v>9</v>
      </c>
      <c r="H733" s="39">
        <f>VLOOKUP(Table1[[#This Row],[جایگاه سازمانی]],Table2[#All],2,FALSE)</f>
        <v>3</v>
      </c>
      <c r="I733" s="38" t="s">
        <v>15</v>
      </c>
      <c r="J733" s="39">
        <f>VLOOKUP(Table1[[#This Row],[مدرک تحصیلی]],Table3[#All],2,FALSE)</f>
        <v>2.5</v>
      </c>
      <c r="K733" s="38"/>
      <c r="L733" s="40">
        <v>3</v>
      </c>
      <c r="M733" s="41">
        <f>Table1[[#This Row],[سابقه (سال)]]*'جداول پایه'!$B$21</f>
        <v>0.75</v>
      </c>
      <c r="N733" s="38" t="s">
        <v>17</v>
      </c>
      <c r="O733" s="39">
        <f>IFERROR(IF(Table1[[#This Row],[جایگاه سازمانی]]="عملیاتی",VLOOKUP(Table1[[#This Row],[منطقه خدمتی]],Table4[#All],2,FALSE),0),0)</f>
        <v>1</v>
      </c>
      <c r="P733" s="41">
        <f>Table1[[#This Row],[امتیاز جایگاه]]+Table1[[#This Row],[امتیاز مدرک]]+Table1[[#This Row],[امتیاز سابقه]]+Table1[[#This Row],[ضریب منطقه خدمتی]]</f>
        <v>7.25</v>
      </c>
    </row>
    <row r="734" spans="1:16" x14ac:dyDescent="0.15">
      <c r="A734" s="35"/>
      <c r="B734" s="38"/>
      <c r="C734" s="38"/>
      <c r="D734" s="38" t="s">
        <v>93</v>
      </c>
      <c r="E734" s="38"/>
      <c r="F734" s="39">
        <f>IF(Table1[[#This Row],[جایگاه سازمانی]]="عملیاتی",IFERROR(VLOOKUP(Table1[[#This Row],[رتبه]],TblOprGrade[#All],2,FALSE),1),IF(Table1[[#This Row],[جایگاه سازمانی]]="دیسپچ",IFERROR(VLOOKUP(Table1[[#This Row],[رتبه]],TblDispGrade[#All],2,FALSE),1),1))</f>
        <v>1</v>
      </c>
      <c r="G734" s="38" t="s">
        <v>9</v>
      </c>
      <c r="H734" s="39">
        <f>VLOOKUP(Table1[[#This Row],[جایگاه سازمانی]],Table2[#All],2,FALSE)</f>
        <v>3</v>
      </c>
      <c r="I734" s="38" t="s">
        <v>14</v>
      </c>
      <c r="J734" s="39">
        <f>VLOOKUP(Table1[[#This Row],[مدرک تحصیلی]],Table3[#All],2,FALSE)</f>
        <v>2</v>
      </c>
      <c r="K734" s="38"/>
      <c r="L734" s="40">
        <v>2</v>
      </c>
      <c r="M734" s="41">
        <f>Table1[[#This Row],[سابقه (سال)]]*'جداول پایه'!$B$21</f>
        <v>0.5</v>
      </c>
      <c r="N734" s="38" t="s">
        <v>17</v>
      </c>
      <c r="O734" s="39">
        <f>IFERROR(IF(Table1[[#This Row],[جایگاه سازمانی]]="عملیاتی",VLOOKUP(Table1[[#This Row],[منطقه خدمتی]],Table4[#All],2,FALSE),0),0)</f>
        <v>1</v>
      </c>
      <c r="P734" s="41">
        <f>Table1[[#This Row],[امتیاز جایگاه]]+Table1[[#This Row],[امتیاز مدرک]]+Table1[[#This Row],[امتیاز سابقه]]+Table1[[#This Row],[ضریب منطقه خدمتی]]</f>
        <v>6.5</v>
      </c>
    </row>
    <row r="735" spans="1:16" x14ac:dyDescent="0.15">
      <c r="A735" s="35"/>
      <c r="B735" s="38"/>
      <c r="C735" s="38"/>
      <c r="D735" s="38" t="s">
        <v>93</v>
      </c>
      <c r="E735" s="38"/>
      <c r="F735" s="39">
        <f>IF(Table1[[#This Row],[جایگاه سازمانی]]="عملیاتی",IFERROR(VLOOKUP(Table1[[#This Row],[رتبه]],TblOprGrade[#All],2,FALSE),1),IF(Table1[[#This Row],[جایگاه سازمانی]]="دیسپچ",IFERROR(VLOOKUP(Table1[[#This Row],[رتبه]],TblDispGrade[#All],2,FALSE),1),1))</f>
        <v>1</v>
      </c>
      <c r="G735" s="38" t="s">
        <v>9</v>
      </c>
      <c r="H735" s="39">
        <f>VLOOKUP(Table1[[#This Row],[جایگاه سازمانی]],Table2[#All],2,FALSE)</f>
        <v>3</v>
      </c>
      <c r="I735" s="38" t="s">
        <v>15</v>
      </c>
      <c r="J735" s="39">
        <f>VLOOKUP(Table1[[#This Row],[مدرک تحصیلی]],Table3[#All],2,FALSE)</f>
        <v>2.5</v>
      </c>
      <c r="K735" s="38"/>
      <c r="L735" s="40">
        <v>1</v>
      </c>
      <c r="M735" s="41">
        <f>Table1[[#This Row],[سابقه (سال)]]*'جداول پایه'!$B$21</f>
        <v>0.25</v>
      </c>
      <c r="N735" s="38" t="s">
        <v>17</v>
      </c>
      <c r="O735" s="39">
        <f>IFERROR(IF(Table1[[#This Row],[جایگاه سازمانی]]="عملیاتی",VLOOKUP(Table1[[#This Row],[منطقه خدمتی]],Table4[#All],2,FALSE),0),0)</f>
        <v>1</v>
      </c>
      <c r="P735" s="41">
        <f>Table1[[#This Row],[امتیاز جایگاه]]+Table1[[#This Row],[امتیاز مدرک]]+Table1[[#This Row],[امتیاز سابقه]]+Table1[[#This Row],[ضریب منطقه خدمتی]]</f>
        <v>6.75</v>
      </c>
    </row>
    <row r="736" spans="1:16" x14ac:dyDescent="0.15">
      <c r="A736" s="35"/>
      <c r="B736" s="38"/>
      <c r="C736" s="38"/>
      <c r="D736" s="38" t="s">
        <v>93</v>
      </c>
      <c r="E736" s="38"/>
      <c r="F736" s="39">
        <f>IF(Table1[[#This Row],[جایگاه سازمانی]]="عملیاتی",IFERROR(VLOOKUP(Table1[[#This Row],[رتبه]],TblOprGrade[#All],2,FALSE),1),IF(Table1[[#This Row],[جایگاه سازمانی]]="دیسپچ",IFERROR(VLOOKUP(Table1[[#This Row],[رتبه]],TblDispGrade[#All],2,FALSE),1),1))</f>
        <v>1</v>
      </c>
      <c r="G736" s="38" t="s">
        <v>9</v>
      </c>
      <c r="H736" s="39">
        <f>VLOOKUP(Table1[[#This Row],[جایگاه سازمانی]],Table2[#All],2,FALSE)</f>
        <v>3</v>
      </c>
      <c r="I736" s="38" t="s">
        <v>15</v>
      </c>
      <c r="J736" s="39">
        <f>VLOOKUP(Table1[[#This Row],[مدرک تحصیلی]],Table3[#All],2,FALSE)</f>
        <v>2.5</v>
      </c>
      <c r="K736" s="38"/>
      <c r="L736" s="40">
        <v>1</v>
      </c>
      <c r="M736" s="41">
        <f>Table1[[#This Row],[سابقه (سال)]]*'جداول پایه'!$B$21</f>
        <v>0.25</v>
      </c>
      <c r="N736" s="38" t="s">
        <v>17</v>
      </c>
      <c r="O736" s="39">
        <f>IFERROR(IF(Table1[[#This Row],[جایگاه سازمانی]]="عملیاتی",VLOOKUP(Table1[[#This Row],[منطقه خدمتی]],Table4[#All],2,FALSE),0),0)</f>
        <v>1</v>
      </c>
      <c r="P736" s="41">
        <f>Table1[[#This Row],[امتیاز جایگاه]]+Table1[[#This Row],[امتیاز مدرک]]+Table1[[#This Row],[امتیاز سابقه]]+Table1[[#This Row],[ضریب منطقه خدمتی]]</f>
        <v>6.75</v>
      </c>
    </row>
    <row r="737" spans="1:16" x14ac:dyDescent="0.15">
      <c r="A737" s="35"/>
      <c r="B737" s="38"/>
      <c r="C737" s="38"/>
      <c r="D737" s="38" t="s">
        <v>93</v>
      </c>
      <c r="E737" s="38"/>
      <c r="F737" s="39">
        <f>IF(Table1[[#This Row],[جایگاه سازمانی]]="عملیاتی",IFERROR(VLOOKUP(Table1[[#This Row],[رتبه]],TblOprGrade[#All],2,FALSE),1),IF(Table1[[#This Row],[جایگاه سازمانی]]="دیسپچ",IFERROR(VLOOKUP(Table1[[#This Row],[رتبه]],TblDispGrade[#All],2,FALSE),1),1))</f>
        <v>1</v>
      </c>
      <c r="G737" s="38" t="s">
        <v>9</v>
      </c>
      <c r="H737" s="39">
        <f>VLOOKUP(Table1[[#This Row],[جایگاه سازمانی]],Table2[#All],2,FALSE)</f>
        <v>3</v>
      </c>
      <c r="I737" s="38" t="s">
        <v>15</v>
      </c>
      <c r="J737" s="39">
        <f>VLOOKUP(Table1[[#This Row],[مدرک تحصیلی]],Table3[#All],2,FALSE)</f>
        <v>2.5</v>
      </c>
      <c r="K737" s="38"/>
      <c r="L737" s="40">
        <v>1</v>
      </c>
      <c r="M737" s="41">
        <f>Table1[[#This Row],[سابقه (سال)]]*'جداول پایه'!$B$21</f>
        <v>0.25</v>
      </c>
      <c r="N737" s="38" t="s">
        <v>17</v>
      </c>
      <c r="O737" s="39">
        <f>IFERROR(IF(Table1[[#This Row],[جایگاه سازمانی]]="عملیاتی",VLOOKUP(Table1[[#This Row],[منطقه خدمتی]],Table4[#All],2,FALSE),0),0)</f>
        <v>1</v>
      </c>
      <c r="P737" s="41">
        <f>Table1[[#This Row],[امتیاز جایگاه]]+Table1[[#This Row],[امتیاز مدرک]]+Table1[[#This Row],[امتیاز سابقه]]+Table1[[#This Row],[ضریب منطقه خدمتی]]</f>
        <v>6.75</v>
      </c>
    </row>
    <row r="738" spans="1:16" x14ac:dyDescent="0.15">
      <c r="A738" s="35"/>
      <c r="B738" s="38"/>
      <c r="C738" s="38"/>
      <c r="D738" s="38" t="s">
        <v>93</v>
      </c>
      <c r="E738" s="38"/>
      <c r="F738" s="39">
        <f>IF(Table1[[#This Row],[جایگاه سازمانی]]="عملیاتی",IFERROR(VLOOKUP(Table1[[#This Row],[رتبه]],TblOprGrade[#All],2,FALSE),1),IF(Table1[[#This Row],[جایگاه سازمانی]]="دیسپچ",IFERROR(VLOOKUP(Table1[[#This Row],[رتبه]],TblDispGrade[#All],2,FALSE),1),1))</f>
        <v>1</v>
      </c>
      <c r="G738" s="38" t="s">
        <v>9</v>
      </c>
      <c r="H738" s="39">
        <f>VLOOKUP(Table1[[#This Row],[جایگاه سازمانی]],Table2[#All],2,FALSE)</f>
        <v>3</v>
      </c>
      <c r="I738" s="38" t="s">
        <v>14</v>
      </c>
      <c r="J738" s="39">
        <f>VLOOKUP(Table1[[#This Row],[مدرک تحصیلی]],Table3[#All],2,FALSE)</f>
        <v>2</v>
      </c>
      <c r="K738" s="38"/>
      <c r="L738" s="40">
        <v>1</v>
      </c>
      <c r="M738" s="41">
        <f>Table1[[#This Row],[سابقه (سال)]]*'جداول پایه'!$B$21</f>
        <v>0.25</v>
      </c>
      <c r="N738" s="38" t="s">
        <v>17</v>
      </c>
      <c r="O738" s="39">
        <f>IFERROR(IF(Table1[[#This Row],[جایگاه سازمانی]]="عملیاتی",VLOOKUP(Table1[[#This Row],[منطقه خدمتی]],Table4[#All],2,FALSE),0),0)</f>
        <v>1</v>
      </c>
      <c r="P738" s="41">
        <f>Table1[[#This Row],[امتیاز جایگاه]]+Table1[[#This Row],[امتیاز مدرک]]+Table1[[#This Row],[امتیاز سابقه]]+Table1[[#This Row],[ضریب منطقه خدمتی]]</f>
        <v>6.25</v>
      </c>
    </row>
    <row r="739" spans="1:16" x14ac:dyDescent="0.15">
      <c r="A739" s="35"/>
      <c r="B739" s="38"/>
      <c r="C739" s="38"/>
      <c r="D739" s="38" t="s">
        <v>93</v>
      </c>
      <c r="E739" s="38"/>
      <c r="F739" s="39">
        <f>IF(Table1[[#This Row],[جایگاه سازمانی]]="عملیاتی",IFERROR(VLOOKUP(Table1[[#This Row],[رتبه]],TblOprGrade[#All],2,FALSE),1),IF(Table1[[#This Row],[جایگاه سازمانی]]="دیسپچ",IFERROR(VLOOKUP(Table1[[#This Row],[رتبه]],TblDispGrade[#All],2,FALSE),1),1))</f>
        <v>1</v>
      </c>
      <c r="G739" s="38" t="s">
        <v>9</v>
      </c>
      <c r="H739" s="39">
        <f>VLOOKUP(Table1[[#This Row],[جایگاه سازمانی]],Table2[#All],2,FALSE)</f>
        <v>3</v>
      </c>
      <c r="I739" s="38" t="s">
        <v>14</v>
      </c>
      <c r="J739" s="39">
        <f>VLOOKUP(Table1[[#This Row],[مدرک تحصیلی]],Table3[#All],2,FALSE)</f>
        <v>2</v>
      </c>
      <c r="K739" s="38"/>
      <c r="L739" s="40">
        <v>5</v>
      </c>
      <c r="M739" s="41">
        <f>Table1[[#This Row],[سابقه (سال)]]*'جداول پایه'!$B$21</f>
        <v>1.25</v>
      </c>
      <c r="N739" s="38" t="s">
        <v>17</v>
      </c>
      <c r="O739" s="39">
        <f>IFERROR(IF(Table1[[#This Row],[جایگاه سازمانی]]="عملیاتی",VLOOKUP(Table1[[#This Row],[منطقه خدمتی]],Table4[#All],2,FALSE),0),0)</f>
        <v>1</v>
      </c>
      <c r="P739" s="41">
        <f>Table1[[#This Row],[امتیاز جایگاه]]+Table1[[#This Row],[امتیاز مدرک]]+Table1[[#This Row],[امتیاز سابقه]]+Table1[[#This Row],[ضریب منطقه خدمتی]]</f>
        <v>7.25</v>
      </c>
    </row>
    <row r="740" spans="1:16" x14ac:dyDescent="0.15">
      <c r="A740" s="35"/>
      <c r="B740" s="38"/>
      <c r="C740" s="38"/>
      <c r="D740" s="38" t="s">
        <v>93</v>
      </c>
      <c r="E740" s="38"/>
      <c r="F740" s="39">
        <f>IF(Table1[[#This Row],[جایگاه سازمانی]]="عملیاتی",IFERROR(VLOOKUP(Table1[[#This Row],[رتبه]],TblOprGrade[#All],2,FALSE),1),IF(Table1[[#This Row],[جایگاه سازمانی]]="دیسپچ",IFERROR(VLOOKUP(Table1[[#This Row],[رتبه]],TblDispGrade[#All],2,FALSE),1),1))</f>
        <v>1</v>
      </c>
      <c r="G740" s="38" t="s">
        <v>9</v>
      </c>
      <c r="H740" s="39">
        <f>VLOOKUP(Table1[[#This Row],[جایگاه سازمانی]],Table2[#All],2,FALSE)</f>
        <v>3</v>
      </c>
      <c r="I740" s="38" t="s">
        <v>15</v>
      </c>
      <c r="J740" s="39">
        <f>VLOOKUP(Table1[[#This Row],[مدرک تحصیلی]],Table3[#All],2,FALSE)</f>
        <v>2.5</v>
      </c>
      <c r="K740" s="38"/>
      <c r="L740" s="40">
        <v>1</v>
      </c>
      <c r="M740" s="41">
        <f>Table1[[#This Row],[سابقه (سال)]]*'جداول پایه'!$B$21</f>
        <v>0.25</v>
      </c>
      <c r="N740" s="38" t="s">
        <v>17</v>
      </c>
      <c r="O740" s="39">
        <f>IFERROR(IF(Table1[[#This Row],[جایگاه سازمانی]]="عملیاتی",VLOOKUP(Table1[[#This Row],[منطقه خدمتی]],Table4[#All],2,FALSE),0),0)</f>
        <v>1</v>
      </c>
      <c r="P740" s="41">
        <f>Table1[[#This Row],[امتیاز جایگاه]]+Table1[[#This Row],[امتیاز مدرک]]+Table1[[#This Row],[امتیاز سابقه]]+Table1[[#This Row],[ضریب منطقه خدمتی]]</f>
        <v>6.75</v>
      </c>
    </row>
    <row r="741" spans="1:16" x14ac:dyDescent="0.15">
      <c r="A741" s="35"/>
      <c r="B741" s="38"/>
      <c r="C741" s="38"/>
      <c r="D741" s="38" t="s">
        <v>93</v>
      </c>
      <c r="E741" s="38"/>
      <c r="F741" s="39">
        <f>IF(Table1[[#This Row],[جایگاه سازمانی]]="عملیاتی",IFERROR(VLOOKUP(Table1[[#This Row],[رتبه]],TblOprGrade[#All],2,FALSE),1),IF(Table1[[#This Row],[جایگاه سازمانی]]="دیسپچ",IFERROR(VLOOKUP(Table1[[#This Row],[رتبه]],TblDispGrade[#All],2,FALSE),1),1))</f>
        <v>1</v>
      </c>
      <c r="G741" s="38" t="s">
        <v>9</v>
      </c>
      <c r="H741" s="39">
        <f>VLOOKUP(Table1[[#This Row],[جایگاه سازمانی]],Table2[#All],2,FALSE)</f>
        <v>3</v>
      </c>
      <c r="I741" s="38" t="s">
        <v>15</v>
      </c>
      <c r="J741" s="39">
        <f>VLOOKUP(Table1[[#This Row],[مدرک تحصیلی]],Table3[#All],2,FALSE)</f>
        <v>2.5</v>
      </c>
      <c r="K741" s="38"/>
      <c r="L741" s="40">
        <v>1</v>
      </c>
      <c r="M741" s="41">
        <f>Table1[[#This Row],[سابقه (سال)]]*'جداول پایه'!$B$21</f>
        <v>0.25</v>
      </c>
      <c r="N741" s="38" t="s">
        <v>17</v>
      </c>
      <c r="O741" s="39">
        <f>IFERROR(IF(Table1[[#This Row],[جایگاه سازمانی]]="عملیاتی",VLOOKUP(Table1[[#This Row],[منطقه خدمتی]],Table4[#All],2,FALSE),0),0)</f>
        <v>1</v>
      </c>
      <c r="P741" s="41">
        <f>Table1[[#This Row],[امتیاز جایگاه]]+Table1[[#This Row],[امتیاز مدرک]]+Table1[[#This Row],[امتیاز سابقه]]+Table1[[#This Row],[ضریب منطقه خدمتی]]</f>
        <v>6.75</v>
      </c>
    </row>
    <row r="742" spans="1:16" x14ac:dyDescent="0.15">
      <c r="A742" s="35"/>
      <c r="B742" s="38"/>
      <c r="C742" s="38"/>
      <c r="D742" s="38" t="s">
        <v>93</v>
      </c>
      <c r="E742" s="38"/>
      <c r="F742" s="39">
        <f>IF(Table1[[#This Row],[جایگاه سازمانی]]="عملیاتی",IFERROR(VLOOKUP(Table1[[#This Row],[رتبه]],TblOprGrade[#All],2,FALSE),1),IF(Table1[[#This Row],[جایگاه سازمانی]]="دیسپچ",IFERROR(VLOOKUP(Table1[[#This Row],[رتبه]],TblDispGrade[#All],2,FALSE),1),1))</f>
        <v>1</v>
      </c>
      <c r="G742" s="38" t="s">
        <v>9</v>
      </c>
      <c r="H742" s="39">
        <f>VLOOKUP(Table1[[#This Row],[جایگاه سازمانی]],Table2[#All],2,FALSE)</f>
        <v>3</v>
      </c>
      <c r="I742" s="38" t="s">
        <v>15</v>
      </c>
      <c r="J742" s="39">
        <f>VLOOKUP(Table1[[#This Row],[مدرک تحصیلی]],Table3[#All],2,FALSE)</f>
        <v>2.5</v>
      </c>
      <c r="K742" s="38"/>
      <c r="L742" s="40">
        <v>2</v>
      </c>
      <c r="M742" s="41">
        <f>Table1[[#This Row],[سابقه (سال)]]*'جداول پایه'!$B$21</f>
        <v>0.5</v>
      </c>
      <c r="N742" s="38" t="s">
        <v>17</v>
      </c>
      <c r="O742" s="39">
        <f>IFERROR(IF(Table1[[#This Row],[جایگاه سازمانی]]="عملیاتی",VLOOKUP(Table1[[#This Row],[منطقه خدمتی]],Table4[#All],2,FALSE),0),0)</f>
        <v>1</v>
      </c>
      <c r="P742" s="41">
        <f>Table1[[#This Row],[امتیاز جایگاه]]+Table1[[#This Row],[امتیاز مدرک]]+Table1[[#This Row],[امتیاز سابقه]]+Table1[[#This Row],[ضریب منطقه خدمتی]]</f>
        <v>7</v>
      </c>
    </row>
    <row r="743" spans="1:16" x14ac:dyDescent="0.15">
      <c r="A743" s="35"/>
      <c r="B743" s="38"/>
      <c r="C743" s="38"/>
      <c r="D743" s="38" t="s">
        <v>93</v>
      </c>
      <c r="E743" s="38"/>
      <c r="F743" s="39">
        <f>IF(Table1[[#This Row],[جایگاه سازمانی]]="عملیاتی",IFERROR(VLOOKUP(Table1[[#This Row],[رتبه]],TblOprGrade[#All],2,FALSE),1),IF(Table1[[#This Row],[جایگاه سازمانی]]="دیسپچ",IFERROR(VLOOKUP(Table1[[#This Row],[رتبه]],TblDispGrade[#All],2,FALSE),1),1))</f>
        <v>1</v>
      </c>
      <c r="G743" s="38" t="s">
        <v>9</v>
      </c>
      <c r="H743" s="39">
        <f>VLOOKUP(Table1[[#This Row],[جایگاه سازمانی]],Table2[#All],2,FALSE)</f>
        <v>3</v>
      </c>
      <c r="I743" s="38" t="s">
        <v>14</v>
      </c>
      <c r="J743" s="39">
        <f>VLOOKUP(Table1[[#This Row],[مدرک تحصیلی]],Table3[#All],2,FALSE)</f>
        <v>2</v>
      </c>
      <c r="K743" s="38"/>
      <c r="L743" s="40">
        <v>4</v>
      </c>
      <c r="M743" s="41">
        <f>Table1[[#This Row],[سابقه (سال)]]*'جداول پایه'!$B$21</f>
        <v>1</v>
      </c>
      <c r="N743" s="38" t="s">
        <v>17</v>
      </c>
      <c r="O743" s="39">
        <f>IFERROR(IF(Table1[[#This Row],[جایگاه سازمانی]]="عملیاتی",VLOOKUP(Table1[[#This Row],[منطقه خدمتی]],Table4[#All],2,FALSE),0),0)</f>
        <v>1</v>
      </c>
      <c r="P743" s="41">
        <f>Table1[[#This Row],[امتیاز جایگاه]]+Table1[[#This Row],[امتیاز مدرک]]+Table1[[#This Row],[امتیاز سابقه]]+Table1[[#This Row],[ضریب منطقه خدمتی]]</f>
        <v>7</v>
      </c>
    </row>
    <row r="744" spans="1:16" x14ac:dyDescent="0.15">
      <c r="A744" s="35"/>
      <c r="B744" s="38"/>
      <c r="C744" s="38"/>
      <c r="D744" s="38" t="s">
        <v>93</v>
      </c>
      <c r="E744" s="38"/>
      <c r="F744" s="39">
        <f>IF(Table1[[#This Row],[جایگاه سازمانی]]="عملیاتی",IFERROR(VLOOKUP(Table1[[#This Row],[رتبه]],TblOprGrade[#All],2,FALSE),1),IF(Table1[[#This Row],[جایگاه سازمانی]]="دیسپچ",IFERROR(VLOOKUP(Table1[[#This Row],[رتبه]],TblDispGrade[#All],2,FALSE),1),1))</f>
        <v>1</v>
      </c>
      <c r="G744" s="38" t="s">
        <v>9</v>
      </c>
      <c r="H744" s="39">
        <f>VLOOKUP(Table1[[#This Row],[جایگاه سازمانی]],Table2[#All],2,FALSE)</f>
        <v>3</v>
      </c>
      <c r="I744" s="38" t="s">
        <v>15</v>
      </c>
      <c r="J744" s="39">
        <f>VLOOKUP(Table1[[#This Row],[مدرک تحصیلی]],Table3[#All],2,FALSE)</f>
        <v>2.5</v>
      </c>
      <c r="K744" s="38"/>
      <c r="L744" s="40">
        <v>1</v>
      </c>
      <c r="M744" s="41">
        <f>Table1[[#This Row],[سابقه (سال)]]*'جداول پایه'!$B$21</f>
        <v>0.25</v>
      </c>
      <c r="N744" s="38" t="s">
        <v>18</v>
      </c>
      <c r="O744" s="39">
        <f>IFERROR(IF(Table1[[#This Row],[جایگاه سازمانی]]="عملیاتی",VLOOKUP(Table1[[#This Row],[منطقه خدمتی]],Table4[#All],2,FALSE),0),0)</f>
        <v>2</v>
      </c>
      <c r="P744" s="41">
        <f>Table1[[#This Row],[امتیاز جایگاه]]+Table1[[#This Row],[امتیاز مدرک]]+Table1[[#This Row],[امتیاز سابقه]]+Table1[[#This Row],[ضریب منطقه خدمتی]]</f>
        <v>7.75</v>
      </c>
    </row>
    <row r="745" spans="1:16" x14ac:dyDescent="0.15">
      <c r="A745" s="35"/>
      <c r="B745" s="38"/>
      <c r="C745" s="38"/>
      <c r="D745" s="38" t="s">
        <v>93</v>
      </c>
      <c r="E745" s="38"/>
      <c r="F745" s="39">
        <f>IF(Table1[[#This Row],[جایگاه سازمانی]]="عملیاتی",IFERROR(VLOOKUP(Table1[[#This Row],[رتبه]],TblOprGrade[#All],2,FALSE),1),IF(Table1[[#This Row],[جایگاه سازمانی]]="دیسپچ",IFERROR(VLOOKUP(Table1[[#This Row],[رتبه]],TblDispGrade[#All],2,FALSE),1),1))</f>
        <v>1</v>
      </c>
      <c r="G745" s="38" t="s">
        <v>9</v>
      </c>
      <c r="H745" s="39">
        <f>VLOOKUP(Table1[[#This Row],[جایگاه سازمانی]],Table2[#All],2,FALSE)</f>
        <v>3</v>
      </c>
      <c r="I745" s="38" t="s">
        <v>14</v>
      </c>
      <c r="J745" s="39">
        <f>VLOOKUP(Table1[[#This Row],[مدرک تحصیلی]],Table3[#All],2,FALSE)</f>
        <v>2</v>
      </c>
      <c r="K745" s="38"/>
      <c r="L745" s="40">
        <v>1</v>
      </c>
      <c r="M745" s="41">
        <f>Table1[[#This Row],[سابقه (سال)]]*'جداول پایه'!$B$21</f>
        <v>0.25</v>
      </c>
      <c r="N745" s="38" t="s">
        <v>17</v>
      </c>
      <c r="O745" s="39">
        <f>IFERROR(IF(Table1[[#This Row],[جایگاه سازمانی]]="عملیاتی",VLOOKUP(Table1[[#This Row],[منطقه خدمتی]],Table4[#All],2,FALSE),0),0)</f>
        <v>1</v>
      </c>
      <c r="P745" s="41">
        <f>Table1[[#This Row],[امتیاز جایگاه]]+Table1[[#This Row],[امتیاز مدرک]]+Table1[[#This Row],[امتیاز سابقه]]+Table1[[#This Row],[ضریب منطقه خدمتی]]</f>
        <v>6.25</v>
      </c>
    </row>
    <row r="746" spans="1:16" x14ac:dyDescent="0.15">
      <c r="A746" s="35"/>
      <c r="B746" s="38"/>
      <c r="C746" s="38"/>
      <c r="D746" s="38" t="s">
        <v>93</v>
      </c>
      <c r="E746" s="38"/>
      <c r="F746" s="39">
        <f>IF(Table1[[#This Row],[جایگاه سازمانی]]="عملیاتی",IFERROR(VLOOKUP(Table1[[#This Row],[رتبه]],TblOprGrade[#All],2,FALSE),1),IF(Table1[[#This Row],[جایگاه سازمانی]]="دیسپچ",IFERROR(VLOOKUP(Table1[[#This Row],[رتبه]],TblDispGrade[#All],2,FALSE),1),1))</f>
        <v>1</v>
      </c>
      <c r="G746" s="38" t="s">
        <v>9</v>
      </c>
      <c r="H746" s="39">
        <f>VLOOKUP(Table1[[#This Row],[جایگاه سازمانی]],Table2[#All],2,FALSE)</f>
        <v>3</v>
      </c>
      <c r="I746" s="38" t="s">
        <v>14</v>
      </c>
      <c r="J746" s="39">
        <f>VLOOKUP(Table1[[#This Row],[مدرک تحصیلی]],Table3[#All],2,FALSE)</f>
        <v>2</v>
      </c>
      <c r="K746" s="38"/>
      <c r="L746" s="40">
        <v>2</v>
      </c>
      <c r="M746" s="41">
        <f>Table1[[#This Row],[سابقه (سال)]]*'جداول پایه'!$B$21</f>
        <v>0.5</v>
      </c>
      <c r="N746" s="38" t="s">
        <v>17</v>
      </c>
      <c r="O746" s="39">
        <f>IFERROR(IF(Table1[[#This Row],[جایگاه سازمانی]]="عملیاتی",VLOOKUP(Table1[[#This Row],[منطقه خدمتی]],Table4[#All],2,FALSE),0),0)</f>
        <v>1</v>
      </c>
      <c r="P746" s="41">
        <f>Table1[[#This Row],[امتیاز جایگاه]]+Table1[[#This Row],[امتیاز مدرک]]+Table1[[#This Row],[امتیاز سابقه]]+Table1[[#This Row],[ضریب منطقه خدمتی]]</f>
        <v>6.5</v>
      </c>
    </row>
    <row r="747" spans="1:16" x14ac:dyDescent="0.15">
      <c r="A747" s="35"/>
      <c r="B747" s="38"/>
      <c r="C747" s="38"/>
      <c r="D747" s="38" t="s">
        <v>93</v>
      </c>
      <c r="E747" s="38"/>
      <c r="F747" s="39">
        <f>IF(Table1[[#This Row],[جایگاه سازمانی]]="عملیاتی",IFERROR(VLOOKUP(Table1[[#This Row],[رتبه]],TblOprGrade[#All],2,FALSE),1),IF(Table1[[#This Row],[جایگاه سازمانی]]="دیسپچ",IFERROR(VLOOKUP(Table1[[#This Row],[رتبه]],TblDispGrade[#All],2,FALSE),1),1))</f>
        <v>1</v>
      </c>
      <c r="G747" s="38" t="s">
        <v>9</v>
      </c>
      <c r="H747" s="39">
        <f>VLOOKUP(Table1[[#This Row],[جایگاه سازمانی]],Table2[#All],2,FALSE)</f>
        <v>3</v>
      </c>
      <c r="I747" s="38" t="s">
        <v>13</v>
      </c>
      <c r="J747" s="39">
        <f>VLOOKUP(Table1[[#This Row],[مدرک تحصیلی]],Table3[#All],2,FALSE)</f>
        <v>1.5</v>
      </c>
      <c r="K747" s="38"/>
      <c r="L747" s="40">
        <v>2</v>
      </c>
      <c r="M747" s="41">
        <f>Table1[[#This Row],[سابقه (سال)]]*'جداول پایه'!$B$21</f>
        <v>0.5</v>
      </c>
      <c r="N747" s="38" t="s">
        <v>17</v>
      </c>
      <c r="O747" s="39">
        <f>IFERROR(IF(Table1[[#This Row],[جایگاه سازمانی]]="عملیاتی",VLOOKUP(Table1[[#This Row],[منطقه خدمتی]],Table4[#All],2,FALSE),0),0)</f>
        <v>1</v>
      </c>
      <c r="P747" s="41">
        <f>Table1[[#This Row],[امتیاز جایگاه]]+Table1[[#This Row],[امتیاز مدرک]]+Table1[[#This Row],[امتیاز سابقه]]+Table1[[#This Row],[ضریب منطقه خدمتی]]</f>
        <v>6</v>
      </c>
    </row>
    <row r="748" spans="1:16" x14ac:dyDescent="0.15">
      <c r="A748" s="35"/>
      <c r="B748" s="38"/>
      <c r="C748" s="38"/>
      <c r="D748" s="38" t="s">
        <v>93</v>
      </c>
      <c r="E748" s="38"/>
      <c r="F748" s="39">
        <f>IF(Table1[[#This Row],[جایگاه سازمانی]]="عملیاتی",IFERROR(VLOOKUP(Table1[[#This Row],[رتبه]],TblOprGrade[#All],2,FALSE),1),IF(Table1[[#This Row],[جایگاه سازمانی]]="دیسپچ",IFERROR(VLOOKUP(Table1[[#This Row],[رتبه]],TblDispGrade[#All],2,FALSE),1),1))</f>
        <v>1</v>
      </c>
      <c r="G748" s="38" t="s">
        <v>9</v>
      </c>
      <c r="H748" s="39">
        <f>VLOOKUP(Table1[[#This Row],[جایگاه سازمانی]],Table2[#All],2,FALSE)</f>
        <v>3</v>
      </c>
      <c r="I748" s="38" t="s">
        <v>15</v>
      </c>
      <c r="J748" s="39">
        <f>VLOOKUP(Table1[[#This Row],[مدرک تحصیلی]],Table3[#All],2,FALSE)</f>
        <v>2.5</v>
      </c>
      <c r="K748" s="38"/>
      <c r="L748" s="40">
        <v>3</v>
      </c>
      <c r="M748" s="41">
        <f>Table1[[#This Row],[سابقه (سال)]]*'جداول پایه'!$B$21</f>
        <v>0.75</v>
      </c>
      <c r="N748" s="38" t="s">
        <v>17</v>
      </c>
      <c r="O748" s="39">
        <f>IFERROR(IF(Table1[[#This Row],[جایگاه سازمانی]]="عملیاتی",VLOOKUP(Table1[[#This Row],[منطقه خدمتی]],Table4[#All],2,FALSE),0),0)</f>
        <v>1</v>
      </c>
      <c r="P748" s="41">
        <f>Table1[[#This Row],[امتیاز جایگاه]]+Table1[[#This Row],[امتیاز مدرک]]+Table1[[#This Row],[امتیاز سابقه]]+Table1[[#This Row],[ضریب منطقه خدمتی]]</f>
        <v>7.25</v>
      </c>
    </row>
    <row r="749" spans="1:16" x14ac:dyDescent="0.15">
      <c r="A749" s="35"/>
      <c r="B749" s="38"/>
      <c r="C749" s="38"/>
      <c r="D749" s="38" t="s">
        <v>93</v>
      </c>
      <c r="E749" s="38"/>
      <c r="F749" s="39">
        <f>IF(Table1[[#This Row],[جایگاه سازمانی]]="عملیاتی",IFERROR(VLOOKUP(Table1[[#This Row],[رتبه]],TblOprGrade[#All],2,FALSE),1),IF(Table1[[#This Row],[جایگاه سازمانی]]="دیسپچ",IFERROR(VLOOKUP(Table1[[#This Row],[رتبه]],TblDispGrade[#All],2,FALSE),1),1))</f>
        <v>1</v>
      </c>
      <c r="G749" s="38" t="s">
        <v>9</v>
      </c>
      <c r="H749" s="39">
        <f>VLOOKUP(Table1[[#This Row],[جایگاه سازمانی]],Table2[#All],2,FALSE)</f>
        <v>3</v>
      </c>
      <c r="I749" s="38" t="s">
        <v>15</v>
      </c>
      <c r="J749" s="39">
        <f>VLOOKUP(Table1[[#This Row],[مدرک تحصیلی]],Table3[#All],2,FALSE)</f>
        <v>2.5</v>
      </c>
      <c r="K749" s="38"/>
      <c r="L749" s="40">
        <v>1</v>
      </c>
      <c r="M749" s="41">
        <f>Table1[[#This Row],[سابقه (سال)]]*'جداول پایه'!$B$21</f>
        <v>0.25</v>
      </c>
      <c r="N749" s="38" t="s">
        <v>17</v>
      </c>
      <c r="O749" s="39">
        <f>IFERROR(IF(Table1[[#This Row],[جایگاه سازمانی]]="عملیاتی",VLOOKUP(Table1[[#This Row],[منطقه خدمتی]],Table4[#All],2,FALSE),0),0)</f>
        <v>1</v>
      </c>
      <c r="P749" s="41">
        <f>Table1[[#This Row],[امتیاز جایگاه]]+Table1[[#This Row],[امتیاز مدرک]]+Table1[[#This Row],[امتیاز سابقه]]+Table1[[#This Row],[ضریب منطقه خدمتی]]</f>
        <v>6.75</v>
      </c>
    </row>
    <row r="750" spans="1:16" x14ac:dyDescent="0.15">
      <c r="A750" s="35"/>
      <c r="B750" s="38"/>
      <c r="C750" s="38"/>
      <c r="D750" s="38" t="s">
        <v>93</v>
      </c>
      <c r="E750" s="38"/>
      <c r="F750" s="39">
        <f>IF(Table1[[#This Row],[جایگاه سازمانی]]="عملیاتی",IFERROR(VLOOKUP(Table1[[#This Row],[رتبه]],TblOprGrade[#All],2,FALSE),1),IF(Table1[[#This Row],[جایگاه سازمانی]]="دیسپچ",IFERROR(VLOOKUP(Table1[[#This Row],[رتبه]],TblDispGrade[#All],2,FALSE),1),1))</f>
        <v>1</v>
      </c>
      <c r="G750" s="38" t="s">
        <v>9</v>
      </c>
      <c r="H750" s="39">
        <f>VLOOKUP(Table1[[#This Row],[جایگاه سازمانی]],Table2[#All],2,FALSE)</f>
        <v>3</v>
      </c>
      <c r="I750" s="38" t="s">
        <v>15</v>
      </c>
      <c r="J750" s="39">
        <f>VLOOKUP(Table1[[#This Row],[مدرک تحصیلی]],Table3[#All],2,FALSE)</f>
        <v>2.5</v>
      </c>
      <c r="K750" s="38"/>
      <c r="L750" s="40">
        <v>1</v>
      </c>
      <c r="M750" s="41">
        <f>Table1[[#This Row],[سابقه (سال)]]*'جداول پایه'!$B$21</f>
        <v>0.25</v>
      </c>
      <c r="N750" s="38" t="s">
        <v>17</v>
      </c>
      <c r="O750" s="39">
        <f>IFERROR(IF(Table1[[#This Row],[جایگاه سازمانی]]="عملیاتی",VLOOKUP(Table1[[#This Row],[منطقه خدمتی]],Table4[#All],2,FALSE),0),0)</f>
        <v>1</v>
      </c>
      <c r="P750" s="41">
        <f>Table1[[#This Row],[امتیاز جایگاه]]+Table1[[#This Row],[امتیاز مدرک]]+Table1[[#This Row],[امتیاز سابقه]]+Table1[[#This Row],[ضریب منطقه خدمتی]]</f>
        <v>6.75</v>
      </c>
    </row>
    <row r="751" spans="1:16" x14ac:dyDescent="0.15">
      <c r="A751" s="35"/>
      <c r="B751" s="38"/>
      <c r="C751" s="38"/>
      <c r="D751" s="38" t="s">
        <v>93</v>
      </c>
      <c r="E751" s="38"/>
      <c r="F751" s="39">
        <f>IF(Table1[[#This Row],[جایگاه سازمانی]]="عملیاتی",IFERROR(VLOOKUP(Table1[[#This Row],[رتبه]],TblOprGrade[#All],2,FALSE),1),IF(Table1[[#This Row],[جایگاه سازمانی]]="دیسپچ",IFERROR(VLOOKUP(Table1[[#This Row],[رتبه]],TblDispGrade[#All],2,FALSE),1),1))</f>
        <v>1</v>
      </c>
      <c r="G751" s="38" t="s">
        <v>9</v>
      </c>
      <c r="H751" s="39">
        <f>VLOOKUP(Table1[[#This Row],[جایگاه سازمانی]],Table2[#All],2,FALSE)</f>
        <v>3</v>
      </c>
      <c r="I751" s="38" t="s">
        <v>14</v>
      </c>
      <c r="J751" s="39">
        <f>VLOOKUP(Table1[[#This Row],[مدرک تحصیلی]],Table3[#All],2,FALSE)</f>
        <v>2</v>
      </c>
      <c r="K751" s="38"/>
      <c r="L751" s="40">
        <v>1</v>
      </c>
      <c r="M751" s="41">
        <f>Table1[[#This Row],[سابقه (سال)]]*'جداول پایه'!$B$21</f>
        <v>0.25</v>
      </c>
      <c r="N751" s="38" t="s">
        <v>17</v>
      </c>
      <c r="O751" s="39">
        <f>IFERROR(IF(Table1[[#This Row],[جایگاه سازمانی]]="عملیاتی",VLOOKUP(Table1[[#This Row],[منطقه خدمتی]],Table4[#All],2,FALSE),0),0)</f>
        <v>1</v>
      </c>
      <c r="P751" s="41">
        <f>Table1[[#This Row],[امتیاز جایگاه]]+Table1[[#This Row],[امتیاز مدرک]]+Table1[[#This Row],[امتیاز سابقه]]+Table1[[#This Row],[ضریب منطقه خدمتی]]</f>
        <v>6.25</v>
      </c>
    </row>
    <row r="752" spans="1:16" x14ac:dyDescent="0.15">
      <c r="A752" s="35"/>
      <c r="B752" s="38"/>
      <c r="C752" s="38"/>
      <c r="D752" s="38" t="s">
        <v>93</v>
      </c>
      <c r="E752" s="38"/>
      <c r="F752" s="39">
        <f>IF(Table1[[#This Row],[جایگاه سازمانی]]="عملیاتی",IFERROR(VLOOKUP(Table1[[#This Row],[رتبه]],TblOprGrade[#All],2,FALSE),1),IF(Table1[[#This Row],[جایگاه سازمانی]]="دیسپچ",IFERROR(VLOOKUP(Table1[[#This Row],[رتبه]],TblDispGrade[#All],2,FALSE),1),1))</f>
        <v>1</v>
      </c>
      <c r="G752" s="38" t="s">
        <v>9</v>
      </c>
      <c r="H752" s="39">
        <f>VLOOKUP(Table1[[#This Row],[جایگاه سازمانی]],Table2[#All],2,FALSE)</f>
        <v>3</v>
      </c>
      <c r="I752" s="38" t="s">
        <v>15</v>
      </c>
      <c r="J752" s="39">
        <f>VLOOKUP(Table1[[#This Row],[مدرک تحصیلی]],Table3[#All],2,FALSE)</f>
        <v>2.5</v>
      </c>
      <c r="K752" s="38"/>
      <c r="L752" s="40">
        <v>1</v>
      </c>
      <c r="M752" s="41">
        <f>Table1[[#This Row],[سابقه (سال)]]*'جداول پایه'!$B$21</f>
        <v>0.25</v>
      </c>
      <c r="N752" s="38" t="s">
        <v>18</v>
      </c>
      <c r="O752" s="39">
        <f>IFERROR(IF(Table1[[#This Row],[جایگاه سازمانی]]="عملیاتی",VLOOKUP(Table1[[#This Row],[منطقه خدمتی]],Table4[#All],2,FALSE),0),0)</f>
        <v>2</v>
      </c>
      <c r="P752" s="41">
        <f>Table1[[#This Row],[امتیاز جایگاه]]+Table1[[#This Row],[امتیاز مدرک]]+Table1[[#This Row],[امتیاز سابقه]]+Table1[[#This Row],[ضریب منطقه خدمتی]]</f>
        <v>7.75</v>
      </c>
    </row>
    <row r="753" spans="1:16" x14ac:dyDescent="0.15">
      <c r="A753" s="35"/>
      <c r="B753" s="38"/>
      <c r="C753" s="38"/>
      <c r="D753" s="38" t="s">
        <v>93</v>
      </c>
      <c r="E753" s="38"/>
      <c r="F753" s="39">
        <f>IF(Table1[[#This Row],[جایگاه سازمانی]]="عملیاتی",IFERROR(VLOOKUP(Table1[[#This Row],[رتبه]],TblOprGrade[#All],2,FALSE),1),IF(Table1[[#This Row],[جایگاه سازمانی]]="دیسپچ",IFERROR(VLOOKUP(Table1[[#This Row],[رتبه]],TblDispGrade[#All],2,FALSE),1),1))</f>
        <v>1</v>
      </c>
      <c r="G753" s="38" t="s">
        <v>9</v>
      </c>
      <c r="H753" s="39">
        <f>VLOOKUP(Table1[[#This Row],[جایگاه سازمانی]],Table2[#All],2,FALSE)</f>
        <v>3</v>
      </c>
      <c r="I753" s="38" t="s">
        <v>14</v>
      </c>
      <c r="J753" s="39">
        <f>VLOOKUP(Table1[[#This Row],[مدرک تحصیلی]],Table3[#All],2,FALSE)</f>
        <v>2</v>
      </c>
      <c r="K753" s="38"/>
      <c r="L753" s="40">
        <v>1</v>
      </c>
      <c r="M753" s="41">
        <f>Table1[[#This Row],[سابقه (سال)]]*'جداول پایه'!$B$21</f>
        <v>0.25</v>
      </c>
      <c r="N753" s="38" t="s">
        <v>17</v>
      </c>
      <c r="O753" s="39">
        <f>IFERROR(IF(Table1[[#This Row],[جایگاه سازمانی]]="عملیاتی",VLOOKUP(Table1[[#This Row],[منطقه خدمتی]],Table4[#All],2,FALSE),0),0)</f>
        <v>1</v>
      </c>
      <c r="P753" s="41">
        <f>Table1[[#This Row],[امتیاز جایگاه]]+Table1[[#This Row],[امتیاز مدرک]]+Table1[[#This Row],[امتیاز سابقه]]+Table1[[#This Row],[ضریب منطقه خدمتی]]</f>
        <v>6.25</v>
      </c>
    </row>
    <row r="754" spans="1:16" x14ac:dyDescent="0.15">
      <c r="A754" s="35"/>
      <c r="B754" s="38"/>
      <c r="C754" s="38"/>
      <c r="D754" s="38" t="s">
        <v>93</v>
      </c>
      <c r="E754" s="38"/>
      <c r="F754" s="39">
        <f>IF(Table1[[#This Row],[جایگاه سازمانی]]="عملیاتی",IFERROR(VLOOKUP(Table1[[#This Row],[رتبه]],TblOprGrade[#All],2,FALSE),1),IF(Table1[[#This Row],[جایگاه سازمانی]]="دیسپچ",IFERROR(VLOOKUP(Table1[[#This Row],[رتبه]],TblDispGrade[#All],2,FALSE),1),1))</f>
        <v>1</v>
      </c>
      <c r="G754" s="38" t="s">
        <v>9</v>
      </c>
      <c r="H754" s="39">
        <f>VLOOKUP(Table1[[#This Row],[جایگاه سازمانی]],Table2[#All],2,FALSE)</f>
        <v>3</v>
      </c>
      <c r="I754" s="38" t="s">
        <v>15</v>
      </c>
      <c r="J754" s="39">
        <f>VLOOKUP(Table1[[#This Row],[مدرک تحصیلی]],Table3[#All],2,FALSE)</f>
        <v>2.5</v>
      </c>
      <c r="K754" s="38"/>
      <c r="L754" s="40">
        <v>1</v>
      </c>
      <c r="M754" s="41">
        <f>Table1[[#This Row],[سابقه (سال)]]*'جداول پایه'!$B$21</f>
        <v>0.25</v>
      </c>
      <c r="N754" s="38" t="s">
        <v>17</v>
      </c>
      <c r="O754" s="39">
        <f>IFERROR(IF(Table1[[#This Row],[جایگاه سازمانی]]="عملیاتی",VLOOKUP(Table1[[#This Row],[منطقه خدمتی]],Table4[#All],2,FALSE),0),0)</f>
        <v>1</v>
      </c>
      <c r="P754" s="41">
        <f>Table1[[#This Row],[امتیاز جایگاه]]+Table1[[#This Row],[امتیاز مدرک]]+Table1[[#This Row],[امتیاز سابقه]]+Table1[[#This Row],[ضریب منطقه خدمتی]]</f>
        <v>6.75</v>
      </c>
    </row>
    <row r="755" spans="1:16" x14ac:dyDescent="0.15">
      <c r="A755" s="35"/>
      <c r="B755" s="38"/>
      <c r="C755" s="38"/>
      <c r="D755" s="38" t="s">
        <v>93</v>
      </c>
      <c r="E755" s="38"/>
      <c r="F755" s="39">
        <f>IF(Table1[[#This Row],[جایگاه سازمانی]]="عملیاتی",IFERROR(VLOOKUP(Table1[[#This Row],[رتبه]],TblOprGrade[#All],2,FALSE),1),IF(Table1[[#This Row],[جایگاه سازمانی]]="دیسپچ",IFERROR(VLOOKUP(Table1[[#This Row],[رتبه]],TblDispGrade[#All],2,FALSE),1),1))</f>
        <v>1</v>
      </c>
      <c r="G755" s="38" t="s">
        <v>9</v>
      </c>
      <c r="H755" s="39">
        <f>VLOOKUP(Table1[[#This Row],[جایگاه سازمانی]],Table2[#All],2,FALSE)</f>
        <v>3</v>
      </c>
      <c r="I755" s="38" t="s">
        <v>14</v>
      </c>
      <c r="J755" s="39">
        <f>VLOOKUP(Table1[[#This Row],[مدرک تحصیلی]],Table3[#All],2,FALSE)</f>
        <v>2</v>
      </c>
      <c r="K755" s="38"/>
      <c r="L755" s="40">
        <v>9</v>
      </c>
      <c r="M755" s="41">
        <f>Table1[[#This Row],[سابقه (سال)]]*'جداول پایه'!$B$21</f>
        <v>2.25</v>
      </c>
      <c r="N755" s="38" t="s">
        <v>17</v>
      </c>
      <c r="O755" s="39">
        <f>IFERROR(IF(Table1[[#This Row],[جایگاه سازمانی]]="عملیاتی",VLOOKUP(Table1[[#This Row],[منطقه خدمتی]],Table4[#All],2,FALSE),0),0)</f>
        <v>1</v>
      </c>
      <c r="P755" s="41">
        <f>Table1[[#This Row],[امتیاز جایگاه]]+Table1[[#This Row],[امتیاز مدرک]]+Table1[[#This Row],[امتیاز سابقه]]+Table1[[#This Row],[ضریب منطقه خدمتی]]</f>
        <v>8.25</v>
      </c>
    </row>
    <row r="756" spans="1:16" x14ac:dyDescent="0.15">
      <c r="A756" s="35"/>
      <c r="B756" s="38"/>
      <c r="C756" s="38"/>
      <c r="D756" s="38" t="s">
        <v>93</v>
      </c>
      <c r="E756" s="38"/>
      <c r="F756" s="39">
        <f>IF(Table1[[#This Row],[جایگاه سازمانی]]="عملیاتی",IFERROR(VLOOKUP(Table1[[#This Row],[رتبه]],TblOprGrade[#All],2,FALSE),1),IF(Table1[[#This Row],[جایگاه سازمانی]]="دیسپچ",IFERROR(VLOOKUP(Table1[[#This Row],[رتبه]],TblDispGrade[#All],2,FALSE),1),1))</f>
        <v>1</v>
      </c>
      <c r="G756" s="38" t="s">
        <v>9</v>
      </c>
      <c r="H756" s="39">
        <f>VLOOKUP(Table1[[#This Row],[جایگاه سازمانی]],Table2[#All],2,FALSE)</f>
        <v>3</v>
      </c>
      <c r="I756" s="38" t="s">
        <v>15</v>
      </c>
      <c r="J756" s="39">
        <f>VLOOKUP(Table1[[#This Row],[مدرک تحصیلی]],Table3[#All],2,FALSE)</f>
        <v>2.5</v>
      </c>
      <c r="K756" s="38"/>
      <c r="L756" s="40">
        <v>1</v>
      </c>
      <c r="M756" s="41">
        <f>Table1[[#This Row],[سابقه (سال)]]*'جداول پایه'!$B$21</f>
        <v>0.25</v>
      </c>
      <c r="N756" s="38" t="s">
        <v>17</v>
      </c>
      <c r="O756" s="39">
        <f>IFERROR(IF(Table1[[#This Row],[جایگاه سازمانی]]="عملیاتی",VLOOKUP(Table1[[#This Row],[منطقه خدمتی]],Table4[#All],2,FALSE),0),0)</f>
        <v>1</v>
      </c>
      <c r="P756" s="41">
        <f>Table1[[#This Row],[امتیاز جایگاه]]+Table1[[#This Row],[امتیاز مدرک]]+Table1[[#This Row],[امتیاز سابقه]]+Table1[[#This Row],[ضریب منطقه خدمتی]]</f>
        <v>6.75</v>
      </c>
    </row>
    <row r="757" spans="1:16" x14ac:dyDescent="0.15">
      <c r="A757" s="35"/>
      <c r="B757" s="38"/>
      <c r="C757" s="38"/>
      <c r="D757" s="38" t="s">
        <v>93</v>
      </c>
      <c r="E757" s="38"/>
      <c r="F757" s="39">
        <f>IF(Table1[[#This Row],[جایگاه سازمانی]]="عملیاتی",IFERROR(VLOOKUP(Table1[[#This Row],[رتبه]],TblOprGrade[#All],2,FALSE),1),IF(Table1[[#This Row],[جایگاه سازمانی]]="دیسپچ",IFERROR(VLOOKUP(Table1[[#This Row],[رتبه]],TblDispGrade[#All],2,FALSE),1),1))</f>
        <v>1</v>
      </c>
      <c r="G757" s="38" t="s">
        <v>9</v>
      </c>
      <c r="H757" s="39">
        <f>VLOOKUP(Table1[[#This Row],[جایگاه سازمانی]],Table2[#All],2,FALSE)</f>
        <v>3</v>
      </c>
      <c r="I757" s="38" t="s">
        <v>15</v>
      </c>
      <c r="J757" s="39">
        <f>VLOOKUP(Table1[[#This Row],[مدرک تحصیلی]],Table3[#All],2,FALSE)</f>
        <v>2.5</v>
      </c>
      <c r="K757" s="38"/>
      <c r="L757" s="40">
        <v>1</v>
      </c>
      <c r="M757" s="41">
        <f>Table1[[#This Row],[سابقه (سال)]]*'جداول پایه'!$B$21</f>
        <v>0.25</v>
      </c>
      <c r="N757" s="38" t="s">
        <v>17</v>
      </c>
      <c r="O757" s="39">
        <f>IFERROR(IF(Table1[[#This Row],[جایگاه سازمانی]]="عملیاتی",VLOOKUP(Table1[[#This Row],[منطقه خدمتی]],Table4[#All],2,FALSE),0),0)</f>
        <v>1</v>
      </c>
      <c r="P757" s="41">
        <f>Table1[[#This Row],[امتیاز جایگاه]]+Table1[[#This Row],[امتیاز مدرک]]+Table1[[#This Row],[امتیاز سابقه]]+Table1[[#This Row],[ضریب منطقه خدمتی]]</f>
        <v>6.75</v>
      </c>
    </row>
    <row r="758" spans="1:16" x14ac:dyDescent="0.15">
      <c r="A758" s="35"/>
      <c r="B758" s="38"/>
      <c r="C758" s="38"/>
      <c r="D758" s="38" t="s">
        <v>93</v>
      </c>
      <c r="E758" s="38"/>
      <c r="F758" s="39">
        <f>IF(Table1[[#This Row],[جایگاه سازمانی]]="عملیاتی",IFERROR(VLOOKUP(Table1[[#This Row],[رتبه]],TblOprGrade[#All],2,FALSE),1),IF(Table1[[#This Row],[جایگاه سازمانی]]="دیسپچ",IFERROR(VLOOKUP(Table1[[#This Row],[رتبه]],TblDispGrade[#All],2,FALSE),1),1))</f>
        <v>1</v>
      </c>
      <c r="G758" s="38" t="s">
        <v>9</v>
      </c>
      <c r="H758" s="39">
        <f>VLOOKUP(Table1[[#This Row],[جایگاه سازمانی]],Table2[#All],2,FALSE)</f>
        <v>3</v>
      </c>
      <c r="I758" s="38" t="s">
        <v>15</v>
      </c>
      <c r="J758" s="39">
        <f>VLOOKUP(Table1[[#This Row],[مدرک تحصیلی]],Table3[#All],2,FALSE)</f>
        <v>2.5</v>
      </c>
      <c r="K758" s="38"/>
      <c r="L758" s="40">
        <v>1</v>
      </c>
      <c r="M758" s="41">
        <f>Table1[[#This Row],[سابقه (سال)]]*'جداول پایه'!$B$21</f>
        <v>0.25</v>
      </c>
      <c r="N758" s="38" t="s">
        <v>17</v>
      </c>
      <c r="O758" s="39">
        <f>IFERROR(IF(Table1[[#This Row],[جایگاه سازمانی]]="عملیاتی",VLOOKUP(Table1[[#This Row],[منطقه خدمتی]],Table4[#All],2,FALSE),0),0)</f>
        <v>1</v>
      </c>
      <c r="P758" s="41">
        <f>Table1[[#This Row],[امتیاز جایگاه]]+Table1[[#This Row],[امتیاز مدرک]]+Table1[[#This Row],[امتیاز سابقه]]+Table1[[#This Row],[ضریب منطقه خدمتی]]</f>
        <v>6.75</v>
      </c>
    </row>
    <row r="759" spans="1:16" x14ac:dyDescent="0.15">
      <c r="A759" s="35"/>
      <c r="B759" s="38"/>
      <c r="C759" s="38"/>
      <c r="D759" s="38" t="s">
        <v>93</v>
      </c>
      <c r="E759" s="38"/>
      <c r="F759" s="39">
        <f>IF(Table1[[#This Row],[جایگاه سازمانی]]="عملیاتی",IFERROR(VLOOKUP(Table1[[#This Row],[رتبه]],TblOprGrade[#All],2,FALSE),1),IF(Table1[[#This Row],[جایگاه سازمانی]]="دیسپچ",IFERROR(VLOOKUP(Table1[[#This Row],[رتبه]],TblDispGrade[#All],2,FALSE),1),1))</f>
        <v>1</v>
      </c>
      <c r="G759" s="38" t="s">
        <v>9</v>
      </c>
      <c r="H759" s="39">
        <f>VLOOKUP(Table1[[#This Row],[جایگاه سازمانی]],Table2[#All],2,FALSE)</f>
        <v>3</v>
      </c>
      <c r="I759" s="38" t="s">
        <v>15</v>
      </c>
      <c r="J759" s="39">
        <f>VLOOKUP(Table1[[#This Row],[مدرک تحصیلی]],Table3[#All],2,FALSE)</f>
        <v>2.5</v>
      </c>
      <c r="K759" s="38"/>
      <c r="L759" s="40">
        <v>7</v>
      </c>
      <c r="M759" s="41">
        <f>Table1[[#This Row],[سابقه (سال)]]*'جداول پایه'!$B$21</f>
        <v>1.75</v>
      </c>
      <c r="N759" s="38" t="s">
        <v>17</v>
      </c>
      <c r="O759" s="39">
        <f>IFERROR(IF(Table1[[#This Row],[جایگاه سازمانی]]="عملیاتی",VLOOKUP(Table1[[#This Row],[منطقه خدمتی]],Table4[#All],2,FALSE),0),0)</f>
        <v>1</v>
      </c>
      <c r="P759" s="41">
        <f>Table1[[#This Row],[امتیاز جایگاه]]+Table1[[#This Row],[امتیاز مدرک]]+Table1[[#This Row],[امتیاز سابقه]]+Table1[[#This Row],[ضریب منطقه خدمتی]]</f>
        <v>8.25</v>
      </c>
    </row>
    <row r="760" spans="1:16" x14ac:dyDescent="0.15">
      <c r="A760" s="35"/>
      <c r="B760" s="99"/>
      <c r="C760" s="99"/>
      <c r="D760" s="99" t="s">
        <v>93</v>
      </c>
      <c r="E760" s="99"/>
      <c r="F760" s="100">
        <f>IF(Table1[[#This Row],[جایگاه سازمانی]]="عملیاتی",IFERROR(VLOOKUP(Table1[[#This Row],[رتبه]],TblOprGrade[#All],2,FALSE),1),IF(Table1[[#This Row],[جایگاه سازمانی]]="دیسپچ",IFERROR(VLOOKUP(Table1[[#This Row],[رتبه]],TblDispGrade[#All],2,FALSE),1),1))</f>
        <v>1</v>
      </c>
      <c r="G760" s="99" t="s">
        <v>9</v>
      </c>
      <c r="H760" s="100">
        <f>VLOOKUP(Table1[[#This Row],[جایگاه سازمانی]],Table2[#All],2,FALSE)</f>
        <v>3</v>
      </c>
      <c r="I760" s="99" t="s">
        <v>16</v>
      </c>
      <c r="J760" s="107">
        <f>VLOOKUP(Table1[[#This Row],[مدرک تحصیلی]],Table3[#All],2,FALSE)</f>
        <v>3</v>
      </c>
      <c r="K760" s="99"/>
      <c r="L760" s="101">
        <v>22</v>
      </c>
      <c r="M760" s="102">
        <f>Table1[[#This Row],[سابقه (سال)]]*'جداول پایه'!$B$21</f>
        <v>5.5</v>
      </c>
      <c r="N760" s="99" t="s">
        <v>19</v>
      </c>
      <c r="O760" s="100">
        <f>IFERROR(IF(Table1[[#This Row],[جایگاه سازمانی]]="عملیاتی",VLOOKUP(Table1[[#This Row],[منطقه خدمتی]],Table4[#All],2,FALSE),0),0)</f>
        <v>4</v>
      </c>
      <c r="P760" s="102">
        <f>Table1[[#This Row],[امتیاز جایگاه]]+Table1[[#This Row],[امتیاز مدرک]]+Table1[[#This Row],[امتیاز سابقه]]+Table1[[#This Row],[ضریب منطقه خدمتی]]</f>
        <v>15.5</v>
      </c>
    </row>
    <row r="761" spans="1:16" x14ac:dyDescent="0.15">
      <c r="A761" s="35"/>
      <c r="B761" s="99"/>
      <c r="C761" s="99"/>
      <c r="D761" s="99" t="s">
        <v>93</v>
      </c>
      <c r="E761" s="99"/>
      <c r="F761" s="100">
        <f>IF(Table1[[#This Row],[جایگاه سازمانی]]="عملیاتی",IFERROR(VLOOKUP(Table1[[#This Row],[رتبه]],TblOprGrade[#All],2,FALSE),1),IF(Table1[[#This Row],[جایگاه سازمانی]]="دیسپچ",IFERROR(VLOOKUP(Table1[[#This Row],[رتبه]],TblDispGrade[#All],2,FALSE),1),1))</f>
        <v>1</v>
      </c>
      <c r="G761" s="99" t="s">
        <v>9</v>
      </c>
      <c r="H761" s="100">
        <f>VLOOKUP(Table1[[#This Row],[جایگاه سازمانی]],Table2[#All],2,FALSE)</f>
        <v>3</v>
      </c>
      <c r="I761" s="99" t="s">
        <v>15</v>
      </c>
      <c r="J761" s="107">
        <f>VLOOKUP(Table1[[#This Row],[مدرک تحصیلی]],Table3[#All],2,FALSE)</f>
        <v>2.5</v>
      </c>
      <c r="K761" s="99"/>
      <c r="L761" s="101">
        <v>20</v>
      </c>
      <c r="M761" s="102">
        <f>Table1[[#This Row],[سابقه (سال)]]*'جداول پایه'!$B$21</f>
        <v>5</v>
      </c>
      <c r="N761" s="99" t="s">
        <v>18</v>
      </c>
      <c r="O761" s="100">
        <f>IFERROR(IF(Table1[[#This Row],[جایگاه سازمانی]]="عملیاتی",VLOOKUP(Table1[[#This Row],[منطقه خدمتی]],Table4[#All],2,FALSE),0),0)</f>
        <v>2</v>
      </c>
      <c r="P761" s="102">
        <f>Table1[[#This Row],[امتیاز جایگاه]]+Table1[[#This Row],[امتیاز مدرک]]+Table1[[#This Row],[امتیاز سابقه]]+Table1[[#This Row],[ضریب منطقه خدمتی]]</f>
        <v>12.5</v>
      </c>
    </row>
    <row r="762" spans="1:16" x14ac:dyDescent="0.15">
      <c r="A762" s="35"/>
      <c r="B762" s="99"/>
      <c r="C762" s="99"/>
      <c r="D762" s="99" t="s">
        <v>93</v>
      </c>
      <c r="E762" s="99"/>
      <c r="F762" s="100">
        <f>IF(Table1[[#This Row],[جایگاه سازمانی]]="عملیاتی",IFERROR(VLOOKUP(Table1[[#This Row],[رتبه]],TblOprGrade[#All],2,FALSE),1),IF(Table1[[#This Row],[جایگاه سازمانی]]="دیسپچ",IFERROR(VLOOKUP(Table1[[#This Row],[رتبه]],TblDispGrade[#All],2,FALSE),1),1))</f>
        <v>1</v>
      </c>
      <c r="G762" s="99" t="s">
        <v>9</v>
      </c>
      <c r="H762" s="100">
        <f>VLOOKUP(Table1[[#This Row],[جایگاه سازمانی]],Table2[#All],2,FALSE)</f>
        <v>3</v>
      </c>
      <c r="I762" s="99" t="s">
        <v>15</v>
      </c>
      <c r="J762" s="107">
        <f>VLOOKUP(Table1[[#This Row],[مدرک تحصیلی]],Table3[#All],2,FALSE)</f>
        <v>2.5</v>
      </c>
      <c r="K762" s="99"/>
      <c r="L762" s="101">
        <v>18</v>
      </c>
      <c r="M762" s="102">
        <f>Table1[[#This Row],[سابقه (سال)]]*'جداول پایه'!$B$21</f>
        <v>4.5</v>
      </c>
      <c r="N762" s="99" t="s">
        <v>19</v>
      </c>
      <c r="O762" s="100">
        <f>IFERROR(IF(Table1[[#This Row],[جایگاه سازمانی]]="عملیاتی",VLOOKUP(Table1[[#This Row],[منطقه خدمتی]],Table4[#All],2,FALSE),0),0)</f>
        <v>4</v>
      </c>
      <c r="P762" s="102">
        <f>Table1[[#This Row],[امتیاز جایگاه]]+Table1[[#This Row],[امتیاز مدرک]]+Table1[[#This Row],[امتیاز سابقه]]+Table1[[#This Row],[ضریب منطقه خدمتی]]</f>
        <v>14</v>
      </c>
    </row>
    <row r="763" spans="1:16" x14ac:dyDescent="0.15">
      <c r="A763" s="35"/>
      <c r="B763" s="99"/>
      <c r="C763" s="99"/>
      <c r="D763" s="99" t="s">
        <v>93</v>
      </c>
      <c r="E763" s="99"/>
      <c r="F763" s="100">
        <f>IF(Table1[[#This Row],[جایگاه سازمانی]]="عملیاتی",IFERROR(VLOOKUP(Table1[[#This Row],[رتبه]],TblOprGrade[#All],2,FALSE),1),IF(Table1[[#This Row],[جایگاه سازمانی]]="دیسپچ",IFERROR(VLOOKUP(Table1[[#This Row],[رتبه]],TblDispGrade[#All],2,FALSE),1),1))</f>
        <v>1</v>
      </c>
      <c r="G763" s="99" t="s">
        <v>9</v>
      </c>
      <c r="H763" s="100">
        <f>VLOOKUP(Table1[[#This Row],[جایگاه سازمانی]],Table2[#All],2,FALSE)</f>
        <v>3</v>
      </c>
      <c r="I763" s="99" t="s">
        <v>15</v>
      </c>
      <c r="J763" s="107">
        <f>VLOOKUP(Table1[[#This Row],[مدرک تحصیلی]],Table3[#All],2,FALSE)</f>
        <v>2.5</v>
      </c>
      <c r="K763" s="99"/>
      <c r="L763" s="101">
        <v>10</v>
      </c>
      <c r="M763" s="102">
        <f>Table1[[#This Row],[سابقه (سال)]]*'جداول پایه'!$B$21</f>
        <v>2.5</v>
      </c>
      <c r="N763" s="99" t="s">
        <v>19</v>
      </c>
      <c r="O763" s="100">
        <f>IFERROR(IF(Table1[[#This Row],[جایگاه سازمانی]]="عملیاتی",VLOOKUP(Table1[[#This Row],[منطقه خدمتی]],Table4[#All],2,FALSE),0),0)</f>
        <v>4</v>
      </c>
      <c r="P763" s="102">
        <f>Table1[[#This Row],[امتیاز جایگاه]]+Table1[[#This Row],[امتیاز مدرک]]+Table1[[#This Row],[امتیاز سابقه]]+Table1[[#This Row],[ضریب منطقه خدمتی]]</f>
        <v>12</v>
      </c>
    </row>
    <row r="764" spans="1:16" x14ac:dyDescent="0.15">
      <c r="A764" s="35"/>
      <c r="B764" s="99"/>
      <c r="C764" s="99"/>
      <c r="D764" s="99" t="s">
        <v>93</v>
      </c>
      <c r="E764" s="99"/>
      <c r="F764" s="100">
        <f>IF(Table1[[#This Row],[جایگاه سازمانی]]="عملیاتی",IFERROR(VLOOKUP(Table1[[#This Row],[رتبه]],TblOprGrade[#All],2,FALSE),1),IF(Table1[[#This Row],[جایگاه سازمانی]]="دیسپچ",IFERROR(VLOOKUP(Table1[[#This Row],[رتبه]],TblDispGrade[#All],2,FALSE),1),1))</f>
        <v>1</v>
      </c>
      <c r="G764" s="99" t="s">
        <v>9</v>
      </c>
      <c r="H764" s="100">
        <f>VLOOKUP(Table1[[#This Row],[جایگاه سازمانی]],Table2[#All],2,FALSE)</f>
        <v>3</v>
      </c>
      <c r="I764" s="99" t="s">
        <v>15</v>
      </c>
      <c r="J764" s="107">
        <f>VLOOKUP(Table1[[#This Row],[مدرک تحصیلی]],Table3[#All],2,FALSE)</f>
        <v>2.5</v>
      </c>
      <c r="K764" s="99"/>
      <c r="L764" s="101">
        <v>7</v>
      </c>
      <c r="M764" s="102">
        <f>Table1[[#This Row],[سابقه (سال)]]*'جداول پایه'!$B$21</f>
        <v>1.75</v>
      </c>
      <c r="N764" s="99" t="s">
        <v>19</v>
      </c>
      <c r="O764" s="100">
        <f>IFERROR(IF(Table1[[#This Row],[جایگاه سازمانی]]="عملیاتی",VLOOKUP(Table1[[#This Row],[منطقه خدمتی]],Table4[#All],2,FALSE),0),0)</f>
        <v>4</v>
      </c>
      <c r="P764" s="102">
        <f>Table1[[#This Row],[امتیاز جایگاه]]+Table1[[#This Row],[امتیاز مدرک]]+Table1[[#This Row],[امتیاز سابقه]]+Table1[[#This Row],[ضریب منطقه خدمتی]]</f>
        <v>11.25</v>
      </c>
    </row>
    <row r="765" spans="1:16" x14ac:dyDescent="0.15">
      <c r="A765" s="66"/>
      <c r="B765" s="66"/>
      <c r="C765" s="66"/>
      <c r="D765" s="66" t="s">
        <v>93</v>
      </c>
      <c r="E765" s="66"/>
      <c r="F765" s="67">
        <f>IF(Table1[[#This Row],[جایگاه سازمانی]]="عملیاتی",IFERROR(VLOOKUP(Table1[[#This Row],[رتبه]],TblOprGrade[#All],2,FALSE),1),IF(Table1[[#This Row],[جایگاه سازمانی]]="دیسپچ",IFERROR(VLOOKUP(Table1[[#This Row],[رتبه]],TblDispGrade[#All],2,FALSE),1),1))</f>
        <v>1</v>
      </c>
      <c r="G765" s="66" t="s">
        <v>10</v>
      </c>
      <c r="H765" s="67">
        <f>VLOOKUP(Table1[[#This Row],[جایگاه سازمانی]],Table2[#All],2,FALSE)</f>
        <v>2</v>
      </c>
      <c r="I765" s="66" t="s">
        <v>15</v>
      </c>
      <c r="J765" s="39">
        <f>VLOOKUP(Table1[[#This Row],[مدرک تحصیلی]],Table3[#All],2,FALSE)</f>
        <v>2.5</v>
      </c>
      <c r="K765" s="66"/>
      <c r="L765" s="76">
        <v>5</v>
      </c>
      <c r="M765" s="77">
        <f>Table1[[#This Row],[سابقه (سال)]]*'جداول پایه'!$B$21</f>
        <v>1.25</v>
      </c>
      <c r="N765" s="66" t="s">
        <v>17</v>
      </c>
      <c r="O765" s="67">
        <v>1</v>
      </c>
      <c r="P765" s="77">
        <f>Table1[[#This Row],[امتیاز جایگاه]]+Table1[[#This Row],[امتیاز مدرک]]+Table1[[#This Row],[امتیاز سابقه]]+Table1[[#This Row],[ضریب منطقه خدمتی]]</f>
        <v>6.75</v>
      </c>
    </row>
    <row r="766" spans="1:16" s="65" customFormat="1" x14ac:dyDescent="0.15">
      <c r="A766" s="35"/>
      <c r="B766" s="35"/>
      <c r="C766" s="35"/>
      <c r="D766" s="35" t="s">
        <v>93</v>
      </c>
      <c r="E766" s="35"/>
      <c r="F766" s="36">
        <f>IF(Table1[[#This Row],[جایگاه سازمانی]]="عملیاتی",IFERROR(VLOOKUP(Table1[[#This Row],[رتبه]],TblOprGrade[#All],2,FALSE),1),IF(Table1[[#This Row],[جایگاه سازمانی]]="دیسپچ",IFERROR(VLOOKUP(Table1[[#This Row],[رتبه]],TblDispGrade[#All],2,FALSE),1),1))</f>
        <v>1</v>
      </c>
      <c r="G766" s="35" t="s">
        <v>10</v>
      </c>
      <c r="H766" s="36">
        <f>VLOOKUP(Table1[[#This Row],[جایگاه سازمانی]],Table2[#All],2,FALSE)</f>
        <v>2</v>
      </c>
      <c r="I766" s="35" t="s">
        <v>15</v>
      </c>
      <c r="J766" s="39">
        <f>VLOOKUP(Table1[[#This Row],[مدرک تحصیلی]],Table3[#All],2,FALSE)</f>
        <v>2.5</v>
      </c>
      <c r="K766" s="35"/>
      <c r="L766" s="56">
        <v>6</v>
      </c>
      <c r="M766" s="57">
        <f>Table1[[#This Row],[سابقه (سال)]]*'جداول پایه'!$B$21</f>
        <v>1.5</v>
      </c>
      <c r="N766" s="35" t="s">
        <v>17</v>
      </c>
      <c r="O766" s="36">
        <v>1</v>
      </c>
      <c r="P766" s="57">
        <f>Table1[[#This Row],[امتیاز جایگاه]]+Table1[[#This Row],[امتیاز مدرک]]+Table1[[#This Row],[امتیاز سابقه]]+Table1[[#This Row],[ضریب منطقه خدمتی]]</f>
        <v>7</v>
      </c>
    </row>
    <row r="767" spans="1:16" x14ac:dyDescent="0.15">
      <c r="A767" s="35"/>
      <c r="B767" s="35"/>
      <c r="C767" s="35"/>
      <c r="D767" s="35" t="s">
        <v>93</v>
      </c>
      <c r="E767" s="35"/>
      <c r="F767" s="36">
        <f>IF(Table1[[#This Row],[جایگاه سازمانی]]="عملیاتی",IFERROR(VLOOKUP(Table1[[#This Row],[رتبه]],TblOprGrade[#All],2,FALSE),1),IF(Table1[[#This Row],[جایگاه سازمانی]]="دیسپچ",IFERROR(VLOOKUP(Table1[[#This Row],[رتبه]],TblDispGrade[#All],2,FALSE),1),1))</f>
        <v>1</v>
      </c>
      <c r="G767" s="35" t="s">
        <v>10</v>
      </c>
      <c r="H767" s="36">
        <f>VLOOKUP(Table1[[#This Row],[جایگاه سازمانی]],Table2[#All],2,FALSE)</f>
        <v>2</v>
      </c>
      <c r="I767" s="35" t="s">
        <v>15</v>
      </c>
      <c r="J767" s="39">
        <f>VLOOKUP(Table1[[#This Row],[مدرک تحصیلی]],Table3[#All],2,FALSE)</f>
        <v>2.5</v>
      </c>
      <c r="K767" s="35"/>
      <c r="L767" s="56">
        <v>2</v>
      </c>
      <c r="M767" s="57">
        <f>Table1[[#This Row],[سابقه (سال)]]*'جداول پایه'!$B$21</f>
        <v>0.5</v>
      </c>
      <c r="N767" s="35" t="s">
        <v>17</v>
      </c>
      <c r="O767" s="36">
        <v>1</v>
      </c>
      <c r="P767" s="57">
        <f>Table1[[#This Row],[امتیاز جایگاه]]+Table1[[#This Row],[امتیاز مدرک]]+Table1[[#This Row],[امتیاز سابقه]]+Table1[[#This Row],[ضریب منطقه خدمتی]]</f>
        <v>6</v>
      </c>
    </row>
    <row r="768" spans="1:16" x14ac:dyDescent="0.15">
      <c r="A768" s="35"/>
      <c r="B768" s="35"/>
      <c r="C768" s="35"/>
      <c r="D768" s="35" t="s">
        <v>93</v>
      </c>
      <c r="E768" s="35"/>
      <c r="F768" s="36">
        <f>IF(Table1[[#This Row],[جایگاه سازمانی]]="عملیاتی",IFERROR(VLOOKUP(Table1[[#This Row],[رتبه]],TblOprGrade[#All],2,FALSE),1),IF(Table1[[#This Row],[جایگاه سازمانی]]="دیسپچ",IFERROR(VLOOKUP(Table1[[#This Row],[رتبه]],TblDispGrade[#All],2,FALSE),1),1))</f>
        <v>1</v>
      </c>
      <c r="G768" s="35" t="s">
        <v>10</v>
      </c>
      <c r="H768" s="36">
        <f>VLOOKUP(Table1[[#This Row],[جایگاه سازمانی]],Table2[#All],2,FALSE)</f>
        <v>2</v>
      </c>
      <c r="I768" s="35" t="s">
        <v>14</v>
      </c>
      <c r="J768" s="39">
        <f>VLOOKUP(Table1[[#This Row],[مدرک تحصیلی]],Table3[#All],2,FALSE)</f>
        <v>2</v>
      </c>
      <c r="K768" s="35"/>
      <c r="L768" s="56">
        <v>2</v>
      </c>
      <c r="M768" s="57">
        <f>Table1[[#This Row],[سابقه (سال)]]*'جداول پایه'!$B$21</f>
        <v>0.5</v>
      </c>
      <c r="N768" s="35" t="s">
        <v>17</v>
      </c>
      <c r="O768" s="36">
        <v>1</v>
      </c>
      <c r="P768" s="57">
        <f>Table1[[#This Row],[امتیاز جایگاه]]+Table1[[#This Row],[امتیاز مدرک]]+Table1[[#This Row],[امتیاز سابقه]]+Table1[[#This Row],[ضریب منطقه خدمتی]]</f>
        <v>5.5</v>
      </c>
    </row>
    <row r="769" spans="1:16" x14ac:dyDescent="0.15">
      <c r="A769" s="35"/>
      <c r="B769" s="35"/>
      <c r="C769" s="35"/>
      <c r="D769" s="35" t="s">
        <v>93</v>
      </c>
      <c r="E769" s="35"/>
      <c r="F769" s="36">
        <f>IF(Table1[[#This Row],[جایگاه سازمانی]]="عملیاتی",IFERROR(VLOOKUP(Table1[[#This Row],[رتبه]],TblOprGrade[#All],2,FALSE),1),IF(Table1[[#This Row],[جایگاه سازمانی]]="دیسپچ",IFERROR(VLOOKUP(Table1[[#This Row],[رتبه]],TblDispGrade[#All],2,FALSE),1),1))</f>
        <v>1</v>
      </c>
      <c r="G769" s="35" t="s">
        <v>10</v>
      </c>
      <c r="H769" s="36">
        <f>VLOOKUP(Table1[[#This Row],[جایگاه سازمانی]],Table2[#All],2,FALSE)</f>
        <v>2</v>
      </c>
      <c r="I769" s="35" t="s">
        <v>14</v>
      </c>
      <c r="J769" s="39">
        <f>VLOOKUP(Table1[[#This Row],[مدرک تحصیلی]],Table3[#All],2,FALSE)</f>
        <v>2</v>
      </c>
      <c r="K769" s="35"/>
      <c r="L769" s="56">
        <v>2</v>
      </c>
      <c r="M769" s="57">
        <f>Table1[[#This Row],[سابقه (سال)]]*'جداول پایه'!$B$21</f>
        <v>0.5</v>
      </c>
      <c r="N769" s="35" t="s">
        <v>17</v>
      </c>
      <c r="O769" s="36">
        <v>1</v>
      </c>
      <c r="P769" s="57">
        <f>Table1[[#This Row],[امتیاز جایگاه]]+Table1[[#This Row],[امتیاز مدرک]]+Table1[[#This Row],[امتیاز سابقه]]+Table1[[#This Row],[ضریب منطقه خدمتی]]</f>
        <v>5.5</v>
      </c>
    </row>
    <row r="770" spans="1:16" x14ac:dyDescent="0.15">
      <c r="A770" s="35"/>
      <c r="B770" s="35"/>
      <c r="C770" s="35"/>
      <c r="D770" s="35" t="s">
        <v>93</v>
      </c>
      <c r="E770" s="35"/>
      <c r="F770" s="36">
        <f>IF(Table1[[#This Row],[جایگاه سازمانی]]="عملیاتی",IFERROR(VLOOKUP(Table1[[#This Row],[رتبه]],TblOprGrade[#All],2,FALSE),1),IF(Table1[[#This Row],[جایگاه سازمانی]]="دیسپچ",IFERROR(VLOOKUP(Table1[[#This Row],[رتبه]],TblDispGrade[#All],2,FALSE),1),1))</f>
        <v>1</v>
      </c>
      <c r="G770" s="35" t="s">
        <v>10</v>
      </c>
      <c r="H770" s="36">
        <f>VLOOKUP(Table1[[#This Row],[جایگاه سازمانی]],Table2[#All],2,FALSE)</f>
        <v>2</v>
      </c>
      <c r="I770" s="35" t="s">
        <v>15</v>
      </c>
      <c r="J770" s="39">
        <f>VLOOKUP(Table1[[#This Row],[مدرک تحصیلی]],Table3[#All],2,FALSE)</f>
        <v>2.5</v>
      </c>
      <c r="K770" s="35"/>
      <c r="L770" s="56">
        <v>4</v>
      </c>
      <c r="M770" s="57">
        <f>Table1[[#This Row],[سابقه (سال)]]*'جداول پایه'!$B$21</f>
        <v>1</v>
      </c>
      <c r="N770" s="35" t="s">
        <v>17</v>
      </c>
      <c r="O770" s="36">
        <v>1</v>
      </c>
      <c r="P770" s="57">
        <f>Table1[[#This Row],[امتیاز جایگاه]]+Table1[[#This Row],[امتیاز مدرک]]+Table1[[#This Row],[امتیاز سابقه]]+Table1[[#This Row],[ضریب منطقه خدمتی]]</f>
        <v>6.5</v>
      </c>
    </row>
    <row r="771" spans="1:16" x14ac:dyDescent="0.15">
      <c r="A771" s="35"/>
      <c r="B771" s="35"/>
      <c r="C771" s="35"/>
      <c r="D771" s="35" t="s">
        <v>93</v>
      </c>
      <c r="E771" s="35"/>
      <c r="F771" s="36">
        <f>IF(Table1[[#This Row],[جایگاه سازمانی]]="عملیاتی",IFERROR(VLOOKUP(Table1[[#This Row],[رتبه]],TblOprGrade[#All],2,FALSE),1),IF(Table1[[#This Row],[جایگاه سازمانی]]="دیسپچ",IFERROR(VLOOKUP(Table1[[#This Row],[رتبه]],TblDispGrade[#All],2,FALSE),1),1))</f>
        <v>1</v>
      </c>
      <c r="G771" s="35" t="s">
        <v>10</v>
      </c>
      <c r="H771" s="36">
        <f>VLOOKUP(Table1[[#This Row],[جایگاه سازمانی]],Table2[#All],2,FALSE)</f>
        <v>2</v>
      </c>
      <c r="I771" s="35" t="s">
        <v>15</v>
      </c>
      <c r="J771" s="39">
        <f>VLOOKUP(Table1[[#This Row],[مدرک تحصیلی]],Table3[#All],2,FALSE)</f>
        <v>2.5</v>
      </c>
      <c r="K771" s="35"/>
      <c r="L771" s="56">
        <v>2</v>
      </c>
      <c r="M771" s="57">
        <f>Table1[[#This Row],[سابقه (سال)]]*'جداول پایه'!$B$21</f>
        <v>0.5</v>
      </c>
      <c r="N771" s="35" t="s">
        <v>17</v>
      </c>
      <c r="O771" s="36">
        <v>1</v>
      </c>
      <c r="P771" s="57">
        <f>Table1[[#This Row],[امتیاز جایگاه]]+Table1[[#This Row],[امتیاز مدرک]]+Table1[[#This Row],[امتیاز سابقه]]+Table1[[#This Row],[ضریب منطقه خدمتی]]</f>
        <v>6</v>
      </c>
    </row>
    <row r="772" spans="1:16" x14ac:dyDescent="0.15">
      <c r="A772" s="35"/>
      <c r="B772" s="35"/>
      <c r="C772" s="35"/>
      <c r="D772" s="35" t="s">
        <v>93</v>
      </c>
      <c r="E772" s="35"/>
      <c r="F772" s="36">
        <f>IF(Table1[[#This Row],[جایگاه سازمانی]]="عملیاتی",IFERROR(VLOOKUP(Table1[[#This Row],[رتبه]],TblOprGrade[#All],2,FALSE),1),IF(Table1[[#This Row],[جایگاه سازمانی]]="دیسپچ",IFERROR(VLOOKUP(Table1[[#This Row],[رتبه]],TblDispGrade[#All],2,FALSE),1),1))</f>
        <v>1</v>
      </c>
      <c r="G772" s="35" t="s">
        <v>10</v>
      </c>
      <c r="H772" s="36">
        <f>VLOOKUP(Table1[[#This Row],[جایگاه سازمانی]],Table2[#All],2,FALSE)</f>
        <v>2</v>
      </c>
      <c r="I772" s="35" t="s">
        <v>15</v>
      </c>
      <c r="J772" s="39">
        <f>VLOOKUP(Table1[[#This Row],[مدرک تحصیلی]],Table3[#All],2,FALSE)</f>
        <v>2.5</v>
      </c>
      <c r="K772" s="35"/>
      <c r="L772" s="56">
        <v>2</v>
      </c>
      <c r="M772" s="57">
        <f>Table1[[#This Row],[سابقه (سال)]]*'جداول پایه'!$B$21</f>
        <v>0.5</v>
      </c>
      <c r="N772" s="35" t="s">
        <v>17</v>
      </c>
      <c r="O772" s="36">
        <v>1</v>
      </c>
      <c r="P772" s="57">
        <f>Table1[[#This Row],[امتیاز جایگاه]]+Table1[[#This Row],[امتیاز مدرک]]+Table1[[#This Row],[امتیاز سابقه]]+Table1[[#This Row],[ضریب منطقه خدمتی]]</f>
        <v>6</v>
      </c>
    </row>
    <row r="773" spans="1:16" x14ac:dyDescent="0.15">
      <c r="A773" s="35"/>
      <c r="B773" s="35"/>
      <c r="C773" s="35"/>
      <c r="D773" s="35" t="s">
        <v>93</v>
      </c>
      <c r="E773" s="35"/>
      <c r="F773" s="36">
        <f>IF(Table1[[#This Row],[جایگاه سازمانی]]="عملیاتی",IFERROR(VLOOKUP(Table1[[#This Row],[رتبه]],TblOprGrade[#All],2,FALSE),1),IF(Table1[[#This Row],[جایگاه سازمانی]]="دیسپچ",IFERROR(VLOOKUP(Table1[[#This Row],[رتبه]],TblDispGrade[#All],2,FALSE),1),1))</f>
        <v>1</v>
      </c>
      <c r="G773" s="35" t="s">
        <v>10</v>
      </c>
      <c r="H773" s="36">
        <f>VLOOKUP(Table1[[#This Row],[جایگاه سازمانی]],Table2[#All],2,FALSE)</f>
        <v>2</v>
      </c>
      <c r="I773" s="35" t="s">
        <v>15</v>
      </c>
      <c r="J773" s="39">
        <f>VLOOKUP(Table1[[#This Row],[مدرک تحصیلی]],Table3[#All],2,FALSE)</f>
        <v>2.5</v>
      </c>
      <c r="K773" s="35"/>
      <c r="L773" s="56">
        <v>6</v>
      </c>
      <c r="M773" s="57">
        <f>Table1[[#This Row],[سابقه (سال)]]*'جداول پایه'!$B$21</f>
        <v>1.5</v>
      </c>
      <c r="N773" s="35" t="s">
        <v>17</v>
      </c>
      <c r="O773" s="36">
        <v>1</v>
      </c>
      <c r="P773" s="57">
        <f>Table1[[#This Row],[امتیاز جایگاه]]+Table1[[#This Row],[امتیاز مدرک]]+Table1[[#This Row],[امتیاز سابقه]]+Table1[[#This Row],[ضریب منطقه خدمتی]]</f>
        <v>7</v>
      </c>
    </row>
    <row r="774" spans="1:16" x14ac:dyDescent="0.15">
      <c r="A774" s="35"/>
      <c r="B774" s="35"/>
      <c r="C774" s="35"/>
      <c r="D774" s="35" t="s">
        <v>93</v>
      </c>
      <c r="E774" s="35"/>
      <c r="F774" s="36">
        <f>IF(Table1[[#This Row],[جایگاه سازمانی]]="عملیاتی",IFERROR(VLOOKUP(Table1[[#This Row],[رتبه]],TblOprGrade[#All],2,FALSE),1),IF(Table1[[#This Row],[جایگاه سازمانی]]="دیسپچ",IFERROR(VLOOKUP(Table1[[#This Row],[رتبه]],TblDispGrade[#All],2,FALSE),1),1))</f>
        <v>1</v>
      </c>
      <c r="G774" s="35" t="s">
        <v>10</v>
      </c>
      <c r="H774" s="36">
        <f>VLOOKUP(Table1[[#This Row],[جایگاه سازمانی]],Table2[#All],2,FALSE)</f>
        <v>2</v>
      </c>
      <c r="I774" s="35" t="s">
        <v>15</v>
      </c>
      <c r="J774" s="39">
        <f>VLOOKUP(Table1[[#This Row],[مدرک تحصیلی]],Table3[#All],2,FALSE)</f>
        <v>2.5</v>
      </c>
      <c r="K774" s="35"/>
      <c r="L774" s="56">
        <v>2</v>
      </c>
      <c r="M774" s="57">
        <f>Table1[[#This Row],[سابقه (سال)]]*'جداول پایه'!$B$21</f>
        <v>0.5</v>
      </c>
      <c r="N774" s="35" t="s">
        <v>17</v>
      </c>
      <c r="O774" s="36">
        <v>1</v>
      </c>
      <c r="P774" s="57">
        <f>Table1[[#This Row],[امتیاز جایگاه]]+Table1[[#This Row],[امتیاز مدرک]]+Table1[[#This Row],[امتیاز سابقه]]+Table1[[#This Row],[ضریب منطقه خدمتی]]</f>
        <v>6</v>
      </c>
    </row>
    <row r="775" spans="1:16" x14ac:dyDescent="0.15">
      <c r="A775" s="35"/>
      <c r="B775" s="35"/>
      <c r="C775" s="35"/>
      <c r="D775" s="35" t="s">
        <v>93</v>
      </c>
      <c r="E775" s="35"/>
      <c r="F775" s="36">
        <f>IF(Table1[[#This Row],[جایگاه سازمانی]]="عملیاتی",IFERROR(VLOOKUP(Table1[[#This Row],[رتبه]],TblOprGrade[#All],2,FALSE),1),IF(Table1[[#This Row],[جایگاه سازمانی]]="دیسپچ",IFERROR(VLOOKUP(Table1[[#This Row],[رتبه]],TblDispGrade[#All],2,FALSE),1),1))</f>
        <v>1</v>
      </c>
      <c r="G775" s="35" t="s">
        <v>10</v>
      </c>
      <c r="H775" s="36">
        <f>VLOOKUP(Table1[[#This Row],[جایگاه سازمانی]],Table2[#All],2,FALSE)</f>
        <v>2</v>
      </c>
      <c r="I775" s="35" t="s">
        <v>15</v>
      </c>
      <c r="J775" s="39">
        <f>VLOOKUP(Table1[[#This Row],[مدرک تحصیلی]],Table3[#All],2,FALSE)</f>
        <v>2.5</v>
      </c>
      <c r="K775" s="35"/>
      <c r="L775" s="56">
        <v>7</v>
      </c>
      <c r="M775" s="57">
        <f>Table1[[#This Row],[سابقه (سال)]]*'جداول پایه'!$B$21</f>
        <v>1.75</v>
      </c>
      <c r="N775" s="35" t="s">
        <v>17</v>
      </c>
      <c r="O775" s="36">
        <v>1</v>
      </c>
      <c r="P775" s="57">
        <f>Table1[[#This Row],[امتیاز جایگاه]]+Table1[[#This Row],[امتیاز مدرک]]+Table1[[#This Row],[امتیاز سابقه]]+Table1[[#This Row],[ضریب منطقه خدمتی]]</f>
        <v>7.25</v>
      </c>
    </row>
    <row r="776" spans="1:16" x14ac:dyDescent="0.15">
      <c r="A776" s="35"/>
      <c r="B776" s="35"/>
      <c r="C776" s="35"/>
      <c r="D776" s="35" t="s">
        <v>93</v>
      </c>
      <c r="E776" s="35"/>
      <c r="F776" s="36">
        <f>IF(Table1[[#This Row],[جایگاه سازمانی]]="عملیاتی",IFERROR(VLOOKUP(Table1[[#This Row],[رتبه]],TblOprGrade[#All],2,FALSE),1),IF(Table1[[#This Row],[جایگاه سازمانی]]="دیسپچ",IFERROR(VLOOKUP(Table1[[#This Row],[رتبه]],TblDispGrade[#All],2,FALSE),1),1))</f>
        <v>1</v>
      </c>
      <c r="G776" s="35" t="s">
        <v>10</v>
      </c>
      <c r="H776" s="36">
        <f>VLOOKUP(Table1[[#This Row],[جایگاه سازمانی]],Table2[#All],2,FALSE)</f>
        <v>2</v>
      </c>
      <c r="I776" s="35" t="s">
        <v>15</v>
      </c>
      <c r="J776" s="39">
        <f>VLOOKUP(Table1[[#This Row],[مدرک تحصیلی]],Table3[#All],2,FALSE)</f>
        <v>2.5</v>
      </c>
      <c r="K776" s="35"/>
      <c r="L776" s="56">
        <v>6</v>
      </c>
      <c r="M776" s="57">
        <f>Table1[[#This Row],[سابقه (سال)]]*'جداول پایه'!$B$21</f>
        <v>1.5</v>
      </c>
      <c r="N776" s="35" t="s">
        <v>17</v>
      </c>
      <c r="O776" s="36">
        <v>1</v>
      </c>
      <c r="P776" s="57">
        <f>Table1[[#This Row],[امتیاز جایگاه]]+Table1[[#This Row],[امتیاز مدرک]]+Table1[[#This Row],[امتیاز سابقه]]+Table1[[#This Row],[ضریب منطقه خدمتی]]</f>
        <v>7</v>
      </c>
    </row>
    <row r="777" spans="1:16" x14ac:dyDescent="0.15">
      <c r="A777" s="35"/>
      <c r="B777" s="35"/>
      <c r="C777" s="35"/>
      <c r="D777" s="35" t="s">
        <v>93</v>
      </c>
      <c r="E777" s="35"/>
      <c r="F777" s="36">
        <f>IF(Table1[[#This Row],[جایگاه سازمانی]]="عملیاتی",IFERROR(VLOOKUP(Table1[[#This Row],[رتبه]],TblOprGrade[#All],2,FALSE),1),IF(Table1[[#This Row],[جایگاه سازمانی]]="دیسپچ",IFERROR(VLOOKUP(Table1[[#This Row],[رتبه]],TblDispGrade[#All],2,FALSE),1),1))</f>
        <v>1</v>
      </c>
      <c r="G777" s="35" t="s">
        <v>10</v>
      </c>
      <c r="H777" s="36">
        <f>VLOOKUP(Table1[[#This Row],[جایگاه سازمانی]],Table2[#All],2,FALSE)</f>
        <v>2</v>
      </c>
      <c r="I777" s="35" t="s">
        <v>15</v>
      </c>
      <c r="J777" s="39">
        <f>VLOOKUP(Table1[[#This Row],[مدرک تحصیلی]],Table3[#All],2,FALSE)</f>
        <v>2.5</v>
      </c>
      <c r="K777" s="35"/>
      <c r="L777" s="56">
        <v>9</v>
      </c>
      <c r="M777" s="57">
        <f>Table1[[#This Row],[سابقه (سال)]]*'جداول پایه'!$B$21</f>
        <v>2.25</v>
      </c>
      <c r="N777" s="35" t="s">
        <v>17</v>
      </c>
      <c r="O777" s="36">
        <v>1</v>
      </c>
      <c r="P777" s="57">
        <f>Table1[[#This Row],[امتیاز جایگاه]]+Table1[[#This Row],[امتیاز مدرک]]+Table1[[#This Row],[امتیاز سابقه]]+Table1[[#This Row],[ضریب منطقه خدمتی]]</f>
        <v>7.75</v>
      </c>
    </row>
    <row r="778" spans="1:16" x14ac:dyDescent="0.15">
      <c r="A778" s="35"/>
      <c r="B778" s="35"/>
      <c r="C778" s="35"/>
      <c r="D778" s="35" t="s">
        <v>93</v>
      </c>
      <c r="E778" s="35"/>
      <c r="F778" s="36">
        <f>IF(Table1[[#This Row],[جایگاه سازمانی]]="عملیاتی",IFERROR(VLOOKUP(Table1[[#This Row],[رتبه]],TblOprGrade[#All],2,FALSE),1),IF(Table1[[#This Row],[جایگاه سازمانی]]="دیسپچ",IFERROR(VLOOKUP(Table1[[#This Row],[رتبه]],TblDispGrade[#All],2,FALSE),1),1))</f>
        <v>1</v>
      </c>
      <c r="G778" s="35" t="s">
        <v>10</v>
      </c>
      <c r="H778" s="36">
        <f>VLOOKUP(Table1[[#This Row],[جایگاه سازمانی]],Table2[#All],2,FALSE)</f>
        <v>2</v>
      </c>
      <c r="I778" s="35" t="s">
        <v>15</v>
      </c>
      <c r="J778" s="39">
        <f>VLOOKUP(Table1[[#This Row],[مدرک تحصیلی]],Table3[#All],2,FALSE)</f>
        <v>2.5</v>
      </c>
      <c r="K778" s="35"/>
      <c r="L778" s="56">
        <v>7</v>
      </c>
      <c r="M778" s="57">
        <f>Table1[[#This Row],[سابقه (سال)]]*'جداول پایه'!$B$21</f>
        <v>1.75</v>
      </c>
      <c r="N778" s="35" t="s">
        <v>17</v>
      </c>
      <c r="O778" s="36">
        <v>1</v>
      </c>
      <c r="P778" s="57">
        <f>Table1[[#This Row],[امتیاز جایگاه]]+Table1[[#This Row],[امتیاز مدرک]]+Table1[[#This Row],[امتیاز سابقه]]+Table1[[#This Row],[ضریب منطقه خدمتی]]</f>
        <v>7.25</v>
      </c>
    </row>
    <row r="779" spans="1:16" x14ac:dyDescent="0.15">
      <c r="A779" s="35"/>
      <c r="B779" s="35"/>
      <c r="C779" s="35"/>
      <c r="D779" s="35" t="s">
        <v>93</v>
      </c>
      <c r="E779" s="35"/>
      <c r="F779" s="36">
        <f>IF(Table1[[#This Row],[جایگاه سازمانی]]="عملیاتی",IFERROR(VLOOKUP(Table1[[#This Row],[رتبه]],TblOprGrade[#All],2,FALSE),1),IF(Table1[[#This Row],[جایگاه سازمانی]]="دیسپچ",IFERROR(VLOOKUP(Table1[[#This Row],[رتبه]],TblDispGrade[#All],2,FALSE),1),1))</f>
        <v>1</v>
      </c>
      <c r="G779" s="35" t="s">
        <v>10</v>
      </c>
      <c r="H779" s="36">
        <f>VLOOKUP(Table1[[#This Row],[جایگاه سازمانی]],Table2[#All],2,FALSE)</f>
        <v>2</v>
      </c>
      <c r="I779" s="35" t="s">
        <v>15</v>
      </c>
      <c r="J779" s="39">
        <f>VLOOKUP(Table1[[#This Row],[مدرک تحصیلی]],Table3[#All],2,FALSE)</f>
        <v>2.5</v>
      </c>
      <c r="K779" s="35"/>
      <c r="L779" s="56">
        <v>4</v>
      </c>
      <c r="M779" s="57">
        <f>Table1[[#This Row],[سابقه (سال)]]*'جداول پایه'!$B$21</f>
        <v>1</v>
      </c>
      <c r="N779" s="35" t="s">
        <v>17</v>
      </c>
      <c r="O779" s="36">
        <v>1</v>
      </c>
      <c r="P779" s="57">
        <f>Table1[[#This Row],[امتیاز جایگاه]]+Table1[[#This Row],[امتیاز مدرک]]+Table1[[#This Row],[امتیاز سابقه]]+Table1[[#This Row],[ضریب منطقه خدمتی]]</f>
        <v>6.5</v>
      </c>
    </row>
    <row r="780" spans="1:16" x14ac:dyDescent="0.15">
      <c r="A780" s="35"/>
      <c r="B780" s="35"/>
      <c r="C780" s="35"/>
      <c r="D780" s="35" t="s">
        <v>93</v>
      </c>
      <c r="E780" s="35"/>
      <c r="F780" s="36">
        <f>IF(Table1[[#This Row],[جایگاه سازمانی]]="عملیاتی",IFERROR(VLOOKUP(Table1[[#This Row],[رتبه]],TblOprGrade[#All],2,FALSE),1),IF(Table1[[#This Row],[جایگاه سازمانی]]="دیسپچ",IFERROR(VLOOKUP(Table1[[#This Row],[رتبه]],TblDispGrade[#All],2,FALSE),1),1))</f>
        <v>1</v>
      </c>
      <c r="G780" s="35" t="s">
        <v>10</v>
      </c>
      <c r="H780" s="36">
        <f>VLOOKUP(Table1[[#This Row],[جایگاه سازمانی]],Table2[#All],2,FALSE)</f>
        <v>2</v>
      </c>
      <c r="I780" s="35" t="s">
        <v>15</v>
      </c>
      <c r="J780" s="39">
        <f>VLOOKUP(Table1[[#This Row],[مدرک تحصیلی]],Table3[#All],2,FALSE)</f>
        <v>2.5</v>
      </c>
      <c r="K780" s="35"/>
      <c r="L780" s="56">
        <v>2</v>
      </c>
      <c r="M780" s="57">
        <f>Table1[[#This Row],[سابقه (سال)]]*'جداول پایه'!$B$21</f>
        <v>0.5</v>
      </c>
      <c r="N780" s="35" t="s">
        <v>17</v>
      </c>
      <c r="O780" s="36">
        <v>1</v>
      </c>
      <c r="P780" s="57">
        <f>Table1[[#This Row],[امتیاز جایگاه]]+Table1[[#This Row],[امتیاز مدرک]]+Table1[[#This Row],[امتیاز سابقه]]+Table1[[#This Row],[ضریب منطقه خدمتی]]</f>
        <v>6</v>
      </c>
    </row>
    <row r="781" spans="1:16" x14ac:dyDescent="0.15">
      <c r="A781" s="35"/>
      <c r="B781" s="35"/>
      <c r="C781" s="35"/>
      <c r="D781" s="35" t="s">
        <v>93</v>
      </c>
      <c r="E781" s="35"/>
      <c r="F781" s="36">
        <f>IF(Table1[[#This Row],[جایگاه سازمانی]]="عملیاتی",IFERROR(VLOOKUP(Table1[[#This Row],[رتبه]],TblOprGrade[#All],2,FALSE),1),IF(Table1[[#This Row],[جایگاه سازمانی]]="دیسپچ",IFERROR(VLOOKUP(Table1[[#This Row],[رتبه]],TblDispGrade[#All],2,FALSE),1),1))</f>
        <v>1</v>
      </c>
      <c r="G781" s="35" t="s">
        <v>10</v>
      </c>
      <c r="H781" s="36">
        <f>VLOOKUP(Table1[[#This Row],[جایگاه سازمانی]],Table2[#All],2,FALSE)</f>
        <v>2</v>
      </c>
      <c r="I781" s="35" t="s">
        <v>15</v>
      </c>
      <c r="J781" s="39">
        <f>VLOOKUP(Table1[[#This Row],[مدرک تحصیلی]],Table3[#All],2,FALSE)</f>
        <v>2.5</v>
      </c>
      <c r="K781" s="35"/>
      <c r="L781" s="56">
        <v>2</v>
      </c>
      <c r="M781" s="57">
        <f>Table1[[#This Row],[سابقه (سال)]]*'جداول پایه'!$B$21</f>
        <v>0.5</v>
      </c>
      <c r="N781" s="35" t="s">
        <v>17</v>
      </c>
      <c r="O781" s="36">
        <v>1</v>
      </c>
      <c r="P781" s="57">
        <f>Table1[[#This Row],[امتیاز جایگاه]]+Table1[[#This Row],[امتیاز مدرک]]+Table1[[#This Row],[امتیاز سابقه]]+Table1[[#This Row],[ضریب منطقه خدمتی]]</f>
        <v>6</v>
      </c>
    </row>
    <row r="782" spans="1:16" x14ac:dyDescent="0.15">
      <c r="A782" s="35"/>
      <c r="B782" s="35"/>
      <c r="C782" s="35"/>
      <c r="D782" s="35" t="s">
        <v>93</v>
      </c>
      <c r="E782" s="35"/>
      <c r="F782" s="36">
        <f>IF(Table1[[#This Row],[جایگاه سازمانی]]="عملیاتی",IFERROR(VLOOKUP(Table1[[#This Row],[رتبه]],TblOprGrade[#All],2,FALSE),1),IF(Table1[[#This Row],[جایگاه سازمانی]]="دیسپچ",IFERROR(VLOOKUP(Table1[[#This Row],[رتبه]],TblDispGrade[#All],2,FALSE),1),1))</f>
        <v>1</v>
      </c>
      <c r="G782" s="35" t="s">
        <v>10</v>
      </c>
      <c r="H782" s="36">
        <f>VLOOKUP(Table1[[#This Row],[جایگاه سازمانی]],Table2[#All],2,FALSE)</f>
        <v>2</v>
      </c>
      <c r="I782" s="35" t="s">
        <v>15</v>
      </c>
      <c r="J782" s="39">
        <f>VLOOKUP(Table1[[#This Row],[مدرک تحصیلی]],Table3[#All],2,FALSE)</f>
        <v>2.5</v>
      </c>
      <c r="K782" s="35"/>
      <c r="L782" s="56">
        <v>2</v>
      </c>
      <c r="M782" s="57">
        <f>Table1[[#This Row],[سابقه (سال)]]*'جداول پایه'!$B$21</f>
        <v>0.5</v>
      </c>
      <c r="N782" s="35" t="s">
        <v>17</v>
      </c>
      <c r="O782" s="36">
        <v>1</v>
      </c>
      <c r="P782" s="57">
        <f>Table1[[#This Row],[امتیاز جایگاه]]+Table1[[#This Row],[امتیاز مدرک]]+Table1[[#This Row],[امتیاز سابقه]]+Table1[[#This Row],[ضریب منطقه خدمتی]]</f>
        <v>6</v>
      </c>
    </row>
    <row r="783" spans="1:16" x14ac:dyDescent="0.15">
      <c r="A783" s="35"/>
      <c r="B783" s="35"/>
      <c r="C783" s="35"/>
      <c r="D783" s="35" t="s">
        <v>93</v>
      </c>
      <c r="E783" s="35"/>
      <c r="F783" s="36">
        <f>IF(Table1[[#This Row],[جایگاه سازمانی]]="عملیاتی",IFERROR(VLOOKUP(Table1[[#This Row],[رتبه]],TblOprGrade[#All],2,FALSE),1),IF(Table1[[#This Row],[جایگاه سازمانی]]="دیسپچ",IFERROR(VLOOKUP(Table1[[#This Row],[رتبه]],TblDispGrade[#All],2,FALSE),1),1))</f>
        <v>1</v>
      </c>
      <c r="G783" s="35" t="s">
        <v>10</v>
      </c>
      <c r="H783" s="36">
        <f>VLOOKUP(Table1[[#This Row],[جایگاه سازمانی]],Table2[#All],2,FALSE)</f>
        <v>2</v>
      </c>
      <c r="I783" s="35" t="s">
        <v>15</v>
      </c>
      <c r="J783" s="39">
        <f>VLOOKUP(Table1[[#This Row],[مدرک تحصیلی]],Table3[#All],2,FALSE)</f>
        <v>2.5</v>
      </c>
      <c r="K783" s="35"/>
      <c r="L783" s="56">
        <v>5</v>
      </c>
      <c r="M783" s="57">
        <f>Table1[[#This Row],[سابقه (سال)]]*'جداول پایه'!$B$21</f>
        <v>1.25</v>
      </c>
      <c r="N783" s="35" t="s">
        <v>17</v>
      </c>
      <c r="O783" s="36">
        <v>1</v>
      </c>
      <c r="P783" s="57">
        <f>Table1[[#This Row],[امتیاز جایگاه]]+Table1[[#This Row],[امتیاز مدرک]]+Table1[[#This Row],[امتیاز سابقه]]+Table1[[#This Row],[ضریب منطقه خدمتی]]</f>
        <v>6.75</v>
      </c>
    </row>
    <row r="784" spans="1:16" x14ac:dyDescent="0.15">
      <c r="A784" s="35"/>
      <c r="B784" s="35"/>
      <c r="C784" s="35"/>
      <c r="D784" s="35" t="s">
        <v>93</v>
      </c>
      <c r="E784" s="35"/>
      <c r="F784" s="36">
        <f>IF(Table1[[#This Row],[جایگاه سازمانی]]="عملیاتی",IFERROR(VLOOKUP(Table1[[#This Row],[رتبه]],TblOprGrade[#All],2,FALSE),1),IF(Table1[[#This Row],[جایگاه سازمانی]]="دیسپچ",IFERROR(VLOOKUP(Table1[[#This Row],[رتبه]],TblDispGrade[#All],2,FALSE),1),1))</f>
        <v>1</v>
      </c>
      <c r="G784" s="35" t="s">
        <v>10</v>
      </c>
      <c r="H784" s="36">
        <f>VLOOKUP(Table1[[#This Row],[جایگاه سازمانی]],Table2[#All],2,FALSE)</f>
        <v>2</v>
      </c>
      <c r="I784" s="35" t="s">
        <v>15</v>
      </c>
      <c r="J784" s="39">
        <f>VLOOKUP(Table1[[#This Row],[مدرک تحصیلی]],Table3[#All],2,FALSE)</f>
        <v>2.5</v>
      </c>
      <c r="K784" s="35"/>
      <c r="L784" s="56">
        <v>6</v>
      </c>
      <c r="M784" s="57">
        <f>Table1[[#This Row],[سابقه (سال)]]*'جداول پایه'!$B$21</f>
        <v>1.5</v>
      </c>
      <c r="N784" s="35" t="s">
        <v>17</v>
      </c>
      <c r="O784" s="36">
        <v>1</v>
      </c>
      <c r="P784" s="57">
        <f>Table1[[#This Row],[امتیاز جایگاه]]+Table1[[#This Row],[امتیاز مدرک]]+Table1[[#This Row],[امتیاز سابقه]]+Table1[[#This Row],[ضریب منطقه خدمتی]]</f>
        <v>7</v>
      </c>
    </row>
    <row r="785" spans="1:16" x14ac:dyDescent="0.15">
      <c r="A785" s="35"/>
      <c r="B785" s="35"/>
      <c r="C785" s="35"/>
      <c r="D785" s="35" t="s">
        <v>93</v>
      </c>
      <c r="E785" s="35"/>
      <c r="F785" s="36">
        <f>IF(Table1[[#This Row],[جایگاه سازمانی]]="عملیاتی",IFERROR(VLOOKUP(Table1[[#This Row],[رتبه]],TblOprGrade[#All],2,FALSE),1),IF(Table1[[#This Row],[جایگاه سازمانی]]="دیسپچ",IFERROR(VLOOKUP(Table1[[#This Row],[رتبه]],TblDispGrade[#All],2,FALSE),1),1))</f>
        <v>1</v>
      </c>
      <c r="G785" s="35" t="s">
        <v>10</v>
      </c>
      <c r="H785" s="36">
        <f>VLOOKUP(Table1[[#This Row],[جایگاه سازمانی]],Table2[#All],2,FALSE)</f>
        <v>2</v>
      </c>
      <c r="I785" s="35" t="s">
        <v>15</v>
      </c>
      <c r="J785" s="39">
        <f>VLOOKUP(Table1[[#This Row],[مدرک تحصیلی]],Table3[#All],2,FALSE)</f>
        <v>2.5</v>
      </c>
      <c r="K785" s="35"/>
      <c r="L785" s="56">
        <v>2</v>
      </c>
      <c r="M785" s="57">
        <f>Table1[[#This Row],[سابقه (سال)]]*'جداول پایه'!$B$21</f>
        <v>0.5</v>
      </c>
      <c r="N785" s="35" t="s">
        <v>17</v>
      </c>
      <c r="O785" s="36">
        <v>1</v>
      </c>
      <c r="P785" s="57">
        <f>Table1[[#This Row],[امتیاز جایگاه]]+Table1[[#This Row],[امتیاز مدرک]]+Table1[[#This Row],[امتیاز سابقه]]+Table1[[#This Row],[ضریب منطقه خدمتی]]</f>
        <v>6</v>
      </c>
    </row>
    <row r="786" spans="1:16" x14ac:dyDescent="0.15">
      <c r="A786" s="35"/>
      <c r="B786" s="35"/>
      <c r="C786" s="35"/>
      <c r="D786" s="35" t="s">
        <v>93</v>
      </c>
      <c r="E786" s="35"/>
      <c r="F786" s="36">
        <f>IF(Table1[[#This Row],[جایگاه سازمانی]]="عملیاتی",IFERROR(VLOOKUP(Table1[[#This Row],[رتبه]],TblOprGrade[#All],2,FALSE),1),IF(Table1[[#This Row],[جایگاه سازمانی]]="دیسپچ",IFERROR(VLOOKUP(Table1[[#This Row],[رتبه]],TblDispGrade[#All],2,FALSE),1),1))</f>
        <v>1</v>
      </c>
      <c r="G786" s="35" t="s">
        <v>10</v>
      </c>
      <c r="H786" s="36">
        <f>VLOOKUP(Table1[[#This Row],[جایگاه سازمانی]],Table2[#All],2,FALSE)</f>
        <v>2</v>
      </c>
      <c r="I786" s="35" t="s">
        <v>15</v>
      </c>
      <c r="J786" s="39">
        <f>VLOOKUP(Table1[[#This Row],[مدرک تحصیلی]],Table3[#All],2,FALSE)</f>
        <v>2.5</v>
      </c>
      <c r="K786" s="35"/>
      <c r="L786" s="56">
        <v>7</v>
      </c>
      <c r="M786" s="57">
        <f>Table1[[#This Row],[سابقه (سال)]]*'جداول پایه'!$B$21</f>
        <v>1.75</v>
      </c>
      <c r="N786" s="35" t="s">
        <v>17</v>
      </c>
      <c r="O786" s="36">
        <v>1</v>
      </c>
      <c r="P786" s="57">
        <f>Table1[[#This Row],[امتیاز جایگاه]]+Table1[[#This Row],[امتیاز مدرک]]+Table1[[#This Row],[امتیاز سابقه]]+Table1[[#This Row],[ضریب منطقه خدمتی]]</f>
        <v>7.25</v>
      </c>
    </row>
    <row r="787" spans="1:16" x14ac:dyDescent="0.15">
      <c r="A787" s="35"/>
      <c r="B787" s="35"/>
      <c r="C787" s="35"/>
      <c r="D787" s="35" t="s">
        <v>93</v>
      </c>
      <c r="E787" s="35"/>
      <c r="F787" s="36">
        <f>IF(Table1[[#This Row],[جایگاه سازمانی]]="عملیاتی",IFERROR(VLOOKUP(Table1[[#This Row],[رتبه]],TblOprGrade[#All],2,FALSE),1),IF(Table1[[#This Row],[جایگاه سازمانی]]="دیسپچ",IFERROR(VLOOKUP(Table1[[#This Row],[رتبه]],TblDispGrade[#All],2,FALSE),1),1))</f>
        <v>1</v>
      </c>
      <c r="G787" s="35" t="s">
        <v>10</v>
      </c>
      <c r="H787" s="36">
        <f>VLOOKUP(Table1[[#This Row],[جایگاه سازمانی]],Table2[#All],2,FALSE)</f>
        <v>2</v>
      </c>
      <c r="I787" s="35" t="s">
        <v>15</v>
      </c>
      <c r="J787" s="39">
        <f>VLOOKUP(Table1[[#This Row],[مدرک تحصیلی]],Table3[#All],2,FALSE)</f>
        <v>2.5</v>
      </c>
      <c r="K787" s="35"/>
      <c r="L787" s="56">
        <v>6</v>
      </c>
      <c r="M787" s="57">
        <f>Table1[[#This Row],[سابقه (سال)]]*'جداول پایه'!$B$21</f>
        <v>1.5</v>
      </c>
      <c r="N787" s="35" t="s">
        <v>17</v>
      </c>
      <c r="O787" s="36">
        <v>1</v>
      </c>
      <c r="P787" s="57">
        <f>Table1[[#This Row],[امتیاز جایگاه]]+Table1[[#This Row],[امتیاز مدرک]]+Table1[[#This Row],[امتیاز سابقه]]+Table1[[#This Row],[ضریب منطقه خدمتی]]</f>
        <v>7</v>
      </c>
    </row>
    <row r="788" spans="1:16" x14ac:dyDescent="0.15">
      <c r="A788" s="35"/>
      <c r="B788" s="35"/>
      <c r="C788" s="35"/>
      <c r="D788" s="35" t="s">
        <v>93</v>
      </c>
      <c r="E788" s="35"/>
      <c r="F788" s="36">
        <f>IF(Table1[[#This Row],[جایگاه سازمانی]]="عملیاتی",IFERROR(VLOOKUP(Table1[[#This Row],[رتبه]],TblOprGrade[#All],2,FALSE),1),IF(Table1[[#This Row],[جایگاه سازمانی]]="دیسپچ",IFERROR(VLOOKUP(Table1[[#This Row],[رتبه]],TblDispGrade[#All],2,FALSE),1),1))</f>
        <v>1</v>
      </c>
      <c r="G788" s="35" t="s">
        <v>10</v>
      </c>
      <c r="H788" s="36">
        <f>VLOOKUP(Table1[[#This Row],[جایگاه سازمانی]],Table2[#All],2,FALSE)</f>
        <v>2</v>
      </c>
      <c r="I788" s="35" t="s">
        <v>15</v>
      </c>
      <c r="J788" s="39">
        <f>VLOOKUP(Table1[[#This Row],[مدرک تحصیلی]],Table3[#All],2,FALSE)</f>
        <v>2.5</v>
      </c>
      <c r="K788" s="35"/>
      <c r="L788" s="56">
        <v>4</v>
      </c>
      <c r="M788" s="57">
        <f>Table1[[#This Row],[سابقه (سال)]]*'جداول پایه'!$B$21</f>
        <v>1</v>
      </c>
      <c r="N788" s="35" t="s">
        <v>17</v>
      </c>
      <c r="O788" s="36">
        <v>1</v>
      </c>
      <c r="P788" s="57">
        <f>Table1[[#This Row],[امتیاز جایگاه]]+Table1[[#This Row],[امتیاز مدرک]]+Table1[[#This Row],[امتیاز سابقه]]+Table1[[#This Row],[ضریب منطقه خدمتی]]</f>
        <v>6.5</v>
      </c>
    </row>
    <row r="789" spans="1:16" x14ac:dyDescent="0.15">
      <c r="A789" s="35"/>
      <c r="B789" s="35"/>
      <c r="C789" s="35"/>
      <c r="D789" s="35" t="s">
        <v>93</v>
      </c>
      <c r="E789" s="35"/>
      <c r="F789" s="36">
        <f>IF(Table1[[#This Row],[جایگاه سازمانی]]="عملیاتی",IFERROR(VLOOKUP(Table1[[#This Row],[رتبه]],TblOprGrade[#All],2,FALSE),1),IF(Table1[[#This Row],[جایگاه سازمانی]]="دیسپچ",IFERROR(VLOOKUP(Table1[[#This Row],[رتبه]],TblDispGrade[#All],2,FALSE),1),1))</f>
        <v>1</v>
      </c>
      <c r="G789" s="35" t="s">
        <v>10</v>
      </c>
      <c r="H789" s="36">
        <f>VLOOKUP(Table1[[#This Row],[جایگاه سازمانی]],Table2[#All],2,FALSE)</f>
        <v>2</v>
      </c>
      <c r="I789" s="35" t="s">
        <v>15</v>
      </c>
      <c r="J789" s="39">
        <f>VLOOKUP(Table1[[#This Row],[مدرک تحصیلی]],Table3[#All],2,FALSE)</f>
        <v>2.5</v>
      </c>
      <c r="K789" s="35"/>
      <c r="L789" s="56">
        <v>6</v>
      </c>
      <c r="M789" s="57">
        <f>Table1[[#This Row],[سابقه (سال)]]*'جداول پایه'!$B$21</f>
        <v>1.5</v>
      </c>
      <c r="N789" s="35" t="s">
        <v>17</v>
      </c>
      <c r="O789" s="36">
        <v>1</v>
      </c>
      <c r="P789" s="57">
        <f>Table1[[#This Row],[امتیاز جایگاه]]+Table1[[#This Row],[امتیاز مدرک]]+Table1[[#This Row],[امتیاز سابقه]]+Table1[[#This Row],[ضریب منطقه خدمتی]]</f>
        <v>7</v>
      </c>
    </row>
    <row r="790" spans="1:16" x14ac:dyDescent="0.15">
      <c r="A790" s="35"/>
      <c r="B790" s="35"/>
      <c r="C790" s="35"/>
      <c r="D790" s="35" t="s">
        <v>93</v>
      </c>
      <c r="E790" s="35"/>
      <c r="F790" s="36">
        <f>IF(Table1[[#This Row],[جایگاه سازمانی]]="عملیاتی",IFERROR(VLOOKUP(Table1[[#This Row],[رتبه]],TblOprGrade[#All],2,FALSE),1),IF(Table1[[#This Row],[جایگاه سازمانی]]="دیسپچ",IFERROR(VLOOKUP(Table1[[#This Row],[رتبه]],TblDispGrade[#All],2,FALSE),1),1))</f>
        <v>1</v>
      </c>
      <c r="G790" s="35" t="s">
        <v>10</v>
      </c>
      <c r="H790" s="36">
        <f>VLOOKUP(Table1[[#This Row],[جایگاه سازمانی]],Table2[#All],2,FALSE)</f>
        <v>2</v>
      </c>
      <c r="I790" s="35" t="s">
        <v>15</v>
      </c>
      <c r="J790" s="39">
        <f>VLOOKUP(Table1[[#This Row],[مدرک تحصیلی]],Table3[#All],2,FALSE)</f>
        <v>2.5</v>
      </c>
      <c r="K790" s="35"/>
      <c r="L790" s="56">
        <v>2</v>
      </c>
      <c r="M790" s="57">
        <f>Table1[[#This Row],[سابقه (سال)]]*'جداول پایه'!$B$21</f>
        <v>0.5</v>
      </c>
      <c r="N790" s="35" t="s">
        <v>17</v>
      </c>
      <c r="O790" s="36">
        <v>1</v>
      </c>
      <c r="P790" s="57">
        <f>Table1[[#This Row],[امتیاز جایگاه]]+Table1[[#This Row],[امتیاز مدرک]]+Table1[[#This Row],[امتیاز سابقه]]+Table1[[#This Row],[ضریب منطقه خدمتی]]</f>
        <v>6</v>
      </c>
    </row>
    <row r="791" spans="1:16" x14ac:dyDescent="0.15">
      <c r="A791" s="35"/>
      <c r="B791" s="35"/>
      <c r="C791" s="35"/>
      <c r="D791" s="35" t="s">
        <v>93</v>
      </c>
      <c r="E791" s="35"/>
      <c r="F791" s="36">
        <f>IF(Table1[[#This Row],[جایگاه سازمانی]]="عملیاتی",IFERROR(VLOOKUP(Table1[[#This Row],[رتبه]],TblOprGrade[#All],2,FALSE),1),IF(Table1[[#This Row],[جایگاه سازمانی]]="دیسپچ",IFERROR(VLOOKUP(Table1[[#This Row],[رتبه]],TblDispGrade[#All],2,FALSE),1),1))</f>
        <v>1</v>
      </c>
      <c r="G791" s="35" t="s">
        <v>10</v>
      </c>
      <c r="H791" s="36">
        <f>VLOOKUP(Table1[[#This Row],[جایگاه سازمانی]],Table2[#All],2,FALSE)</f>
        <v>2</v>
      </c>
      <c r="I791" s="35" t="s">
        <v>15</v>
      </c>
      <c r="J791" s="39">
        <f>VLOOKUP(Table1[[#This Row],[مدرک تحصیلی]],Table3[#All],2,FALSE)</f>
        <v>2.5</v>
      </c>
      <c r="K791" s="35"/>
      <c r="L791" s="56">
        <v>9</v>
      </c>
      <c r="M791" s="57">
        <f>Table1[[#This Row],[سابقه (سال)]]*'جداول پایه'!$B$21</f>
        <v>2.25</v>
      </c>
      <c r="N791" s="35" t="s">
        <v>17</v>
      </c>
      <c r="O791" s="36">
        <v>1</v>
      </c>
      <c r="P791" s="57">
        <f>Table1[[#This Row],[امتیاز جایگاه]]+Table1[[#This Row],[امتیاز مدرک]]+Table1[[#This Row],[امتیاز سابقه]]+Table1[[#This Row],[ضریب منطقه خدمتی]]</f>
        <v>7.75</v>
      </c>
    </row>
    <row r="792" spans="1:16" x14ac:dyDescent="0.15">
      <c r="A792" s="35"/>
      <c r="B792" s="35"/>
      <c r="C792" s="35"/>
      <c r="D792" s="35" t="s">
        <v>93</v>
      </c>
      <c r="E792" s="35"/>
      <c r="F792" s="36">
        <f>IF(Table1[[#This Row],[جایگاه سازمانی]]="عملیاتی",IFERROR(VLOOKUP(Table1[[#This Row],[رتبه]],TblOprGrade[#All],2,FALSE),1),IF(Table1[[#This Row],[جایگاه سازمانی]]="دیسپچ",IFERROR(VLOOKUP(Table1[[#This Row],[رتبه]],TblDispGrade[#All],2,FALSE),1),1))</f>
        <v>1</v>
      </c>
      <c r="G792" s="35" t="s">
        <v>10</v>
      </c>
      <c r="H792" s="36">
        <f>VLOOKUP(Table1[[#This Row],[جایگاه سازمانی]],Table2[#All],2,FALSE)</f>
        <v>2</v>
      </c>
      <c r="I792" s="35" t="s">
        <v>15</v>
      </c>
      <c r="J792" s="39">
        <f>VLOOKUP(Table1[[#This Row],[مدرک تحصیلی]],Table3[#All],2,FALSE)</f>
        <v>2.5</v>
      </c>
      <c r="K792" s="35"/>
      <c r="L792" s="56">
        <v>7</v>
      </c>
      <c r="M792" s="57">
        <f>Table1[[#This Row],[سابقه (سال)]]*'جداول پایه'!$B$21</f>
        <v>1.75</v>
      </c>
      <c r="N792" s="35" t="s">
        <v>17</v>
      </c>
      <c r="O792" s="36">
        <v>1</v>
      </c>
      <c r="P792" s="57">
        <f>Table1[[#This Row],[امتیاز جایگاه]]+Table1[[#This Row],[امتیاز مدرک]]+Table1[[#This Row],[امتیاز سابقه]]+Table1[[#This Row],[ضریب منطقه خدمتی]]</f>
        <v>7.25</v>
      </c>
    </row>
    <row r="793" spans="1:16" x14ac:dyDescent="0.15">
      <c r="A793" s="35"/>
      <c r="B793" s="35"/>
      <c r="C793" s="35"/>
      <c r="D793" s="35" t="s">
        <v>93</v>
      </c>
      <c r="E793" s="35"/>
      <c r="F793" s="36">
        <f>IF(Table1[[#This Row],[جایگاه سازمانی]]="عملیاتی",IFERROR(VLOOKUP(Table1[[#This Row],[رتبه]],TblOprGrade[#All],2,FALSE),1),IF(Table1[[#This Row],[جایگاه سازمانی]]="دیسپچ",IFERROR(VLOOKUP(Table1[[#This Row],[رتبه]],TblDispGrade[#All],2,FALSE),1),1))</f>
        <v>1</v>
      </c>
      <c r="G793" s="35" t="s">
        <v>10</v>
      </c>
      <c r="H793" s="36">
        <f>VLOOKUP(Table1[[#This Row],[جایگاه سازمانی]],Table2[#All],2,FALSE)</f>
        <v>2</v>
      </c>
      <c r="I793" s="35" t="s">
        <v>15</v>
      </c>
      <c r="J793" s="39">
        <f>VLOOKUP(Table1[[#This Row],[مدرک تحصیلی]],Table3[#All],2,FALSE)</f>
        <v>2.5</v>
      </c>
      <c r="K793" s="35"/>
      <c r="L793" s="56">
        <v>2</v>
      </c>
      <c r="M793" s="57">
        <f>Table1[[#This Row],[سابقه (سال)]]*'جداول پایه'!$B$21</f>
        <v>0.5</v>
      </c>
      <c r="N793" s="35" t="s">
        <v>17</v>
      </c>
      <c r="O793" s="36">
        <v>1</v>
      </c>
      <c r="P793" s="57">
        <f>Table1[[#This Row],[امتیاز جایگاه]]+Table1[[#This Row],[امتیاز مدرک]]+Table1[[#This Row],[امتیاز سابقه]]+Table1[[#This Row],[ضریب منطقه خدمتی]]</f>
        <v>6</v>
      </c>
    </row>
    <row r="794" spans="1:16" x14ac:dyDescent="0.15">
      <c r="A794" s="35"/>
      <c r="B794" s="35"/>
      <c r="C794" s="35"/>
      <c r="D794" s="35" t="s">
        <v>93</v>
      </c>
      <c r="E794" s="35"/>
      <c r="F794" s="36">
        <f>IF(Table1[[#This Row],[جایگاه سازمانی]]="عملیاتی",IFERROR(VLOOKUP(Table1[[#This Row],[رتبه]],TblOprGrade[#All],2,FALSE),1),IF(Table1[[#This Row],[جایگاه سازمانی]]="دیسپچ",IFERROR(VLOOKUP(Table1[[#This Row],[رتبه]],TblDispGrade[#All],2,FALSE),1),1))</f>
        <v>1</v>
      </c>
      <c r="G794" s="35" t="s">
        <v>10</v>
      </c>
      <c r="H794" s="36">
        <f>VLOOKUP(Table1[[#This Row],[جایگاه سازمانی]],Table2[#All],2,FALSE)</f>
        <v>2</v>
      </c>
      <c r="I794" s="35" t="s">
        <v>15</v>
      </c>
      <c r="J794" s="39">
        <f>VLOOKUP(Table1[[#This Row],[مدرک تحصیلی]],Table3[#All],2,FALSE)</f>
        <v>2.5</v>
      </c>
      <c r="K794" s="35"/>
      <c r="L794" s="56">
        <v>11</v>
      </c>
      <c r="M794" s="57">
        <f>Table1[[#This Row],[سابقه (سال)]]*'جداول پایه'!$B$21</f>
        <v>2.75</v>
      </c>
      <c r="N794" s="35" t="s">
        <v>17</v>
      </c>
      <c r="O794" s="36">
        <v>1</v>
      </c>
      <c r="P794" s="57">
        <f>Table1[[#This Row],[امتیاز جایگاه]]+Table1[[#This Row],[امتیاز مدرک]]+Table1[[#This Row],[امتیاز سابقه]]+Table1[[#This Row],[ضریب منطقه خدمتی]]</f>
        <v>8.25</v>
      </c>
    </row>
    <row r="795" spans="1:16" x14ac:dyDescent="0.15">
      <c r="A795" s="35"/>
      <c r="B795" s="35"/>
      <c r="C795" s="35"/>
      <c r="D795" s="35" t="s">
        <v>93</v>
      </c>
      <c r="E795" s="35"/>
      <c r="F795" s="36">
        <f>IF(Table1[[#This Row],[جایگاه سازمانی]]="عملیاتی",IFERROR(VLOOKUP(Table1[[#This Row],[رتبه]],TblOprGrade[#All],2,FALSE),1),IF(Table1[[#This Row],[جایگاه سازمانی]]="دیسپچ",IFERROR(VLOOKUP(Table1[[#This Row],[رتبه]],TblDispGrade[#All],2,FALSE),1),1))</f>
        <v>1</v>
      </c>
      <c r="G795" s="35" t="s">
        <v>10</v>
      </c>
      <c r="H795" s="36">
        <f>VLOOKUP(Table1[[#This Row],[جایگاه سازمانی]],Table2[#All],2,FALSE)</f>
        <v>2</v>
      </c>
      <c r="I795" s="35" t="s">
        <v>15</v>
      </c>
      <c r="J795" s="39">
        <f>VLOOKUP(Table1[[#This Row],[مدرک تحصیلی]],Table3[#All],2,FALSE)</f>
        <v>2.5</v>
      </c>
      <c r="K795" s="35"/>
      <c r="L795" s="56">
        <v>10</v>
      </c>
      <c r="M795" s="57">
        <f>Table1[[#This Row],[سابقه (سال)]]*'جداول پایه'!$B$21</f>
        <v>2.5</v>
      </c>
      <c r="N795" s="35" t="s">
        <v>17</v>
      </c>
      <c r="O795" s="36">
        <v>1</v>
      </c>
      <c r="P795" s="57">
        <f>Table1[[#This Row],[امتیاز جایگاه]]+Table1[[#This Row],[امتیاز مدرک]]+Table1[[#This Row],[امتیاز سابقه]]+Table1[[#This Row],[ضریب منطقه خدمتی]]</f>
        <v>8</v>
      </c>
    </row>
    <row r="796" spans="1:16" x14ac:dyDescent="0.15">
      <c r="A796" s="35"/>
      <c r="B796" s="35"/>
      <c r="C796" s="35"/>
      <c r="D796" s="35" t="s">
        <v>93</v>
      </c>
      <c r="E796" s="35"/>
      <c r="F796" s="36">
        <f>IF(Table1[[#This Row],[جایگاه سازمانی]]="عملیاتی",IFERROR(VLOOKUP(Table1[[#This Row],[رتبه]],TblOprGrade[#All],2,FALSE),1),IF(Table1[[#This Row],[جایگاه سازمانی]]="دیسپچ",IFERROR(VLOOKUP(Table1[[#This Row],[رتبه]],TblDispGrade[#All],2,FALSE),1),1))</f>
        <v>1</v>
      </c>
      <c r="G796" s="35" t="s">
        <v>10</v>
      </c>
      <c r="H796" s="36">
        <f>VLOOKUP(Table1[[#This Row],[جایگاه سازمانی]],Table2[#All],2,FALSE)</f>
        <v>2</v>
      </c>
      <c r="I796" s="35" t="s">
        <v>15</v>
      </c>
      <c r="J796" s="39">
        <f>VLOOKUP(Table1[[#This Row],[مدرک تحصیلی]],Table3[#All],2,FALSE)</f>
        <v>2.5</v>
      </c>
      <c r="K796" s="35"/>
      <c r="L796" s="56">
        <v>2</v>
      </c>
      <c r="M796" s="57">
        <f>Table1[[#This Row],[سابقه (سال)]]*'جداول پایه'!$B$21</f>
        <v>0.5</v>
      </c>
      <c r="N796" s="35" t="s">
        <v>17</v>
      </c>
      <c r="O796" s="36">
        <v>1</v>
      </c>
      <c r="P796" s="57">
        <f>Table1[[#This Row],[امتیاز جایگاه]]+Table1[[#This Row],[امتیاز مدرک]]+Table1[[#This Row],[امتیاز سابقه]]+Table1[[#This Row],[ضریب منطقه خدمتی]]</f>
        <v>6</v>
      </c>
    </row>
    <row r="797" spans="1:16" x14ac:dyDescent="0.15">
      <c r="A797" s="35"/>
      <c r="B797" s="35"/>
      <c r="C797" s="35"/>
      <c r="D797" s="35" t="s">
        <v>93</v>
      </c>
      <c r="E797" s="35"/>
      <c r="F797" s="36">
        <f>IF(Table1[[#This Row],[جایگاه سازمانی]]="عملیاتی",IFERROR(VLOOKUP(Table1[[#This Row],[رتبه]],TblOprGrade[#All],2,FALSE),1),IF(Table1[[#This Row],[جایگاه سازمانی]]="دیسپچ",IFERROR(VLOOKUP(Table1[[#This Row],[رتبه]],TblDispGrade[#All],2,FALSE),1),1))</f>
        <v>1</v>
      </c>
      <c r="G797" s="35" t="s">
        <v>10</v>
      </c>
      <c r="H797" s="36">
        <f>VLOOKUP(Table1[[#This Row],[جایگاه سازمانی]],Table2[#All],2,FALSE)</f>
        <v>2</v>
      </c>
      <c r="I797" s="35" t="s">
        <v>15</v>
      </c>
      <c r="J797" s="39">
        <f>VLOOKUP(Table1[[#This Row],[مدرک تحصیلی]],Table3[#All],2,FALSE)</f>
        <v>2.5</v>
      </c>
      <c r="K797" s="35"/>
      <c r="L797" s="56">
        <v>8</v>
      </c>
      <c r="M797" s="57">
        <f>Table1[[#This Row],[سابقه (سال)]]*'جداول پایه'!$B$21</f>
        <v>2</v>
      </c>
      <c r="N797" s="35" t="s">
        <v>17</v>
      </c>
      <c r="O797" s="36">
        <v>1</v>
      </c>
      <c r="P797" s="57">
        <f>Table1[[#This Row],[امتیاز جایگاه]]+Table1[[#This Row],[امتیاز مدرک]]+Table1[[#This Row],[امتیاز سابقه]]+Table1[[#This Row],[ضریب منطقه خدمتی]]</f>
        <v>7.5</v>
      </c>
    </row>
    <row r="798" spans="1:16" x14ac:dyDescent="0.15">
      <c r="A798" s="35"/>
      <c r="B798" s="35"/>
      <c r="C798" s="35"/>
      <c r="D798" s="35" t="s">
        <v>93</v>
      </c>
      <c r="E798" s="35"/>
      <c r="F798" s="36">
        <f>IF(Table1[[#This Row],[جایگاه سازمانی]]="عملیاتی",IFERROR(VLOOKUP(Table1[[#This Row],[رتبه]],TblOprGrade[#All],2,FALSE),1),IF(Table1[[#This Row],[جایگاه سازمانی]]="دیسپچ",IFERROR(VLOOKUP(Table1[[#This Row],[رتبه]],TblDispGrade[#All],2,FALSE),1),1))</f>
        <v>1</v>
      </c>
      <c r="G798" s="35" t="s">
        <v>10</v>
      </c>
      <c r="H798" s="36">
        <f>VLOOKUP(Table1[[#This Row],[جایگاه سازمانی]],Table2[#All],2,FALSE)</f>
        <v>2</v>
      </c>
      <c r="I798" s="35" t="s">
        <v>15</v>
      </c>
      <c r="J798" s="39">
        <f>VLOOKUP(Table1[[#This Row],[مدرک تحصیلی]],Table3[#All],2,FALSE)</f>
        <v>2.5</v>
      </c>
      <c r="K798" s="35"/>
      <c r="L798" s="56">
        <v>4</v>
      </c>
      <c r="M798" s="57">
        <f>Table1[[#This Row],[سابقه (سال)]]*'جداول پایه'!$B$21</f>
        <v>1</v>
      </c>
      <c r="N798" s="35" t="s">
        <v>17</v>
      </c>
      <c r="O798" s="36">
        <v>1</v>
      </c>
      <c r="P798" s="57">
        <f>Table1[[#This Row],[امتیاز جایگاه]]+Table1[[#This Row],[امتیاز مدرک]]+Table1[[#This Row],[امتیاز سابقه]]+Table1[[#This Row],[ضریب منطقه خدمتی]]</f>
        <v>6.5</v>
      </c>
    </row>
    <row r="799" spans="1:16" x14ac:dyDescent="0.15">
      <c r="A799" s="35"/>
      <c r="B799" s="35"/>
      <c r="C799" s="35"/>
      <c r="D799" s="35" t="s">
        <v>93</v>
      </c>
      <c r="E799" s="35"/>
      <c r="F799" s="36">
        <f>IF(Table1[[#This Row],[جایگاه سازمانی]]="عملیاتی",IFERROR(VLOOKUP(Table1[[#This Row],[رتبه]],TblOprGrade[#All],2,FALSE),1),IF(Table1[[#This Row],[جایگاه سازمانی]]="دیسپچ",IFERROR(VLOOKUP(Table1[[#This Row],[رتبه]],TblDispGrade[#All],2,FALSE),1),1))</f>
        <v>1</v>
      </c>
      <c r="G799" s="35" t="s">
        <v>10</v>
      </c>
      <c r="H799" s="36">
        <f>VLOOKUP(Table1[[#This Row],[جایگاه سازمانی]],Table2[#All],2,FALSE)</f>
        <v>2</v>
      </c>
      <c r="I799" s="35" t="s">
        <v>15</v>
      </c>
      <c r="J799" s="39">
        <f>VLOOKUP(Table1[[#This Row],[مدرک تحصیلی]],Table3[#All],2,FALSE)</f>
        <v>2.5</v>
      </c>
      <c r="K799" s="35"/>
      <c r="L799" s="56">
        <v>1</v>
      </c>
      <c r="M799" s="57">
        <f>Table1[[#This Row],[سابقه (سال)]]*'جداول پایه'!$B$21</f>
        <v>0.25</v>
      </c>
      <c r="N799" s="35" t="s">
        <v>17</v>
      </c>
      <c r="O799" s="36">
        <v>1</v>
      </c>
      <c r="P799" s="57">
        <f>Table1[[#This Row],[امتیاز جایگاه]]+Table1[[#This Row],[امتیاز مدرک]]+Table1[[#This Row],[امتیاز سابقه]]+Table1[[#This Row],[ضریب منطقه خدمتی]]</f>
        <v>5.75</v>
      </c>
    </row>
    <row r="800" spans="1:16" x14ac:dyDescent="0.15">
      <c r="A800" s="35"/>
      <c r="B800" s="35"/>
      <c r="C800" s="35"/>
      <c r="D800" s="35" t="s">
        <v>93</v>
      </c>
      <c r="E800" s="35"/>
      <c r="F800" s="36">
        <f>IF(Table1[[#This Row],[جایگاه سازمانی]]="عملیاتی",IFERROR(VLOOKUP(Table1[[#This Row],[رتبه]],TblOprGrade[#All],2,FALSE),1),IF(Table1[[#This Row],[جایگاه سازمانی]]="دیسپچ",IFERROR(VLOOKUP(Table1[[#This Row],[رتبه]],TblDispGrade[#All],2,FALSE),1),1))</f>
        <v>1</v>
      </c>
      <c r="G800" s="35" t="s">
        <v>10</v>
      </c>
      <c r="H800" s="36">
        <f>VLOOKUP(Table1[[#This Row],[جایگاه سازمانی]],Table2[#All],2,FALSE)</f>
        <v>2</v>
      </c>
      <c r="I800" s="35" t="s">
        <v>14</v>
      </c>
      <c r="J800" s="39">
        <f>VLOOKUP(Table1[[#This Row],[مدرک تحصیلی]],Table3[#All],2,FALSE)</f>
        <v>2</v>
      </c>
      <c r="K800" s="35"/>
      <c r="L800" s="56">
        <v>1</v>
      </c>
      <c r="M800" s="57">
        <f>Table1[[#This Row],[سابقه (سال)]]*'جداول پایه'!$B$21</f>
        <v>0.25</v>
      </c>
      <c r="N800" s="35" t="s">
        <v>17</v>
      </c>
      <c r="O800" s="36">
        <v>1</v>
      </c>
      <c r="P800" s="57">
        <f>Table1[[#This Row],[امتیاز جایگاه]]+Table1[[#This Row],[امتیاز مدرک]]+Table1[[#This Row],[امتیاز سابقه]]+Table1[[#This Row],[ضریب منطقه خدمتی]]</f>
        <v>5.25</v>
      </c>
    </row>
    <row r="801" spans="1:16" x14ac:dyDescent="0.15">
      <c r="A801" s="35"/>
      <c r="B801" s="35"/>
      <c r="C801" s="35"/>
      <c r="D801" s="35" t="s">
        <v>93</v>
      </c>
      <c r="E801" s="35"/>
      <c r="F801" s="36">
        <f>IF(Table1[[#This Row],[جایگاه سازمانی]]="عملیاتی",IFERROR(VLOOKUP(Table1[[#This Row],[رتبه]],TblOprGrade[#All],2,FALSE),1),IF(Table1[[#This Row],[جایگاه سازمانی]]="دیسپچ",IFERROR(VLOOKUP(Table1[[#This Row],[رتبه]],TblDispGrade[#All],2,FALSE),1),1))</f>
        <v>1</v>
      </c>
      <c r="G801" s="35" t="s">
        <v>10</v>
      </c>
      <c r="H801" s="36">
        <f>VLOOKUP(Table1[[#This Row],[جایگاه سازمانی]],Table2[#All],2,FALSE)</f>
        <v>2</v>
      </c>
      <c r="I801" s="35" t="s">
        <v>15</v>
      </c>
      <c r="J801" s="39">
        <f>VLOOKUP(Table1[[#This Row],[مدرک تحصیلی]],Table3[#All],2,FALSE)</f>
        <v>2.5</v>
      </c>
      <c r="K801" s="35"/>
      <c r="L801" s="56">
        <v>2</v>
      </c>
      <c r="M801" s="57">
        <f>Table1[[#This Row],[سابقه (سال)]]*'جداول پایه'!$B$21</f>
        <v>0.5</v>
      </c>
      <c r="N801" s="35" t="s">
        <v>17</v>
      </c>
      <c r="O801" s="36">
        <v>1</v>
      </c>
      <c r="P801" s="57">
        <f>Table1[[#This Row],[امتیاز جایگاه]]+Table1[[#This Row],[امتیاز مدرک]]+Table1[[#This Row],[امتیاز سابقه]]+Table1[[#This Row],[ضریب منطقه خدمتی]]</f>
        <v>6</v>
      </c>
    </row>
    <row r="802" spans="1:16" x14ac:dyDescent="0.15">
      <c r="A802" s="35"/>
      <c r="B802" s="35"/>
      <c r="C802" s="35"/>
      <c r="D802" s="35" t="s">
        <v>93</v>
      </c>
      <c r="E802" s="35"/>
      <c r="F802" s="36">
        <f>IF(Table1[[#This Row],[جایگاه سازمانی]]="عملیاتی",IFERROR(VLOOKUP(Table1[[#This Row],[رتبه]],TblOprGrade[#All],2,FALSE),1),IF(Table1[[#This Row],[جایگاه سازمانی]]="دیسپچ",IFERROR(VLOOKUP(Table1[[#This Row],[رتبه]],TblDispGrade[#All],2,FALSE),1),1))</f>
        <v>1</v>
      </c>
      <c r="G802" s="35" t="s">
        <v>10</v>
      </c>
      <c r="H802" s="36">
        <f>VLOOKUP(Table1[[#This Row],[جایگاه سازمانی]],Table2[#All],2,FALSE)</f>
        <v>2</v>
      </c>
      <c r="I802" s="35" t="s">
        <v>15</v>
      </c>
      <c r="J802" s="39">
        <f>VLOOKUP(Table1[[#This Row],[مدرک تحصیلی]],Table3[#All],2,FALSE)</f>
        <v>2.5</v>
      </c>
      <c r="K802" s="35"/>
      <c r="L802" s="56">
        <v>2</v>
      </c>
      <c r="M802" s="57">
        <f>Table1[[#This Row],[سابقه (سال)]]*'جداول پایه'!$B$21</f>
        <v>0.5</v>
      </c>
      <c r="N802" s="35" t="s">
        <v>17</v>
      </c>
      <c r="O802" s="36">
        <v>1</v>
      </c>
      <c r="P802" s="57">
        <f>Table1[[#This Row],[امتیاز جایگاه]]+Table1[[#This Row],[امتیاز مدرک]]+Table1[[#This Row],[امتیاز سابقه]]+Table1[[#This Row],[ضریب منطقه خدمتی]]</f>
        <v>6</v>
      </c>
    </row>
    <row r="803" spans="1:16" x14ac:dyDescent="0.15">
      <c r="A803" s="35"/>
      <c r="B803" s="35"/>
      <c r="C803" s="35"/>
      <c r="D803" s="35" t="s">
        <v>93</v>
      </c>
      <c r="E803" s="35"/>
      <c r="F803" s="36">
        <f>IF(Table1[[#This Row],[جایگاه سازمانی]]="عملیاتی",IFERROR(VLOOKUP(Table1[[#This Row],[رتبه]],TblOprGrade[#All],2,FALSE),1),IF(Table1[[#This Row],[جایگاه سازمانی]]="دیسپچ",IFERROR(VLOOKUP(Table1[[#This Row],[رتبه]],TblDispGrade[#All],2,FALSE),1),1))</f>
        <v>1</v>
      </c>
      <c r="G803" s="35" t="s">
        <v>10</v>
      </c>
      <c r="H803" s="36">
        <f>VLOOKUP(Table1[[#This Row],[جایگاه سازمانی]],Table2[#All],2,FALSE)</f>
        <v>2</v>
      </c>
      <c r="I803" s="35" t="s">
        <v>15</v>
      </c>
      <c r="J803" s="39">
        <f>VLOOKUP(Table1[[#This Row],[مدرک تحصیلی]],Table3[#All],2,FALSE)</f>
        <v>2.5</v>
      </c>
      <c r="K803" s="35"/>
      <c r="L803" s="56">
        <v>2</v>
      </c>
      <c r="M803" s="57">
        <f>Table1[[#This Row],[سابقه (سال)]]*'جداول پایه'!$B$21</f>
        <v>0.5</v>
      </c>
      <c r="N803" s="35" t="s">
        <v>17</v>
      </c>
      <c r="O803" s="36">
        <v>1</v>
      </c>
      <c r="P803" s="57">
        <f>Table1[[#This Row],[امتیاز جایگاه]]+Table1[[#This Row],[امتیاز مدرک]]+Table1[[#This Row],[امتیاز سابقه]]+Table1[[#This Row],[ضریب منطقه خدمتی]]</f>
        <v>6</v>
      </c>
    </row>
    <row r="804" spans="1:16" x14ac:dyDescent="0.15">
      <c r="A804" s="35"/>
      <c r="B804" s="35"/>
      <c r="C804" s="35"/>
      <c r="D804" s="35" t="s">
        <v>93</v>
      </c>
      <c r="E804" s="35"/>
      <c r="F804" s="36">
        <f>IF(Table1[[#This Row],[جایگاه سازمانی]]="عملیاتی",IFERROR(VLOOKUP(Table1[[#This Row],[رتبه]],TblOprGrade[#All],2,FALSE),1),IF(Table1[[#This Row],[جایگاه سازمانی]]="دیسپچ",IFERROR(VLOOKUP(Table1[[#This Row],[رتبه]],TblDispGrade[#All],2,FALSE),1),1))</f>
        <v>1</v>
      </c>
      <c r="G804" s="35" t="s">
        <v>10</v>
      </c>
      <c r="H804" s="36">
        <f>VLOOKUP(Table1[[#This Row],[جایگاه سازمانی]],Table2[#All],2,FALSE)</f>
        <v>2</v>
      </c>
      <c r="I804" s="35" t="s">
        <v>14</v>
      </c>
      <c r="J804" s="39">
        <f>VLOOKUP(Table1[[#This Row],[مدرک تحصیلی]],Table3[#All],2,FALSE)</f>
        <v>2</v>
      </c>
      <c r="K804" s="35"/>
      <c r="L804" s="56">
        <v>10</v>
      </c>
      <c r="M804" s="57">
        <f>Table1[[#This Row],[سابقه (سال)]]*'جداول پایه'!$B$21</f>
        <v>2.5</v>
      </c>
      <c r="N804" s="35" t="s">
        <v>17</v>
      </c>
      <c r="O804" s="36">
        <v>1</v>
      </c>
      <c r="P804" s="57">
        <f>Table1[[#This Row],[امتیاز جایگاه]]+Table1[[#This Row],[امتیاز مدرک]]+Table1[[#This Row],[امتیاز سابقه]]+Table1[[#This Row],[ضریب منطقه خدمتی]]</f>
        <v>7.5</v>
      </c>
    </row>
    <row r="805" spans="1:16" x14ac:dyDescent="0.15">
      <c r="A805" s="35"/>
      <c r="B805" s="35"/>
      <c r="C805" s="35"/>
      <c r="D805" s="35" t="s">
        <v>93</v>
      </c>
      <c r="E805" s="35"/>
      <c r="F805" s="36">
        <f>IF(Table1[[#This Row],[جایگاه سازمانی]]="عملیاتی",IFERROR(VLOOKUP(Table1[[#This Row],[رتبه]],TblOprGrade[#All],2,FALSE),1),IF(Table1[[#This Row],[جایگاه سازمانی]]="دیسپچ",IFERROR(VLOOKUP(Table1[[#This Row],[رتبه]],TblDispGrade[#All],2,FALSE),1),1))</f>
        <v>1</v>
      </c>
      <c r="G805" s="35" t="s">
        <v>10</v>
      </c>
      <c r="H805" s="36">
        <f>VLOOKUP(Table1[[#This Row],[جایگاه سازمانی]],Table2[#All],2,FALSE)</f>
        <v>2</v>
      </c>
      <c r="I805" s="35" t="s">
        <v>15</v>
      </c>
      <c r="J805" s="39">
        <f>VLOOKUP(Table1[[#This Row],[مدرک تحصیلی]],Table3[#All],2,FALSE)</f>
        <v>2.5</v>
      </c>
      <c r="K805" s="35"/>
      <c r="L805" s="56">
        <v>9</v>
      </c>
      <c r="M805" s="57">
        <f>Table1[[#This Row],[سابقه (سال)]]*'جداول پایه'!$B$21</f>
        <v>2.25</v>
      </c>
      <c r="N805" s="35" t="s">
        <v>17</v>
      </c>
      <c r="O805" s="36">
        <v>1</v>
      </c>
      <c r="P805" s="57">
        <f>Table1[[#This Row],[امتیاز جایگاه]]+Table1[[#This Row],[امتیاز مدرک]]+Table1[[#This Row],[امتیاز سابقه]]+Table1[[#This Row],[ضریب منطقه خدمتی]]</f>
        <v>7.75</v>
      </c>
    </row>
    <row r="806" spans="1:16" x14ac:dyDescent="0.15">
      <c r="A806" s="35"/>
      <c r="B806" s="35"/>
      <c r="C806" s="35"/>
      <c r="D806" s="35" t="s">
        <v>93</v>
      </c>
      <c r="E806" s="35"/>
      <c r="F806" s="36">
        <f>IF(Table1[[#This Row],[جایگاه سازمانی]]="عملیاتی",IFERROR(VLOOKUP(Table1[[#This Row],[رتبه]],TblOprGrade[#All],2,FALSE),1),IF(Table1[[#This Row],[جایگاه سازمانی]]="دیسپچ",IFERROR(VLOOKUP(Table1[[#This Row],[رتبه]],TblDispGrade[#All],2,FALSE),1),1))</f>
        <v>1</v>
      </c>
      <c r="G806" s="35" t="s">
        <v>10</v>
      </c>
      <c r="H806" s="36">
        <f>VLOOKUP(Table1[[#This Row],[جایگاه سازمانی]],Table2[#All],2,FALSE)</f>
        <v>2</v>
      </c>
      <c r="I806" s="35" t="s">
        <v>14</v>
      </c>
      <c r="J806" s="39">
        <f>VLOOKUP(Table1[[#This Row],[مدرک تحصیلی]],Table3[#All],2,FALSE)</f>
        <v>2</v>
      </c>
      <c r="K806" s="35"/>
      <c r="L806" s="56">
        <v>2</v>
      </c>
      <c r="M806" s="57">
        <f>Table1[[#This Row],[سابقه (سال)]]*'جداول پایه'!$B$21</f>
        <v>0.5</v>
      </c>
      <c r="N806" s="35" t="s">
        <v>17</v>
      </c>
      <c r="O806" s="36">
        <v>1</v>
      </c>
      <c r="P806" s="57">
        <f>Table1[[#This Row],[امتیاز جایگاه]]+Table1[[#This Row],[امتیاز مدرک]]+Table1[[#This Row],[امتیاز سابقه]]+Table1[[#This Row],[ضریب منطقه خدمتی]]</f>
        <v>5.5</v>
      </c>
    </row>
    <row r="807" spans="1:16" x14ac:dyDescent="0.15">
      <c r="A807" s="35"/>
      <c r="B807" s="35"/>
      <c r="C807" s="35"/>
      <c r="D807" s="35" t="s">
        <v>93</v>
      </c>
      <c r="E807" s="35"/>
      <c r="F807" s="36">
        <f>IF(Table1[[#This Row],[جایگاه سازمانی]]="عملیاتی",IFERROR(VLOOKUP(Table1[[#This Row],[رتبه]],TblOprGrade[#All],2,FALSE),1),IF(Table1[[#This Row],[جایگاه سازمانی]]="دیسپچ",IFERROR(VLOOKUP(Table1[[#This Row],[رتبه]],TblDispGrade[#All],2,FALSE),1),1))</f>
        <v>1</v>
      </c>
      <c r="G807" s="35" t="s">
        <v>10</v>
      </c>
      <c r="H807" s="36">
        <f>VLOOKUP(Table1[[#This Row],[جایگاه سازمانی]],Table2[#All],2,FALSE)</f>
        <v>2</v>
      </c>
      <c r="I807" s="35" t="s">
        <v>15</v>
      </c>
      <c r="J807" s="39">
        <f>VLOOKUP(Table1[[#This Row],[مدرک تحصیلی]],Table3[#All],2,FALSE)</f>
        <v>2.5</v>
      </c>
      <c r="K807" s="35"/>
      <c r="L807" s="56">
        <v>3</v>
      </c>
      <c r="M807" s="57">
        <f>Table1[[#This Row],[سابقه (سال)]]*'جداول پایه'!$B$21</f>
        <v>0.75</v>
      </c>
      <c r="N807" s="35" t="s">
        <v>17</v>
      </c>
      <c r="O807" s="36">
        <v>1</v>
      </c>
      <c r="P807" s="57">
        <f>Table1[[#This Row],[امتیاز جایگاه]]+Table1[[#This Row],[امتیاز مدرک]]+Table1[[#This Row],[امتیاز سابقه]]+Table1[[#This Row],[ضریب منطقه خدمتی]]</f>
        <v>6.25</v>
      </c>
    </row>
    <row r="808" spans="1:16" x14ac:dyDescent="0.15">
      <c r="A808" s="35"/>
      <c r="B808" s="35"/>
      <c r="C808" s="35"/>
      <c r="D808" s="35" t="s">
        <v>93</v>
      </c>
      <c r="E808" s="35"/>
      <c r="F808" s="36">
        <f>IF(Table1[[#This Row],[جایگاه سازمانی]]="عملیاتی",IFERROR(VLOOKUP(Table1[[#This Row],[رتبه]],TblOprGrade[#All],2,FALSE),1),IF(Table1[[#This Row],[جایگاه سازمانی]]="دیسپچ",IFERROR(VLOOKUP(Table1[[#This Row],[رتبه]],TblDispGrade[#All],2,FALSE),1),1))</f>
        <v>1</v>
      </c>
      <c r="G808" s="35" t="s">
        <v>10</v>
      </c>
      <c r="H808" s="36">
        <f>VLOOKUP(Table1[[#This Row],[جایگاه سازمانی]],Table2[#All],2,FALSE)</f>
        <v>2</v>
      </c>
      <c r="I808" s="35" t="s">
        <v>15</v>
      </c>
      <c r="J808" s="39">
        <f>VLOOKUP(Table1[[#This Row],[مدرک تحصیلی]],Table3[#All],2,FALSE)</f>
        <v>2.5</v>
      </c>
      <c r="K808" s="35"/>
      <c r="L808" s="56">
        <v>4</v>
      </c>
      <c r="M808" s="57">
        <f>Table1[[#This Row],[سابقه (سال)]]*'جداول پایه'!$B$21</f>
        <v>1</v>
      </c>
      <c r="N808" s="35" t="s">
        <v>17</v>
      </c>
      <c r="O808" s="36">
        <v>1</v>
      </c>
      <c r="P808" s="57">
        <f>Table1[[#This Row],[امتیاز جایگاه]]+Table1[[#This Row],[امتیاز مدرک]]+Table1[[#This Row],[امتیاز سابقه]]+Table1[[#This Row],[ضریب منطقه خدمتی]]</f>
        <v>6.5</v>
      </c>
    </row>
    <row r="809" spans="1:16" x14ac:dyDescent="0.15">
      <c r="A809" s="35"/>
      <c r="B809" s="35"/>
      <c r="C809" s="35"/>
      <c r="D809" s="35" t="s">
        <v>93</v>
      </c>
      <c r="E809" s="35"/>
      <c r="F809" s="36">
        <f>IF(Table1[[#This Row],[جایگاه سازمانی]]="عملیاتی",IFERROR(VLOOKUP(Table1[[#This Row],[رتبه]],TblOprGrade[#All],2,FALSE),1),IF(Table1[[#This Row],[جایگاه سازمانی]]="دیسپچ",IFERROR(VLOOKUP(Table1[[#This Row],[رتبه]],TblDispGrade[#All],2,FALSE),1),1))</f>
        <v>1</v>
      </c>
      <c r="G809" s="35" t="s">
        <v>10</v>
      </c>
      <c r="H809" s="36">
        <f>VLOOKUP(Table1[[#This Row],[جایگاه سازمانی]],Table2[#All],2,FALSE)</f>
        <v>2</v>
      </c>
      <c r="I809" s="35" t="s">
        <v>15</v>
      </c>
      <c r="J809" s="39">
        <f>VLOOKUP(Table1[[#This Row],[مدرک تحصیلی]],Table3[#All],2,FALSE)</f>
        <v>2.5</v>
      </c>
      <c r="K809" s="35"/>
      <c r="L809" s="56">
        <v>6</v>
      </c>
      <c r="M809" s="57">
        <f>Table1[[#This Row],[سابقه (سال)]]*'جداول پایه'!$B$21</f>
        <v>1.5</v>
      </c>
      <c r="N809" s="35" t="s">
        <v>17</v>
      </c>
      <c r="O809" s="36">
        <v>1</v>
      </c>
      <c r="P809" s="57">
        <f>Table1[[#This Row],[امتیاز جایگاه]]+Table1[[#This Row],[امتیاز مدرک]]+Table1[[#This Row],[امتیاز سابقه]]+Table1[[#This Row],[ضریب منطقه خدمتی]]</f>
        <v>7</v>
      </c>
    </row>
    <row r="810" spans="1:16" x14ac:dyDescent="0.15">
      <c r="A810" s="35"/>
      <c r="B810" s="35"/>
      <c r="C810" s="35"/>
      <c r="D810" s="35" t="s">
        <v>93</v>
      </c>
      <c r="E810" s="35"/>
      <c r="F810" s="36">
        <f>IF(Table1[[#This Row],[جایگاه سازمانی]]="عملیاتی",IFERROR(VLOOKUP(Table1[[#This Row],[رتبه]],TblOprGrade[#All],2,FALSE),1),IF(Table1[[#This Row],[جایگاه سازمانی]]="دیسپچ",IFERROR(VLOOKUP(Table1[[#This Row],[رتبه]],TblDispGrade[#All],2,FALSE),1),1))</f>
        <v>1</v>
      </c>
      <c r="G810" s="35" t="s">
        <v>10</v>
      </c>
      <c r="H810" s="36">
        <f>VLOOKUP(Table1[[#This Row],[جایگاه سازمانی]],Table2[#All],2,FALSE)</f>
        <v>2</v>
      </c>
      <c r="I810" s="35" t="s">
        <v>15</v>
      </c>
      <c r="J810" s="39">
        <f>VLOOKUP(Table1[[#This Row],[مدرک تحصیلی]],Table3[#All],2,FALSE)</f>
        <v>2.5</v>
      </c>
      <c r="K810" s="35"/>
      <c r="L810" s="56">
        <v>2</v>
      </c>
      <c r="M810" s="57">
        <f>Table1[[#This Row],[سابقه (سال)]]*'جداول پایه'!$B$21</f>
        <v>0.5</v>
      </c>
      <c r="N810" s="35" t="s">
        <v>17</v>
      </c>
      <c r="O810" s="36">
        <v>1</v>
      </c>
      <c r="P810" s="57">
        <f>Table1[[#This Row],[امتیاز جایگاه]]+Table1[[#This Row],[امتیاز مدرک]]+Table1[[#This Row],[امتیاز سابقه]]+Table1[[#This Row],[ضریب منطقه خدمتی]]</f>
        <v>6</v>
      </c>
    </row>
    <row r="811" spans="1:16" x14ac:dyDescent="0.15">
      <c r="A811" s="35"/>
      <c r="B811" s="35"/>
      <c r="C811" s="35"/>
      <c r="D811" s="35" t="s">
        <v>93</v>
      </c>
      <c r="E811" s="35"/>
      <c r="F811" s="36">
        <f>IF(Table1[[#This Row],[جایگاه سازمانی]]="عملیاتی",IFERROR(VLOOKUP(Table1[[#This Row],[رتبه]],TblOprGrade[#All],2,FALSE),1),IF(Table1[[#This Row],[جایگاه سازمانی]]="دیسپچ",IFERROR(VLOOKUP(Table1[[#This Row],[رتبه]],TblDispGrade[#All],2,FALSE),1),1))</f>
        <v>1</v>
      </c>
      <c r="G811" s="35" t="s">
        <v>10</v>
      </c>
      <c r="H811" s="36">
        <f>VLOOKUP(Table1[[#This Row],[جایگاه سازمانی]],Table2[#All],2,FALSE)</f>
        <v>2</v>
      </c>
      <c r="I811" s="35" t="s">
        <v>15</v>
      </c>
      <c r="J811" s="39">
        <f>VLOOKUP(Table1[[#This Row],[مدرک تحصیلی]],Table3[#All],2,FALSE)</f>
        <v>2.5</v>
      </c>
      <c r="K811" s="35"/>
      <c r="L811" s="56">
        <v>2</v>
      </c>
      <c r="M811" s="57">
        <f>Table1[[#This Row],[سابقه (سال)]]*'جداول پایه'!$B$21</f>
        <v>0.5</v>
      </c>
      <c r="N811" s="35" t="s">
        <v>17</v>
      </c>
      <c r="O811" s="36">
        <v>1</v>
      </c>
      <c r="P811" s="57">
        <f>Table1[[#This Row],[امتیاز جایگاه]]+Table1[[#This Row],[امتیاز مدرک]]+Table1[[#This Row],[امتیاز سابقه]]+Table1[[#This Row],[ضریب منطقه خدمتی]]</f>
        <v>6</v>
      </c>
    </row>
    <row r="812" spans="1:16" x14ac:dyDescent="0.15">
      <c r="A812" s="35"/>
      <c r="B812" s="35"/>
      <c r="C812" s="35"/>
      <c r="D812" s="35" t="s">
        <v>93</v>
      </c>
      <c r="E812" s="35"/>
      <c r="F812" s="36">
        <f>IF(Table1[[#This Row],[جایگاه سازمانی]]="عملیاتی",IFERROR(VLOOKUP(Table1[[#This Row],[رتبه]],TblOprGrade[#All],2,FALSE),1),IF(Table1[[#This Row],[جایگاه سازمانی]]="دیسپچ",IFERROR(VLOOKUP(Table1[[#This Row],[رتبه]],TblDispGrade[#All],2,FALSE),1),1))</f>
        <v>1</v>
      </c>
      <c r="G812" s="35" t="s">
        <v>10</v>
      </c>
      <c r="H812" s="36">
        <f>VLOOKUP(Table1[[#This Row],[جایگاه سازمانی]],Table2[#All],2,FALSE)</f>
        <v>2</v>
      </c>
      <c r="I812" s="35" t="s">
        <v>15</v>
      </c>
      <c r="J812" s="39">
        <f>VLOOKUP(Table1[[#This Row],[مدرک تحصیلی]],Table3[#All],2,FALSE)</f>
        <v>2.5</v>
      </c>
      <c r="K812" s="35"/>
      <c r="L812" s="56">
        <v>2</v>
      </c>
      <c r="M812" s="57">
        <f>Table1[[#This Row],[سابقه (سال)]]*'جداول پایه'!$B$21</f>
        <v>0.5</v>
      </c>
      <c r="N812" s="35" t="s">
        <v>17</v>
      </c>
      <c r="O812" s="36">
        <v>1</v>
      </c>
      <c r="P812" s="57">
        <f>Table1[[#This Row],[امتیاز جایگاه]]+Table1[[#This Row],[امتیاز مدرک]]+Table1[[#This Row],[امتیاز سابقه]]+Table1[[#This Row],[ضریب منطقه خدمتی]]</f>
        <v>6</v>
      </c>
    </row>
    <row r="813" spans="1:16" x14ac:dyDescent="0.15">
      <c r="A813" s="35"/>
      <c r="B813" s="35"/>
      <c r="C813" s="35"/>
      <c r="D813" s="35" t="s">
        <v>93</v>
      </c>
      <c r="E813" s="35"/>
      <c r="F813" s="36">
        <f>IF(Table1[[#This Row],[جایگاه سازمانی]]="عملیاتی",IFERROR(VLOOKUP(Table1[[#This Row],[رتبه]],TblOprGrade[#All],2,FALSE),1),IF(Table1[[#This Row],[جایگاه سازمانی]]="دیسپچ",IFERROR(VLOOKUP(Table1[[#This Row],[رتبه]],TblDispGrade[#All],2,FALSE),1),1))</f>
        <v>1</v>
      </c>
      <c r="G813" s="35" t="s">
        <v>10</v>
      </c>
      <c r="H813" s="36">
        <f>VLOOKUP(Table1[[#This Row],[جایگاه سازمانی]],Table2[#All],2,FALSE)</f>
        <v>2</v>
      </c>
      <c r="I813" s="35" t="s">
        <v>15</v>
      </c>
      <c r="J813" s="39">
        <f>VLOOKUP(Table1[[#This Row],[مدرک تحصیلی]],Table3[#All],2,FALSE)</f>
        <v>2.5</v>
      </c>
      <c r="K813" s="35"/>
      <c r="L813" s="56">
        <v>2</v>
      </c>
      <c r="M813" s="57">
        <f>Table1[[#This Row],[سابقه (سال)]]*'جداول پایه'!$B$21</f>
        <v>0.5</v>
      </c>
      <c r="N813" s="35" t="s">
        <v>17</v>
      </c>
      <c r="O813" s="36">
        <v>1</v>
      </c>
      <c r="P813" s="57">
        <f>Table1[[#This Row],[امتیاز جایگاه]]+Table1[[#This Row],[امتیاز مدرک]]+Table1[[#This Row],[امتیاز سابقه]]+Table1[[#This Row],[ضریب منطقه خدمتی]]</f>
        <v>6</v>
      </c>
    </row>
    <row r="814" spans="1:16" x14ac:dyDescent="0.15">
      <c r="A814" s="66"/>
      <c r="B814" s="66"/>
      <c r="C814" s="66"/>
      <c r="D814" s="66" t="s">
        <v>93</v>
      </c>
      <c r="E814" s="66"/>
      <c r="F814" s="67">
        <f>IF(Table1[[#This Row],[جایگاه سازمانی]]="عملیاتی",IFERROR(VLOOKUP(Table1[[#This Row],[رتبه]],TblOprGrade[#All],2,FALSE),1),IF(Table1[[#This Row],[جایگاه سازمانی]]="دیسپچ",IFERROR(VLOOKUP(Table1[[#This Row],[رتبه]],TblDispGrade[#All],2,FALSE),1),1))</f>
        <v>1</v>
      </c>
      <c r="G814" s="66" t="s">
        <v>11</v>
      </c>
      <c r="H814" s="67">
        <f>VLOOKUP(Table1[[#This Row],[جایگاه سازمانی]],Table2[#All],2,FALSE)</f>
        <v>1</v>
      </c>
      <c r="I814" s="66" t="s">
        <v>15</v>
      </c>
      <c r="J814" s="67">
        <f>VLOOKUP(Table1[[#This Row],[مدرک تحصیلی]],Table3[#All],2,FALSE)</f>
        <v>2.5</v>
      </c>
      <c r="K814" s="66"/>
      <c r="L814" s="76">
        <v>26</v>
      </c>
      <c r="M814" s="77">
        <f>Table1[[#This Row],[سابقه (سال)]]*'جداول پایه'!$B$21</f>
        <v>6.5</v>
      </c>
      <c r="N814" s="66" t="s">
        <v>17</v>
      </c>
      <c r="O814" s="67">
        <v>1</v>
      </c>
      <c r="P814" s="77">
        <f>Table1[[#This Row],[امتیاز جایگاه]]+Table1[[#This Row],[امتیاز مدرک]]+Table1[[#This Row],[امتیاز سابقه]]+Table1[[#This Row],[ضریب منطقه خدمتی]]</f>
        <v>11</v>
      </c>
    </row>
    <row r="815" spans="1:16" x14ac:dyDescent="0.15">
      <c r="A815" s="38"/>
      <c r="B815" s="38"/>
      <c r="C815" s="38"/>
      <c r="D815" s="38" t="s">
        <v>93</v>
      </c>
      <c r="E815" s="38"/>
      <c r="F815" s="39">
        <v>1</v>
      </c>
      <c r="G815" s="38" t="s">
        <v>11</v>
      </c>
      <c r="H815" s="39">
        <f>VLOOKUP(Table1[[#This Row],[جایگاه سازمانی]],Table2[#All],2,FALSE)</f>
        <v>1</v>
      </c>
      <c r="I815" s="38" t="s">
        <v>15</v>
      </c>
      <c r="J815" s="39">
        <f>VLOOKUP(Table1[[#This Row],[مدرک تحصیلی]],Table3[#All],2,FALSE)</f>
        <v>2.5</v>
      </c>
      <c r="K815" s="38"/>
      <c r="L815" s="40">
        <v>18</v>
      </c>
      <c r="M815" s="41">
        <f>Table1[[#This Row],[سابقه (سال)]]*'جداول پایه'!$B$21</f>
        <v>4.5</v>
      </c>
      <c r="N815" s="38" t="s">
        <v>17</v>
      </c>
      <c r="O815" s="39">
        <v>1</v>
      </c>
      <c r="P815" s="41">
        <f>Table1[[#This Row],[امتیاز جایگاه]]+Table1[[#This Row],[امتیاز مدرک]]+Table1[[#This Row],[امتیاز سابقه]]+Table1[[#This Row],[ضریب منطقه خدمتی]]</f>
        <v>9</v>
      </c>
    </row>
    <row r="816" spans="1:16" x14ac:dyDescent="0.15">
      <c r="A816" s="38"/>
      <c r="B816" s="38"/>
      <c r="C816" s="38"/>
      <c r="D816" s="38" t="s">
        <v>93</v>
      </c>
      <c r="E816" s="38"/>
      <c r="F816" s="39">
        <v>1</v>
      </c>
      <c r="G816" s="38" t="s">
        <v>11</v>
      </c>
      <c r="H816" s="39">
        <f>VLOOKUP(Table1[[#This Row],[جایگاه سازمانی]],Table2[#All],2,FALSE)</f>
        <v>1</v>
      </c>
      <c r="I816" s="38" t="s">
        <v>15</v>
      </c>
      <c r="J816" s="39">
        <f>VLOOKUP(Table1[[#This Row],[مدرک تحصیلی]],Table3[#All],2,FALSE)</f>
        <v>2.5</v>
      </c>
      <c r="K816" s="38"/>
      <c r="L816" s="40">
        <v>17</v>
      </c>
      <c r="M816" s="41">
        <f>Table1[[#This Row],[سابقه (سال)]]*'جداول پایه'!$B$21</f>
        <v>4.25</v>
      </c>
      <c r="N816" s="38" t="s">
        <v>17</v>
      </c>
      <c r="O816" s="39">
        <v>1</v>
      </c>
      <c r="P816" s="41">
        <f>Table1[[#This Row],[امتیاز جایگاه]]+Table1[[#This Row],[امتیاز مدرک]]+Table1[[#This Row],[امتیاز سابقه]]+Table1[[#This Row],[ضریب منطقه خدمتی]]</f>
        <v>8.75</v>
      </c>
    </row>
    <row r="817" spans="1:16" x14ac:dyDescent="0.15">
      <c r="A817" s="38"/>
      <c r="B817" s="38"/>
      <c r="C817" s="38"/>
      <c r="D817" s="38" t="s">
        <v>93</v>
      </c>
      <c r="E817" s="38"/>
      <c r="F817" s="39">
        <f>IF(Table1[[#This Row],[جایگاه سازمانی]]="عملیاتی",IFERROR(VLOOKUP(Table1[[#This Row],[رتبه]],TblOprGrade[#All],2,FALSE),1),IF(Table1[[#This Row],[جایگاه سازمانی]]="دیسپچ",IFERROR(VLOOKUP(Table1[[#This Row],[رتبه]],TblDispGrade[#All],2,FALSE),1),1))</f>
        <v>1</v>
      </c>
      <c r="G817" s="38" t="s">
        <v>11</v>
      </c>
      <c r="H817" s="39">
        <f>VLOOKUP(Table1[[#This Row],[جایگاه سازمانی]],Table2[#All],2,FALSE)</f>
        <v>1</v>
      </c>
      <c r="I817" s="38" t="s">
        <v>15</v>
      </c>
      <c r="J817" s="39">
        <f>VLOOKUP(Table1[[#This Row],[مدرک تحصیلی]],Table3[#All],2,FALSE)</f>
        <v>2.5</v>
      </c>
      <c r="K817" s="38"/>
      <c r="L817" s="40">
        <v>18</v>
      </c>
      <c r="M817" s="41">
        <f>Table1[[#This Row],[سابقه (سال)]]*'جداول پایه'!$B$21</f>
        <v>4.5</v>
      </c>
      <c r="N817" s="38" t="s">
        <v>17</v>
      </c>
      <c r="O817" s="39">
        <v>1</v>
      </c>
      <c r="P817" s="41">
        <f>Table1[[#This Row],[امتیاز جایگاه]]+Table1[[#This Row],[امتیاز مدرک]]+Table1[[#This Row],[امتیاز سابقه]]+Table1[[#This Row],[ضریب منطقه خدمتی]]</f>
        <v>9</v>
      </c>
    </row>
    <row r="818" spans="1:16" x14ac:dyDescent="0.15">
      <c r="A818" s="38"/>
      <c r="B818" s="38"/>
      <c r="C818" s="38"/>
      <c r="D818" s="38" t="s">
        <v>93</v>
      </c>
      <c r="E818" s="38"/>
      <c r="F818" s="39">
        <f>IF(Table1[[#This Row],[جایگاه سازمانی]]="عملیاتی",IFERROR(VLOOKUP(Table1[[#This Row],[رتبه]],TblOprGrade[#All],2,FALSE),1),IF(Table1[[#This Row],[جایگاه سازمانی]]="دیسپچ",IFERROR(VLOOKUP(Table1[[#This Row],[رتبه]],TblDispGrade[#All],2,FALSE),1),1))</f>
        <v>1</v>
      </c>
      <c r="G818" s="38" t="s">
        <v>11</v>
      </c>
      <c r="H818" s="39">
        <f>VLOOKUP(Table1[[#This Row],[جایگاه سازمانی]],Table2[#All],2,FALSE)</f>
        <v>1</v>
      </c>
      <c r="I818" s="38" t="s">
        <v>15</v>
      </c>
      <c r="J818" s="39">
        <f>VLOOKUP(Table1[[#This Row],[مدرک تحصیلی]],Table3[#All],2,FALSE)</f>
        <v>2.5</v>
      </c>
      <c r="K818" s="38"/>
      <c r="L818" s="40">
        <v>17</v>
      </c>
      <c r="M818" s="41">
        <f>Table1[[#This Row],[سابقه (سال)]]*'جداول پایه'!$B$21</f>
        <v>4.25</v>
      </c>
      <c r="N818" s="38" t="s">
        <v>17</v>
      </c>
      <c r="O818" s="39">
        <v>1</v>
      </c>
      <c r="P818" s="41">
        <f>Table1[[#This Row],[امتیاز جایگاه]]+Table1[[#This Row],[امتیاز مدرک]]+Table1[[#This Row],[امتیاز سابقه]]+Table1[[#This Row],[ضریب منطقه خدمتی]]</f>
        <v>8.75</v>
      </c>
    </row>
    <row r="819" spans="1:16" x14ac:dyDescent="0.15">
      <c r="A819" s="38"/>
      <c r="B819" s="38"/>
      <c r="C819" s="38"/>
      <c r="D819" s="38" t="s">
        <v>93</v>
      </c>
      <c r="E819" s="38"/>
      <c r="F819" s="39">
        <f>IF(Table1[[#This Row],[جایگاه سازمانی]]="عملیاتی",IFERROR(VLOOKUP(Table1[[#This Row],[رتبه]],TblOprGrade[#All],2,FALSE),1),IF(Table1[[#This Row],[جایگاه سازمانی]]="دیسپچ",IFERROR(VLOOKUP(Table1[[#This Row],[رتبه]],TblDispGrade[#All],2,FALSE),1),1))</f>
        <v>1</v>
      </c>
      <c r="G819" s="38" t="s">
        <v>11</v>
      </c>
      <c r="H819" s="39">
        <f>VLOOKUP(Table1[[#This Row],[جایگاه سازمانی]],Table2[#All],2,FALSE)</f>
        <v>1</v>
      </c>
      <c r="I819" s="38" t="s">
        <v>16</v>
      </c>
      <c r="J819" s="39">
        <f>VLOOKUP(Table1[[#This Row],[مدرک تحصیلی]],Table3[#All],2,FALSE)</f>
        <v>3</v>
      </c>
      <c r="K819" s="38"/>
      <c r="L819" s="40">
        <v>27</v>
      </c>
      <c r="M819" s="41">
        <f>Table1[[#This Row],[سابقه (سال)]]*'جداول پایه'!$B$21</f>
        <v>6.75</v>
      </c>
      <c r="N819" s="38" t="s">
        <v>17</v>
      </c>
      <c r="O819" s="39">
        <v>1</v>
      </c>
      <c r="P819" s="41">
        <f>Table1[[#This Row],[امتیاز جایگاه]]+Table1[[#This Row],[امتیاز مدرک]]+Table1[[#This Row],[امتیاز سابقه]]+Table1[[#This Row],[ضریب منطقه خدمتی]]</f>
        <v>11.75</v>
      </c>
    </row>
    <row r="820" spans="1:16" x14ac:dyDescent="0.15">
      <c r="A820" s="38"/>
      <c r="B820" s="38"/>
      <c r="C820" s="38"/>
      <c r="D820" s="38" t="s">
        <v>93</v>
      </c>
      <c r="E820" s="38"/>
      <c r="F820" s="39">
        <f>IF(Table1[[#This Row],[جایگاه سازمانی]]="عملیاتی",IFERROR(VLOOKUP(Table1[[#This Row],[رتبه]],TblOprGrade[#All],2,FALSE),1),IF(Table1[[#This Row],[جایگاه سازمانی]]="دیسپچ",IFERROR(VLOOKUP(Table1[[#This Row],[رتبه]],TblDispGrade[#All],2,FALSE),1),1))</f>
        <v>1</v>
      </c>
      <c r="G820" s="38" t="s">
        <v>11</v>
      </c>
      <c r="H820" s="39">
        <f>VLOOKUP(Table1[[#This Row],[جایگاه سازمانی]],Table2[#All],2,FALSE)</f>
        <v>1</v>
      </c>
      <c r="I820" s="38" t="s">
        <v>16</v>
      </c>
      <c r="J820" s="39">
        <f>VLOOKUP(Table1[[#This Row],[مدرک تحصیلی]],Table3[#All],2,FALSE)</f>
        <v>3</v>
      </c>
      <c r="K820" s="38"/>
      <c r="L820" s="40">
        <v>19</v>
      </c>
      <c r="M820" s="41">
        <f>Table1[[#This Row],[سابقه (سال)]]*'جداول پایه'!$B$21</f>
        <v>4.75</v>
      </c>
      <c r="N820" s="38" t="s">
        <v>17</v>
      </c>
      <c r="O820" s="39">
        <v>1</v>
      </c>
      <c r="P820" s="41">
        <f>Table1[[#This Row],[امتیاز جایگاه]]+Table1[[#This Row],[امتیاز مدرک]]+Table1[[#This Row],[امتیاز سابقه]]+Table1[[#This Row],[ضریب منطقه خدمتی]]</f>
        <v>9.75</v>
      </c>
    </row>
    <row r="821" spans="1:16" x14ac:dyDescent="0.15">
      <c r="A821" s="38"/>
      <c r="B821" s="38"/>
      <c r="C821" s="38"/>
      <c r="D821" s="38" t="s">
        <v>93</v>
      </c>
      <c r="E821" s="38"/>
      <c r="F821" s="39">
        <f>IF(Table1[[#This Row],[جایگاه سازمانی]]="عملیاتی",IFERROR(VLOOKUP(Table1[[#This Row],[رتبه]],TblOprGrade[#All],2,FALSE),1),IF(Table1[[#This Row],[جایگاه سازمانی]]="دیسپچ",IFERROR(VLOOKUP(Table1[[#This Row],[رتبه]],TblDispGrade[#All],2,FALSE),1),1))</f>
        <v>1</v>
      </c>
      <c r="G821" s="38" t="s">
        <v>11</v>
      </c>
      <c r="H821" s="39">
        <f>VLOOKUP(Table1[[#This Row],[جایگاه سازمانی]],Table2[#All],2,FALSE)</f>
        <v>1</v>
      </c>
      <c r="I821" s="38" t="s">
        <v>13</v>
      </c>
      <c r="J821" s="39">
        <f>VLOOKUP(Table1[[#This Row],[مدرک تحصیلی]],Table3[#All],2,FALSE)</f>
        <v>1.5</v>
      </c>
      <c r="K821" s="38"/>
      <c r="L821" s="40">
        <v>30</v>
      </c>
      <c r="M821" s="41">
        <f>Table1[[#This Row],[سابقه (سال)]]*'جداول پایه'!$B$21</f>
        <v>7.5</v>
      </c>
      <c r="N821" s="38" t="s">
        <v>17</v>
      </c>
      <c r="O821" s="39">
        <v>1</v>
      </c>
      <c r="P821" s="41">
        <f>Table1[[#This Row],[امتیاز جایگاه]]+Table1[[#This Row],[امتیاز مدرک]]+Table1[[#This Row],[امتیاز سابقه]]+Table1[[#This Row],[ضریب منطقه خدمتی]]</f>
        <v>11</v>
      </c>
    </row>
    <row r="822" spans="1:16" x14ac:dyDescent="0.15">
      <c r="A822" s="38"/>
      <c r="B822" s="38"/>
      <c r="C822" s="38"/>
      <c r="D822" s="38" t="s">
        <v>93</v>
      </c>
      <c r="E822" s="38"/>
      <c r="F822" s="39">
        <v>1</v>
      </c>
      <c r="G822" s="38" t="s">
        <v>11</v>
      </c>
      <c r="H822" s="39">
        <f>VLOOKUP(Table1[[#This Row],[جایگاه سازمانی]],Table2[#All],2,FALSE)</f>
        <v>1</v>
      </c>
      <c r="I822" s="38" t="s">
        <v>15</v>
      </c>
      <c r="J822" s="39">
        <f>VLOOKUP(Table1[[#This Row],[مدرک تحصیلی]],Table3[#All],2,FALSE)</f>
        <v>2.5</v>
      </c>
      <c r="K822" s="38"/>
      <c r="L822" s="40">
        <v>20</v>
      </c>
      <c r="M822" s="41">
        <f>Table1[[#This Row],[سابقه (سال)]]*'جداول پایه'!$B$21</f>
        <v>5</v>
      </c>
      <c r="N822" s="38" t="s">
        <v>17</v>
      </c>
      <c r="O822" s="39">
        <v>1</v>
      </c>
      <c r="P822" s="41">
        <f>Table1[[#This Row],[امتیاز جایگاه]]+Table1[[#This Row],[امتیاز مدرک]]+Table1[[#This Row],[امتیاز سابقه]]+Table1[[#This Row],[ضریب منطقه خدمتی]]</f>
        <v>9.5</v>
      </c>
    </row>
    <row r="823" spans="1:16" x14ac:dyDescent="0.15">
      <c r="A823" s="38"/>
      <c r="B823" s="38"/>
      <c r="C823" s="38"/>
      <c r="D823" s="38" t="s">
        <v>93</v>
      </c>
      <c r="E823" s="38"/>
      <c r="F823" s="39">
        <v>1</v>
      </c>
      <c r="G823" s="38" t="s">
        <v>11</v>
      </c>
      <c r="H823" s="39">
        <f>VLOOKUP(Table1[[#This Row],[جایگاه سازمانی]],Table2[#All],2,FALSE)</f>
        <v>1</v>
      </c>
      <c r="I823" s="38" t="s">
        <v>15</v>
      </c>
      <c r="J823" s="39">
        <f>VLOOKUP(Table1[[#This Row],[مدرک تحصیلی]],Table3[#All],2,FALSE)</f>
        <v>2.5</v>
      </c>
      <c r="K823" s="38"/>
      <c r="L823" s="40">
        <v>19</v>
      </c>
      <c r="M823" s="41">
        <f>Table1[[#This Row],[سابقه (سال)]]*'جداول پایه'!$B$21</f>
        <v>4.75</v>
      </c>
      <c r="N823" s="38" t="s">
        <v>17</v>
      </c>
      <c r="O823" s="39">
        <v>1</v>
      </c>
      <c r="P823" s="41">
        <f>Table1[[#This Row],[امتیاز جایگاه]]+Table1[[#This Row],[امتیاز مدرک]]+Table1[[#This Row],[امتیاز سابقه]]+Table1[[#This Row],[ضریب منطقه خدمتی]]</f>
        <v>9.25</v>
      </c>
    </row>
    <row r="824" spans="1:16" x14ac:dyDescent="0.15">
      <c r="A824" s="38"/>
      <c r="B824" s="38"/>
      <c r="C824" s="38"/>
      <c r="D824" s="38" t="s">
        <v>93</v>
      </c>
      <c r="E824" s="38"/>
      <c r="F824" s="39">
        <v>1</v>
      </c>
      <c r="G824" s="38" t="s">
        <v>11</v>
      </c>
      <c r="H824" s="39">
        <f>VLOOKUP(Table1[[#This Row],[جایگاه سازمانی]],Table2[#All],2,FALSE)</f>
        <v>1</v>
      </c>
      <c r="I824" s="38" t="s">
        <v>15</v>
      </c>
      <c r="J824" s="39">
        <f>VLOOKUP(Table1[[#This Row],[مدرک تحصیلی]],Table3[#All],2,FALSE)</f>
        <v>2.5</v>
      </c>
      <c r="K824" s="38"/>
      <c r="L824" s="40">
        <v>12</v>
      </c>
      <c r="M824" s="41">
        <f>Table1[[#This Row],[سابقه (سال)]]*'جداول پایه'!$B$21</f>
        <v>3</v>
      </c>
      <c r="N824" s="38" t="s">
        <v>17</v>
      </c>
      <c r="O824" s="39">
        <v>1</v>
      </c>
      <c r="P824" s="41">
        <f>Table1[[#This Row],[امتیاز جایگاه]]+Table1[[#This Row],[امتیاز مدرک]]+Table1[[#This Row],[امتیاز سابقه]]+Table1[[#This Row],[ضریب منطقه خدمتی]]</f>
        <v>7.5</v>
      </c>
    </row>
    <row r="825" spans="1:16" x14ac:dyDescent="0.15">
      <c r="A825" s="38"/>
      <c r="B825" s="38"/>
      <c r="C825" s="35"/>
      <c r="D825" s="38" t="s">
        <v>93</v>
      </c>
      <c r="E825" s="38"/>
      <c r="F825" s="39">
        <v>1</v>
      </c>
      <c r="G825" s="38" t="s">
        <v>11</v>
      </c>
      <c r="H825" s="39">
        <f>VLOOKUP(Table1[[#This Row],[جایگاه سازمانی]],Table2[#All],2,FALSE)</f>
        <v>1</v>
      </c>
      <c r="I825" s="38" t="s">
        <v>15</v>
      </c>
      <c r="J825" s="39">
        <f>VLOOKUP(Table1[[#This Row],[مدرک تحصیلی]],Table3[#All],2,FALSE)</f>
        <v>2.5</v>
      </c>
      <c r="K825" s="38"/>
      <c r="L825" s="40">
        <v>7</v>
      </c>
      <c r="M825" s="41">
        <f>Table1[[#This Row],[سابقه (سال)]]*'جداول پایه'!$B$21</f>
        <v>1.75</v>
      </c>
      <c r="N825" s="38" t="s">
        <v>17</v>
      </c>
      <c r="O825" s="39">
        <v>1</v>
      </c>
      <c r="P825" s="41">
        <f>Table1[[#This Row],[امتیاز جایگاه]]+Table1[[#This Row],[امتیاز مدرک]]+Table1[[#This Row],[امتیاز سابقه]]+Table1[[#This Row],[ضریب منطقه خدمتی]]</f>
        <v>6.25</v>
      </c>
    </row>
    <row r="826" spans="1:16" x14ac:dyDescent="0.15">
      <c r="A826" s="38"/>
      <c r="B826" s="38"/>
      <c r="C826" s="35"/>
      <c r="D826" s="38" t="s">
        <v>93</v>
      </c>
      <c r="E826" s="38"/>
      <c r="F826" s="39">
        <f>IF(Table1[[#This Row],[جایگاه سازمانی]]="عملیاتی",IFERROR(VLOOKUP(Table1[[#This Row],[رتبه]],TblOprGrade[#All],2,FALSE),1),IF(Table1[[#This Row],[جایگاه سازمانی]]="دیسپچ",IFERROR(VLOOKUP(Table1[[#This Row],[رتبه]],TblDispGrade[#All],2,FALSE),1),1))</f>
        <v>1</v>
      </c>
      <c r="G826" s="38" t="s">
        <v>11</v>
      </c>
      <c r="H826" s="39">
        <f>VLOOKUP(Table1[[#This Row],[جایگاه سازمانی]],Table2[#All],2,FALSE)</f>
        <v>1</v>
      </c>
      <c r="I826" s="38" t="s">
        <v>15</v>
      </c>
      <c r="J826" s="39">
        <f>VLOOKUP(Table1[[#This Row],[مدرک تحصیلی]],Table3[#All],2,FALSE)</f>
        <v>2.5</v>
      </c>
      <c r="K826" s="38"/>
      <c r="L826" s="40">
        <v>20</v>
      </c>
      <c r="M826" s="41">
        <f>Table1[[#This Row],[سابقه (سال)]]*'جداول پایه'!$B$21</f>
        <v>5</v>
      </c>
      <c r="N826" s="38" t="s">
        <v>17</v>
      </c>
      <c r="O826" s="39">
        <v>1</v>
      </c>
      <c r="P826" s="41">
        <f>Table1[[#This Row],[امتیاز جایگاه]]+Table1[[#This Row],[امتیاز مدرک]]+Table1[[#This Row],[امتیاز سابقه]]+Table1[[#This Row],[ضریب منطقه خدمتی]]</f>
        <v>9.5</v>
      </c>
    </row>
    <row r="827" spans="1:16" x14ac:dyDescent="0.15">
      <c r="A827" s="38"/>
      <c r="B827" s="38"/>
      <c r="C827" s="35"/>
      <c r="D827" s="38" t="s">
        <v>93</v>
      </c>
      <c r="E827" s="38"/>
      <c r="F827" s="39">
        <v>1</v>
      </c>
      <c r="G827" s="38" t="s">
        <v>11</v>
      </c>
      <c r="H827" s="39">
        <f>VLOOKUP(Table1[[#This Row],[جایگاه سازمانی]],Table2[#All],2,FALSE)</f>
        <v>1</v>
      </c>
      <c r="I827" s="38" t="s">
        <v>15</v>
      </c>
      <c r="J827" s="39">
        <f>VLOOKUP(Table1[[#This Row],[مدرک تحصیلی]],Table3[#All],2,FALSE)</f>
        <v>2.5</v>
      </c>
      <c r="K827" s="38"/>
      <c r="L827" s="40">
        <v>8</v>
      </c>
      <c r="M827" s="41">
        <f>Table1[[#This Row],[سابقه (سال)]]*'جداول پایه'!$B$21</f>
        <v>2</v>
      </c>
      <c r="N827" s="38" t="s">
        <v>17</v>
      </c>
      <c r="O827" s="39">
        <v>1</v>
      </c>
      <c r="P827" s="41">
        <f>Table1[[#This Row],[امتیاز جایگاه]]+Table1[[#This Row],[امتیاز مدرک]]+Table1[[#This Row],[امتیاز سابقه]]+Table1[[#This Row],[ضریب منطقه خدمتی]]</f>
        <v>6.5</v>
      </c>
    </row>
    <row r="828" spans="1:16" x14ac:dyDescent="0.15">
      <c r="A828" s="38"/>
      <c r="B828" s="38"/>
      <c r="C828" s="38"/>
      <c r="D828" s="38" t="s">
        <v>93</v>
      </c>
      <c r="E828" s="38"/>
      <c r="F828" s="39">
        <f>IF(Table1[[#This Row],[جایگاه سازمانی]]="عملیاتی",IFERROR(VLOOKUP(Table1[[#This Row],[رتبه]],TblOprGrade[#All],2,FALSE),1),IF(Table1[[#This Row],[جایگاه سازمانی]]="دیسپچ",IFERROR(VLOOKUP(Table1[[#This Row],[رتبه]],TblDispGrade[#All],2,FALSE),1),1))</f>
        <v>1</v>
      </c>
      <c r="G828" s="38" t="s">
        <v>11</v>
      </c>
      <c r="H828" s="39">
        <f>VLOOKUP(Table1[[#This Row],[جایگاه سازمانی]],Table2[#All],2,FALSE)</f>
        <v>1</v>
      </c>
      <c r="I828" s="38" t="s">
        <v>15</v>
      </c>
      <c r="J828" s="39">
        <f>VLOOKUP(Table1[[#This Row],[مدرک تحصیلی]],Table3[#All],2,FALSE)</f>
        <v>2.5</v>
      </c>
      <c r="K828" s="38"/>
      <c r="L828" s="40">
        <v>19</v>
      </c>
      <c r="M828" s="41">
        <f>Table1[[#This Row],[سابقه (سال)]]*'جداول پایه'!$B$21</f>
        <v>4.75</v>
      </c>
      <c r="N828" s="38" t="s">
        <v>17</v>
      </c>
      <c r="O828" s="39">
        <v>1</v>
      </c>
      <c r="P828" s="41">
        <f>Table1[[#This Row],[امتیاز جایگاه]]+Table1[[#This Row],[امتیاز مدرک]]+Table1[[#This Row],[امتیاز سابقه]]+Table1[[#This Row],[ضریب منطقه خدمتی]]</f>
        <v>9.25</v>
      </c>
    </row>
    <row r="829" spans="1:16" x14ac:dyDescent="0.15">
      <c r="A829" s="38"/>
      <c r="B829" s="38"/>
      <c r="C829" s="38"/>
      <c r="D829" s="38" t="s">
        <v>93</v>
      </c>
      <c r="E829" s="38"/>
      <c r="F829" s="39">
        <f>IF(Table1[[#This Row],[جایگاه سازمانی]]="عملیاتی",IFERROR(VLOOKUP(Table1[[#This Row],[رتبه]],TblOprGrade[#All],2,FALSE),1),IF(Table1[[#This Row],[جایگاه سازمانی]]="دیسپچ",IFERROR(VLOOKUP(Table1[[#This Row],[رتبه]],TblDispGrade[#All],2,FALSE),1),1))</f>
        <v>1</v>
      </c>
      <c r="G829" s="38" t="s">
        <v>11</v>
      </c>
      <c r="H829" s="39">
        <f>VLOOKUP(Table1[[#This Row],[جایگاه سازمانی]],Table2[#All],2,FALSE)</f>
        <v>1</v>
      </c>
      <c r="I829" s="38" t="s">
        <v>15</v>
      </c>
      <c r="J829" s="39">
        <f>VLOOKUP(Table1[[#This Row],[مدرک تحصیلی]],Table3[#All],2,FALSE)</f>
        <v>2.5</v>
      </c>
      <c r="K829" s="38"/>
      <c r="L829" s="40">
        <v>22</v>
      </c>
      <c r="M829" s="41">
        <f>Table1[[#This Row],[سابقه (سال)]]*'جداول پایه'!$B$21</f>
        <v>5.5</v>
      </c>
      <c r="N829" s="38" t="s">
        <v>17</v>
      </c>
      <c r="O829" s="39">
        <v>1</v>
      </c>
      <c r="P829" s="41">
        <f>Table1[[#This Row],[امتیاز جایگاه]]+Table1[[#This Row],[امتیاز مدرک]]+Table1[[#This Row],[امتیاز سابقه]]+Table1[[#This Row],[ضریب منطقه خدمتی]]</f>
        <v>10</v>
      </c>
    </row>
    <row r="830" spans="1:16" x14ac:dyDescent="0.15">
      <c r="A830" s="38"/>
      <c r="B830" s="38"/>
      <c r="C830" s="38"/>
      <c r="D830" s="38" t="s">
        <v>93</v>
      </c>
      <c r="E830" s="38"/>
      <c r="F830" s="39">
        <f>IF(Table1[[#This Row],[جایگاه سازمانی]]="عملیاتی",IFERROR(VLOOKUP(Table1[[#This Row],[رتبه]],TblOprGrade[#All],2,FALSE),1),IF(Table1[[#This Row],[جایگاه سازمانی]]="دیسپچ",IFERROR(VLOOKUP(Table1[[#This Row],[رتبه]],TblDispGrade[#All],2,FALSE),1),1))</f>
        <v>1</v>
      </c>
      <c r="G830" s="38" t="s">
        <v>11</v>
      </c>
      <c r="H830" s="39">
        <f>VLOOKUP(Table1[[#This Row],[جایگاه سازمانی]],Table2[#All],2,FALSE)</f>
        <v>1</v>
      </c>
      <c r="I830" s="38" t="s">
        <v>15</v>
      </c>
      <c r="J830" s="39">
        <f>VLOOKUP(Table1[[#This Row],[مدرک تحصیلی]],Table3[#All],2,FALSE)</f>
        <v>2.5</v>
      </c>
      <c r="K830" s="38"/>
      <c r="L830" s="40">
        <v>12</v>
      </c>
      <c r="M830" s="41">
        <f>Table1[[#This Row],[سابقه (سال)]]*'جداول پایه'!$B$21</f>
        <v>3</v>
      </c>
      <c r="N830" s="38" t="s">
        <v>17</v>
      </c>
      <c r="O830" s="39">
        <v>1</v>
      </c>
      <c r="P830" s="41">
        <f>Table1[[#This Row],[امتیاز جایگاه]]+Table1[[#This Row],[امتیاز مدرک]]+Table1[[#This Row],[امتیاز سابقه]]+Table1[[#This Row],[ضریب منطقه خدمتی]]</f>
        <v>7.5</v>
      </c>
    </row>
    <row r="831" spans="1:16" x14ac:dyDescent="0.15">
      <c r="A831" s="38"/>
      <c r="B831" s="38"/>
      <c r="C831" s="38"/>
      <c r="D831" s="38" t="s">
        <v>93</v>
      </c>
      <c r="E831" s="38"/>
      <c r="F831" s="39">
        <f>IF(Table1[[#This Row],[جایگاه سازمانی]]="عملیاتی",IFERROR(VLOOKUP(Table1[[#This Row],[رتبه]],TblOprGrade[#All],2,FALSE),1),IF(Table1[[#This Row],[جایگاه سازمانی]]="دیسپچ",IFERROR(VLOOKUP(Table1[[#This Row],[رتبه]],TblDispGrade[#All],2,FALSE),1),1))</f>
        <v>1</v>
      </c>
      <c r="G831" s="38" t="s">
        <v>11</v>
      </c>
      <c r="H831" s="39">
        <f>VLOOKUP(Table1[[#This Row],[جایگاه سازمانی]],Table2[#All],2,FALSE)</f>
        <v>1</v>
      </c>
      <c r="I831" s="38" t="s">
        <v>15</v>
      </c>
      <c r="J831" s="39">
        <f>VLOOKUP(Table1[[#This Row],[مدرک تحصیلی]],Table3[#All],2,FALSE)</f>
        <v>2.5</v>
      </c>
      <c r="K831" s="38"/>
      <c r="L831" s="40">
        <v>29</v>
      </c>
      <c r="M831" s="41">
        <f>Table1[[#This Row],[سابقه (سال)]]*'جداول پایه'!$B$21</f>
        <v>7.25</v>
      </c>
      <c r="N831" s="38" t="s">
        <v>17</v>
      </c>
      <c r="O831" s="39">
        <v>1</v>
      </c>
      <c r="P831" s="41">
        <f>Table1[[#This Row],[امتیاز جایگاه]]+Table1[[#This Row],[امتیاز مدرک]]+Table1[[#This Row],[امتیاز سابقه]]+Table1[[#This Row],[ضریب منطقه خدمتی]]</f>
        <v>11.75</v>
      </c>
    </row>
    <row r="832" spans="1:16" x14ac:dyDescent="0.15">
      <c r="A832" s="38"/>
      <c r="B832" s="38"/>
      <c r="C832" s="38"/>
      <c r="D832" s="38" t="s">
        <v>93</v>
      </c>
      <c r="E832" s="38"/>
      <c r="F832" s="39">
        <f>IF(Table1[[#This Row],[جایگاه سازمانی]]="عملیاتی",IFERROR(VLOOKUP(Table1[[#This Row],[رتبه]],TblOprGrade[#All],2,FALSE),1),IF(Table1[[#This Row],[جایگاه سازمانی]]="دیسپچ",IFERROR(VLOOKUP(Table1[[#This Row],[رتبه]],TblDispGrade[#All],2,FALSE),1),1))</f>
        <v>1</v>
      </c>
      <c r="G832" s="38" t="s">
        <v>11</v>
      </c>
      <c r="H832" s="39">
        <f>VLOOKUP(Table1[[#This Row],[جایگاه سازمانی]],Table2[#All],2,FALSE)</f>
        <v>1</v>
      </c>
      <c r="I832" s="38" t="s">
        <v>15</v>
      </c>
      <c r="J832" s="39">
        <f>VLOOKUP(Table1[[#This Row],[مدرک تحصیلی]],Table3[#All],2,FALSE)</f>
        <v>2.5</v>
      </c>
      <c r="K832" s="38"/>
      <c r="L832" s="40">
        <v>21</v>
      </c>
      <c r="M832" s="41">
        <f>Table1[[#This Row],[سابقه (سال)]]*'جداول پایه'!$B$21</f>
        <v>5.25</v>
      </c>
      <c r="N832" s="38" t="s">
        <v>17</v>
      </c>
      <c r="O832" s="39">
        <v>1</v>
      </c>
      <c r="P832" s="41">
        <f>Table1[[#This Row],[امتیاز جایگاه]]+Table1[[#This Row],[امتیاز مدرک]]+Table1[[#This Row],[امتیاز سابقه]]+Table1[[#This Row],[ضریب منطقه خدمتی]]</f>
        <v>9.75</v>
      </c>
    </row>
    <row r="833" spans="1:16" x14ac:dyDescent="0.15">
      <c r="A833" s="38"/>
      <c r="B833" s="38"/>
      <c r="C833" s="38"/>
      <c r="D833" s="38" t="s">
        <v>93</v>
      </c>
      <c r="E833" s="38"/>
      <c r="F833" s="39">
        <f>IF(Table1[[#This Row],[جایگاه سازمانی]]="عملیاتی",IFERROR(VLOOKUP(Table1[[#This Row],[رتبه]],TblOprGrade[#All],2,FALSE),1),IF(Table1[[#This Row],[جایگاه سازمانی]]="دیسپچ",IFERROR(VLOOKUP(Table1[[#This Row],[رتبه]],TblDispGrade[#All],2,FALSE),1),1))</f>
        <v>1</v>
      </c>
      <c r="G833" s="38" t="s">
        <v>11</v>
      </c>
      <c r="H833" s="39">
        <f>VLOOKUP(Table1[[#This Row],[جایگاه سازمانی]],Table2[#All],2,FALSE)</f>
        <v>1</v>
      </c>
      <c r="I833" s="38" t="s">
        <v>15</v>
      </c>
      <c r="J833" s="39">
        <f>VLOOKUP(Table1[[#This Row],[مدرک تحصیلی]],Table3[#All],2,FALSE)</f>
        <v>2.5</v>
      </c>
      <c r="K833" s="38"/>
      <c r="L833" s="40">
        <v>29</v>
      </c>
      <c r="M833" s="41">
        <f>Table1[[#This Row],[سابقه (سال)]]*'جداول پایه'!$B$21</f>
        <v>7.25</v>
      </c>
      <c r="N833" s="38" t="s">
        <v>17</v>
      </c>
      <c r="O833" s="39">
        <v>1</v>
      </c>
      <c r="P833" s="41">
        <f>Table1[[#This Row],[امتیاز جایگاه]]+Table1[[#This Row],[امتیاز مدرک]]+Table1[[#This Row],[امتیاز سابقه]]+Table1[[#This Row],[ضریب منطقه خدمتی]]</f>
        <v>11.75</v>
      </c>
    </row>
    <row r="834" spans="1:16" x14ac:dyDescent="0.15">
      <c r="A834" s="38"/>
      <c r="B834" s="38"/>
      <c r="C834" s="38"/>
      <c r="D834" s="38" t="s">
        <v>93</v>
      </c>
      <c r="E834" s="38"/>
      <c r="F834" s="39">
        <f>IF(Table1[[#This Row],[جایگاه سازمانی]]="عملیاتی",IFERROR(VLOOKUP(Table1[[#This Row],[رتبه]],TblOprGrade[#All],2,FALSE),1),IF(Table1[[#This Row],[جایگاه سازمانی]]="دیسپچ",IFERROR(VLOOKUP(Table1[[#This Row],[رتبه]],TblDispGrade[#All],2,FALSE),1),1))</f>
        <v>1</v>
      </c>
      <c r="G834" s="38" t="s">
        <v>11</v>
      </c>
      <c r="H834" s="39">
        <f>VLOOKUP(Table1[[#This Row],[جایگاه سازمانی]],Table2[#All],2,FALSE)</f>
        <v>1</v>
      </c>
      <c r="I834" s="38" t="s">
        <v>15</v>
      </c>
      <c r="J834" s="39">
        <f>VLOOKUP(Table1[[#This Row],[مدرک تحصیلی]],Table3[#All],2,FALSE)</f>
        <v>2.5</v>
      </c>
      <c r="K834" s="38"/>
      <c r="L834" s="40">
        <v>26</v>
      </c>
      <c r="M834" s="41">
        <f>Table1[[#This Row],[سابقه (سال)]]*'جداول پایه'!$B$21</f>
        <v>6.5</v>
      </c>
      <c r="N834" s="38" t="s">
        <v>17</v>
      </c>
      <c r="O834" s="39">
        <v>1</v>
      </c>
      <c r="P834" s="41">
        <f>Table1[[#This Row],[امتیاز جایگاه]]+Table1[[#This Row],[امتیاز مدرک]]+Table1[[#This Row],[امتیاز سابقه]]+Table1[[#This Row],[ضریب منطقه خدمتی]]</f>
        <v>11</v>
      </c>
    </row>
    <row r="835" spans="1:16" x14ac:dyDescent="0.15">
      <c r="A835" s="38"/>
      <c r="B835" s="38"/>
      <c r="C835" s="38"/>
      <c r="D835" s="38" t="s">
        <v>93</v>
      </c>
      <c r="E835" s="38"/>
      <c r="F835" s="39">
        <f>IF(Table1[[#This Row],[جایگاه سازمانی]]="عملیاتی",IFERROR(VLOOKUP(Table1[[#This Row],[رتبه]],TblOprGrade[#All],2,FALSE),1),IF(Table1[[#This Row],[جایگاه سازمانی]]="دیسپچ",IFERROR(VLOOKUP(Table1[[#This Row],[رتبه]],TblDispGrade[#All],2,FALSE),1),1))</f>
        <v>1</v>
      </c>
      <c r="G835" s="38" t="s">
        <v>11</v>
      </c>
      <c r="H835" s="39">
        <f>VLOOKUP(Table1[[#This Row],[جایگاه سازمانی]],Table2[#All],2,FALSE)</f>
        <v>1</v>
      </c>
      <c r="I835" s="38" t="s">
        <v>15</v>
      </c>
      <c r="J835" s="39">
        <f>VLOOKUP(Table1[[#This Row],[مدرک تحصیلی]],Table3[#All],2,FALSE)</f>
        <v>2.5</v>
      </c>
      <c r="K835" s="38"/>
      <c r="L835" s="40">
        <v>24</v>
      </c>
      <c r="M835" s="41">
        <f>Table1[[#This Row],[سابقه (سال)]]*'جداول پایه'!$B$21</f>
        <v>6</v>
      </c>
      <c r="N835" s="38" t="s">
        <v>17</v>
      </c>
      <c r="O835" s="39">
        <v>1</v>
      </c>
      <c r="P835" s="41">
        <f>Table1[[#This Row],[امتیاز جایگاه]]+Table1[[#This Row],[امتیاز مدرک]]+Table1[[#This Row],[امتیاز سابقه]]+Table1[[#This Row],[ضریب منطقه خدمتی]]</f>
        <v>10.5</v>
      </c>
    </row>
    <row r="836" spans="1:16" x14ac:dyDescent="0.15">
      <c r="A836" s="38"/>
      <c r="B836" s="38"/>
      <c r="C836" s="38"/>
      <c r="D836" s="38" t="s">
        <v>93</v>
      </c>
      <c r="E836" s="38"/>
      <c r="F836" s="39">
        <f>IF(Table1[[#This Row],[جایگاه سازمانی]]="عملیاتی",IFERROR(VLOOKUP(Table1[[#This Row],[رتبه]],TblOprGrade[#All],2,FALSE),1),IF(Table1[[#This Row],[جایگاه سازمانی]]="دیسپچ",IFERROR(VLOOKUP(Table1[[#This Row],[رتبه]],TblDispGrade[#All],2,FALSE),1),1))</f>
        <v>1</v>
      </c>
      <c r="G836" s="38" t="s">
        <v>11</v>
      </c>
      <c r="H836" s="39">
        <f>VLOOKUP(Table1[[#This Row],[جایگاه سازمانی]],Table2[#All],2,FALSE)</f>
        <v>1</v>
      </c>
      <c r="I836" s="38" t="s">
        <v>15</v>
      </c>
      <c r="J836" s="39">
        <f>VLOOKUP(Table1[[#This Row],[مدرک تحصیلی]],Table3[#All],2,FALSE)</f>
        <v>2.5</v>
      </c>
      <c r="K836" s="38"/>
      <c r="L836" s="40">
        <v>15</v>
      </c>
      <c r="M836" s="41">
        <f>Table1[[#This Row],[سابقه (سال)]]*'جداول پایه'!$B$21</f>
        <v>3.75</v>
      </c>
      <c r="N836" s="38" t="s">
        <v>17</v>
      </c>
      <c r="O836" s="39">
        <v>1</v>
      </c>
      <c r="P836" s="41">
        <f>Table1[[#This Row],[امتیاز جایگاه]]+Table1[[#This Row],[امتیاز مدرک]]+Table1[[#This Row],[امتیاز سابقه]]+Table1[[#This Row],[ضریب منطقه خدمتی]]</f>
        <v>8.25</v>
      </c>
    </row>
    <row r="837" spans="1:16" x14ac:dyDescent="0.15">
      <c r="A837" s="38"/>
      <c r="B837" s="38"/>
      <c r="C837" s="38"/>
      <c r="D837" s="38" t="s">
        <v>93</v>
      </c>
      <c r="E837" s="38"/>
      <c r="F837" s="39">
        <f>IF(Table1[[#This Row],[جایگاه سازمانی]]="عملیاتی",IFERROR(VLOOKUP(Table1[[#This Row],[رتبه]],TblOprGrade[#All],2,FALSE),1),IF(Table1[[#This Row],[جایگاه سازمانی]]="دیسپچ",IFERROR(VLOOKUP(Table1[[#This Row],[رتبه]],TblDispGrade[#All],2,FALSE),1),1))</f>
        <v>1</v>
      </c>
      <c r="G837" s="38" t="s">
        <v>11</v>
      </c>
      <c r="H837" s="39">
        <f>VLOOKUP(Table1[[#This Row],[جایگاه سازمانی]],Table2[#All],2,FALSE)</f>
        <v>1</v>
      </c>
      <c r="I837" s="38" t="s">
        <v>15</v>
      </c>
      <c r="J837" s="39">
        <f>VLOOKUP(Table1[[#This Row],[مدرک تحصیلی]],Table3[#All],2,FALSE)</f>
        <v>2.5</v>
      </c>
      <c r="K837" s="38"/>
      <c r="L837" s="40">
        <v>12</v>
      </c>
      <c r="M837" s="41">
        <f>Table1[[#This Row],[سابقه (سال)]]*'جداول پایه'!$B$21</f>
        <v>3</v>
      </c>
      <c r="N837" s="38" t="s">
        <v>17</v>
      </c>
      <c r="O837" s="39">
        <v>1</v>
      </c>
      <c r="P837" s="41">
        <f>Table1[[#This Row],[امتیاز جایگاه]]+Table1[[#This Row],[امتیاز مدرک]]+Table1[[#This Row],[امتیاز سابقه]]+Table1[[#This Row],[ضریب منطقه خدمتی]]</f>
        <v>7.5</v>
      </c>
    </row>
    <row r="838" spans="1:16" x14ac:dyDescent="0.15">
      <c r="A838" s="38"/>
      <c r="B838" s="38"/>
      <c r="C838" s="38"/>
      <c r="D838" s="38" t="s">
        <v>93</v>
      </c>
      <c r="E838" s="38"/>
      <c r="F838" s="39">
        <f>IF(Table1[[#This Row],[جایگاه سازمانی]]="عملیاتی",IFERROR(VLOOKUP(Table1[[#This Row],[رتبه]],TblOprGrade[#All],2,FALSE),1),IF(Table1[[#This Row],[جایگاه سازمانی]]="دیسپچ",IFERROR(VLOOKUP(Table1[[#This Row],[رتبه]],TblDispGrade[#All],2,FALSE),1),1))</f>
        <v>1</v>
      </c>
      <c r="G838" s="38" t="s">
        <v>11</v>
      </c>
      <c r="H838" s="39">
        <f>VLOOKUP(Table1[[#This Row],[جایگاه سازمانی]],Table2[#All],2,FALSE)</f>
        <v>1</v>
      </c>
      <c r="I838" s="38" t="s">
        <v>13</v>
      </c>
      <c r="J838" s="39">
        <f>VLOOKUP(Table1[[#This Row],[مدرک تحصیلی]],Table3[#All],2,FALSE)</f>
        <v>1.5</v>
      </c>
      <c r="K838" s="38"/>
      <c r="L838" s="40">
        <v>2</v>
      </c>
      <c r="M838" s="41">
        <f>Table1[[#This Row],[سابقه (سال)]]*'جداول پایه'!$B$21</f>
        <v>0.5</v>
      </c>
      <c r="N838" s="38" t="s">
        <v>17</v>
      </c>
      <c r="O838" s="39">
        <v>1</v>
      </c>
      <c r="P838" s="41">
        <f>Table1[[#This Row],[امتیاز جایگاه]]+Table1[[#This Row],[امتیاز مدرک]]+Table1[[#This Row],[امتیاز سابقه]]+Table1[[#This Row],[ضریب منطقه خدمتی]]</f>
        <v>4</v>
      </c>
    </row>
    <row r="839" spans="1:16" x14ac:dyDescent="0.15">
      <c r="A839" s="38"/>
      <c r="B839" s="38"/>
      <c r="C839" s="38"/>
      <c r="D839" s="38" t="s">
        <v>93</v>
      </c>
      <c r="E839" s="38"/>
      <c r="F839" s="39">
        <f>IF(Table1[[#This Row],[جایگاه سازمانی]]="عملیاتی",IFERROR(VLOOKUP(Table1[[#This Row],[رتبه]],TblOprGrade[#All],2,FALSE),1),IF(Table1[[#This Row],[جایگاه سازمانی]]="دیسپچ",IFERROR(VLOOKUP(Table1[[#This Row],[رتبه]],TblDispGrade[#All],2,FALSE),1),1))</f>
        <v>1</v>
      </c>
      <c r="G839" s="38" t="s">
        <v>11</v>
      </c>
      <c r="H839" s="39">
        <f>VLOOKUP(Table1[[#This Row],[جایگاه سازمانی]],Table2[#All],2,FALSE)</f>
        <v>1</v>
      </c>
      <c r="I839" s="38" t="s">
        <v>15</v>
      </c>
      <c r="J839" s="39">
        <f>VLOOKUP(Table1[[#This Row],[مدرک تحصیلی]],Table3[#All],2,FALSE)</f>
        <v>2.5</v>
      </c>
      <c r="K839" s="38"/>
      <c r="L839" s="40">
        <v>18</v>
      </c>
      <c r="M839" s="41">
        <f>Table1[[#This Row],[سابقه (سال)]]*'جداول پایه'!$B$21</f>
        <v>4.5</v>
      </c>
      <c r="N839" s="38" t="s">
        <v>17</v>
      </c>
      <c r="O839" s="39">
        <v>1</v>
      </c>
      <c r="P839" s="41">
        <f>Table1[[#This Row],[امتیاز جایگاه]]+Table1[[#This Row],[امتیاز مدرک]]+Table1[[#This Row],[امتیاز سابقه]]+Table1[[#This Row],[ضریب منطقه خدمتی]]</f>
        <v>9</v>
      </c>
    </row>
    <row r="840" spans="1:16" x14ac:dyDescent="0.15">
      <c r="A840" s="38"/>
      <c r="B840" s="38"/>
      <c r="C840" s="38"/>
      <c r="D840" s="38" t="s">
        <v>93</v>
      </c>
      <c r="E840" s="38"/>
      <c r="F840" s="39">
        <v>1</v>
      </c>
      <c r="G840" s="38" t="s">
        <v>11</v>
      </c>
      <c r="H840" s="39">
        <f>VLOOKUP(Table1[[#This Row],[جایگاه سازمانی]],Table2[#All],2,FALSE)</f>
        <v>1</v>
      </c>
      <c r="I840" s="38" t="s">
        <v>15</v>
      </c>
      <c r="J840" s="39">
        <f>VLOOKUP(Table1[[#This Row],[مدرک تحصیلی]],Table3[#All],2,FALSE)</f>
        <v>2.5</v>
      </c>
      <c r="K840" s="38"/>
      <c r="L840" s="40">
        <v>13</v>
      </c>
      <c r="M840" s="41">
        <f>Table1[[#This Row],[سابقه (سال)]]*'جداول پایه'!$B$21</f>
        <v>3.25</v>
      </c>
      <c r="N840" s="38" t="s">
        <v>17</v>
      </c>
      <c r="O840" s="39">
        <v>1</v>
      </c>
      <c r="P840" s="41">
        <f>Table1[[#This Row],[امتیاز جایگاه]]+Table1[[#This Row],[امتیاز مدرک]]+Table1[[#This Row],[امتیاز سابقه]]+Table1[[#This Row],[ضریب منطقه خدمتی]]</f>
        <v>7.75</v>
      </c>
    </row>
    <row r="841" spans="1:16" x14ac:dyDescent="0.15">
      <c r="A841" s="38"/>
      <c r="B841" s="38"/>
      <c r="C841" s="38"/>
      <c r="D841" s="38" t="s">
        <v>93</v>
      </c>
      <c r="E841" s="38"/>
      <c r="F841" s="39">
        <f>IF(Table1[[#This Row],[جایگاه سازمانی]]="عملیاتی",IFERROR(VLOOKUP(Table1[[#This Row],[رتبه]],TblOprGrade[#All],2,FALSE),1),IF(Table1[[#This Row],[جایگاه سازمانی]]="دیسپچ",IFERROR(VLOOKUP(Table1[[#This Row],[رتبه]],TblDispGrade[#All],2,FALSE),1),1))</f>
        <v>1</v>
      </c>
      <c r="G841" s="38" t="s">
        <v>11</v>
      </c>
      <c r="H841" s="39">
        <f>VLOOKUP(Table1[[#This Row],[جایگاه سازمانی]],Table2[#All],2,FALSE)</f>
        <v>1</v>
      </c>
      <c r="I841" s="38" t="s">
        <v>15</v>
      </c>
      <c r="J841" s="39">
        <f>VLOOKUP(Table1[[#This Row],[مدرک تحصیلی]],Table3[#All],2,FALSE)</f>
        <v>2.5</v>
      </c>
      <c r="K841" s="38"/>
      <c r="L841" s="53">
        <v>17</v>
      </c>
      <c r="M841" s="41">
        <f>Table1[[#This Row],[سابقه (سال)]]*'جداول پایه'!$B$21</f>
        <v>4.25</v>
      </c>
      <c r="N841" s="38" t="s">
        <v>17</v>
      </c>
      <c r="O841" s="39">
        <v>1</v>
      </c>
      <c r="P841" s="41">
        <f>Table1[[#This Row],[امتیاز جایگاه]]+Table1[[#This Row],[امتیاز مدرک]]+Table1[[#This Row],[امتیاز سابقه]]+Table1[[#This Row],[ضریب منطقه خدمتی]]</f>
        <v>8.75</v>
      </c>
    </row>
    <row r="842" spans="1:16" x14ac:dyDescent="0.15">
      <c r="A842" s="38"/>
      <c r="B842" s="38"/>
      <c r="C842" s="38"/>
      <c r="D842" s="38" t="s">
        <v>93</v>
      </c>
      <c r="E842" s="38"/>
      <c r="F842" s="39">
        <v>1</v>
      </c>
      <c r="G842" s="38" t="s">
        <v>11</v>
      </c>
      <c r="H842" s="39">
        <f>VLOOKUP(Table1[[#This Row],[جایگاه سازمانی]],Table2[#All],2,FALSE)</f>
        <v>1</v>
      </c>
      <c r="I842" s="38" t="s">
        <v>15</v>
      </c>
      <c r="J842" s="39">
        <f>VLOOKUP(Table1[[#This Row],[مدرک تحصیلی]],Table3[#All],2,FALSE)</f>
        <v>2.5</v>
      </c>
      <c r="K842" s="38"/>
      <c r="L842" s="53">
        <v>27</v>
      </c>
      <c r="M842" s="41">
        <f>Table1[[#This Row],[سابقه (سال)]]*'جداول پایه'!$B$21</f>
        <v>6.75</v>
      </c>
      <c r="N842" s="38" t="s">
        <v>17</v>
      </c>
      <c r="O842" s="39">
        <v>1</v>
      </c>
      <c r="P842" s="41">
        <f>Table1[[#This Row],[امتیاز جایگاه]]+Table1[[#This Row],[امتیاز مدرک]]+Table1[[#This Row],[امتیاز سابقه]]+Table1[[#This Row],[ضریب منطقه خدمتی]]</f>
        <v>11.25</v>
      </c>
    </row>
    <row r="843" spans="1:16" x14ac:dyDescent="0.15">
      <c r="A843" s="38"/>
      <c r="B843" s="38"/>
      <c r="C843" s="38"/>
      <c r="D843" s="38" t="s">
        <v>93</v>
      </c>
      <c r="E843" s="38"/>
      <c r="F843" s="39">
        <v>1</v>
      </c>
      <c r="G843" s="38" t="s">
        <v>11</v>
      </c>
      <c r="H843" s="39">
        <f>VLOOKUP(Table1[[#This Row],[جایگاه سازمانی]],Table2[#All],2,FALSE)</f>
        <v>1</v>
      </c>
      <c r="I843" s="38" t="s">
        <v>15</v>
      </c>
      <c r="J843" s="39">
        <f>VLOOKUP(Table1[[#This Row],[مدرک تحصیلی]],Table3[#All],2,FALSE)</f>
        <v>2.5</v>
      </c>
      <c r="K843" s="38"/>
      <c r="L843" s="53">
        <v>15</v>
      </c>
      <c r="M843" s="41">
        <f>Table1[[#This Row],[سابقه (سال)]]*'جداول پایه'!$B$21</f>
        <v>3.75</v>
      </c>
      <c r="N843" s="38" t="s">
        <v>17</v>
      </c>
      <c r="O843" s="39">
        <v>1</v>
      </c>
      <c r="P843" s="41">
        <f>Table1[[#This Row],[امتیاز جایگاه]]+Table1[[#This Row],[امتیاز مدرک]]+Table1[[#This Row],[امتیاز سابقه]]+Table1[[#This Row],[ضریب منطقه خدمتی]]</f>
        <v>8.25</v>
      </c>
    </row>
    <row r="844" spans="1:16" x14ac:dyDescent="0.15">
      <c r="A844" s="38"/>
      <c r="B844" s="38"/>
      <c r="C844" s="38"/>
      <c r="D844" s="38" t="s">
        <v>93</v>
      </c>
      <c r="E844" s="38"/>
      <c r="F844" s="39">
        <v>1</v>
      </c>
      <c r="G844" s="38" t="s">
        <v>11</v>
      </c>
      <c r="H844" s="39">
        <f>VLOOKUP(Table1[[#This Row],[جایگاه سازمانی]],Table2[#All],2,FALSE)</f>
        <v>1</v>
      </c>
      <c r="I844" s="38" t="s">
        <v>15</v>
      </c>
      <c r="J844" s="39">
        <f>VLOOKUP(Table1[[#This Row],[مدرک تحصیلی]],Table3[#All],2,FALSE)</f>
        <v>2.5</v>
      </c>
      <c r="K844" s="38"/>
      <c r="L844" s="53">
        <v>14</v>
      </c>
      <c r="M844" s="41">
        <f>Table1[[#This Row],[سابقه (سال)]]*'جداول پایه'!$B$21</f>
        <v>3.5</v>
      </c>
      <c r="N844" s="38" t="s">
        <v>17</v>
      </c>
      <c r="O844" s="39">
        <v>1</v>
      </c>
      <c r="P844" s="41">
        <f>Table1[[#This Row],[امتیاز جایگاه]]+Table1[[#This Row],[امتیاز مدرک]]+Table1[[#This Row],[امتیاز سابقه]]+Table1[[#This Row],[ضریب منطقه خدمتی]]</f>
        <v>8</v>
      </c>
    </row>
    <row r="845" spans="1:16" x14ac:dyDescent="0.15">
      <c r="A845" s="38"/>
      <c r="B845" s="38"/>
      <c r="C845" s="38"/>
      <c r="D845" s="38" t="s">
        <v>93</v>
      </c>
      <c r="E845" s="38"/>
      <c r="F845" s="39">
        <v>1</v>
      </c>
      <c r="G845" s="38" t="s">
        <v>11</v>
      </c>
      <c r="H845" s="39">
        <f>VLOOKUP(Table1[[#This Row],[جایگاه سازمانی]],Table2[#All],2,FALSE)</f>
        <v>1</v>
      </c>
      <c r="I845" s="38" t="s">
        <v>15</v>
      </c>
      <c r="J845" s="39">
        <f>VLOOKUP(Table1[[#This Row],[مدرک تحصیلی]],Table3[#All],2,FALSE)</f>
        <v>2.5</v>
      </c>
      <c r="K845" s="38"/>
      <c r="L845" s="53">
        <v>18</v>
      </c>
      <c r="M845" s="41">
        <f>Table1[[#This Row],[سابقه (سال)]]*'جداول پایه'!$B$21</f>
        <v>4.5</v>
      </c>
      <c r="N845" s="38" t="s">
        <v>17</v>
      </c>
      <c r="O845" s="39">
        <v>1</v>
      </c>
      <c r="P845" s="41">
        <f>Table1[[#This Row],[امتیاز جایگاه]]+Table1[[#This Row],[امتیاز مدرک]]+Table1[[#This Row],[امتیاز سابقه]]+Table1[[#This Row],[ضریب منطقه خدمتی]]</f>
        <v>9</v>
      </c>
    </row>
    <row r="846" spans="1:16" x14ac:dyDescent="0.15">
      <c r="A846" s="38"/>
      <c r="B846" s="38"/>
      <c r="C846" s="38"/>
      <c r="D846" s="38" t="s">
        <v>93</v>
      </c>
      <c r="E846" s="38"/>
      <c r="F846" s="39">
        <v>1</v>
      </c>
      <c r="G846" s="38" t="s">
        <v>11</v>
      </c>
      <c r="H846" s="39">
        <f>VLOOKUP(Table1[[#This Row],[جایگاه سازمانی]],Table2[#All],2,FALSE)</f>
        <v>1</v>
      </c>
      <c r="I846" s="38" t="s">
        <v>15</v>
      </c>
      <c r="J846" s="39">
        <f>VLOOKUP(Table1[[#This Row],[مدرک تحصیلی]],Table3[#All],2,FALSE)</f>
        <v>2.5</v>
      </c>
      <c r="K846" s="38"/>
      <c r="L846" s="53">
        <v>20</v>
      </c>
      <c r="M846" s="41">
        <f>Table1[[#This Row],[سابقه (سال)]]*'جداول پایه'!$B$21</f>
        <v>5</v>
      </c>
      <c r="N846" s="38" t="s">
        <v>17</v>
      </c>
      <c r="O846" s="39">
        <v>1</v>
      </c>
      <c r="P846" s="41">
        <f>Table1[[#This Row],[امتیاز جایگاه]]+Table1[[#This Row],[امتیاز مدرک]]+Table1[[#This Row],[امتیاز سابقه]]+Table1[[#This Row],[ضریب منطقه خدمتی]]</f>
        <v>9.5</v>
      </c>
    </row>
    <row r="847" spans="1:16" x14ac:dyDescent="0.15">
      <c r="A847" s="38"/>
      <c r="B847" s="38"/>
      <c r="C847" s="38"/>
      <c r="D847" s="38" t="s">
        <v>93</v>
      </c>
      <c r="E847" s="38"/>
      <c r="F847" s="39">
        <f>IF(Table1[[#This Row],[جایگاه سازمانی]]="عملیاتی",IFERROR(VLOOKUP(Table1[[#This Row],[رتبه]],TblOprGrade[#All],2,FALSE),1),IF(Table1[[#This Row],[جایگاه سازمانی]]="دیسپچ",IFERROR(VLOOKUP(Table1[[#This Row],[رتبه]],TblDispGrade[#All],2,FALSE),1),1))</f>
        <v>1</v>
      </c>
      <c r="G847" s="38" t="s">
        <v>11</v>
      </c>
      <c r="H847" s="39">
        <f>VLOOKUP(Table1[[#This Row],[جایگاه سازمانی]],Table2[#All],2,FALSE)</f>
        <v>1</v>
      </c>
      <c r="I847" s="38" t="s">
        <v>13</v>
      </c>
      <c r="J847" s="39">
        <f>VLOOKUP(Table1[[#This Row],[مدرک تحصیلی]],Table3[#All],2,FALSE)</f>
        <v>1.5</v>
      </c>
      <c r="K847" s="38"/>
      <c r="L847" s="40">
        <v>24</v>
      </c>
      <c r="M847" s="41">
        <f>Table1[[#This Row],[سابقه (سال)]]*'جداول پایه'!$B$21</f>
        <v>6</v>
      </c>
      <c r="N847" s="38" t="s">
        <v>17</v>
      </c>
      <c r="O847" s="39">
        <v>1</v>
      </c>
      <c r="P847" s="41">
        <f>Table1[[#This Row],[امتیاز جایگاه]]+Table1[[#This Row],[امتیاز مدرک]]+Table1[[#This Row],[امتیاز سابقه]]+Table1[[#This Row],[ضریب منطقه خدمتی]]</f>
        <v>9.5</v>
      </c>
    </row>
    <row r="848" spans="1:16" x14ac:dyDescent="0.15">
      <c r="A848" s="38"/>
      <c r="B848" s="38"/>
      <c r="C848" s="38"/>
      <c r="D848" s="38" t="s">
        <v>93</v>
      </c>
      <c r="E848" s="38"/>
      <c r="F848" s="39">
        <f>IF(Table1[[#This Row],[جایگاه سازمانی]]="عملیاتی",IFERROR(VLOOKUP(Table1[[#This Row],[رتبه]],TblOprGrade[#All],2,FALSE),1),IF(Table1[[#This Row],[جایگاه سازمانی]]="دیسپچ",IFERROR(VLOOKUP(Table1[[#This Row],[رتبه]],TblDispGrade[#All],2,FALSE),1),1))</f>
        <v>1</v>
      </c>
      <c r="G848" s="38" t="s">
        <v>11</v>
      </c>
      <c r="H848" s="39">
        <f>VLOOKUP(Table1[[#This Row],[جایگاه سازمانی]],Table2[#All],2,FALSE)</f>
        <v>1</v>
      </c>
      <c r="I848" s="38" t="s">
        <v>14</v>
      </c>
      <c r="J848" s="39">
        <f>VLOOKUP(Table1[[#This Row],[مدرک تحصیلی]],Table3[#All],2,FALSE)</f>
        <v>2</v>
      </c>
      <c r="K848" s="38"/>
      <c r="L848" s="40">
        <v>3</v>
      </c>
      <c r="M848" s="41">
        <f>Table1[[#This Row],[سابقه (سال)]]*'جداول پایه'!$B$21</f>
        <v>0.75</v>
      </c>
      <c r="N848" s="38" t="s">
        <v>17</v>
      </c>
      <c r="O848" s="39">
        <v>1</v>
      </c>
      <c r="P848" s="41">
        <f>Table1[[#This Row],[امتیاز جایگاه]]+Table1[[#This Row],[امتیاز مدرک]]+Table1[[#This Row],[امتیاز سابقه]]+Table1[[#This Row],[ضریب منطقه خدمتی]]</f>
        <v>4.75</v>
      </c>
    </row>
    <row r="849" spans="1:16" x14ac:dyDescent="0.15">
      <c r="A849" s="38"/>
      <c r="B849" s="38"/>
      <c r="C849" s="38"/>
      <c r="D849" s="38" t="s">
        <v>93</v>
      </c>
      <c r="E849" s="38"/>
      <c r="F849" s="39">
        <f>IF(Table1[[#This Row],[جایگاه سازمانی]]="عملیاتی",IFERROR(VLOOKUP(Table1[[#This Row],[رتبه]],TblOprGrade[#All],2,FALSE),1),IF(Table1[[#This Row],[جایگاه سازمانی]]="دیسپچ",IFERROR(VLOOKUP(Table1[[#This Row],[رتبه]],TblDispGrade[#All],2,FALSE),1),1))</f>
        <v>1</v>
      </c>
      <c r="G849" s="38" t="s">
        <v>11</v>
      </c>
      <c r="H849" s="39">
        <f>VLOOKUP(Table1[[#This Row],[جایگاه سازمانی]],Table2[#All],2,FALSE)</f>
        <v>1</v>
      </c>
      <c r="I849" s="38" t="s">
        <v>13</v>
      </c>
      <c r="J849" s="39">
        <f>VLOOKUP(Table1[[#This Row],[مدرک تحصیلی]],Table3[#All],2,FALSE)</f>
        <v>1.5</v>
      </c>
      <c r="K849" s="38"/>
      <c r="L849" s="40">
        <v>4</v>
      </c>
      <c r="M849" s="41">
        <f>Table1[[#This Row],[سابقه (سال)]]*'جداول پایه'!$B$21</f>
        <v>1</v>
      </c>
      <c r="N849" s="38" t="s">
        <v>17</v>
      </c>
      <c r="O849" s="39">
        <v>1</v>
      </c>
      <c r="P849" s="41">
        <f>Table1[[#This Row],[امتیاز جایگاه]]+Table1[[#This Row],[امتیاز مدرک]]+Table1[[#This Row],[امتیاز سابقه]]+Table1[[#This Row],[ضریب منطقه خدمتی]]</f>
        <v>4.5</v>
      </c>
    </row>
    <row r="850" spans="1:16" x14ac:dyDescent="0.15">
      <c r="A850" s="38"/>
      <c r="B850" s="38"/>
      <c r="C850" s="38"/>
      <c r="D850" s="38" t="s">
        <v>93</v>
      </c>
      <c r="E850" s="38"/>
      <c r="F850" s="39">
        <f>IF(Table1[[#This Row],[جایگاه سازمانی]]="عملیاتی",IFERROR(VLOOKUP(Table1[[#This Row],[رتبه]],TblOprGrade[#All],2,FALSE),1),IF(Table1[[#This Row],[جایگاه سازمانی]]="دیسپچ",IFERROR(VLOOKUP(Table1[[#This Row],[رتبه]],TblDispGrade[#All],2,FALSE),1),1))</f>
        <v>1</v>
      </c>
      <c r="G850" s="38" t="s">
        <v>11</v>
      </c>
      <c r="H850" s="39">
        <f>VLOOKUP(Table1[[#This Row],[جایگاه سازمانی]],Table2[#All],2,FALSE)</f>
        <v>1</v>
      </c>
      <c r="I850" s="38" t="s">
        <v>15</v>
      </c>
      <c r="J850" s="39">
        <f>VLOOKUP(Table1[[#This Row],[مدرک تحصیلی]],Table3[#All],2,FALSE)</f>
        <v>2.5</v>
      </c>
      <c r="K850" s="38"/>
      <c r="L850" s="40">
        <v>3</v>
      </c>
      <c r="M850" s="41">
        <f>Table1[[#This Row],[سابقه (سال)]]*'جداول پایه'!$B$21</f>
        <v>0.75</v>
      </c>
      <c r="N850" s="38" t="s">
        <v>17</v>
      </c>
      <c r="O850" s="39">
        <v>1</v>
      </c>
      <c r="P850" s="41">
        <f>Table1[[#This Row],[امتیاز جایگاه]]+Table1[[#This Row],[امتیاز مدرک]]+Table1[[#This Row],[امتیاز سابقه]]+Table1[[#This Row],[ضریب منطقه خدمتی]]</f>
        <v>5.25</v>
      </c>
    </row>
    <row r="851" spans="1:16" x14ac:dyDescent="0.15">
      <c r="A851" s="38"/>
      <c r="B851" s="38"/>
      <c r="C851" s="35"/>
      <c r="D851" s="38" t="s">
        <v>93</v>
      </c>
      <c r="E851" s="38"/>
      <c r="F851" s="39">
        <f>IF(Table1[[#This Row],[جایگاه سازمانی]]="عملیاتی",IFERROR(VLOOKUP(Table1[[#This Row],[رتبه]],TblOprGrade[#All],2,FALSE),1),IF(Table1[[#This Row],[جایگاه سازمانی]]="دیسپچ",IFERROR(VLOOKUP(Table1[[#This Row],[رتبه]],TblDispGrade[#All],2,FALSE),1),1))</f>
        <v>1</v>
      </c>
      <c r="G851" s="38" t="s">
        <v>11</v>
      </c>
      <c r="H851" s="39">
        <f>VLOOKUP(Table1[[#This Row],[جایگاه سازمانی]],Table2[#All],2,FALSE)</f>
        <v>1</v>
      </c>
      <c r="I851" s="38" t="s">
        <v>15</v>
      </c>
      <c r="J851" s="39">
        <f>VLOOKUP(Table1[[#This Row],[مدرک تحصیلی]],Table3[#All],2,FALSE)</f>
        <v>2.5</v>
      </c>
      <c r="K851" s="38"/>
      <c r="L851" s="40">
        <v>8</v>
      </c>
      <c r="M851" s="41">
        <f>Table1[[#This Row],[سابقه (سال)]]*'جداول پایه'!$B$21</f>
        <v>2</v>
      </c>
      <c r="N851" s="38" t="s">
        <v>17</v>
      </c>
      <c r="O851" s="39">
        <v>1</v>
      </c>
      <c r="P851" s="41">
        <f>Table1[[#This Row],[امتیاز جایگاه]]+Table1[[#This Row],[امتیاز مدرک]]+Table1[[#This Row],[امتیاز سابقه]]+Table1[[#This Row],[ضریب منطقه خدمتی]]</f>
        <v>6.5</v>
      </c>
    </row>
    <row r="852" spans="1:16" x14ac:dyDescent="0.15">
      <c r="A852" s="38"/>
      <c r="B852" s="38"/>
      <c r="C852" s="35"/>
      <c r="D852" s="38" t="s">
        <v>93</v>
      </c>
      <c r="E852" s="38"/>
      <c r="F852" s="39">
        <f>IF(Table1[[#This Row],[جایگاه سازمانی]]="عملیاتی",IFERROR(VLOOKUP(Table1[[#This Row],[رتبه]],TblOprGrade[#All],2,FALSE),1),IF(Table1[[#This Row],[جایگاه سازمانی]]="دیسپچ",IFERROR(VLOOKUP(Table1[[#This Row],[رتبه]],TblDispGrade[#All],2,FALSE),1),1))</f>
        <v>1</v>
      </c>
      <c r="G852" s="38" t="s">
        <v>11</v>
      </c>
      <c r="H852" s="39">
        <f>VLOOKUP(Table1[[#This Row],[جایگاه سازمانی]],Table2[#All],2,FALSE)</f>
        <v>1</v>
      </c>
      <c r="I852" s="38" t="s">
        <v>15</v>
      </c>
      <c r="J852" s="39">
        <f>VLOOKUP(Table1[[#This Row],[مدرک تحصیلی]],Table3[#All],2,FALSE)</f>
        <v>2.5</v>
      </c>
      <c r="K852" s="38"/>
      <c r="L852" s="40">
        <v>2</v>
      </c>
      <c r="M852" s="41">
        <f>Table1[[#This Row],[سابقه (سال)]]*'جداول پایه'!$B$21</f>
        <v>0.5</v>
      </c>
      <c r="N852" s="38" t="s">
        <v>17</v>
      </c>
      <c r="O852" s="39">
        <v>1</v>
      </c>
      <c r="P852" s="41">
        <f>Table1[[#This Row],[امتیاز جایگاه]]+Table1[[#This Row],[امتیاز مدرک]]+Table1[[#This Row],[امتیاز سابقه]]+Table1[[#This Row],[ضریب منطقه خدمتی]]</f>
        <v>5</v>
      </c>
    </row>
    <row r="853" spans="1:16" x14ac:dyDescent="0.15">
      <c r="A853" s="38"/>
      <c r="B853" s="38"/>
      <c r="C853" s="35"/>
      <c r="D853" s="38" t="s">
        <v>93</v>
      </c>
      <c r="E853" s="38"/>
      <c r="F853" s="39">
        <f>IF(Table1[[#This Row],[جایگاه سازمانی]]="عملیاتی",IFERROR(VLOOKUP(Table1[[#This Row],[رتبه]],TblOprGrade[#All],2,FALSE),1),IF(Table1[[#This Row],[جایگاه سازمانی]]="دیسپچ",IFERROR(VLOOKUP(Table1[[#This Row],[رتبه]],TblDispGrade[#All],2,FALSE),1),1))</f>
        <v>1</v>
      </c>
      <c r="G853" s="38" t="s">
        <v>11</v>
      </c>
      <c r="H853" s="39">
        <f>VLOOKUP(Table1[[#This Row],[جایگاه سازمانی]],Table2[#All],2,FALSE)</f>
        <v>1</v>
      </c>
      <c r="I853" s="38" t="s">
        <v>14</v>
      </c>
      <c r="J853" s="39">
        <f>VLOOKUP(Table1[[#This Row],[مدرک تحصیلی]],Table3[#All],2,FALSE)</f>
        <v>2</v>
      </c>
      <c r="K853" s="38"/>
      <c r="L853" s="40">
        <v>2</v>
      </c>
      <c r="M853" s="41">
        <f>Table1[[#This Row],[سابقه (سال)]]*'جداول پایه'!$B$21</f>
        <v>0.5</v>
      </c>
      <c r="N853" s="38" t="s">
        <v>17</v>
      </c>
      <c r="O853" s="39">
        <v>1</v>
      </c>
      <c r="P853" s="41">
        <f>Table1[[#This Row],[امتیاز جایگاه]]+Table1[[#This Row],[امتیاز مدرک]]+Table1[[#This Row],[امتیاز سابقه]]+Table1[[#This Row],[ضریب منطقه خدمتی]]</f>
        <v>4.5</v>
      </c>
    </row>
    <row r="854" spans="1:16" x14ac:dyDescent="0.15">
      <c r="A854" s="38"/>
      <c r="B854" s="38"/>
      <c r="C854" s="38"/>
      <c r="D854" s="38" t="s">
        <v>93</v>
      </c>
      <c r="E854" s="38"/>
      <c r="F854" s="39">
        <f>IF(Table1[[#This Row],[جایگاه سازمانی]]="عملیاتی",IFERROR(VLOOKUP(Table1[[#This Row],[رتبه]],TblOprGrade[#All],2,FALSE),1),IF(Table1[[#This Row],[جایگاه سازمانی]]="دیسپچ",IFERROR(VLOOKUP(Table1[[#This Row],[رتبه]],TblDispGrade[#All],2,FALSE),1),1))</f>
        <v>1</v>
      </c>
      <c r="G854" s="38" t="s">
        <v>11</v>
      </c>
      <c r="H854" s="39">
        <f>VLOOKUP(Table1[[#This Row],[جایگاه سازمانی]],Table2[#All],2,FALSE)</f>
        <v>1</v>
      </c>
      <c r="I854" s="38" t="s">
        <v>13</v>
      </c>
      <c r="J854" s="39">
        <f>VLOOKUP(Table1[[#This Row],[مدرک تحصیلی]],Table3[#All],2,FALSE)</f>
        <v>1.5</v>
      </c>
      <c r="K854" s="38"/>
      <c r="L854" s="40">
        <v>5</v>
      </c>
      <c r="M854" s="41">
        <f>Table1[[#This Row],[سابقه (سال)]]*'جداول پایه'!$B$21</f>
        <v>1.25</v>
      </c>
      <c r="N854" s="38" t="s">
        <v>17</v>
      </c>
      <c r="O854" s="39">
        <v>1</v>
      </c>
      <c r="P854" s="41">
        <f>Table1[[#This Row],[امتیاز جایگاه]]+Table1[[#This Row],[امتیاز مدرک]]+Table1[[#This Row],[امتیاز سابقه]]+Table1[[#This Row],[ضریب منطقه خدمتی]]</f>
        <v>4.75</v>
      </c>
    </row>
    <row r="855" spans="1:16" x14ac:dyDescent="0.15">
      <c r="A855" s="38"/>
      <c r="B855" s="38"/>
      <c r="C855" s="35"/>
      <c r="D855" s="38" t="s">
        <v>93</v>
      </c>
      <c r="E855" s="38"/>
      <c r="F855" s="39">
        <f>IF(Table1[[#This Row],[جایگاه سازمانی]]="عملیاتی",IFERROR(VLOOKUP(Table1[[#This Row],[رتبه]],TblOprGrade[#All],2,FALSE),1),IF(Table1[[#This Row],[جایگاه سازمانی]]="دیسپچ",IFERROR(VLOOKUP(Table1[[#This Row],[رتبه]],TblDispGrade[#All],2,FALSE),1),1))</f>
        <v>1</v>
      </c>
      <c r="G855" s="38" t="s">
        <v>11</v>
      </c>
      <c r="H855" s="39">
        <f>VLOOKUP(Table1[[#This Row],[جایگاه سازمانی]],Table2[#All],2,FALSE)</f>
        <v>1</v>
      </c>
      <c r="I855" s="38" t="s">
        <v>13</v>
      </c>
      <c r="J855" s="39">
        <f>VLOOKUP(Table1[[#This Row],[مدرک تحصیلی]],Table3[#All],2,FALSE)</f>
        <v>1.5</v>
      </c>
      <c r="K855" s="38"/>
      <c r="L855" s="40">
        <v>8</v>
      </c>
      <c r="M855" s="41">
        <f>Table1[[#This Row],[سابقه (سال)]]*'جداول پایه'!$B$21</f>
        <v>2</v>
      </c>
      <c r="N855" s="38" t="s">
        <v>17</v>
      </c>
      <c r="O855" s="39">
        <v>1</v>
      </c>
      <c r="P855" s="41">
        <f>Table1[[#This Row],[امتیاز جایگاه]]+Table1[[#This Row],[امتیاز مدرک]]+Table1[[#This Row],[امتیاز سابقه]]+Table1[[#This Row],[ضریب منطقه خدمتی]]</f>
        <v>5.5</v>
      </c>
    </row>
    <row r="856" spans="1:16" x14ac:dyDescent="0.15">
      <c r="A856" s="38"/>
      <c r="B856" s="38"/>
      <c r="C856" s="38"/>
      <c r="D856" s="38" t="s">
        <v>93</v>
      </c>
      <c r="E856" s="38"/>
      <c r="F856" s="39">
        <f>IF(Table1[[#This Row],[جایگاه سازمانی]]="عملیاتی",IFERROR(VLOOKUP(Table1[[#This Row],[رتبه]],TblOprGrade[#All],2,FALSE),1),IF(Table1[[#This Row],[جایگاه سازمانی]]="دیسپچ",IFERROR(VLOOKUP(Table1[[#This Row],[رتبه]],TblDispGrade[#All],2,FALSE),1),1))</f>
        <v>1</v>
      </c>
      <c r="G856" s="38" t="s">
        <v>11</v>
      </c>
      <c r="H856" s="39">
        <f>VLOOKUP(Table1[[#This Row],[جایگاه سازمانی]],Table2[#All],2,FALSE)</f>
        <v>1</v>
      </c>
      <c r="I856" s="38" t="s">
        <v>13</v>
      </c>
      <c r="J856" s="39">
        <f>VLOOKUP(Table1[[#This Row],[مدرک تحصیلی]],Table3[#All],2,FALSE)</f>
        <v>1.5</v>
      </c>
      <c r="K856" s="38"/>
      <c r="L856" s="40">
        <v>3</v>
      </c>
      <c r="M856" s="41">
        <f>Table1[[#This Row],[سابقه (سال)]]*'جداول پایه'!$B$21</f>
        <v>0.75</v>
      </c>
      <c r="N856" s="38" t="s">
        <v>17</v>
      </c>
      <c r="O856" s="39">
        <v>1</v>
      </c>
      <c r="P856" s="41">
        <f>Table1[[#This Row],[امتیاز جایگاه]]+Table1[[#This Row],[امتیاز مدرک]]+Table1[[#This Row],[امتیاز سابقه]]+Table1[[#This Row],[ضریب منطقه خدمتی]]</f>
        <v>4.25</v>
      </c>
    </row>
    <row r="857" spans="1:16" x14ac:dyDescent="0.15">
      <c r="A857" s="38"/>
      <c r="B857" s="38"/>
      <c r="C857" s="35"/>
      <c r="D857" s="38" t="s">
        <v>93</v>
      </c>
      <c r="E857" s="38"/>
      <c r="F857" s="39">
        <f>IF(Table1[[#This Row],[جایگاه سازمانی]]="عملیاتی",IFERROR(VLOOKUP(Table1[[#This Row],[رتبه]],TblOprGrade[#All],2,FALSE),1),IF(Table1[[#This Row],[جایگاه سازمانی]]="دیسپچ",IFERROR(VLOOKUP(Table1[[#This Row],[رتبه]],TblDispGrade[#All],2,FALSE),1),1))</f>
        <v>1</v>
      </c>
      <c r="G857" s="38" t="s">
        <v>11</v>
      </c>
      <c r="H857" s="39">
        <f>VLOOKUP(Table1[[#This Row],[جایگاه سازمانی]],Table2[#All],2,FALSE)</f>
        <v>1</v>
      </c>
      <c r="I857" s="38" t="s">
        <v>15</v>
      </c>
      <c r="J857" s="39">
        <f>VLOOKUP(Table1[[#This Row],[مدرک تحصیلی]],Table3[#All],2,FALSE)</f>
        <v>2.5</v>
      </c>
      <c r="K857" s="38"/>
      <c r="L857" s="40">
        <v>2</v>
      </c>
      <c r="M857" s="41">
        <f>Table1[[#This Row],[سابقه (سال)]]*'جداول پایه'!$B$21</f>
        <v>0.5</v>
      </c>
      <c r="N857" s="38" t="s">
        <v>17</v>
      </c>
      <c r="O857" s="39">
        <v>1</v>
      </c>
      <c r="P857" s="41">
        <f>Table1[[#This Row],[امتیاز جایگاه]]+Table1[[#This Row],[امتیاز مدرک]]+Table1[[#This Row],[امتیاز سابقه]]+Table1[[#This Row],[ضریب منطقه خدمتی]]</f>
        <v>5</v>
      </c>
    </row>
    <row r="858" spans="1:16" x14ac:dyDescent="0.15">
      <c r="A858" s="38"/>
      <c r="B858" s="38"/>
      <c r="C858" s="38"/>
      <c r="D858" s="38" t="s">
        <v>93</v>
      </c>
      <c r="E858" s="38"/>
      <c r="F858" s="39">
        <f>IF(Table1[[#This Row],[جایگاه سازمانی]]="عملیاتی",IFERROR(VLOOKUP(Table1[[#This Row],[رتبه]],TblOprGrade[#All],2,FALSE),1),IF(Table1[[#This Row],[جایگاه سازمانی]]="دیسپچ",IFERROR(VLOOKUP(Table1[[#This Row],[رتبه]],TblDispGrade[#All],2,FALSE),1),1))</f>
        <v>1</v>
      </c>
      <c r="G858" s="38" t="s">
        <v>11</v>
      </c>
      <c r="H858" s="39">
        <f>VLOOKUP(Table1[[#This Row],[جایگاه سازمانی]],Table2[#All],2,FALSE)</f>
        <v>1</v>
      </c>
      <c r="I858" s="38" t="s">
        <v>15</v>
      </c>
      <c r="J858" s="39">
        <f>VLOOKUP(Table1[[#This Row],[مدرک تحصیلی]],Table3[#All],2,FALSE)</f>
        <v>2.5</v>
      </c>
      <c r="K858" s="38"/>
      <c r="L858" s="40">
        <v>24</v>
      </c>
      <c r="M858" s="41">
        <f>Table1[[#This Row],[سابقه (سال)]]*'جداول پایه'!$B$21</f>
        <v>6</v>
      </c>
      <c r="N858" s="38" t="s">
        <v>17</v>
      </c>
      <c r="O858" s="39">
        <v>1</v>
      </c>
      <c r="P858" s="41">
        <f>Table1[[#This Row],[امتیاز جایگاه]]+Table1[[#This Row],[امتیاز مدرک]]+Table1[[#This Row],[امتیاز سابقه]]+Table1[[#This Row],[ضریب منطقه خدمتی]]</f>
        <v>10.5</v>
      </c>
    </row>
    <row r="859" spans="1:16" x14ac:dyDescent="0.15">
      <c r="A859" s="38"/>
      <c r="B859" s="38"/>
      <c r="C859" s="38"/>
      <c r="D859" s="38" t="s">
        <v>93</v>
      </c>
      <c r="E859" s="38"/>
      <c r="F859" s="39">
        <f>IF(Table1[[#This Row],[جایگاه سازمانی]]="عملیاتی",IFERROR(VLOOKUP(Table1[[#This Row],[رتبه]],TblOprGrade[#All],2,FALSE),1),IF(Table1[[#This Row],[جایگاه سازمانی]]="دیسپچ",IFERROR(VLOOKUP(Table1[[#This Row],[رتبه]],TblDispGrade[#All],2,FALSE),1),1))</f>
        <v>1</v>
      </c>
      <c r="G859" s="38" t="s">
        <v>11</v>
      </c>
      <c r="H859" s="39">
        <f>VLOOKUP(Table1[[#This Row],[جایگاه سازمانی]],Table2[#All],2,FALSE)</f>
        <v>1</v>
      </c>
      <c r="I859" s="38" t="s">
        <v>15</v>
      </c>
      <c r="J859" s="39">
        <f>VLOOKUP(Table1[[#This Row],[مدرک تحصیلی]],Table3[#All],2,FALSE)</f>
        <v>2.5</v>
      </c>
      <c r="K859" s="38"/>
      <c r="L859" s="40">
        <v>29</v>
      </c>
      <c r="M859" s="41">
        <f>Table1[[#This Row],[سابقه (سال)]]*'جداول پایه'!$B$21</f>
        <v>7.25</v>
      </c>
      <c r="N859" s="38" t="s">
        <v>17</v>
      </c>
      <c r="O859" s="39">
        <v>1</v>
      </c>
      <c r="P859" s="41">
        <f>Table1[[#This Row],[امتیاز جایگاه]]+Table1[[#This Row],[امتیاز مدرک]]+Table1[[#This Row],[امتیاز سابقه]]+Table1[[#This Row],[ضریب منطقه خدمتی]]</f>
        <v>11.75</v>
      </c>
    </row>
    <row r="860" spans="1:16" x14ac:dyDescent="0.15">
      <c r="A860" s="38"/>
      <c r="B860" s="38"/>
      <c r="C860" s="38"/>
      <c r="D860" s="38" t="s">
        <v>93</v>
      </c>
      <c r="E860" s="38"/>
      <c r="F860" s="39">
        <f>IF(Table1[[#This Row],[جایگاه سازمانی]]="عملیاتی",IFERROR(VLOOKUP(Table1[[#This Row],[رتبه]],TblOprGrade[#All],2,FALSE),1),IF(Table1[[#This Row],[جایگاه سازمانی]]="دیسپچ",IFERROR(VLOOKUP(Table1[[#This Row],[رتبه]],TblDispGrade[#All],2,FALSE),1),1))</f>
        <v>1</v>
      </c>
      <c r="G860" s="38" t="s">
        <v>11</v>
      </c>
      <c r="H860" s="39">
        <f>VLOOKUP(Table1[[#This Row],[جایگاه سازمانی]],Table2[#All],2,FALSE)</f>
        <v>1</v>
      </c>
      <c r="I860" s="38" t="s">
        <v>15</v>
      </c>
      <c r="J860" s="39">
        <f>VLOOKUP(Table1[[#This Row],[مدرک تحصیلی]],Table3[#All],2,FALSE)</f>
        <v>2.5</v>
      </c>
      <c r="K860" s="38"/>
      <c r="L860" s="40">
        <v>11</v>
      </c>
      <c r="M860" s="41">
        <f>Table1[[#This Row],[سابقه (سال)]]*'جداول پایه'!$B$21</f>
        <v>2.75</v>
      </c>
      <c r="N860" s="38" t="s">
        <v>17</v>
      </c>
      <c r="O860" s="39">
        <v>1</v>
      </c>
      <c r="P860" s="41">
        <f>Table1[[#This Row],[امتیاز جایگاه]]+Table1[[#This Row],[امتیاز مدرک]]+Table1[[#This Row],[امتیاز سابقه]]+Table1[[#This Row],[ضریب منطقه خدمتی]]</f>
        <v>7.25</v>
      </c>
    </row>
    <row r="861" spans="1:16" x14ac:dyDescent="0.15">
      <c r="A861" s="38"/>
      <c r="B861" s="38"/>
      <c r="C861" s="38"/>
      <c r="D861" s="38" t="s">
        <v>93</v>
      </c>
      <c r="E861" s="38"/>
      <c r="F861" s="39">
        <v>1</v>
      </c>
      <c r="G861" s="38" t="s">
        <v>11</v>
      </c>
      <c r="H861" s="39">
        <f>VLOOKUP(Table1[[#This Row],[جایگاه سازمانی]],Table2[#All],2,FALSE)</f>
        <v>1</v>
      </c>
      <c r="I861" s="38" t="s">
        <v>14</v>
      </c>
      <c r="J861" s="39">
        <f>VLOOKUP(Table1[[#This Row],[مدرک تحصیلی]],Table3[#All],2,FALSE)</f>
        <v>2</v>
      </c>
      <c r="K861" s="38"/>
      <c r="L861" s="40">
        <v>11</v>
      </c>
      <c r="M861" s="41">
        <f>Table1[[#This Row],[سابقه (سال)]]*'جداول پایه'!$B$21</f>
        <v>2.75</v>
      </c>
      <c r="N861" s="38" t="s">
        <v>17</v>
      </c>
      <c r="O861" s="39">
        <v>1</v>
      </c>
      <c r="P861" s="41">
        <f>Table1[[#This Row],[امتیاز جایگاه]]+Table1[[#This Row],[امتیاز مدرک]]+Table1[[#This Row],[امتیاز سابقه]]+Table1[[#This Row],[ضریب منطقه خدمتی]]</f>
        <v>6.75</v>
      </c>
    </row>
    <row r="862" spans="1:16" x14ac:dyDescent="0.15">
      <c r="A862" s="38"/>
      <c r="B862" s="38"/>
      <c r="C862" s="38"/>
      <c r="D862" s="38" t="s">
        <v>93</v>
      </c>
      <c r="E862" s="38"/>
      <c r="F862" s="39">
        <v>1</v>
      </c>
      <c r="G862" s="38" t="s">
        <v>11</v>
      </c>
      <c r="H862" s="39">
        <f>VLOOKUP(Table1[[#This Row],[جایگاه سازمانی]],Table2[#All],2,FALSE)</f>
        <v>1</v>
      </c>
      <c r="I862" s="38" t="s">
        <v>13</v>
      </c>
      <c r="J862" s="39">
        <f>VLOOKUP(Table1[[#This Row],[مدرک تحصیلی]],Table3[#All],2,FALSE)</f>
        <v>1.5</v>
      </c>
      <c r="K862" s="38"/>
      <c r="L862" s="40">
        <v>29</v>
      </c>
      <c r="M862" s="41">
        <f>Table1[[#This Row],[سابقه (سال)]]*'جداول پایه'!$B$21</f>
        <v>7.25</v>
      </c>
      <c r="N862" s="38" t="s">
        <v>17</v>
      </c>
      <c r="O862" s="39">
        <v>1</v>
      </c>
      <c r="P862" s="41">
        <f>Table1[[#This Row],[امتیاز جایگاه]]+Table1[[#This Row],[امتیاز مدرک]]+Table1[[#This Row],[امتیاز سابقه]]+Table1[[#This Row],[ضریب منطقه خدمتی]]</f>
        <v>10.75</v>
      </c>
    </row>
    <row r="863" spans="1:16" x14ac:dyDescent="0.15">
      <c r="A863" s="38"/>
      <c r="B863" s="38"/>
      <c r="C863" s="38"/>
      <c r="D863" s="38" t="s">
        <v>93</v>
      </c>
      <c r="E863" s="38"/>
      <c r="F863" s="39">
        <v>1</v>
      </c>
      <c r="G863" s="38" t="s">
        <v>11</v>
      </c>
      <c r="H863" s="39">
        <f>VLOOKUP(Table1[[#This Row],[جایگاه سازمانی]],Table2[#All],2,FALSE)</f>
        <v>1</v>
      </c>
      <c r="I863" s="38" t="s">
        <v>14</v>
      </c>
      <c r="J863" s="39">
        <f>VLOOKUP(Table1[[#This Row],[مدرک تحصیلی]],Table3[#All],2,FALSE)</f>
        <v>2</v>
      </c>
      <c r="K863" s="38"/>
      <c r="L863" s="40">
        <v>26</v>
      </c>
      <c r="M863" s="41">
        <f>Table1[[#This Row],[سابقه (سال)]]*'جداول پایه'!$B$21</f>
        <v>6.5</v>
      </c>
      <c r="N863" s="38" t="s">
        <v>17</v>
      </c>
      <c r="O863" s="39">
        <v>1</v>
      </c>
      <c r="P863" s="41">
        <f>Table1[[#This Row],[امتیاز جایگاه]]+Table1[[#This Row],[امتیاز مدرک]]+Table1[[#This Row],[امتیاز سابقه]]+Table1[[#This Row],[ضریب منطقه خدمتی]]</f>
        <v>10.5</v>
      </c>
    </row>
    <row r="864" spans="1:16" x14ac:dyDescent="0.15">
      <c r="A864" s="38"/>
      <c r="B864" s="38"/>
      <c r="C864" s="38"/>
      <c r="D864" s="38" t="s">
        <v>93</v>
      </c>
      <c r="E864" s="38"/>
      <c r="F864" s="39">
        <f>IF(Table1[[#This Row],[جایگاه سازمانی]]="عملیاتی",IFERROR(VLOOKUP(Table1[[#This Row],[رتبه]],TblOprGrade[#All],2,FALSE),1),IF(Table1[[#This Row],[جایگاه سازمانی]]="دیسپچ",IFERROR(VLOOKUP(Table1[[#This Row],[رتبه]],TblDispGrade[#All],2,FALSE),1),1))</f>
        <v>1</v>
      </c>
      <c r="G864" s="38" t="s">
        <v>11</v>
      </c>
      <c r="H864" s="39">
        <f>VLOOKUP(Table1[[#This Row],[جایگاه سازمانی]],Table2[#All],2,FALSE)</f>
        <v>1</v>
      </c>
      <c r="I864" s="38" t="s">
        <v>13</v>
      </c>
      <c r="J864" s="39">
        <f>VLOOKUP(Table1[[#This Row],[مدرک تحصیلی]],Table3[#All],2,FALSE)</f>
        <v>1.5</v>
      </c>
      <c r="K864" s="38"/>
      <c r="L864" s="40">
        <v>29</v>
      </c>
      <c r="M864" s="41">
        <f>Table1[[#This Row],[سابقه (سال)]]*'جداول پایه'!$B$21</f>
        <v>7.25</v>
      </c>
      <c r="N864" s="38" t="s">
        <v>17</v>
      </c>
      <c r="O864" s="39">
        <v>1</v>
      </c>
      <c r="P864" s="41">
        <f>Table1[[#This Row],[امتیاز جایگاه]]+Table1[[#This Row],[امتیاز مدرک]]+Table1[[#This Row],[امتیاز سابقه]]+Table1[[#This Row],[ضریب منطقه خدمتی]]</f>
        <v>10.75</v>
      </c>
    </row>
    <row r="865" spans="1:16" x14ac:dyDescent="0.15">
      <c r="A865" s="38"/>
      <c r="B865" s="38"/>
      <c r="C865" s="38"/>
      <c r="D865" s="38" t="s">
        <v>93</v>
      </c>
      <c r="E865" s="38"/>
      <c r="F865" s="39">
        <f>IF(Table1[[#This Row],[جایگاه سازمانی]]="عملیاتی",IFERROR(VLOOKUP(Table1[[#This Row],[رتبه]],TblOprGrade[#All],2,FALSE),1),IF(Table1[[#This Row],[جایگاه سازمانی]]="دیسپچ",IFERROR(VLOOKUP(Table1[[#This Row],[رتبه]],TblDispGrade[#All],2,FALSE),1),1))</f>
        <v>1</v>
      </c>
      <c r="G865" s="38" t="s">
        <v>11</v>
      </c>
      <c r="H865" s="39">
        <f>VLOOKUP(Table1[[#This Row],[جایگاه سازمانی]],Table2[#All],2,FALSE)</f>
        <v>1</v>
      </c>
      <c r="I865" s="38" t="s">
        <v>13</v>
      </c>
      <c r="J865" s="39">
        <f>VLOOKUP(Table1[[#This Row],[مدرک تحصیلی]],Table3[#All],2,FALSE)</f>
        <v>1.5</v>
      </c>
      <c r="K865" s="38"/>
      <c r="L865" s="40">
        <v>29</v>
      </c>
      <c r="M865" s="41">
        <f>Table1[[#This Row],[سابقه (سال)]]*'جداول پایه'!$B$21</f>
        <v>7.25</v>
      </c>
      <c r="N865" s="38" t="s">
        <v>17</v>
      </c>
      <c r="O865" s="39">
        <v>1</v>
      </c>
      <c r="P865" s="41">
        <f>Table1[[#This Row],[امتیاز جایگاه]]+Table1[[#This Row],[امتیاز مدرک]]+Table1[[#This Row],[امتیاز سابقه]]+Table1[[#This Row],[ضریب منطقه خدمتی]]</f>
        <v>10.75</v>
      </c>
    </row>
    <row r="866" spans="1:16" x14ac:dyDescent="0.15">
      <c r="A866" s="38"/>
      <c r="B866" s="38"/>
      <c r="C866" s="38"/>
      <c r="D866" s="38" t="s">
        <v>93</v>
      </c>
      <c r="E866" s="38"/>
      <c r="F866" s="39">
        <f>IF(Table1[[#This Row],[جایگاه سازمانی]]="عملیاتی",IFERROR(VLOOKUP(Table1[[#This Row],[رتبه]],TblOprGrade[#All],2,FALSE),1),IF(Table1[[#This Row],[جایگاه سازمانی]]="دیسپچ",IFERROR(VLOOKUP(Table1[[#This Row],[رتبه]],TblDispGrade[#All],2,FALSE),1),1))</f>
        <v>1</v>
      </c>
      <c r="G866" s="38" t="s">
        <v>11</v>
      </c>
      <c r="H866" s="39">
        <f>VLOOKUP(Table1[[#This Row],[جایگاه سازمانی]],Table2[#All],2,FALSE)</f>
        <v>1</v>
      </c>
      <c r="I866" s="38" t="s">
        <v>13</v>
      </c>
      <c r="J866" s="39">
        <f>VLOOKUP(Table1[[#This Row],[مدرک تحصیلی]],Table3[#All],2,FALSE)</f>
        <v>1.5</v>
      </c>
      <c r="K866" s="38"/>
      <c r="L866" s="40">
        <v>28</v>
      </c>
      <c r="M866" s="41">
        <f>Table1[[#This Row],[سابقه (سال)]]*'جداول پایه'!$B$21</f>
        <v>7</v>
      </c>
      <c r="N866" s="38" t="s">
        <v>17</v>
      </c>
      <c r="O866" s="39">
        <v>1</v>
      </c>
      <c r="P866" s="41">
        <f>Table1[[#This Row],[امتیاز جایگاه]]+Table1[[#This Row],[امتیاز مدرک]]+Table1[[#This Row],[امتیاز سابقه]]+Table1[[#This Row],[ضریب منطقه خدمتی]]</f>
        <v>10.5</v>
      </c>
    </row>
    <row r="867" spans="1:16" x14ac:dyDescent="0.15">
      <c r="A867" s="38"/>
      <c r="B867" s="38"/>
      <c r="C867" s="38"/>
      <c r="D867" s="38" t="s">
        <v>93</v>
      </c>
      <c r="E867" s="38"/>
      <c r="F867" s="39">
        <f>IF(Table1[[#This Row],[جایگاه سازمانی]]="عملیاتی",IFERROR(VLOOKUP(Table1[[#This Row],[رتبه]],TblOprGrade[#All],2,FALSE),1),IF(Table1[[#This Row],[جایگاه سازمانی]]="دیسپچ",IFERROR(VLOOKUP(Table1[[#This Row],[رتبه]],TblDispGrade[#All],2,FALSE),1),1))</f>
        <v>1</v>
      </c>
      <c r="G867" s="38" t="s">
        <v>11</v>
      </c>
      <c r="H867" s="39">
        <f>VLOOKUP(Table1[[#This Row],[جایگاه سازمانی]],Table2[#All],2,FALSE)</f>
        <v>1</v>
      </c>
      <c r="I867" s="38" t="s">
        <v>13</v>
      </c>
      <c r="J867" s="39">
        <f>VLOOKUP(Table1[[#This Row],[مدرک تحصیلی]],Table3[#All],2,FALSE)</f>
        <v>1.5</v>
      </c>
      <c r="K867" s="38"/>
      <c r="L867" s="40">
        <v>11</v>
      </c>
      <c r="M867" s="41">
        <f>Table1[[#This Row],[سابقه (سال)]]*'جداول پایه'!$B$21</f>
        <v>2.75</v>
      </c>
      <c r="N867" s="38" t="s">
        <v>17</v>
      </c>
      <c r="O867" s="39">
        <v>1</v>
      </c>
      <c r="P867" s="41">
        <f>Table1[[#This Row],[امتیاز جایگاه]]+Table1[[#This Row],[امتیاز مدرک]]+Table1[[#This Row],[امتیاز سابقه]]+Table1[[#This Row],[ضریب منطقه خدمتی]]</f>
        <v>6.25</v>
      </c>
    </row>
    <row r="868" spans="1:16" x14ac:dyDescent="0.15">
      <c r="A868" s="38"/>
      <c r="B868" s="38"/>
      <c r="C868" s="38"/>
      <c r="D868" s="38" t="s">
        <v>93</v>
      </c>
      <c r="E868" s="38"/>
      <c r="F868" s="39">
        <v>1</v>
      </c>
      <c r="G868" s="38" t="s">
        <v>11</v>
      </c>
      <c r="H868" s="39">
        <f>VLOOKUP(Table1[[#This Row],[جایگاه سازمانی]],Table2[#All],2,FALSE)</f>
        <v>1</v>
      </c>
      <c r="I868" s="38" t="s">
        <v>13</v>
      </c>
      <c r="J868" s="39">
        <f>VLOOKUP(Table1[[#This Row],[مدرک تحصیلی]],Table3[#All],2,FALSE)</f>
        <v>1.5</v>
      </c>
      <c r="K868" s="38"/>
      <c r="L868" s="53">
        <v>27</v>
      </c>
      <c r="M868" s="41">
        <f>Table1[[#This Row],[سابقه (سال)]]*'جداول پایه'!$B$21</f>
        <v>6.75</v>
      </c>
      <c r="N868" s="38" t="s">
        <v>17</v>
      </c>
      <c r="O868" s="39">
        <v>1</v>
      </c>
      <c r="P868" s="41">
        <f>Table1[[#This Row],[امتیاز جایگاه]]+Table1[[#This Row],[امتیاز مدرک]]+Table1[[#This Row],[امتیاز سابقه]]+Table1[[#This Row],[ضریب منطقه خدمتی]]</f>
        <v>10.25</v>
      </c>
    </row>
    <row r="869" spans="1:16" x14ac:dyDescent="0.15">
      <c r="A869" s="38"/>
      <c r="B869" s="38"/>
      <c r="C869" s="38"/>
      <c r="D869" s="38" t="s">
        <v>93</v>
      </c>
      <c r="E869" s="38"/>
      <c r="F869" s="39">
        <v>1</v>
      </c>
      <c r="G869" s="38" t="s">
        <v>11</v>
      </c>
      <c r="H869" s="39">
        <f>VLOOKUP(Table1[[#This Row],[جایگاه سازمانی]],Table2[#All],2,FALSE)</f>
        <v>1</v>
      </c>
      <c r="I869" s="38" t="s">
        <v>16</v>
      </c>
      <c r="J869" s="39">
        <f>VLOOKUP(Table1[[#This Row],[مدرک تحصیلی]],Table3[#All],2,FALSE)</f>
        <v>3</v>
      </c>
      <c r="K869" s="38"/>
      <c r="L869" s="53">
        <v>27</v>
      </c>
      <c r="M869" s="41">
        <f>Table1[[#This Row],[سابقه (سال)]]*'جداول پایه'!$B$21</f>
        <v>6.75</v>
      </c>
      <c r="N869" s="38" t="s">
        <v>17</v>
      </c>
      <c r="O869" s="39">
        <v>1</v>
      </c>
      <c r="P869" s="41">
        <f>Table1[[#This Row],[امتیاز جایگاه]]+Table1[[#This Row],[امتیاز مدرک]]+Table1[[#This Row],[امتیاز سابقه]]+Table1[[#This Row],[ضریب منطقه خدمتی]]</f>
        <v>11.75</v>
      </c>
    </row>
    <row r="870" spans="1:16" x14ac:dyDescent="0.15">
      <c r="A870" s="38"/>
      <c r="B870" s="38"/>
      <c r="C870" s="35"/>
      <c r="D870" s="38" t="s">
        <v>93</v>
      </c>
      <c r="E870" s="60"/>
      <c r="F870" s="38">
        <v>1</v>
      </c>
      <c r="G870" s="38" t="s">
        <v>11</v>
      </c>
      <c r="H870" s="38">
        <f>VLOOKUP(Table1[[#This Row],[جایگاه سازمانی]],Table2[#All],2,FALSE)</f>
        <v>1</v>
      </c>
      <c r="I870" s="38" t="s">
        <v>15</v>
      </c>
      <c r="J870" s="39">
        <f>VLOOKUP(Table1[[#This Row],[مدرک تحصیلی]],Table3[#All],2,FALSE)</f>
        <v>2.5</v>
      </c>
      <c r="K870" s="38"/>
      <c r="L870" s="38">
        <v>27</v>
      </c>
      <c r="M870" s="38">
        <f>Table1[[#This Row],[سابقه (سال)]]*'جداول پایه'!$B$21</f>
        <v>6.75</v>
      </c>
      <c r="N870" s="38" t="s">
        <v>17</v>
      </c>
      <c r="O870" s="38">
        <v>1</v>
      </c>
      <c r="P870" s="38">
        <f>Table1[[#This Row],[امتیاز جایگاه]]+Table1[[#This Row],[امتیاز مدرک]]+Table1[[#This Row],[امتیاز سابقه]]+Table1[[#This Row],[ضریب منطقه خدمتی]]</f>
        <v>11.25</v>
      </c>
    </row>
    <row r="871" spans="1:16" x14ac:dyDescent="0.15">
      <c r="A871" s="38"/>
      <c r="B871" s="38"/>
      <c r="C871" s="35"/>
      <c r="D871" s="38" t="s">
        <v>93</v>
      </c>
      <c r="E871" s="38"/>
      <c r="F871" s="38">
        <v>1</v>
      </c>
      <c r="G871" s="38" t="s">
        <v>11</v>
      </c>
      <c r="H871" s="38">
        <f>VLOOKUP(Table1[[#This Row],[جایگاه سازمانی]],Table2[#All],2,FALSE)</f>
        <v>1</v>
      </c>
      <c r="I871" s="38" t="s">
        <v>15</v>
      </c>
      <c r="J871" s="39">
        <f>VLOOKUP(Table1[[#This Row],[مدرک تحصیلی]],Table3[#All],2,FALSE)</f>
        <v>2.5</v>
      </c>
      <c r="K871" s="38"/>
      <c r="L871" s="38">
        <v>20</v>
      </c>
      <c r="M871" s="38">
        <f>Table1[[#This Row],[سابقه (سال)]]*'جداول پایه'!$B$21</f>
        <v>5</v>
      </c>
      <c r="N871" s="38" t="s">
        <v>17</v>
      </c>
      <c r="O871" s="38">
        <v>1</v>
      </c>
      <c r="P871" s="38">
        <f>Table1[[#This Row],[امتیاز جایگاه]]+Table1[[#This Row],[امتیاز مدرک]]+Table1[[#This Row],[امتیاز سابقه]]+Table1[[#This Row],[ضریب منطقه خدمتی]]</f>
        <v>9.5</v>
      </c>
    </row>
    <row r="872" spans="1:16" x14ac:dyDescent="0.15">
      <c r="A872" s="38"/>
      <c r="B872" s="38"/>
      <c r="C872" s="35"/>
      <c r="D872" s="38" t="s">
        <v>93</v>
      </c>
      <c r="E872" s="38"/>
      <c r="F872" s="38">
        <v>1</v>
      </c>
      <c r="G872" s="38" t="s">
        <v>11</v>
      </c>
      <c r="H872" s="38">
        <f>VLOOKUP(Table1[[#This Row],[جایگاه سازمانی]],Table2[#All],2,FALSE)</f>
        <v>1</v>
      </c>
      <c r="I872" s="38" t="s">
        <v>15</v>
      </c>
      <c r="J872" s="39">
        <f>VLOOKUP(Table1[[#This Row],[مدرک تحصیلی]],Table3[#All],2,FALSE)</f>
        <v>2.5</v>
      </c>
      <c r="K872" s="38"/>
      <c r="L872" s="38">
        <v>17</v>
      </c>
      <c r="M872" s="38">
        <f>Table1[[#This Row],[سابقه (سال)]]*'جداول پایه'!$B$21</f>
        <v>4.25</v>
      </c>
      <c r="N872" s="38" t="s">
        <v>17</v>
      </c>
      <c r="O872" s="38">
        <v>1</v>
      </c>
      <c r="P872" s="38">
        <f>Table1[[#This Row],[امتیاز جایگاه]]+Table1[[#This Row],[امتیاز مدرک]]+Table1[[#This Row],[امتیاز سابقه]]+Table1[[#This Row],[ضریب منطقه خدمتی]]</f>
        <v>8.75</v>
      </c>
    </row>
    <row r="873" spans="1:16" x14ac:dyDescent="0.15">
      <c r="A873" s="38"/>
      <c r="B873" s="38"/>
      <c r="C873" s="35"/>
      <c r="D873" s="38" t="s">
        <v>93</v>
      </c>
      <c r="E873" s="38"/>
      <c r="F873" s="38">
        <v>1</v>
      </c>
      <c r="G873" s="38" t="s">
        <v>11</v>
      </c>
      <c r="H873" s="38">
        <f>VLOOKUP(Table1[[#This Row],[جایگاه سازمانی]],Table2[#All],2,FALSE)</f>
        <v>1</v>
      </c>
      <c r="I873" s="38" t="s">
        <v>15</v>
      </c>
      <c r="J873" s="39">
        <f>VLOOKUP(Table1[[#This Row],[مدرک تحصیلی]],Table3[#All],2,FALSE)</f>
        <v>2.5</v>
      </c>
      <c r="K873" s="38"/>
      <c r="L873" s="38">
        <v>23</v>
      </c>
      <c r="M873" s="38">
        <f>Table1[[#This Row],[سابقه (سال)]]*'جداول پایه'!$B$21</f>
        <v>5.75</v>
      </c>
      <c r="N873" s="38" t="s">
        <v>17</v>
      </c>
      <c r="O873" s="38">
        <v>1</v>
      </c>
      <c r="P873" s="38">
        <f>Table1[[#This Row],[امتیاز جایگاه]]+Table1[[#This Row],[امتیاز مدرک]]+Table1[[#This Row],[امتیاز سابقه]]+Table1[[#This Row],[ضریب منطقه خدمتی]]</f>
        <v>10.25</v>
      </c>
    </row>
    <row r="874" spans="1:16" x14ac:dyDescent="0.15">
      <c r="A874" s="38"/>
      <c r="B874" s="38"/>
      <c r="C874" s="35"/>
      <c r="D874" s="38" t="s">
        <v>93</v>
      </c>
      <c r="E874" s="38"/>
      <c r="F874" s="38">
        <v>1</v>
      </c>
      <c r="G874" s="38" t="s">
        <v>11</v>
      </c>
      <c r="H874" s="38">
        <f>VLOOKUP(Table1[[#This Row],[جایگاه سازمانی]],Table2[#All],2,FALSE)</f>
        <v>1</v>
      </c>
      <c r="I874" s="38" t="s">
        <v>15</v>
      </c>
      <c r="J874" s="39">
        <f>VLOOKUP(Table1[[#This Row],[مدرک تحصیلی]],Table3[#All],2,FALSE)</f>
        <v>2.5</v>
      </c>
      <c r="K874" s="38"/>
      <c r="L874" s="38">
        <v>10</v>
      </c>
      <c r="M874" s="38">
        <f>Table1[[#This Row],[سابقه (سال)]]*'جداول پایه'!$B$21</f>
        <v>2.5</v>
      </c>
      <c r="N874" s="38" t="s">
        <v>17</v>
      </c>
      <c r="O874" s="38">
        <v>1</v>
      </c>
      <c r="P874" s="38">
        <f>Table1[[#This Row],[امتیاز جایگاه]]+Table1[[#This Row],[امتیاز مدرک]]+Table1[[#This Row],[امتیاز سابقه]]+Table1[[#This Row],[ضریب منطقه خدمتی]]</f>
        <v>7</v>
      </c>
    </row>
    <row r="875" spans="1:16" x14ac:dyDescent="0.15">
      <c r="A875" s="38"/>
      <c r="B875" s="38"/>
      <c r="C875" s="35"/>
      <c r="D875" s="38" t="s">
        <v>93</v>
      </c>
      <c r="E875" s="38"/>
      <c r="F875" s="38">
        <v>1</v>
      </c>
      <c r="G875" s="38" t="s">
        <v>11</v>
      </c>
      <c r="H875" s="38">
        <f>VLOOKUP(Table1[[#This Row],[جایگاه سازمانی]],Table2[#All],2,FALSE)</f>
        <v>1</v>
      </c>
      <c r="I875" s="38" t="s">
        <v>15</v>
      </c>
      <c r="J875" s="39">
        <f>VLOOKUP(Table1[[#This Row],[مدرک تحصیلی]],Table3[#All],2,FALSE)</f>
        <v>2.5</v>
      </c>
      <c r="K875" s="38"/>
      <c r="L875" s="38">
        <v>25</v>
      </c>
      <c r="M875" s="38">
        <f>Table1[[#This Row],[سابقه (سال)]]*'جداول پایه'!$B$21</f>
        <v>6.25</v>
      </c>
      <c r="N875" s="38" t="s">
        <v>17</v>
      </c>
      <c r="O875" s="38">
        <v>1</v>
      </c>
      <c r="P875" s="38">
        <f>Table1[[#This Row],[امتیاز جایگاه]]+Table1[[#This Row],[امتیاز مدرک]]+Table1[[#This Row],[امتیاز سابقه]]+Table1[[#This Row],[ضریب منطقه خدمتی]]</f>
        <v>10.75</v>
      </c>
    </row>
    <row r="876" spans="1:16" x14ac:dyDescent="0.15">
      <c r="A876" s="38"/>
      <c r="B876" s="38"/>
      <c r="C876" s="35"/>
      <c r="D876" s="38" t="s">
        <v>93</v>
      </c>
      <c r="E876" s="38"/>
      <c r="F876" s="38">
        <v>1</v>
      </c>
      <c r="G876" s="38" t="s">
        <v>11</v>
      </c>
      <c r="H876" s="38">
        <f>VLOOKUP(Table1[[#This Row],[جایگاه سازمانی]],Table2[#All],2,FALSE)</f>
        <v>1</v>
      </c>
      <c r="I876" s="38" t="s">
        <v>15</v>
      </c>
      <c r="J876" s="39">
        <f>VLOOKUP(Table1[[#This Row],[مدرک تحصیلی]],Table3[#All],2,FALSE)</f>
        <v>2.5</v>
      </c>
      <c r="K876" s="38"/>
      <c r="L876" s="38">
        <v>13</v>
      </c>
      <c r="M876" s="38">
        <f>Table1[[#This Row],[سابقه (سال)]]*'جداول پایه'!$B$21</f>
        <v>3.25</v>
      </c>
      <c r="N876" s="38" t="s">
        <v>17</v>
      </c>
      <c r="O876" s="38">
        <v>1</v>
      </c>
      <c r="P876" s="38">
        <f>Table1[[#This Row],[امتیاز جایگاه]]+Table1[[#This Row],[امتیاز مدرک]]+Table1[[#This Row],[امتیاز سابقه]]+Table1[[#This Row],[ضریب منطقه خدمتی]]</f>
        <v>7.75</v>
      </c>
    </row>
    <row r="877" spans="1:16" x14ac:dyDescent="0.15">
      <c r="A877" s="38"/>
      <c r="B877" s="38"/>
      <c r="C877" s="35"/>
      <c r="D877" s="38" t="s">
        <v>93</v>
      </c>
      <c r="E877" s="38"/>
      <c r="F877" s="38">
        <v>1</v>
      </c>
      <c r="G877" s="38" t="s">
        <v>11</v>
      </c>
      <c r="H877" s="38">
        <f>VLOOKUP(Table1[[#This Row],[جایگاه سازمانی]],Table2[#All],2,FALSE)</f>
        <v>1</v>
      </c>
      <c r="I877" s="38" t="s">
        <v>15</v>
      </c>
      <c r="J877" s="39">
        <f>VLOOKUP(Table1[[#This Row],[مدرک تحصیلی]],Table3[#All],2,FALSE)</f>
        <v>2.5</v>
      </c>
      <c r="K877" s="38"/>
      <c r="L877" s="38">
        <v>16</v>
      </c>
      <c r="M877" s="38">
        <f>Table1[[#This Row],[سابقه (سال)]]*'جداول پایه'!$B$21</f>
        <v>4</v>
      </c>
      <c r="N877" s="38" t="s">
        <v>17</v>
      </c>
      <c r="O877" s="38">
        <v>1</v>
      </c>
      <c r="P877" s="38">
        <f>Table1[[#This Row],[امتیاز جایگاه]]+Table1[[#This Row],[امتیاز مدرک]]+Table1[[#This Row],[امتیاز سابقه]]+Table1[[#This Row],[ضریب منطقه خدمتی]]</f>
        <v>8.5</v>
      </c>
    </row>
    <row r="878" spans="1:16" x14ac:dyDescent="0.15">
      <c r="A878" s="38"/>
      <c r="B878" s="38"/>
      <c r="C878" s="35"/>
      <c r="D878" s="38" t="s">
        <v>93</v>
      </c>
      <c r="E878" s="38"/>
      <c r="F878" s="38">
        <v>1</v>
      </c>
      <c r="G878" s="38" t="s">
        <v>11</v>
      </c>
      <c r="H878" s="38">
        <f>VLOOKUP(Table1[[#This Row],[جایگاه سازمانی]],Table2[#All],2,FALSE)</f>
        <v>1</v>
      </c>
      <c r="I878" s="38" t="s">
        <v>15</v>
      </c>
      <c r="J878" s="39">
        <f>VLOOKUP(Table1[[#This Row],[مدرک تحصیلی]],Table3[#All],2,FALSE)</f>
        <v>2.5</v>
      </c>
      <c r="K878" s="38"/>
      <c r="L878" s="38">
        <v>12</v>
      </c>
      <c r="M878" s="38">
        <f>Table1[[#This Row],[سابقه (سال)]]*'جداول پایه'!$B$21</f>
        <v>3</v>
      </c>
      <c r="N878" s="38" t="s">
        <v>17</v>
      </c>
      <c r="O878" s="38">
        <v>1</v>
      </c>
      <c r="P878" s="38">
        <f>Table1[[#This Row],[امتیاز جایگاه]]+Table1[[#This Row],[امتیاز مدرک]]+Table1[[#This Row],[امتیاز سابقه]]+Table1[[#This Row],[ضریب منطقه خدمتی]]</f>
        <v>7.5</v>
      </c>
    </row>
    <row r="879" spans="1:16" x14ac:dyDescent="0.15">
      <c r="A879" s="38"/>
      <c r="B879" s="38"/>
      <c r="C879" s="35"/>
      <c r="D879" s="38" t="s">
        <v>93</v>
      </c>
      <c r="E879" s="84"/>
      <c r="F879" s="38">
        <v>1</v>
      </c>
      <c r="G879" s="38" t="s">
        <v>11</v>
      </c>
      <c r="H879" s="38">
        <f>VLOOKUP(Table1[[#This Row],[جایگاه سازمانی]],Table2[#All],2,FALSE)</f>
        <v>1</v>
      </c>
      <c r="I879" s="38" t="s">
        <v>15</v>
      </c>
      <c r="J879" s="39">
        <f>VLOOKUP(Table1[[#This Row],[مدرک تحصیلی]],Table3[#All],2,FALSE)</f>
        <v>2.5</v>
      </c>
      <c r="K879" s="38"/>
      <c r="L879" s="38">
        <v>15</v>
      </c>
      <c r="M879" s="38">
        <f>Table1[[#This Row],[سابقه (سال)]]*'جداول پایه'!$B$21</f>
        <v>3.75</v>
      </c>
      <c r="N879" s="38" t="s">
        <v>17</v>
      </c>
      <c r="O879" s="39">
        <v>1</v>
      </c>
      <c r="P879" s="38">
        <f>Table1[[#This Row],[امتیاز جایگاه]]+Table1[[#This Row],[امتیاز مدرک]]+Table1[[#This Row],[امتیاز سابقه]]+Table1[[#This Row],[ضریب منطقه خدمتی]]</f>
        <v>8.25</v>
      </c>
    </row>
    <row r="880" spans="1:16" x14ac:dyDescent="0.15">
      <c r="A880" s="38"/>
      <c r="B880" s="38"/>
      <c r="C880" s="38"/>
      <c r="D880" s="38" t="s">
        <v>93</v>
      </c>
      <c r="E880" s="38"/>
      <c r="F880" s="38">
        <v>1</v>
      </c>
      <c r="G880" s="38" t="s">
        <v>11</v>
      </c>
      <c r="H880" s="38">
        <f>VLOOKUP(Table1[[#This Row],[جایگاه سازمانی]],Table2[#All],2,FALSE)</f>
        <v>1</v>
      </c>
      <c r="I880" s="38" t="s">
        <v>15</v>
      </c>
      <c r="J880" s="39">
        <f>VLOOKUP(Table1[[#This Row],[مدرک تحصیلی]],Table3[#All],2,FALSE)</f>
        <v>2.5</v>
      </c>
      <c r="K880" s="38"/>
      <c r="L880" s="38">
        <v>26</v>
      </c>
      <c r="M880" s="38">
        <f>Table1[[#This Row],[سابقه (سال)]]*'جداول پایه'!$B$21</f>
        <v>6.5</v>
      </c>
      <c r="N880" s="38" t="s">
        <v>17</v>
      </c>
      <c r="O880" s="39">
        <v>1</v>
      </c>
      <c r="P880" s="38">
        <f>Table1[[#This Row],[امتیاز جایگاه]]+Table1[[#This Row],[امتیاز مدرک]]+Table1[[#This Row],[امتیاز سابقه]]+Table1[[#This Row],[ضریب منطقه خدمتی]]</f>
        <v>11</v>
      </c>
    </row>
    <row r="881" spans="1:16" x14ac:dyDescent="0.15">
      <c r="A881" s="38"/>
      <c r="B881" s="38"/>
      <c r="C881" s="38"/>
      <c r="D881" s="38" t="s">
        <v>93</v>
      </c>
      <c r="E881" s="38"/>
      <c r="F881" s="38">
        <v>1</v>
      </c>
      <c r="G881" s="38" t="s">
        <v>11</v>
      </c>
      <c r="H881" s="38">
        <f>VLOOKUP(Table1[[#This Row],[جایگاه سازمانی]],Table2[#All],2,FALSE)</f>
        <v>1</v>
      </c>
      <c r="I881" s="38" t="s">
        <v>15</v>
      </c>
      <c r="J881" s="39">
        <f>VLOOKUP(Table1[[#This Row],[مدرک تحصیلی]],Table3[#All],2,FALSE)</f>
        <v>2.5</v>
      </c>
      <c r="K881" s="38"/>
      <c r="L881" s="38">
        <v>20</v>
      </c>
      <c r="M881" s="38">
        <f>Table1[[#This Row],[سابقه (سال)]]*'جداول پایه'!$B$21</f>
        <v>5</v>
      </c>
      <c r="N881" s="38" t="s">
        <v>17</v>
      </c>
      <c r="O881" s="39">
        <v>1</v>
      </c>
      <c r="P881" s="38">
        <f>Table1[[#This Row],[امتیاز جایگاه]]+Table1[[#This Row],[امتیاز مدرک]]+Table1[[#This Row],[امتیاز سابقه]]+Table1[[#This Row],[ضریب منطقه خدمتی]]</f>
        <v>9.5</v>
      </c>
    </row>
    <row r="882" spans="1:16" x14ac:dyDescent="0.15">
      <c r="A882" s="38"/>
      <c r="B882" s="38"/>
      <c r="C882" s="38"/>
      <c r="D882" s="38" t="s">
        <v>93</v>
      </c>
      <c r="E882" s="84"/>
      <c r="F882" s="38">
        <v>1</v>
      </c>
      <c r="G882" s="38" t="s">
        <v>11</v>
      </c>
      <c r="H882" s="38">
        <v>1</v>
      </c>
      <c r="I882" s="38" t="s">
        <v>15</v>
      </c>
      <c r="J882" s="39">
        <f>VLOOKUP(Table1[[#This Row],[مدرک تحصیلی]],Table3[#All],2,FALSE)</f>
        <v>2.5</v>
      </c>
      <c r="K882" s="38"/>
      <c r="L882" s="38">
        <v>17</v>
      </c>
      <c r="M882" s="38">
        <v>2.5</v>
      </c>
      <c r="N882" s="38" t="s">
        <v>17</v>
      </c>
      <c r="O882" s="38">
        <v>1</v>
      </c>
      <c r="P882" s="38">
        <v>7</v>
      </c>
    </row>
    <row r="883" spans="1:16" x14ac:dyDescent="0.15">
      <c r="A883" s="38"/>
      <c r="B883" s="38"/>
      <c r="C883" s="38"/>
      <c r="D883" s="38" t="s">
        <v>93</v>
      </c>
      <c r="E883" s="38"/>
      <c r="F883" s="38">
        <f>IF(Table1[[#This Row],[جایگاه سازمانی]]="عملیاتی",IFERROR(VLOOKUP(Table1[[#This Row],[رتبه]],TblOprGrade[#All],2,FALSE),1),IF(Table1[[#This Row],[جایگاه سازمانی]]="دیسپچ",IFERROR(VLOOKUP(Table1[[#This Row],[رتبه]],TblDispGrade[#All],2,FALSE),1),1))</f>
        <v>1</v>
      </c>
      <c r="G883" s="38" t="s">
        <v>11</v>
      </c>
      <c r="H883" s="38">
        <f>VLOOKUP(Table1[[#This Row],[جایگاه سازمانی]],Table2[#All],2,FALSE)</f>
        <v>1</v>
      </c>
      <c r="I883" s="38" t="s">
        <v>13</v>
      </c>
      <c r="J883" s="39">
        <f>VLOOKUP(Table1[[#This Row],[مدرک تحصیلی]],Table3[#All],2,FALSE)</f>
        <v>1.5</v>
      </c>
      <c r="K883" s="38"/>
      <c r="L883" s="38">
        <v>2</v>
      </c>
      <c r="M883" s="38">
        <f>Table1[[#This Row],[سابقه (سال)]]*'جداول پایه'!$B$21</f>
        <v>0.5</v>
      </c>
      <c r="N883" s="38" t="s">
        <v>17</v>
      </c>
      <c r="O883" s="39">
        <v>1</v>
      </c>
      <c r="P883" s="38">
        <f>Table1[[#This Row],[امتیاز جایگاه]]+Table1[[#This Row],[امتیاز مدرک]]+Table1[[#This Row],[امتیاز سابقه]]+Table1[[#This Row],[ضریب منطقه خدمتی]]</f>
        <v>4</v>
      </c>
    </row>
    <row r="884" spans="1:16" x14ac:dyDescent="0.15">
      <c r="A884" s="38"/>
      <c r="B884" s="38"/>
      <c r="C884" s="38"/>
      <c r="D884" s="38" t="s">
        <v>93</v>
      </c>
      <c r="E884" s="38"/>
      <c r="F884" s="38">
        <f>IF(Table1[[#This Row],[جایگاه سازمانی]]="عملیاتی",IFERROR(VLOOKUP(Table1[[#This Row],[رتبه]],TblOprGrade[#All],2,FALSE),1),IF(Table1[[#This Row],[جایگاه سازمانی]]="دیسپچ",IFERROR(VLOOKUP(Table1[[#This Row],[رتبه]],TblDispGrade[#All],2,FALSE),1),1))</f>
        <v>1</v>
      </c>
      <c r="G884" s="38" t="s">
        <v>11</v>
      </c>
      <c r="H884" s="38">
        <f>VLOOKUP(Table1[[#This Row],[جایگاه سازمانی]],Table2[#All],2,FALSE)</f>
        <v>1</v>
      </c>
      <c r="I884" s="38" t="s">
        <v>15</v>
      </c>
      <c r="J884" s="39">
        <f>VLOOKUP(Table1[[#This Row],[مدرک تحصیلی]],Table3[#All],2,FALSE)</f>
        <v>2.5</v>
      </c>
      <c r="K884" s="38"/>
      <c r="L884" s="38">
        <v>18</v>
      </c>
      <c r="M884" s="38">
        <f>Table1[[#This Row],[سابقه (سال)]]*'جداول پایه'!$B$21</f>
        <v>4.5</v>
      </c>
      <c r="N884" s="38" t="s">
        <v>17</v>
      </c>
      <c r="O884" s="39">
        <v>1</v>
      </c>
      <c r="P884" s="38">
        <f>Table1[[#This Row],[امتیاز جایگاه]]+Table1[[#This Row],[امتیاز مدرک]]+Table1[[#This Row],[امتیاز سابقه]]+Table1[[#This Row],[ضریب منطقه خدمتی]]</f>
        <v>9</v>
      </c>
    </row>
    <row r="885" spans="1:16" x14ac:dyDescent="0.15">
      <c r="A885" s="38"/>
      <c r="B885" s="38"/>
      <c r="C885" s="38"/>
      <c r="D885" s="38" t="s">
        <v>93</v>
      </c>
      <c r="E885" s="38"/>
      <c r="F885" s="38">
        <f>IF(Table1[[#This Row],[جایگاه سازمانی]]="عملیاتی",IFERROR(VLOOKUP(Table1[[#This Row],[رتبه]],TblOprGrade[#All],2,FALSE),1),IF(Table1[[#This Row],[جایگاه سازمانی]]="دیسپچ",IFERROR(VLOOKUP(Table1[[#This Row],[رتبه]],TblDispGrade[#All],2,FALSE),1),1))</f>
        <v>1</v>
      </c>
      <c r="G885" s="38" t="s">
        <v>11</v>
      </c>
      <c r="H885" s="38">
        <f>VLOOKUP(Table1[[#This Row],[جایگاه سازمانی]],Table2[#All],2,FALSE)</f>
        <v>1</v>
      </c>
      <c r="I885" s="38" t="s">
        <v>15</v>
      </c>
      <c r="J885" s="39">
        <f>VLOOKUP(Table1[[#This Row],[مدرک تحصیلی]],Table3[#All],2,FALSE)</f>
        <v>2.5</v>
      </c>
      <c r="K885" s="38"/>
      <c r="L885" s="38">
        <v>9</v>
      </c>
      <c r="M885" s="38">
        <f>Table1[[#This Row],[سابقه (سال)]]*'جداول پایه'!$B$21</f>
        <v>2.25</v>
      </c>
      <c r="N885" s="38" t="s">
        <v>17</v>
      </c>
      <c r="O885" s="39">
        <v>1</v>
      </c>
      <c r="P885" s="38">
        <f>Table1[[#This Row],[امتیاز جایگاه]]+Table1[[#This Row],[امتیاز مدرک]]+Table1[[#This Row],[امتیاز سابقه]]+Table1[[#This Row],[ضریب منطقه خدمتی]]</f>
        <v>6.75</v>
      </c>
    </row>
    <row r="886" spans="1:16" x14ac:dyDescent="0.15">
      <c r="A886" s="38"/>
      <c r="B886" s="38"/>
      <c r="C886" s="38"/>
      <c r="D886" s="38" t="s">
        <v>93</v>
      </c>
      <c r="E886" s="38"/>
      <c r="F886" s="38">
        <f>IF(Table1[[#This Row],[جایگاه سازمانی]]="عملیاتی",IFERROR(VLOOKUP(Table1[[#This Row],[رتبه]],TblOprGrade[#All],2,FALSE),1),IF(Table1[[#This Row],[جایگاه سازمانی]]="دیسپچ",IFERROR(VLOOKUP(Table1[[#This Row],[رتبه]],TblDispGrade[#All],2,FALSE),1),1))</f>
        <v>1</v>
      </c>
      <c r="G886" s="38" t="s">
        <v>11</v>
      </c>
      <c r="H886" s="38">
        <f>VLOOKUP(Table1[[#This Row],[جایگاه سازمانی]],Table2[#All],2,FALSE)</f>
        <v>1</v>
      </c>
      <c r="I886" s="38" t="s">
        <v>16</v>
      </c>
      <c r="J886" s="39">
        <f>VLOOKUP(Table1[[#This Row],[مدرک تحصیلی]],Table3[#All],2,FALSE)</f>
        <v>3</v>
      </c>
      <c r="K886" s="38"/>
      <c r="L886" s="38">
        <v>18</v>
      </c>
      <c r="M886" s="38">
        <f>Table1[[#This Row],[سابقه (سال)]]*'جداول پایه'!$B$21</f>
        <v>4.5</v>
      </c>
      <c r="N886" s="38" t="s">
        <v>17</v>
      </c>
      <c r="O886" s="39">
        <v>1</v>
      </c>
      <c r="P886" s="38">
        <f>Table1[[#This Row],[امتیاز جایگاه]]+Table1[[#This Row],[امتیاز مدرک]]+Table1[[#This Row],[امتیاز سابقه]]+Table1[[#This Row],[ضریب منطقه خدمتی]]</f>
        <v>9.5</v>
      </c>
    </row>
    <row r="887" spans="1:16" x14ac:dyDescent="0.15">
      <c r="A887" s="38"/>
      <c r="B887" s="38"/>
      <c r="C887" s="38"/>
      <c r="D887" s="38" t="s">
        <v>93</v>
      </c>
      <c r="E887" s="38"/>
      <c r="F887" s="38">
        <f>IF(Table1[[#This Row],[جایگاه سازمانی]]="عملیاتی",IFERROR(VLOOKUP(Table1[[#This Row],[رتبه]],TblOprGrade[#All],2,FALSE),1),IF(Table1[[#This Row],[جایگاه سازمانی]]="دیسپچ",IFERROR(VLOOKUP(Table1[[#This Row],[رتبه]],TblDispGrade[#All],2,FALSE),1),1))</f>
        <v>1</v>
      </c>
      <c r="G887" s="38" t="s">
        <v>11</v>
      </c>
      <c r="H887" s="38">
        <f>VLOOKUP(Table1[[#This Row],[جایگاه سازمانی]],Table2[#All],2,FALSE)</f>
        <v>1</v>
      </c>
      <c r="I887" s="38" t="s">
        <v>15</v>
      </c>
      <c r="J887" s="39">
        <f>VLOOKUP(Table1[[#This Row],[مدرک تحصیلی]],Table3[#All],2,FALSE)</f>
        <v>2.5</v>
      </c>
      <c r="K887" s="38"/>
      <c r="L887" s="38">
        <v>7</v>
      </c>
      <c r="M887" s="38">
        <f>Table1[[#This Row],[سابقه (سال)]]*'جداول پایه'!$B$21</f>
        <v>1.75</v>
      </c>
      <c r="N887" s="38" t="s">
        <v>17</v>
      </c>
      <c r="O887" s="39">
        <v>1</v>
      </c>
      <c r="P887" s="38">
        <f>Table1[[#This Row],[امتیاز جایگاه]]+Table1[[#This Row],[امتیاز مدرک]]+Table1[[#This Row],[امتیاز سابقه]]+Table1[[#This Row],[ضریب منطقه خدمتی]]</f>
        <v>6.25</v>
      </c>
    </row>
    <row r="888" spans="1:16" x14ac:dyDescent="0.15">
      <c r="A888" s="38"/>
      <c r="B888" s="38"/>
      <c r="C888" s="38"/>
      <c r="D888" s="38" t="s">
        <v>93</v>
      </c>
      <c r="E888" s="38"/>
      <c r="F888" s="38">
        <f>IF(Table1[[#This Row],[جایگاه سازمانی]]="عملیاتی",IFERROR(VLOOKUP(Table1[[#This Row],[رتبه]],TblOprGrade[#All],2,FALSE),1),IF(Table1[[#This Row],[جایگاه سازمانی]]="دیسپچ",IFERROR(VLOOKUP(Table1[[#This Row],[رتبه]],TblDispGrade[#All],2,FALSE),1),1))</f>
        <v>1</v>
      </c>
      <c r="G888" s="38" t="s">
        <v>11</v>
      </c>
      <c r="H888" s="38">
        <f>VLOOKUP(Table1[[#This Row],[جایگاه سازمانی]],Table2[#All],2,FALSE)</f>
        <v>1</v>
      </c>
      <c r="I888" s="38" t="s">
        <v>15</v>
      </c>
      <c r="J888" s="39">
        <f>VLOOKUP(Table1[[#This Row],[مدرک تحصیلی]],Table3[#All],2,FALSE)</f>
        <v>2.5</v>
      </c>
      <c r="K888" s="38"/>
      <c r="L888" s="38">
        <v>3</v>
      </c>
      <c r="M888" s="38">
        <f>Table1[[#This Row],[سابقه (سال)]]*'جداول پایه'!$B$21</f>
        <v>0.75</v>
      </c>
      <c r="N888" s="38" t="s">
        <v>17</v>
      </c>
      <c r="O888" s="39">
        <v>1</v>
      </c>
      <c r="P888" s="38">
        <f>Table1[[#This Row],[امتیاز جایگاه]]+Table1[[#This Row],[امتیاز مدرک]]+Table1[[#This Row],[امتیاز سابقه]]+Table1[[#This Row],[ضریب منطقه خدمتی]]</f>
        <v>5.25</v>
      </c>
    </row>
    <row r="889" spans="1:16" x14ac:dyDescent="0.15">
      <c r="A889" s="38"/>
      <c r="B889" s="38"/>
      <c r="C889" s="35"/>
      <c r="D889" s="38" t="s">
        <v>93</v>
      </c>
      <c r="E889" s="38"/>
      <c r="F889" s="38">
        <f>IF(Table1[[#This Row],[جایگاه سازمانی]]="عملیاتی",IFERROR(VLOOKUP(Table1[[#This Row],[رتبه]],TblOprGrade[#All],2,FALSE),1),IF(Table1[[#This Row],[جایگاه سازمانی]]="دیسپچ",IFERROR(VLOOKUP(Table1[[#This Row],[رتبه]],TblDispGrade[#All],2,FALSE),1),1))</f>
        <v>1</v>
      </c>
      <c r="G889" s="38" t="s">
        <v>11</v>
      </c>
      <c r="H889" s="38">
        <f>VLOOKUP(Table1[[#This Row],[جایگاه سازمانی]],Table2[#All],2,FALSE)</f>
        <v>1</v>
      </c>
      <c r="I889" s="38" t="s">
        <v>15</v>
      </c>
      <c r="J889" s="39">
        <f>VLOOKUP(Table1[[#This Row],[مدرک تحصیلی]],Table3[#All],2,FALSE)</f>
        <v>2.5</v>
      </c>
      <c r="K889" s="38"/>
      <c r="L889" s="38">
        <v>14</v>
      </c>
      <c r="M889" s="38">
        <f>Table1[[#This Row],[سابقه (سال)]]*'جداول پایه'!$B$21</f>
        <v>3.5</v>
      </c>
      <c r="N889" s="38" t="s">
        <v>17</v>
      </c>
      <c r="O889" s="39">
        <v>1</v>
      </c>
      <c r="P889" s="38">
        <f>Table1[[#This Row],[امتیاز جایگاه]]+Table1[[#This Row],[امتیاز مدرک]]+Table1[[#This Row],[امتیاز سابقه]]+Table1[[#This Row],[ضریب منطقه خدمتی]]</f>
        <v>8</v>
      </c>
    </row>
    <row r="890" spans="1:16" x14ac:dyDescent="0.15">
      <c r="A890" s="38"/>
      <c r="B890" s="38"/>
      <c r="C890" s="38"/>
      <c r="D890" s="38" t="s">
        <v>93</v>
      </c>
      <c r="E890" s="38"/>
      <c r="F890" s="38">
        <v>1</v>
      </c>
      <c r="G890" s="38" t="s">
        <v>11</v>
      </c>
      <c r="H890" s="38">
        <f>VLOOKUP(Table1[[#This Row],[جایگاه سازمانی]],Table2[#All],2,FALSE)</f>
        <v>1</v>
      </c>
      <c r="I890" s="38" t="s">
        <v>15</v>
      </c>
      <c r="J890" s="39">
        <f>VLOOKUP(Table1[[#This Row],[مدرک تحصیلی]],Table3[#All],2,FALSE)</f>
        <v>2.5</v>
      </c>
      <c r="K890" s="38"/>
      <c r="L890" s="38">
        <v>9</v>
      </c>
      <c r="M890" s="38">
        <f>Table1[[#This Row],[سابقه (سال)]]*'جداول پایه'!$B$21</f>
        <v>2.25</v>
      </c>
      <c r="N890" s="38" t="s">
        <v>17</v>
      </c>
      <c r="O890" s="39">
        <v>1</v>
      </c>
      <c r="P890" s="38">
        <f>Table1[[#This Row],[امتیاز جایگاه]]+Table1[[#This Row],[امتیاز مدرک]]+Table1[[#This Row],[امتیاز سابقه]]+Table1[[#This Row],[ضریب منطقه خدمتی]]</f>
        <v>6.75</v>
      </c>
    </row>
    <row r="891" spans="1:16" x14ac:dyDescent="0.15">
      <c r="A891" s="38"/>
      <c r="B891" s="38"/>
      <c r="C891" s="38"/>
      <c r="D891" s="38" t="s">
        <v>93</v>
      </c>
      <c r="E891" s="38"/>
      <c r="F891" s="38">
        <v>1</v>
      </c>
      <c r="G891" s="38" t="s">
        <v>11</v>
      </c>
      <c r="H891" s="38">
        <f>VLOOKUP(Table1[[#This Row],[جایگاه سازمانی]],Table2[#All],2,FALSE)</f>
        <v>1</v>
      </c>
      <c r="I891" s="38" t="s">
        <v>15</v>
      </c>
      <c r="J891" s="39">
        <f>VLOOKUP(Table1[[#This Row],[مدرک تحصیلی]],Table3[#All],2,FALSE)</f>
        <v>2.5</v>
      </c>
      <c r="K891" s="38"/>
      <c r="L891" s="38">
        <v>5</v>
      </c>
      <c r="M891" s="38">
        <f>Table1[[#This Row],[سابقه (سال)]]*'جداول پایه'!$B$21</f>
        <v>1.25</v>
      </c>
      <c r="N891" s="38" t="s">
        <v>17</v>
      </c>
      <c r="O891" s="39">
        <v>1</v>
      </c>
      <c r="P891" s="38">
        <f>Table1[[#This Row],[امتیاز جایگاه]]+Table1[[#This Row],[امتیاز مدرک]]+Table1[[#This Row],[امتیاز سابقه]]+Table1[[#This Row],[ضریب منطقه خدمتی]]</f>
        <v>5.75</v>
      </c>
    </row>
    <row r="892" spans="1:16" x14ac:dyDescent="0.15">
      <c r="A892" s="38"/>
      <c r="B892" s="38"/>
      <c r="C892" s="38"/>
      <c r="D892" s="38" t="s">
        <v>93</v>
      </c>
      <c r="E892" s="38"/>
      <c r="F892" s="38">
        <v>1</v>
      </c>
      <c r="G892" s="38" t="s">
        <v>11</v>
      </c>
      <c r="H892" s="38">
        <f>VLOOKUP(Table1[[#This Row],[جایگاه سازمانی]],Table2[#All],2,FALSE)</f>
        <v>1</v>
      </c>
      <c r="I892" s="38" t="s">
        <v>14</v>
      </c>
      <c r="J892" s="39">
        <f>VLOOKUP(Table1[[#This Row],[مدرک تحصیلی]],Table3[#All],2,FALSE)</f>
        <v>2</v>
      </c>
      <c r="K892" s="38"/>
      <c r="L892" s="38">
        <v>18</v>
      </c>
      <c r="M892" s="38">
        <f>Table1[[#This Row],[سابقه (سال)]]*'جداول پایه'!$B$21</f>
        <v>4.5</v>
      </c>
      <c r="N892" s="38" t="s">
        <v>17</v>
      </c>
      <c r="O892" s="39">
        <v>1</v>
      </c>
      <c r="P892" s="38">
        <f>Table1[[#This Row],[امتیاز جایگاه]]+Table1[[#This Row],[امتیاز مدرک]]+Table1[[#This Row],[امتیاز سابقه]]+Table1[[#This Row],[ضریب منطقه خدمتی]]</f>
        <v>8.5</v>
      </c>
    </row>
    <row r="893" spans="1:16" x14ac:dyDescent="0.15">
      <c r="A893" s="38"/>
      <c r="B893" s="38"/>
      <c r="C893" s="38"/>
      <c r="D893" s="38" t="s">
        <v>93</v>
      </c>
      <c r="E893" s="38"/>
      <c r="F893" s="38">
        <f>IF(Table1[[#This Row],[جایگاه سازمانی]]="عملیاتی",IFERROR(VLOOKUP(Table1[[#This Row],[رتبه]],TblOprGrade[#All],2,FALSE),1),IF(Table1[[#This Row],[جایگاه سازمانی]]="دیسپچ",IFERROR(VLOOKUP(Table1[[#This Row],[رتبه]],TblDispGrade[#All],2,FALSE),1),1))</f>
        <v>1</v>
      </c>
      <c r="G893" s="38" t="s">
        <v>11</v>
      </c>
      <c r="H893" s="38">
        <f>VLOOKUP(Table1[[#This Row],[جایگاه سازمانی]],Table2[#All],2,FALSE)</f>
        <v>1</v>
      </c>
      <c r="I893" s="38" t="s">
        <v>15</v>
      </c>
      <c r="J893" s="39">
        <f>VLOOKUP(Table1[[#This Row],[مدرک تحصیلی]],Table3[#All],2,FALSE)</f>
        <v>2.5</v>
      </c>
      <c r="K893" s="38"/>
      <c r="L893" s="38">
        <v>7</v>
      </c>
      <c r="M893" s="38">
        <f>Table1[[#This Row],[سابقه (سال)]]*'جداول پایه'!$B$21</f>
        <v>1.75</v>
      </c>
      <c r="N893" s="38" t="s">
        <v>17</v>
      </c>
      <c r="O893" s="39">
        <v>1</v>
      </c>
      <c r="P893" s="38">
        <f>Table1[[#This Row],[امتیاز جایگاه]]+Table1[[#This Row],[امتیاز مدرک]]+Table1[[#This Row],[امتیاز سابقه]]+Table1[[#This Row],[ضریب منطقه خدمتی]]</f>
        <v>6.25</v>
      </c>
    </row>
    <row r="894" spans="1:16" x14ac:dyDescent="0.15">
      <c r="A894" s="38"/>
      <c r="B894" s="38"/>
      <c r="C894" s="38"/>
      <c r="D894" s="38" t="s">
        <v>93</v>
      </c>
      <c r="E894" s="38"/>
      <c r="F894" s="38">
        <f>IF(Table1[[#This Row],[جایگاه سازمانی]]="عملیاتی",IFERROR(VLOOKUP(Table1[[#This Row],[رتبه]],TblOprGrade[#All],2,FALSE),1),IF(Table1[[#This Row],[جایگاه سازمانی]]="دیسپچ",IFERROR(VLOOKUP(Table1[[#This Row],[رتبه]],TblDispGrade[#All],2,FALSE),1),1))</f>
        <v>1</v>
      </c>
      <c r="G894" s="38" t="s">
        <v>11</v>
      </c>
      <c r="H894" s="38">
        <f>VLOOKUP(Table1[[#This Row],[جایگاه سازمانی]],Table2[#All],2,FALSE)</f>
        <v>1</v>
      </c>
      <c r="I894" s="38" t="s">
        <v>15</v>
      </c>
      <c r="J894" s="39">
        <f>VLOOKUP(Table1[[#This Row],[مدرک تحصیلی]],Table3[#All],2,FALSE)</f>
        <v>2.5</v>
      </c>
      <c r="K894" s="38"/>
      <c r="L894" s="38">
        <v>2</v>
      </c>
      <c r="M894" s="38">
        <f>Table1[[#This Row],[سابقه (سال)]]*'جداول پایه'!$B$21</f>
        <v>0.5</v>
      </c>
      <c r="N894" s="38" t="s">
        <v>17</v>
      </c>
      <c r="O894" s="39">
        <v>1</v>
      </c>
      <c r="P894" s="38">
        <f>Table1[[#This Row],[امتیاز جایگاه]]+Table1[[#This Row],[امتیاز مدرک]]+Table1[[#This Row],[امتیاز سابقه]]+Table1[[#This Row],[ضریب منطقه خدمتی]]</f>
        <v>5</v>
      </c>
    </row>
    <row r="895" spans="1:16" x14ac:dyDescent="0.15">
      <c r="A895" s="38"/>
      <c r="B895" s="38"/>
      <c r="C895" s="38"/>
      <c r="D895" s="38" t="s">
        <v>93</v>
      </c>
      <c r="E895" s="38"/>
      <c r="F895" s="38">
        <f>IF(Table1[[#This Row],[جایگاه سازمانی]]="عملیاتی",IFERROR(VLOOKUP(Table1[[#This Row],[رتبه]],TblOprGrade[#All],2,FALSE),1),IF(Table1[[#This Row],[جایگاه سازمانی]]="دیسپچ",IFERROR(VLOOKUP(Table1[[#This Row],[رتبه]],TblDispGrade[#All],2,FALSE),1),1))</f>
        <v>1</v>
      </c>
      <c r="G895" s="38" t="s">
        <v>11</v>
      </c>
      <c r="H895" s="38">
        <f>VLOOKUP(Table1[[#This Row],[جایگاه سازمانی]],Table2[#All],2,FALSE)</f>
        <v>1</v>
      </c>
      <c r="I895" s="38" t="s">
        <v>15</v>
      </c>
      <c r="J895" s="39">
        <f>VLOOKUP(Table1[[#This Row],[مدرک تحصیلی]],Table3[#All],2,FALSE)</f>
        <v>2.5</v>
      </c>
      <c r="K895" s="38"/>
      <c r="L895" s="38">
        <v>14</v>
      </c>
      <c r="M895" s="38">
        <f>Table1[[#This Row],[سابقه (سال)]]*'جداول پایه'!$B$21</f>
        <v>3.5</v>
      </c>
      <c r="N895" s="38" t="s">
        <v>17</v>
      </c>
      <c r="O895" s="39">
        <v>1</v>
      </c>
      <c r="P895" s="38">
        <f>Table1[[#This Row],[امتیاز جایگاه]]+Table1[[#This Row],[امتیاز مدرک]]+Table1[[#This Row],[امتیاز سابقه]]+Table1[[#This Row],[ضریب منطقه خدمتی]]</f>
        <v>8</v>
      </c>
    </row>
    <row r="896" spans="1:16" x14ac:dyDescent="0.15">
      <c r="A896" s="38"/>
      <c r="B896" s="38"/>
      <c r="C896" s="38"/>
      <c r="D896" s="38" t="s">
        <v>93</v>
      </c>
      <c r="E896" s="38"/>
      <c r="F896" s="38">
        <f>IF(Table1[[#This Row],[جایگاه سازمانی]]="عملیاتی",IFERROR(VLOOKUP(Table1[[#This Row],[رتبه]],TblOprGrade[#All],2,FALSE),1),IF(Table1[[#This Row],[جایگاه سازمانی]]="دیسپچ",IFERROR(VLOOKUP(Table1[[#This Row],[رتبه]],TblDispGrade[#All],2,FALSE),1),1))</f>
        <v>1</v>
      </c>
      <c r="G896" s="38" t="s">
        <v>11</v>
      </c>
      <c r="H896" s="38">
        <f>VLOOKUP(Table1[[#This Row],[جایگاه سازمانی]],Table2[#All],2,FALSE)</f>
        <v>1</v>
      </c>
      <c r="I896" s="38" t="s">
        <v>15</v>
      </c>
      <c r="J896" s="39">
        <f>VLOOKUP(Table1[[#This Row],[مدرک تحصیلی]],Table3[#All],2,FALSE)</f>
        <v>2.5</v>
      </c>
      <c r="K896" s="38"/>
      <c r="L896" s="38">
        <v>1</v>
      </c>
      <c r="M896" s="38">
        <f>Table1[[#This Row],[سابقه (سال)]]*'جداول پایه'!$B$21</f>
        <v>0.25</v>
      </c>
      <c r="N896" s="38" t="s">
        <v>17</v>
      </c>
      <c r="O896" s="39">
        <v>1</v>
      </c>
      <c r="P896" s="38">
        <f>Table1[[#This Row],[امتیاز جایگاه]]+Table1[[#This Row],[امتیاز مدرک]]+Table1[[#This Row],[امتیاز سابقه]]+Table1[[#This Row],[ضریب منطقه خدمتی]]</f>
        <v>4.75</v>
      </c>
    </row>
    <row r="897" spans="1:16" x14ac:dyDescent="0.15">
      <c r="A897" s="38"/>
      <c r="B897" s="38"/>
      <c r="C897" s="38"/>
      <c r="D897" s="38" t="s">
        <v>93</v>
      </c>
      <c r="E897" s="38"/>
      <c r="F897" s="38">
        <f>IF(Table1[[#This Row],[جایگاه سازمانی]]="عملیاتی",IFERROR(VLOOKUP(Table1[[#This Row],[رتبه]],TblOprGrade[#All],2,FALSE),1),IF(Table1[[#This Row],[جایگاه سازمانی]]="دیسپچ",IFERROR(VLOOKUP(Table1[[#This Row],[رتبه]],TblDispGrade[#All],2,FALSE),1),1))</f>
        <v>1</v>
      </c>
      <c r="G897" s="38" t="s">
        <v>11</v>
      </c>
      <c r="H897" s="38">
        <f>VLOOKUP(Table1[[#This Row],[جایگاه سازمانی]],Table2[#All],2,FALSE)</f>
        <v>1</v>
      </c>
      <c r="I897" s="38" t="s">
        <v>15</v>
      </c>
      <c r="J897" s="39">
        <f>VLOOKUP(Table1[[#This Row],[مدرک تحصیلی]],Table3[#All],2,FALSE)</f>
        <v>2.5</v>
      </c>
      <c r="K897" s="38"/>
      <c r="L897" s="38">
        <v>1</v>
      </c>
      <c r="M897" s="38">
        <f>Table1[[#This Row],[سابقه (سال)]]*'جداول پایه'!$B$21</f>
        <v>0.25</v>
      </c>
      <c r="N897" s="38" t="s">
        <v>17</v>
      </c>
      <c r="O897" s="39">
        <v>1</v>
      </c>
      <c r="P897" s="38">
        <f>Table1[[#This Row],[امتیاز جایگاه]]+Table1[[#This Row],[امتیاز مدرک]]+Table1[[#This Row],[امتیاز سابقه]]+Table1[[#This Row],[ضریب منطقه خدمتی]]</f>
        <v>4.75</v>
      </c>
    </row>
  </sheetData>
  <sheetProtection formatCells="0" formatColumns="0" formatRows="0" insertColumns="0" insertRows="0" insertHyperlinks="0" deleteColumns="0" deleteRows="0" sort="0" autoFilter="0" pivotTables="0"/>
  <phoneticPr fontId="19" type="noConversion"/>
  <conditionalFormatting sqref="A1:A1048576">
    <cfRule type="duplicateValues" dxfId="13" priority="2"/>
  </conditionalFormatting>
  <conditionalFormatting sqref="A4:A882">
    <cfRule type="duplicateValues" dxfId="12" priority="1064"/>
  </conditionalFormatting>
  <conditionalFormatting sqref="A4:A897">
    <cfRule type="duplicateValues" dxfId="11" priority="1066"/>
    <cfRule type="duplicateValues" dxfId="10" priority="1067"/>
  </conditionalFormatting>
  <conditionalFormatting sqref="A898:A1048576 A1:A882">
    <cfRule type="duplicateValues" dxfId="9" priority="7"/>
  </conditionalFormatting>
  <dataValidations xWindow="1579" yWindow="676" count="5">
    <dataValidation type="list" allowBlank="1" showInputMessage="1" showErrorMessage="1" promptTitle="راهنما" prompt="از لیست فروریز انتخاب کنید" sqref="N4:N368 N370:N430" xr:uid="{00000000-0002-0000-0300-000000000000}">
      <formula1>$W$2:$W$4</formula1>
    </dataValidation>
    <dataValidation type="list" allowBlank="1" showErrorMessage="1" promptTitle="راهنما" prompt="از لیست فروریز انتخاب کنید" sqref="I4:I518 I520:I764" xr:uid="{00000000-0002-0000-0300-000001000000}">
      <formula1>$V$2:$V$6</formula1>
    </dataValidation>
    <dataValidation type="list" allowBlank="1" showInputMessage="1" showErrorMessage="1" promptTitle="راهنما" prompt="از لیست فروریز انتخاب کنید" sqref="G4:G815" xr:uid="{00000000-0002-0000-0300-000002000000}">
      <formula1>$U$2:$U$4</formula1>
    </dataValidation>
    <dataValidation allowBlank="1" showInputMessage="1" showErrorMessage="1" promptTitle="راهنما" prompt="با فرمت سال چهار رقمی- ماه دو رقمی- روز دو رقمی وارد کنید مانند:_x000a_ 1402/09/23" sqref="K4:K897" xr:uid="{00000000-0002-0000-0300-000003000000}"/>
    <dataValidation type="list" allowBlank="1" showInputMessage="1" showErrorMessage="1" promptTitle="راهنما" prompt="از لیست فروریز انتخاب کنید" sqref="E4:E897" xr:uid="{00000000-0002-0000-0300-000004000000}">
      <formula1>$T$2:$T$7</formula1>
    </dataValidation>
  </dataValidations>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XEG911"/>
  <sheetViews>
    <sheetView showGridLines="0" rightToLeft="1" tabSelected="1" zoomScale="70" zoomScaleNormal="70" workbookViewId="0">
      <selection activeCell="T12" sqref="T12"/>
    </sheetView>
  </sheetViews>
  <sheetFormatPr defaultRowHeight="13.5" x14ac:dyDescent="0.15"/>
  <cols>
    <col min="1" max="1" width="5.453125" bestFit="1" customWidth="1"/>
    <col min="2" max="2" width="16.76953125" bestFit="1" customWidth="1"/>
    <col min="3" max="3" width="21.6796875" bestFit="1" customWidth="1"/>
    <col min="4" max="4" width="14.453125" customWidth="1"/>
    <col min="5" max="5" width="15.6796875" bestFit="1" customWidth="1"/>
    <col min="6" max="6" width="15.40625" bestFit="1" customWidth="1"/>
    <col min="7" max="7" width="10.2265625" customWidth="1"/>
    <col min="8" max="8" width="15.6796875" bestFit="1" customWidth="1"/>
    <col min="9" max="9" width="16.90625" bestFit="1" customWidth="1"/>
    <col min="10" max="10" width="14.86328125" bestFit="1" customWidth="1"/>
    <col min="11" max="11" width="20.31640625" bestFit="1" customWidth="1"/>
    <col min="12" max="12" width="12.81640625" customWidth="1"/>
    <col min="13" max="15" width="13.76953125" customWidth="1"/>
    <col min="16" max="16" width="10.90625" customWidth="1"/>
    <col min="17" max="17" width="11.58984375" customWidth="1"/>
    <col min="18" max="18" width="10.6328125" customWidth="1"/>
    <col min="19" max="19" width="12.40625" customWidth="1"/>
    <col min="20" max="20" width="17.7265625" customWidth="1"/>
    <col min="21" max="21" width="14.453125" bestFit="1" customWidth="1"/>
  </cols>
  <sheetData>
    <row r="1" spans="1:21" x14ac:dyDescent="0.15">
      <c r="B1" s="10" t="s">
        <v>53</v>
      </c>
      <c r="C1" s="11"/>
      <c r="D1" s="11"/>
      <c r="E1" s="11"/>
      <c r="F1" s="11"/>
      <c r="G1" s="11"/>
      <c r="H1" s="11"/>
      <c r="I1" s="11"/>
      <c r="J1" s="11"/>
      <c r="K1" s="11"/>
      <c r="L1" s="11"/>
      <c r="M1" s="11"/>
      <c r="N1" s="11"/>
      <c r="O1" s="11"/>
      <c r="P1" s="11"/>
      <c r="Q1" s="11"/>
      <c r="R1" s="11"/>
    </row>
    <row r="3" spans="1:21" ht="39" x14ac:dyDescent="0.15">
      <c r="A3" s="30" t="s">
        <v>81</v>
      </c>
      <c r="B3" s="23" t="s">
        <v>0</v>
      </c>
      <c r="C3" s="24" t="s">
        <v>21</v>
      </c>
      <c r="D3" s="24" t="s">
        <v>5</v>
      </c>
      <c r="E3" s="24" t="s">
        <v>24</v>
      </c>
      <c r="F3" s="23" t="s">
        <v>77</v>
      </c>
      <c r="G3" s="24" t="s">
        <v>37</v>
      </c>
      <c r="H3" s="23" t="s">
        <v>25</v>
      </c>
      <c r="I3" s="23" t="s">
        <v>26</v>
      </c>
      <c r="J3" s="23" t="s">
        <v>74</v>
      </c>
      <c r="K3" s="23" t="s">
        <v>75</v>
      </c>
      <c r="L3" s="23" t="s">
        <v>76</v>
      </c>
      <c r="M3" s="24" t="s">
        <v>78</v>
      </c>
      <c r="N3" s="24" t="s">
        <v>79</v>
      </c>
      <c r="O3" s="24" t="s">
        <v>80</v>
      </c>
      <c r="P3" s="24" t="s">
        <v>64</v>
      </c>
      <c r="Q3" s="23" t="s">
        <v>35</v>
      </c>
      <c r="R3" s="24" t="s">
        <v>38</v>
      </c>
      <c r="S3" s="24" t="s">
        <v>42</v>
      </c>
      <c r="T3" s="24" t="s">
        <v>47</v>
      </c>
      <c r="U3" s="89" t="s">
        <v>105</v>
      </c>
    </row>
    <row r="4" spans="1:21" x14ac:dyDescent="0.15">
      <c r="A4" s="42">
        <v>1</v>
      </c>
      <c r="B4" s="66"/>
      <c r="C4" s="67" t="e">
        <f>VLOOKUP(Table26[[#This Row],[شماره پرسنلی]],Table1[[شماره پرسنلی]:[نام خانوادگی]],2,FALSE)&amp; " " &amp; VLOOKUP(Table26[[#This Row],[شماره پرسنلی]],Table1[[شماره پرسنلی]:[نام خانوادگی]],3,FALSE)</f>
        <v>#N/A</v>
      </c>
      <c r="D4" s="67" t="e">
        <f>VLOOKUP(Table26[[#This Row],[شماره پرسنلی]],Table1[#All],7,FALSE)</f>
        <v>#N/A</v>
      </c>
      <c r="E4" s="68" t="e">
        <f>VLOOKUP(Table26[[#This Row],[شماره پرسنلی]],Table1[#All],6,FALSE)</f>
        <v>#N/A</v>
      </c>
      <c r="F4" s="69">
        <v>725</v>
      </c>
      <c r="G4" s="70">
        <f>Table26[[#This Row],[کارکرد دوره (ساعت)]]/8*'جداول پایه'!$B$24</f>
        <v>9.0625</v>
      </c>
      <c r="H4" s="69">
        <v>30</v>
      </c>
      <c r="I4" s="69">
        <v>30</v>
      </c>
      <c r="J4" s="69">
        <v>0</v>
      </c>
      <c r="K4" s="69">
        <v>0</v>
      </c>
      <c r="L4" s="69">
        <v>0</v>
      </c>
      <c r="M4" s="70" t="e">
        <f>IF(Table26[[#This Row],[جایگاه سازمانی]]="عملیاتی",(Table26[[#This Row],[تعداد ماموریت شهری]]/7+Table26[[#This Row],[تعداد ماموریت جاده ای]]/3)*0.1+1,0)</f>
        <v>#N/A</v>
      </c>
      <c r="N4" s="69">
        <v>0</v>
      </c>
      <c r="O4" s="69">
        <v>0</v>
      </c>
      <c r="P4" s="70" t="e">
        <f>SUM(Table26[[#This Row],[عملکرد دوره عملیاتی]:[عملکرد دوره ستادی]])</f>
        <v>#N/A</v>
      </c>
      <c r="Q4" s="68">
        <v>100</v>
      </c>
      <c r="R4" s="68">
        <f ca="1">OFFSET(Table10[[#Headers],[امتیاز]],MATCH(Table26[[#This Row],[رضایت]],Table10[کف],1),0)</f>
        <v>5</v>
      </c>
      <c r="S4" s="70" t="e">
        <f ca="1">(VLOOKUP(Table26[[#This Row],[شماره پرسنلی]],Table1[#All],16,FALSE)+Table26[[#This Row],[امتیاز کارکرد]]+Table26[[#This Row],[امتیاز رضایت]])*Table26[[#This Row],[رتبه کارمند]]*Table26[[#This Row],[امتیاز عملکرد]]</f>
        <v>#N/A</v>
      </c>
      <c r="T4" s="78" t="e">
        <f ca="1">ROUND(Table26[[#This Row],[امتیاز نهایی]]*'تنظیمات دوره'!$B$6,0)</f>
        <v>#N/A</v>
      </c>
      <c r="U4" s="43"/>
    </row>
    <row r="5" spans="1:21" x14ac:dyDescent="0.15">
      <c r="A5" s="42">
        <v>2</v>
      </c>
      <c r="B5" s="35"/>
      <c r="C5" s="36" t="e">
        <f>VLOOKUP(Table26[[#This Row],[شماره پرسنلی]],Table1[[شماره پرسنلی]:[نام خانوادگی]],2,FALSE)&amp; " " &amp; VLOOKUP(Table26[[#This Row],[شماره پرسنلی]],Table1[[شماره پرسنلی]:[نام خانوادگی]],3,FALSE)</f>
        <v>#N/A</v>
      </c>
      <c r="D5" s="36" t="e">
        <f>VLOOKUP(Table26[[#This Row],[شماره پرسنلی]],Table1[#All],7,FALSE)</f>
        <v>#N/A</v>
      </c>
      <c r="E5" s="48" t="e">
        <f>VLOOKUP(Table26[[#This Row],[شماره پرسنلی]],Table1[#All],6,FALSE)</f>
        <v>#N/A</v>
      </c>
      <c r="F5" s="37">
        <v>432</v>
      </c>
      <c r="G5" s="49">
        <f>Table26[[#This Row],[کارکرد دوره (ساعت)]]/8*'جداول پایه'!$B$24</f>
        <v>5.4</v>
      </c>
      <c r="H5" s="37">
        <v>0</v>
      </c>
      <c r="I5" s="37">
        <v>28</v>
      </c>
      <c r="J5" s="37">
        <v>0</v>
      </c>
      <c r="K5" s="37">
        <v>0</v>
      </c>
      <c r="L5" s="37">
        <v>0</v>
      </c>
      <c r="M5" s="49" t="e">
        <f>IF(Table26[[#This Row],[جایگاه سازمانی]]="عملیاتی",(Table26[[#This Row],[تعداد ماموریت شهری]]/7+Table26[[#This Row],[تعداد ماموریت جاده ای]]/3)*0.1+1,0)</f>
        <v>#N/A</v>
      </c>
      <c r="N5" s="37">
        <v>0</v>
      </c>
      <c r="O5" s="37">
        <v>0</v>
      </c>
      <c r="P5" s="49" t="e">
        <f>SUM(Table26[[#This Row],[عملکرد دوره عملیاتی]:[عملکرد دوره ستادی]])</f>
        <v>#N/A</v>
      </c>
      <c r="Q5" s="48">
        <v>95</v>
      </c>
      <c r="R5" s="48">
        <f ca="1">OFFSET(Table10[[#Headers],[امتیاز]],MATCH(Table26[[#This Row],[رضایت]],Table10[کف],1),0)</f>
        <v>5</v>
      </c>
      <c r="S5" s="49" t="e">
        <f ca="1">(VLOOKUP(Table26[[#This Row],[شماره پرسنلی]],Table1[#All],16,FALSE)+Table26[[#This Row],[امتیاز کارکرد]]+Table26[[#This Row],[امتیاز رضایت]])*Table26[[#This Row],[رتبه کارمند]]*Table26[[#This Row],[امتیاز عملکرد]]</f>
        <v>#N/A</v>
      </c>
      <c r="T5" s="50" t="e">
        <f ca="1">ROUND(Table26[[#This Row],[امتیاز نهایی]]*'تنظیمات دوره'!$B$6,0)</f>
        <v>#N/A</v>
      </c>
      <c r="U5" s="43"/>
    </row>
    <row r="6" spans="1:21" x14ac:dyDescent="0.15">
      <c r="A6" s="42">
        <v>3</v>
      </c>
      <c r="B6" s="35"/>
      <c r="C6" s="36" t="e">
        <f>VLOOKUP(Table26[[#This Row],[شماره پرسنلی]],Table1[[شماره پرسنلی]:[نام خانوادگی]],2,FALSE)&amp; " " &amp; VLOOKUP(Table26[[#This Row],[شماره پرسنلی]],Table1[[شماره پرسنلی]:[نام خانوادگی]],3,FALSE)</f>
        <v>#N/A</v>
      </c>
      <c r="D6" s="36" t="e">
        <f>VLOOKUP(Table26[[#This Row],[شماره پرسنلی]],Table1[#All],7,FALSE)</f>
        <v>#N/A</v>
      </c>
      <c r="E6" s="48">
        <v>1</v>
      </c>
      <c r="F6" s="37">
        <v>432</v>
      </c>
      <c r="G6" s="49">
        <f>Table26[[#This Row],[کارکرد دوره (ساعت)]]/8*'جداول پایه'!$B$24</f>
        <v>5.4</v>
      </c>
      <c r="H6" s="37">
        <v>87</v>
      </c>
      <c r="I6" s="37">
        <v>0</v>
      </c>
      <c r="J6" s="37">
        <v>0</v>
      </c>
      <c r="K6" s="37">
        <v>0</v>
      </c>
      <c r="L6" s="37">
        <v>0</v>
      </c>
      <c r="M6" s="49" t="e">
        <f>IF(Table26[[#This Row],[جایگاه سازمانی]]="عملیاتی",(Table26[[#This Row],[تعداد ماموریت شهری]]/7+Table26[[#This Row],[تعداد ماموریت جاده ای]]/3)*0.1+1,0)</f>
        <v>#N/A</v>
      </c>
      <c r="N6" s="37">
        <v>0</v>
      </c>
      <c r="O6" s="37">
        <v>0</v>
      </c>
      <c r="P6" s="49" t="e">
        <f>SUM(Table26[[#This Row],[عملکرد دوره عملیاتی]:[عملکرد دوره ستادی]])</f>
        <v>#N/A</v>
      </c>
      <c r="Q6" s="48">
        <v>100</v>
      </c>
      <c r="R6" s="48">
        <f ca="1">OFFSET(Table10[[#Headers],[امتیاز]],MATCH(Table26[[#This Row],[رضایت]],Table10[کف],1),0)</f>
        <v>5</v>
      </c>
      <c r="S6" s="49" t="e">
        <f ca="1">(VLOOKUP(Table26[[#This Row],[شماره پرسنلی]],Table1[#All],16,FALSE)+Table26[[#This Row],[امتیاز کارکرد]]+Table26[[#This Row],[امتیاز رضایت]])*Table26[[#This Row],[رتبه کارمند]]*Table26[[#This Row],[امتیاز عملکرد]]</f>
        <v>#N/A</v>
      </c>
      <c r="T6" s="50" t="e">
        <f ca="1">ROUND(Table26[[#This Row],[امتیاز نهایی]]*'تنظیمات دوره'!$B$6,0)</f>
        <v>#N/A</v>
      </c>
      <c r="U6" s="43"/>
    </row>
    <row r="7" spans="1:21" x14ac:dyDescent="0.15">
      <c r="A7" s="42">
        <v>4</v>
      </c>
      <c r="B7" s="35"/>
      <c r="C7" s="36" t="e">
        <f>VLOOKUP(Table26[[#This Row],[شماره پرسنلی]],Table1[[شماره پرسنلی]:[نام خانوادگی]],2,FALSE)&amp; " " &amp; VLOOKUP(Table26[[#This Row],[شماره پرسنلی]],Table1[[شماره پرسنلی]:[نام خانوادگی]],3,FALSE)</f>
        <v>#N/A</v>
      </c>
      <c r="D7" s="36" t="e">
        <f>VLOOKUP(Table26[[#This Row],[شماره پرسنلی]],Table1[#All],7,FALSE)</f>
        <v>#N/A</v>
      </c>
      <c r="E7" s="48" t="e">
        <f>VLOOKUP(Table26[[#This Row],[شماره پرسنلی]],Table1[#All],6,FALSE)</f>
        <v>#N/A</v>
      </c>
      <c r="F7" s="37">
        <v>725</v>
      </c>
      <c r="G7" s="49">
        <f>Table26[[#This Row],[کارکرد دوره (ساعت)]]/8*'جداول پایه'!$B$24</f>
        <v>9.0625</v>
      </c>
      <c r="H7" s="37">
        <v>23</v>
      </c>
      <c r="I7" s="37">
        <v>20</v>
      </c>
      <c r="J7" s="37">
        <v>0</v>
      </c>
      <c r="K7" s="37">
        <v>0</v>
      </c>
      <c r="L7" s="37">
        <v>0</v>
      </c>
      <c r="M7" s="49" t="e">
        <f>IF(Table26[[#This Row],[جایگاه سازمانی]]="عملیاتی",(Table26[[#This Row],[تعداد ماموریت شهری]]/7+Table26[[#This Row],[تعداد ماموریت جاده ای]]/3)*0.1+1,0)</f>
        <v>#N/A</v>
      </c>
      <c r="N7" s="37">
        <v>0</v>
      </c>
      <c r="O7" s="37">
        <v>0</v>
      </c>
      <c r="P7" s="49" t="e">
        <f>SUM(Table26[[#This Row],[عملکرد دوره عملیاتی]:[عملکرد دوره ستادی]])</f>
        <v>#N/A</v>
      </c>
      <c r="Q7" s="48">
        <v>100</v>
      </c>
      <c r="R7" s="48">
        <f ca="1">OFFSET(Table10[[#Headers],[امتیاز]],MATCH(Table26[[#This Row],[رضایت]],Table10[کف],1),0)</f>
        <v>5</v>
      </c>
      <c r="S7" s="49" t="e">
        <f ca="1">(VLOOKUP(Table26[[#This Row],[شماره پرسنلی]],Table1[#All],16,FALSE)+Table26[[#This Row],[امتیاز کارکرد]]+Table26[[#This Row],[امتیاز رضایت]])*Table26[[#This Row],[رتبه کارمند]]*Table26[[#This Row],[امتیاز عملکرد]]</f>
        <v>#N/A</v>
      </c>
      <c r="T7" s="50" t="e">
        <f ca="1">ROUND(Table26[[#This Row],[امتیاز نهایی]]*'تنظیمات دوره'!$B$6,0)</f>
        <v>#N/A</v>
      </c>
      <c r="U7" s="43"/>
    </row>
    <row r="8" spans="1:21" x14ac:dyDescent="0.15">
      <c r="A8" s="42">
        <v>5</v>
      </c>
      <c r="B8" s="35"/>
      <c r="C8" s="36" t="e">
        <f>VLOOKUP(Table26[[#This Row],[شماره پرسنلی]],Table1[[شماره پرسنلی]:[نام خانوادگی]],2,FALSE)&amp; " " &amp; VLOOKUP(Table26[[#This Row],[شماره پرسنلی]],Table1[[شماره پرسنلی]:[نام خانوادگی]],3,FALSE)</f>
        <v>#N/A</v>
      </c>
      <c r="D8" s="36" t="e">
        <f>VLOOKUP(Table26[[#This Row],[شماره پرسنلی]],Table1[#All],7,FALSE)</f>
        <v>#N/A</v>
      </c>
      <c r="E8" s="48" t="e">
        <f>VLOOKUP(Table26[[#This Row],[شماره پرسنلی]],Table1[#All],6,FALSE)</f>
        <v>#N/A</v>
      </c>
      <c r="F8" s="37">
        <v>432</v>
      </c>
      <c r="G8" s="49">
        <f>Table26[[#This Row],[کارکرد دوره (ساعت)]]/8*'جداول پایه'!$B$24</f>
        <v>5.4</v>
      </c>
      <c r="H8" s="37">
        <v>95</v>
      </c>
      <c r="I8" s="37">
        <v>0</v>
      </c>
      <c r="J8" s="37">
        <v>0</v>
      </c>
      <c r="K8" s="37">
        <v>0</v>
      </c>
      <c r="L8" s="37">
        <v>0</v>
      </c>
      <c r="M8" s="49" t="e">
        <f>IF(Table26[[#This Row],[جایگاه سازمانی]]="عملیاتی",(Table26[[#This Row],[تعداد ماموریت شهری]]/7+Table26[[#This Row],[تعداد ماموریت جاده ای]]/3)*0.1+1,0)</f>
        <v>#N/A</v>
      </c>
      <c r="N8" s="37">
        <v>0</v>
      </c>
      <c r="O8" s="37">
        <v>0</v>
      </c>
      <c r="P8" s="49" t="e">
        <f>SUM(Table26[[#This Row],[عملکرد دوره عملیاتی]:[عملکرد دوره ستادی]])</f>
        <v>#N/A</v>
      </c>
      <c r="Q8" s="48">
        <v>95</v>
      </c>
      <c r="R8" s="48">
        <f ca="1">OFFSET(Table10[[#Headers],[امتیاز]],MATCH(Table26[[#This Row],[رضایت]],Table10[کف],1),0)</f>
        <v>5</v>
      </c>
      <c r="S8" s="49" t="e">
        <f ca="1">(VLOOKUP(Table26[[#This Row],[شماره پرسنلی]],Table1[#All],16,FALSE)+Table26[[#This Row],[امتیاز کارکرد]]+Table26[[#This Row],[امتیاز رضایت]])*Table26[[#This Row],[رتبه کارمند]]*Table26[[#This Row],[امتیاز عملکرد]]</f>
        <v>#N/A</v>
      </c>
      <c r="T8" s="50" t="e">
        <f ca="1">ROUND(Table26[[#This Row],[امتیاز نهایی]]*'تنظیمات دوره'!$B$6,0)</f>
        <v>#N/A</v>
      </c>
      <c r="U8" s="43"/>
    </row>
    <row r="9" spans="1:21" x14ac:dyDescent="0.15">
      <c r="A9" s="42">
        <v>6</v>
      </c>
      <c r="B9" s="35"/>
      <c r="C9" s="36" t="e">
        <f>VLOOKUP(Table26[[#This Row],[شماره پرسنلی]],Table1[[شماره پرسنلی]:[نام خانوادگی]],2,FALSE)&amp; " " &amp; VLOOKUP(Table26[[#This Row],[شماره پرسنلی]],Table1[[شماره پرسنلی]:[نام خانوادگی]],3,FALSE)</f>
        <v>#N/A</v>
      </c>
      <c r="D9" s="36" t="e">
        <f>VLOOKUP(Table26[[#This Row],[شماره پرسنلی]],Table1[#All],7,FALSE)</f>
        <v>#N/A</v>
      </c>
      <c r="E9" s="48" t="e">
        <f>VLOOKUP(Table26[[#This Row],[شماره پرسنلی]],Table1[#All],6,FALSE)</f>
        <v>#N/A</v>
      </c>
      <c r="F9" s="37">
        <v>264</v>
      </c>
      <c r="G9" s="49">
        <f>Table26[[#This Row],[کارکرد دوره (ساعت)]]/8*'جداول پایه'!$B$24</f>
        <v>3.3000000000000003</v>
      </c>
      <c r="H9" s="37">
        <v>10</v>
      </c>
      <c r="I9" s="37">
        <v>0</v>
      </c>
      <c r="J9" s="37">
        <v>0</v>
      </c>
      <c r="K9" s="37">
        <v>0</v>
      </c>
      <c r="L9" s="37">
        <v>0</v>
      </c>
      <c r="M9" s="49" t="e">
        <f>IF(Table26[[#This Row],[جایگاه سازمانی]]="عملیاتی",(Table26[[#This Row],[تعداد ماموریت شهری]]/7+Table26[[#This Row],[تعداد ماموریت جاده ای]]/3)*0.1+1,0)</f>
        <v>#N/A</v>
      </c>
      <c r="N9" s="37">
        <v>0</v>
      </c>
      <c r="O9" s="37">
        <v>0</v>
      </c>
      <c r="P9" s="49" t="e">
        <f>SUM(Table26[[#This Row],[عملکرد دوره عملیاتی]:[عملکرد دوره ستادی]])</f>
        <v>#N/A</v>
      </c>
      <c r="Q9" s="48">
        <v>90</v>
      </c>
      <c r="R9" s="48">
        <f ca="1">OFFSET(Table10[[#Headers],[امتیاز]],MATCH(Table26[[#This Row],[رضایت]],Table10[کف],1),0)</f>
        <v>3.6</v>
      </c>
      <c r="S9" s="49" t="e">
        <f ca="1">(VLOOKUP(Table26[[#This Row],[شماره پرسنلی]],Table1[#All],16,FALSE)+Table26[[#This Row],[امتیاز کارکرد]]+Table26[[#This Row],[امتیاز رضایت]])*Table26[[#This Row],[رتبه کارمند]]*Table26[[#This Row],[امتیاز عملکرد]]</f>
        <v>#N/A</v>
      </c>
      <c r="T9" s="50" t="e">
        <f ca="1">ROUND(Table26[[#This Row],[امتیاز نهایی]]*'تنظیمات دوره'!$B$6,0)</f>
        <v>#N/A</v>
      </c>
      <c r="U9" s="43"/>
    </row>
    <row r="10" spans="1:21" x14ac:dyDescent="0.15">
      <c r="A10" s="42">
        <v>7</v>
      </c>
      <c r="B10" s="35"/>
      <c r="C10" s="36" t="e">
        <f>VLOOKUP(Table26[[#This Row],[شماره پرسنلی]],Table1[[شماره پرسنلی]:[نام خانوادگی]],2,FALSE)&amp; " " &amp; VLOOKUP(Table26[[#This Row],[شماره پرسنلی]],Table1[[شماره پرسنلی]:[نام خانوادگی]],3,FALSE)</f>
        <v>#N/A</v>
      </c>
      <c r="D10" s="36" t="e">
        <f>VLOOKUP(Table26[[#This Row],[شماره پرسنلی]],Table1[#All],7,FALSE)</f>
        <v>#N/A</v>
      </c>
      <c r="E10" s="48" t="e">
        <f>VLOOKUP(Table26[[#This Row],[شماره پرسنلی]],Table1[#All],6,FALSE)</f>
        <v>#N/A</v>
      </c>
      <c r="F10" s="37">
        <v>420</v>
      </c>
      <c r="G10" s="49">
        <f>Table26[[#This Row],[کارکرد دوره (ساعت)]]/8*'جداول پایه'!$B$24</f>
        <v>5.25</v>
      </c>
      <c r="H10" s="37">
        <v>95</v>
      </c>
      <c r="I10" s="37">
        <v>1</v>
      </c>
      <c r="J10" s="37">
        <v>0</v>
      </c>
      <c r="K10" s="37">
        <v>0</v>
      </c>
      <c r="L10" s="37">
        <v>0</v>
      </c>
      <c r="M10" s="49" t="e">
        <f>IF(Table26[[#This Row],[جایگاه سازمانی]]="عملیاتی",(Table26[[#This Row],[تعداد ماموریت شهری]]/7+Table26[[#This Row],[تعداد ماموریت جاده ای]]/3)*0.1+1,0)</f>
        <v>#N/A</v>
      </c>
      <c r="N10" s="37">
        <v>0</v>
      </c>
      <c r="O10" s="37">
        <v>0</v>
      </c>
      <c r="P10" s="49" t="e">
        <f>SUM(Table26[[#This Row],[عملکرد دوره عملیاتی]:[عملکرد دوره ستادی]])</f>
        <v>#N/A</v>
      </c>
      <c r="Q10" s="48">
        <v>100</v>
      </c>
      <c r="R10" s="48">
        <f ca="1">OFFSET(Table10[[#Headers],[امتیاز]],MATCH(Table26[[#This Row],[رضایت]],Table10[کف],1),0)</f>
        <v>5</v>
      </c>
      <c r="S10" s="49" t="e">
        <f ca="1">(VLOOKUP(Table26[[#This Row],[شماره پرسنلی]],Table1[#All],16,FALSE)+Table26[[#This Row],[امتیاز کارکرد]]+Table26[[#This Row],[امتیاز رضایت]])*Table26[[#This Row],[رتبه کارمند]]*Table26[[#This Row],[امتیاز عملکرد]]</f>
        <v>#N/A</v>
      </c>
      <c r="T10" s="50" t="e">
        <f ca="1">ROUND(Table26[[#This Row],[امتیاز نهایی]]*'تنظیمات دوره'!$B$6,0)</f>
        <v>#N/A</v>
      </c>
      <c r="U10" s="43"/>
    </row>
    <row r="11" spans="1:21" x14ac:dyDescent="0.15">
      <c r="A11" s="42">
        <v>8</v>
      </c>
      <c r="B11" s="35"/>
      <c r="C11" s="36" t="e">
        <f>VLOOKUP(Table26[[#This Row],[شماره پرسنلی]],Table1[[شماره پرسنلی]:[نام خانوادگی]],2,FALSE)&amp; " " &amp; VLOOKUP(Table26[[#This Row],[شماره پرسنلی]],Table1[[شماره پرسنلی]:[نام خانوادگی]],3,FALSE)</f>
        <v>#N/A</v>
      </c>
      <c r="D11" s="36" t="e">
        <f>VLOOKUP(Table26[[#This Row],[شماره پرسنلی]],Table1[#All],7,FALSE)</f>
        <v>#N/A</v>
      </c>
      <c r="E11" s="48" t="e">
        <f>VLOOKUP(Table26[[#This Row],[شماره پرسنلی]],Table1[#All],6,FALSE)</f>
        <v>#N/A</v>
      </c>
      <c r="F11" s="37">
        <v>444</v>
      </c>
      <c r="G11" s="49">
        <f>Table26[[#This Row],[کارکرد دوره (ساعت)]]/8*'جداول پایه'!$B$24</f>
        <v>5.5500000000000007</v>
      </c>
      <c r="H11" s="37">
        <v>88</v>
      </c>
      <c r="I11" s="37">
        <v>0</v>
      </c>
      <c r="J11" s="37">
        <v>0</v>
      </c>
      <c r="K11" s="37">
        <v>0</v>
      </c>
      <c r="L11" s="37">
        <v>0</v>
      </c>
      <c r="M11" s="49" t="e">
        <f>IF(Table26[[#This Row],[جایگاه سازمانی]]="عملیاتی",(Table26[[#This Row],[تعداد ماموریت شهری]]/7+Table26[[#This Row],[تعداد ماموریت جاده ای]]/3)*0.1+1,0)</f>
        <v>#N/A</v>
      </c>
      <c r="N11" s="37">
        <v>0</v>
      </c>
      <c r="O11" s="37">
        <v>0</v>
      </c>
      <c r="P11" s="49" t="e">
        <f>SUM(Table26[[#This Row],[عملکرد دوره عملیاتی]:[عملکرد دوره ستادی]])</f>
        <v>#N/A</v>
      </c>
      <c r="Q11" s="48">
        <v>100</v>
      </c>
      <c r="R11" s="48">
        <f ca="1">OFFSET(Table10[[#Headers],[امتیاز]],MATCH(Table26[[#This Row],[رضایت]],Table10[کف],1),0)</f>
        <v>5</v>
      </c>
      <c r="S11" s="49" t="e">
        <f ca="1">(VLOOKUP(Table26[[#This Row],[شماره پرسنلی]],Table1[#All],16,FALSE)+Table26[[#This Row],[امتیاز کارکرد]]+Table26[[#This Row],[امتیاز رضایت]])*Table26[[#This Row],[رتبه کارمند]]*Table26[[#This Row],[امتیاز عملکرد]]</f>
        <v>#N/A</v>
      </c>
      <c r="T11" s="50" t="e">
        <f ca="1">ROUND(Table26[[#This Row],[امتیاز نهایی]]*'تنظیمات دوره'!$B$6,0)</f>
        <v>#N/A</v>
      </c>
      <c r="U11" s="43"/>
    </row>
    <row r="12" spans="1:21" x14ac:dyDescent="0.15">
      <c r="A12" s="42">
        <v>9</v>
      </c>
      <c r="B12" s="35"/>
      <c r="C12" s="36" t="e">
        <f>VLOOKUP(Table26[[#This Row],[شماره پرسنلی]],Table1[[شماره پرسنلی]:[نام خانوادگی]],2,FALSE)&amp; " " &amp; VLOOKUP(Table26[[#This Row],[شماره پرسنلی]],Table1[[شماره پرسنلی]:[نام خانوادگی]],3,FALSE)</f>
        <v>#N/A</v>
      </c>
      <c r="D12" s="36" t="e">
        <f>VLOOKUP(Table26[[#This Row],[شماره پرسنلی]],Table1[#All],7,FALSE)</f>
        <v>#N/A</v>
      </c>
      <c r="E12" s="48" t="e">
        <f>VLOOKUP(Table26[[#This Row],[شماره پرسنلی]],Table1[#All],6,FALSE)</f>
        <v>#N/A</v>
      </c>
      <c r="F12" s="37">
        <v>504</v>
      </c>
      <c r="G12" s="49">
        <f>Table26[[#This Row],[کارکرد دوره (ساعت)]]/8*'جداول پایه'!$B$24</f>
        <v>6.3000000000000007</v>
      </c>
      <c r="H12" s="37">
        <v>90</v>
      </c>
      <c r="I12" s="37">
        <v>3</v>
      </c>
      <c r="J12" s="37">
        <v>0</v>
      </c>
      <c r="K12" s="37">
        <v>0</v>
      </c>
      <c r="L12" s="37">
        <v>0</v>
      </c>
      <c r="M12" s="49" t="e">
        <f>IF(Table26[[#This Row],[جایگاه سازمانی]]="عملیاتی",(Table26[[#This Row],[تعداد ماموریت شهری]]/7+Table26[[#This Row],[تعداد ماموریت جاده ای]]/3)*0.1+1,0)</f>
        <v>#N/A</v>
      </c>
      <c r="N12" s="37">
        <v>0</v>
      </c>
      <c r="O12" s="37">
        <v>0</v>
      </c>
      <c r="P12" s="49" t="e">
        <f>SUM(Table26[[#This Row],[عملکرد دوره عملیاتی]:[عملکرد دوره ستادی]])</f>
        <v>#N/A</v>
      </c>
      <c r="Q12" s="48">
        <v>95</v>
      </c>
      <c r="R12" s="48">
        <f ca="1">OFFSET(Table10[[#Headers],[امتیاز]],MATCH(Table26[[#This Row],[رضایت]],Table10[کف],1),0)</f>
        <v>5</v>
      </c>
      <c r="S12" s="49" t="e">
        <f ca="1">(VLOOKUP(Table26[[#This Row],[شماره پرسنلی]],Table1[#All],16,FALSE)+Table26[[#This Row],[امتیاز کارکرد]]+Table26[[#This Row],[امتیاز رضایت]])*Table26[[#This Row],[رتبه کارمند]]*Table26[[#This Row],[امتیاز عملکرد]]</f>
        <v>#N/A</v>
      </c>
      <c r="T12" s="50" t="e">
        <f ca="1">ROUND(Table26[[#This Row],[امتیاز نهایی]]*'تنظیمات دوره'!$B$6,0)</f>
        <v>#N/A</v>
      </c>
      <c r="U12" s="43"/>
    </row>
    <row r="13" spans="1:21" x14ac:dyDescent="0.15">
      <c r="A13" s="42">
        <v>10</v>
      </c>
      <c r="B13" s="35"/>
      <c r="C13" s="36" t="e">
        <f>VLOOKUP(Table26[[#This Row],[شماره پرسنلی]],Table1[[شماره پرسنلی]:[نام خانوادگی]],2,FALSE)&amp; " " &amp; VLOOKUP(Table26[[#This Row],[شماره پرسنلی]],Table1[[شماره پرسنلی]:[نام خانوادگی]],3,FALSE)</f>
        <v>#N/A</v>
      </c>
      <c r="D13" s="36" t="e">
        <f>VLOOKUP(Table26[[#This Row],[شماره پرسنلی]],Table1[#All],7,FALSE)</f>
        <v>#N/A</v>
      </c>
      <c r="E13" s="48" t="e">
        <f>VLOOKUP(Table26[[#This Row],[شماره پرسنلی]],Table1[#All],6,FALSE)</f>
        <v>#N/A</v>
      </c>
      <c r="F13" s="37">
        <v>444</v>
      </c>
      <c r="G13" s="49">
        <f>Table26[[#This Row],[کارکرد دوره (ساعت)]]/8*'جداول پایه'!$B$24</f>
        <v>5.5500000000000007</v>
      </c>
      <c r="H13" s="37">
        <v>60</v>
      </c>
      <c r="I13" s="37">
        <v>2</v>
      </c>
      <c r="J13" s="37">
        <v>0</v>
      </c>
      <c r="K13" s="37">
        <v>0</v>
      </c>
      <c r="L13" s="37">
        <v>0</v>
      </c>
      <c r="M13" s="49" t="e">
        <f>IF(Table26[[#This Row],[جایگاه سازمانی]]="عملیاتی",(Table26[[#This Row],[تعداد ماموریت شهری]]/7+Table26[[#This Row],[تعداد ماموریت جاده ای]]/3)*0.1+1,0)</f>
        <v>#N/A</v>
      </c>
      <c r="N13" s="37">
        <v>0</v>
      </c>
      <c r="O13" s="37">
        <v>0</v>
      </c>
      <c r="P13" s="49" t="e">
        <f>SUM(Table26[[#This Row],[عملکرد دوره عملیاتی]:[عملکرد دوره ستادی]])</f>
        <v>#N/A</v>
      </c>
      <c r="Q13" s="48">
        <v>100</v>
      </c>
      <c r="R13" s="48">
        <f ca="1">OFFSET(Table10[[#Headers],[امتیاز]],MATCH(Table26[[#This Row],[رضایت]],Table10[کف],1),0)</f>
        <v>5</v>
      </c>
      <c r="S13" s="49" t="e">
        <f ca="1">(VLOOKUP(Table26[[#This Row],[شماره پرسنلی]],Table1[#All],16,FALSE)+Table26[[#This Row],[امتیاز کارکرد]]+Table26[[#This Row],[امتیاز رضایت]])*Table26[[#This Row],[رتبه کارمند]]*Table26[[#This Row],[امتیاز عملکرد]]</f>
        <v>#N/A</v>
      </c>
      <c r="T13" s="50" t="e">
        <f ca="1">ROUND(Table26[[#This Row],[امتیاز نهایی]]*'تنظیمات دوره'!$B$6,0)</f>
        <v>#N/A</v>
      </c>
      <c r="U13" s="43"/>
    </row>
    <row r="14" spans="1:21" x14ac:dyDescent="0.15">
      <c r="A14" s="42">
        <v>11</v>
      </c>
      <c r="B14" s="35"/>
      <c r="C14" s="36" t="e">
        <f>VLOOKUP(Table26[[#This Row],[شماره پرسنلی]],Table1[[شماره پرسنلی]:[نام خانوادگی]],2,FALSE)&amp; " " &amp; VLOOKUP(Table26[[#This Row],[شماره پرسنلی]],Table1[[شماره پرسنلی]:[نام خانوادگی]],3,FALSE)</f>
        <v>#N/A</v>
      </c>
      <c r="D14" s="36" t="e">
        <f>VLOOKUP(Table26[[#This Row],[شماره پرسنلی]],Table1[#All],7,FALSE)</f>
        <v>#N/A</v>
      </c>
      <c r="E14" s="48" t="e">
        <f>VLOOKUP(Table26[[#This Row],[شماره پرسنلی]],Table1[#All],6,FALSE)</f>
        <v>#N/A</v>
      </c>
      <c r="F14" s="37">
        <v>444</v>
      </c>
      <c r="G14" s="49">
        <f>Table26[[#This Row],[کارکرد دوره (ساعت)]]/8*'جداول پایه'!$B$24</f>
        <v>5.5500000000000007</v>
      </c>
      <c r="H14" s="37">
        <v>74</v>
      </c>
      <c r="I14" s="37">
        <v>0</v>
      </c>
      <c r="J14" s="37">
        <v>0</v>
      </c>
      <c r="K14" s="37">
        <v>0</v>
      </c>
      <c r="L14" s="37">
        <v>0</v>
      </c>
      <c r="M14" s="49" t="e">
        <f>IF(Table26[[#This Row],[جایگاه سازمانی]]="عملیاتی",(Table26[[#This Row],[تعداد ماموریت شهری]]/7+Table26[[#This Row],[تعداد ماموریت جاده ای]]/3)*0.1+1,0)</f>
        <v>#N/A</v>
      </c>
      <c r="N14" s="37">
        <v>0</v>
      </c>
      <c r="O14" s="37">
        <v>0</v>
      </c>
      <c r="P14" s="49" t="e">
        <f>SUM(Table26[[#This Row],[عملکرد دوره عملیاتی]:[عملکرد دوره ستادی]])</f>
        <v>#N/A</v>
      </c>
      <c r="Q14" s="48">
        <v>90</v>
      </c>
      <c r="R14" s="48">
        <f ca="1">OFFSET(Table10[[#Headers],[امتیاز]],MATCH(Table26[[#This Row],[رضایت]],Table10[کف],1),0)</f>
        <v>3.6</v>
      </c>
      <c r="S14" s="49" t="e">
        <f ca="1">(VLOOKUP(Table26[[#This Row],[شماره پرسنلی]],Table1[#All],16,FALSE)+Table26[[#This Row],[امتیاز کارکرد]]+Table26[[#This Row],[امتیاز رضایت]])*Table26[[#This Row],[رتبه کارمند]]*Table26[[#This Row],[امتیاز عملکرد]]</f>
        <v>#N/A</v>
      </c>
      <c r="T14" s="50" t="e">
        <f ca="1">ROUND(Table26[[#This Row],[امتیاز نهایی]]*'تنظیمات دوره'!$B$6,0)</f>
        <v>#N/A</v>
      </c>
      <c r="U14" s="43"/>
    </row>
    <row r="15" spans="1:21" x14ac:dyDescent="0.15">
      <c r="A15" s="42">
        <v>12</v>
      </c>
      <c r="B15" s="35"/>
      <c r="C15" s="36" t="e">
        <f>VLOOKUP(Table26[[#This Row],[شماره پرسنلی]],Table1[[شماره پرسنلی]:[نام خانوادگی]],2,FALSE)&amp; " " &amp; VLOOKUP(Table26[[#This Row],[شماره پرسنلی]],Table1[[شماره پرسنلی]:[نام خانوادگی]],3,FALSE)</f>
        <v>#N/A</v>
      </c>
      <c r="D15" s="36" t="e">
        <f>VLOOKUP(Table26[[#This Row],[شماره پرسنلی]],Table1[#All],7,FALSE)</f>
        <v>#N/A</v>
      </c>
      <c r="E15" s="48" t="e">
        <f>VLOOKUP(Table26[[#This Row],[شماره پرسنلی]],Table1[#All],6,FALSE)</f>
        <v>#N/A</v>
      </c>
      <c r="F15" s="37">
        <v>474</v>
      </c>
      <c r="G15" s="49">
        <f>Table26[[#This Row],[کارکرد دوره (ساعت)]]/8*'جداول پایه'!$B$24</f>
        <v>5.9250000000000007</v>
      </c>
      <c r="H15" s="37">
        <v>90</v>
      </c>
      <c r="I15" s="37">
        <v>0</v>
      </c>
      <c r="J15" s="37">
        <v>0</v>
      </c>
      <c r="K15" s="37">
        <v>0</v>
      </c>
      <c r="L15" s="37">
        <v>0</v>
      </c>
      <c r="M15" s="49" t="e">
        <f>IF(Table26[[#This Row],[جایگاه سازمانی]]="عملیاتی",(Table26[[#This Row],[تعداد ماموریت شهری]]/7+Table26[[#This Row],[تعداد ماموریت جاده ای]]/3)*0.1+1,0)</f>
        <v>#N/A</v>
      </c>
      <c r="N15" s="37">
        <v>0</v>
      </c>
      <c r="O15" s="37">
        <v>0</v>
      </c>
      <c r="P15" s="49" t="e">
        <f>SUM(Table26[[#This Row],[عملکرد دوره عملیاتی]:[عملکرد دوره ستادی]])</f>
        <v>#N/A</v>
      </c>
      <c r="Q15" s="48">
        <v>100</v>
      </c>
      <c r="R15" s="48">
        <f ca="1">OFFSET(Table10[[#Headers],[امتیاز]],MATCH(Table26[[#This Row],[رضایت]],Table10[کف],1),0)</f>
        <v>5</v>
      </c>
      <c r="S15" s="49" t="e">
        <f ca="1">(VLOOKUP(Table26[[#This Row],[شماره پرسنلی]],Table1[#All],16,FALSE)+Table26[[#This Row],[امتیاز کارکرد]]+Table26[[#This Row],[امتیاز رضایت]])*Table26[[#This Row],[رتبه کارمند]]*Table26[[#This Row],[امتیاز عملکرد]]</f>
        <v>#N/A</v>
      </c>
      <c r="T15" s="50" t="e">
        <f ca="1">ROUND(Table26[[#This Row],[امتیاز نهایی]]*'تنظیمات دوره'!$B$6,0)</f>
        <v>#N/A</v>
      </c>
      <c r="U15" s="43"/>
    </row>
    <row r="16" spans="1:21" x14ac:dyDescent="0.15">
      <c r="A16" s="42">
        <v>13</v>
      </c>
      <c r="B16" s="35"/>
      <c r="C16" s="36" t="e">
        <f>VLOOKUP(Table26[[#This Row],[شماره پرسنلی]],Table1[[شماره پرسنلی]:[نام خانوادگی]],2,FALSE)&amp; " " &amp; VLOOKUP(Table26[[#This Row],[شماره پرسنلی]],Table1[[شماره پرسنلی]:[نام خانوادگی]],3,FALSE)</f>
        <v>#N/A</v>
      </c>
      <c r="D16" s="36" t="e">
        <f>VLOOKUP(Table26[[#This Row],[شماره پرسنلی]],Table1[#All],7,FALSE)</f>
        <v>#N/A</v>
      </c>
      <c r="E16" s="48" t="e">
        <f>VLOOKUP(Table26[[#This Row],[شماره پرسنلی]],Table1[#All],6,FALSE)</f>
        <v>#N/A</v>
      </c>
      <c r="F16" s="37">
        <v>468</v>
      </c>
      <c r="G16" s="49">
        <f>Table26[[#This Row],[کارکرد دوره (ساعت)]]/8*'جداول پایه'!$B$24</f>
        <v>5.8500000000000005</v>
      </c>
      <c r="H16" s="37">
        <v>23</v>
      </c>
      <c r="I16" s="37">
        <v>6</v>
      </c>
      <c r="J16" s="37">
        <v>0</v>
      </c>
      <c r="K16" s="37">
        <v>0</v>
      </c>
      <c r="L16" s="37">
        <v>0</v>
      </c>
      <c r="M16" s="49" t="e">
        <f>IF(Table26[[#This Row],[جایگاه سازمانی]]="عملیاتی",(Table26[[#This Row],[تعداد ماموریت شهری]]/7+Table26[[#This Row],[تعداد ماموریت جاده ای]]/3)*0.1+1,0)</f>
        <v>#N/A</v>
      </c>
      <c r="N16" s="37">
        <v>0</v>
      </c>
      <c r="O16" s="37">
        <v>0</v>
      </c>
      <c r="P16" s="49" t="e">
        <f>SUM(Table26[[#This Row],[عملکرد دوره عملیاتی]:[عملکرد دوره ستادی]])</f>
        <v>#N/A</v>
      </c>
      <c r="Q16" s="48">
        <v>100</v>
      </c>
      <c r="R16" s="48">
        <f ca="1">OFFSET(Table10[[#Headers],[امتیاز]],MATCH(Table26[[#This Row],[رضایت]],Table10[کف],1),0)</f>
        <v>5</v>
      </c>
      <c r="S16" s="49" t="e">
        <f ca="1">(VLOOKUP(Table26[[#This Row],[شماره پرسنلی]],Table1[#All],16,FALSE)+Table26[[#This Row],[امتیاز کارکرد]]+Table26[[#This Row],[امتیاز رضایت]])*Table26[[#This Row],[رتبه کارمند]]*Table26[[#This Row],[امتیاز عملکرد]]</f>
        <v>#N/A</v>
      </c>
      <c r="T16" s="50" t="e">
        <f ca="1">ROUND(Table26[[#This Row],[امتیاز نهایی]]*'تنظیمات دوره'!$B$6,0)</f>
        <v>#N/A</v>
      </c>
      <c r="U16" s="43"/>
    </row>
    <row r="17" spans="1:21 16361:16361" x14ac:dyDescent="0.15">
      <c r="A17" s="42">
        <v>14</v>
      </c>
      <c r="B17" s="35"/>
      <c r="C17" s="36" t="e">
        <f>VLOOKUP(Table26[[#This Row],[شماره پرسنلی]],Table1[[شماره پرسنلی]:[نام خانوادگی]],2,FALSE)&amp; " " &amp; VLOOKUP(Table26[[#This Row],[شماره پرسنلی]],Table1[[شماره پرسنلی]:[نام خانوادگی]],3,FALSE)</f>
        <v>#N/A</v>
      </c>
      <c r="D17" s="36" t="e">
        <f>VLOOKUP(Table26[[#This Row],[شماره پرسنلی]],Table1[#All],7,FALSE)</f>
        <v>#N/A</v>
      </c>
      <c r="E17" s="48" t="e">
        <f>VLOOKUP(Table26[[#This Row],[شماره پرسنلی]],Table1[#All],6,FALSE)</f>
        <v>#N/A</v>
      </c>
      <c r="F17" s="37">
        <v>480</v>
      </c>
      <c r="G17" s="49">
        <f>Table26[[#This Row],[کارکرد دوره (ساعت)]]/8*'جداول پایه'!$B$24</f>
        <v>6</v>
      </c>
      <c r="H17" s="37">
        <v>86</v>
      </c>
      <c r="I17" s="37">
        <v>4</v>
      </c>
      <c r="J17" s="37">
        <v>0</v>
      </c>
      <c r="K17" s="37">
        <v>0</v>
      </c>
      <c r="L17" s="37">
        <v>0</v>
      </c>
      <c r="M17" s="49" t="e">
        <f>IF(Table26[[#This Row],[جایگاه سازمانی]]="عملیاتی",(Table26[[#This Row],[تعداد ماموریت شهری]]/7+Table26[[#This Row],[تعداد ماموریت جاده ای]]/3)*0.1+1,0)</f>
        <v>#N/A</v>
      </c>
      <c r="N17" s="37">
        <v>0</v>
      </c>
      <c r="O17" s="37">
        <v>0</v>
      </c>
      <c r="P17" s="49" t="e">
        <f>SUM(Table26[[#This Row],[عملکرد دوره عملیاتی]:[عملکرد دوره ستادی]])</f>
        <v>#N/A</v>
      </c>
      <c r="Q17" s="48">
        <v>90</v>
      </c>
      <c r="R17" s="48">
        <f ca="1">OFFSET(Table10[[#Headers],[امتیاز]],MATCH(Table26[[#This Row],[رضایت]],Table10[کف],1),0)</f>
        <v>3.6</v>
      </c>
      <c r="S17" s="49" t="e">
        <f ca="1">(VLOOKUP(Table26[[#This Row],[شماره پرسنلی]],Table1[#All],16,FALSE)+Table26[[#This Row],[امتیاز کارکرد]]+Table26[[#This Row],[امتیاز رضایت]])*Table26[[#This Row],[رتبه کارمند]]*Table26[[#This Row],[امتیاز عملکرد]]</f>
        <v>#N/A</v>
      </c>
      <c r="T17" s="50" t="e">
        <f ca="1">ROUND(Table26[[#This Row],[امتیاز نهایی]]*'تنظیمات دوره'!$B$6,0)</f>
        <v>#N/A</v>
      </c>
      <c r="U17" s="43"/>
    </row>
    <row r="18" spans="1:21 16361:16361" x14ac:dyDescent="0.15">
      <c r="A18" s="42">
        <v>15</v>
      </c>
      <c r="B18" s="35"/>
      <c r="C18" s="36" t="e">
        <f>VLOOKUP(Table26[[#This Row],[شماره پرسنلی]],Table1[[شماره پرسنلی]:[نام خانوادگی]],2,FALSE)&amp; " " &amp; VLOOKUP(Table26[[#This Row],[شماره پرسنلی]],Table1[[شماره پرسنلی]:[نام خانوادگی]],3,FALSE)</f>
        <v>#N/A</v>
      </c>
      <c r="D18" s="36" t="e">
        <f>VLOOKUP(Table26[[#This Row],[شماره پرسنلی]],Table1[#All],7,FALSE)</f>
        <v>#N/A</v>
      </c>
      <c r="E18" s="48" t="e">
        <f>VLOOKUP(Table26[[#This Row],[شماره پرسنلی]],Table1[#All],6,FALSE)</f>
        <v>#N/A</v>
      </c>
      <c r="F18" s="37">
        <v>432</v>
      </c>
      <c r="G18" s="49">
        <f>Table26[[#This Row],[کارکرد دوره (ساعت)]]/8*'جداول پایه'!$B$24</f>
        <v>5.4</v>
      </c>
      <c r="H18" s="37">
        <v>83</v>
      </c>
      <c r="I18" s="37">
        <v>3</v>
      </c>
      <c r="J18" s="37">
        <v>0</v>
      </c>
      <c r="K18" s="37">
        <v>0</v>
      </c>
      <c r="L18" s="37">
        <v>0</v>
      </c>
      <c r="M18" s="49" t="e">
        <f>IF(Table26[[#This Row],[جایگاه سازمانی]]="عملیاتی",(Table26[[#This Row],[تعداد ماموریت شهری]]/7+Table26[[#This Row],[تعداد ماموریت جاده ای]]/3)*0.1+1,0)</f>
        <v>#N/A</v>
      </c>
      <c r="N18" s="37">
        <v>0</v>
      </c>
      <c r="O18" s="37">
        <v>0</v>
      </c>
      <c r="P18" s="49" t="e">
        <f>SUM(Table26[[#This Row],[عملکرد دوره عملیاتی]:[عملکرد دوره ستادی]])</f>
        <v>#N/A</v>
      </c>
      <c r="Q18" s="48">
        <v>100</v>
      </c>
      <c r="R18" s="48">
        <f ca="1">OFFSET(Table10[[#Headers],[امتیاز]],MATCH(Table26[[#This Row],[رضایت]],Table10[کف],1),0)</f>
        <v>5</v>
      </c>
      <c r="S18" s="49" t="e">
        <f ca="1">(VLOOKUP(Table26[[#This Row],[شماره پرسنلی]],Table1[#All],16,FALSE)+Table26[[#This Row],[امتیاز کارکرد]]+Table26[[#This Row],[امتیاز رضایت]])*Table26[[#This Row],[رتبه کارمند]]*Table26[[#This Row],[امتیاز عملکرد]]</f>
        <v>#N/A</v>
      </c>
      <c r="T18" s="50" t="e">
        <f ca="1">ROUND(Table26[[#This Row],[امتیاز نهایی]]*'تنظیمات دوره'!$B$6,0)</f>
        <v>#N/A</v>
      </c>
      <c r="U18" s="43"/>
    </row>
    <row r="19" spans="1:21 16361:16361" x14ac:dyDescent="0.15">
      <c r="A19" s="42">
        <v>16</v>
      </c>
      <c r="B19" s="35"/>
      <c r="C19" s="36" t="e">
        <f>VLOOKUP(Table26[[#This Row],[شماره پرسنلی]],Table1[[شماره پرسنلی]:[نام خانوادگی]],2,FALSE)&amp; " " &amp; VLOOKUP(Table26[[#This Row],[شماره پرسنلی]],Table1[[شماره پرسنلی]:[نام خانوادگی]],3,FALSE)</f>
        <v>#N/A</v>
      </c>
      <c r="D19" s="36" t="e">
        <f>VLOOKUP(Table26[[#This Row],[شماره پرسنلی]],Table1[#All],7,FALSE)</f>
        <v>#N/A</v>
      </c>
      <c r="E19" s="48" t="e">
        <f>VLOOKUP(Table26[[#This Row],[شماره پرسنلی]],Table1[#All],6,FALSE)</f>
        <v>#N/A</v>
      </c>
      <c r="F19" s="37">
        <v>360</v>
      </c>
      <c r="G19" s="49">
        <f>Table26[[#This Row],[کارکرد دوره (ساعت)]]/8*'جداول پایه'!$B$24</f>
        <v>4.5</v>
      </c>
      <c r="H19" s="37">
        <v>0</v>
      </c>
      <c r="I19" s="37">
        <v>26</v>
      </c>
      <c r="J19" s="37">
        <v>0</v>
      </c>
      <c r="K19" s="37">
        <v>0</v>
      </c>
      <c r="L19" s="37">
        <v>0</v>
      </c>
      <c r="M19" s="49" t="e">
        <f>IF(Table26[[#This Row],[جایگاه سازمانی]]="عملیاتی",(Table26[[#This Row],[تعداد ماموریت شهری]]/7+Table26[[#This Row],[تعداد ماموریت جاده ای]]/3)*0.1+1,0)</f>
        <v>#N/A</v>
      </c>
      <c r="N19" s="37">
        <v>0</v>
      </c>
      <c r="O19" s="37">
        <v>0</v>
      </c>
      <c r="P19" s="49" t="e">
        <f>SUM(Table26[[#This Row],[عملکرد دوره عملیاتی]:[عملکرد دوره ستادی]])</f>
        <v>#N/A</v>
      </c>
      <c r="Q19" s="48">
        <v>100</v>
      </c>
      <c r="R19" s="48">
        <f ca="1">OFFSET(Table10[[#Headers],[امتیاز]],MATCH(Table26[[#This Row],[رضایت]],Table10[کف],1),0)</f>
        <v>5</v>
      </c>
      <c r="S19" s="49" t="e">
        <f ca="1">(VLOOKUP(Table26[[#This Row],[شماره پرسنلی]],Table1[#All],16,FALSE)+Table26[[#This Row],[امتیاز کارکرد]]+Table26[[#This Row],[امتیاز رضایت]])*Table26[[#This Row],[رتبه کارمند]]*Table26[[#This Row],[امتیاز عملکرد]]</f>
        <v>#N/A</v>
      </c>
      <c r="T19" s="50" t="e">
        <f ca="1">ROUND(Table26[[#This Row],[امتیاز نهایی]]*'تنظیمات دوره'!$B$6,0)</f>
        <v>#N/A</v>
      </c>
      <c r="U19" s="43"/>
    </row>
    <row r="20" spans="1:21 16361:16361" x14ac:dyDescent="0.15">
      <c r="A20" s="42">
        <v>17</v>
      </c>
      <c r="B20" s="35"/>
      <c r="C20" s="36" t="e">
        <f>VLOOKUP(Table26[[#This Row],[شماره پرسنلی]],Table1[[شماره پرسنلی]:[نام خانوادگی]],2,FALSE)&amp; " " &amp; VLOOKUP(Table26[[#This Row],[شماره پرسنلی]],Table1[[شماره پرسنلی]:[نام خانوادگی]],3,FALSE)</f>
        <v>#N/A</v>
      </c>
      <c r="D20" s="36" t="e">
        <f>VLOOKUP(Table26[[#This Row],[شماره پرسنلی]],Table1[#All],7,FALSE)</f>
        <v>#N/A</v>
      </c>
      <c r="E20" s="48" t="e">
        <f>VLOOKUP(Table26[[#This Row],[شماره پرسنلی]],Table1[#All],6,FALSE)</f>
        <v>#N/A</v>
      </c>
      <c r="F20" s="37">
        <v>480</v>
      </c>
      <c r="G20" s="49">
        <f>Table26[[#This Row],[کارکرد دوره (ساعت)]]/8*'جداول پایه'!$B$24</f>
        <v>6</v>
      </c>
      <c r="H20" s="37">
        <v>89</v>
      </c>
      <c r="I20" s="37">
        <v>2</v>
      </c>
      <c r="J20" s="37">
        <v>0</v>
      </c>
      <c r="K20" s="37">
        <v>0</v>
      </c>
      <c r="L20" s="37">
        <v>0</v>
      </c>
      <c r="M20" s="49" t="e">
        <f>IF(Table26[[#This Row],[جایگاه سازمانی]]="عملیاتی",(Table26[[#This Row],[تعداد ماموریت شهری]]/7+Table26[[#This Row],[تعداد ماموریت جاده ای]]/3)*0.1+1,0)</f>
        <v>#N/A</v>
      </c>
      <c r="N20" s="37">
        <v>0</v>
      </c>
      <c r="O20" s="37">
        <v>0</v>
      </c>
      <c r="P20" s="49" t="e">
        <f>SUM(Table26[[#This Row],[عملکرد دوره عملیاتی]:[عملکرد دوره ستادی]])</f>
        <v>#N/A</v>
      </c>
      <c r="Q20" s="48">
        <v>100</v>
      </c>
      <c r="R20" s="48">
        <f ca="1">OFFSET(Table10[[#Headers],[امتیاز]],MATCH(Table26[[#This Row],[رضایت]],Table10[کف],1),0)</f>
        <v>5</v>
      </c>
      <c r="S20" s="49" t="e">
        <f ca="1">(VLOOKUP(Table26[[#This Row],[شماره پرسنلی]],Table1[#All],16,FALSE)+Table26[[#This Row],[امتیاز کارکرد]]+Table26[[#This Row],[امتیاز رضایت]])*Table26[[#This Row],[رتبه کارمند]]*Table26[[#This Row],[امتیاز عملکرد]]</f>
        <v>#N/A</v>
      </c>
      <c r="T20" s="50" t="e">
        <f ca="1">ROUND(Table26[[#This Row],[امتیاز نهایی]]*'تنظیمات دوره'!$B$6,0)</f>
        <v>#N/A</v>
      </c>
      <c r="U20" s="43"/>
    </row>
    <row r="21" spans="1:21 16361:16361" x14ac:dyDescent="0.15">
      <c r="A21" s="42">
        <v>18</v>
      </c>
      <c r="B21" s="35"/>
      <c r="C21" s="36" t="e">
        <f>VLOOKUP(Table26[[#This Row],[شماره پرسنلی]],Table1[[شماره پرسنلی]:[نام خانوادگی]],2,FALSE)&amp; " " &amp; VLOOKUP(Table26[[#This Row],[شماره پرسنلی]],Table1[[شماره پرسنلی]:[نام خانوادگی]],3,FALSE)</f>
        <v>#N/A</v>
      </c>
      <c r="D21" s="36" t="e">
        <f>VLOOKUP(Table26[[#This Row],[شماره پرسنلی]],Table1[#All],7,FALSE)</f>
        <v>#N/A</v>
      </c>
      <c r="E21" s="48" t="e">
        <f>VLOOKUP(Table26[[#This Row],[شماره پرسنلی]],Table1[#All],6,FALSE)</f>
        <v>#N/A</v>
      </c>
      <c r="F21" s="37">
        <v>468</v>
      </c>
      <c r="G21" s="49">
        <f>Table26[[#This Row],[کارکرد دوره (ساعت)]]/8*'جداول پایه'!$B$24</f>
        <v>5.8500000000000005</v>
      </c>
      <c r="H21" s="37">
        <v>0</v>
      </c>
      <c r="I21" s="37">
        <v>53</v>
      </c>
      <c r="J21" s="37">
        <v>0</v>
      </c>
      <c r="K21" s="37">
        <v>0</v>
      </c>
      <c r="L21" s="37">
        <v>0</v>
      </c>
      <c r="M21" s="49" t="e">
        <f>IF(Table26[[#This Row],[جایگاه سازمانی]]="عملیاتی",(Table26[[#This Row],[تعداد ماموریت شهری]]/7+Table26[[#This Row],[تعداد ماموریت جاده ای]]/3)*0.1+1,0)</f>
        <v>#N/A</v>
      </c>
      <c r="N21" s="37">
        <v>0</v>
      </c>
      <c r="O21" s="37">
        <v>0</v>
      </c>
      <c r="P21" s="49" t="e">
        <f>SUM(Table26[[#This Row],[عملکرد دوره عملیاتی]:[عملکرد دوره ستادی]])</f>
        <v>#N/A</v>
      </c>
      <c r="Q21" s="48">
        <v>100</v>
      </c>
      <c r="R21" s="48">
        <f ca="1">OFFSET(Table10[[#Headers],[امتیاز]],MATCH(Table26[[#This Row],[رضایت]],Table10[کف],1),0)</f>
        <v>5</v>
      </c>
      <c r="S21" s="49" t="e">
        <f ca="1">(VLOOKUP(Table26[[#This Row],[شماره پرسنلی]],Table1[#All],16,FALSE)+Table26[[#This Row],[امتیاز کارکرد]]+Table26[[#This Row],[امتیاز رضایت]])*Table26[[#This Row],[رتبه کارمند]]*Table26[[#This Row],[امتیاز عملکرد]]</f>
        <v>#N/A</v>
      </c>
      <c r="T21" s="50" t="e">
        <f ca="1">ROUND(Table26[[#This Row],[امتیاز نهایی]]*'تنظیمات دوره'!$B$6,0)</f>
        <v>#N/A</v>
      </c>
      <c r="U21" s="43"/>
    </row>
    <row r="22" spans="1:21 16361:16361" x14ac:dyDescent="0.15">
      <c r="A22" s="42">
        <v>19</v>
      </c>
      <c r="B22" s="35"/>
      <c r="C22" s="36" t="e">
        <f>VLOOKUP(Table26[[#This Row],[شماره پرسنلی]],Table1[[شماره پرسنلی]:[نام خانوادگی]],2,FALSE)&amp; " " &amp; VLOOKUP(Table26[[#This Row],[شماره پرسنلی]],Table1[[شماره پرسنلی]:[نام خانوادگی]],3,FALSE)</f>
        <v>#N/A</v>
      </c>
      <c r="D22" s="36" t="e">
        <f>VLOOKUP(Table26[[#This Row],[شماره پرسنلی]],Table1[#All],7,FALSE)</f>
        <v>#N/A</v>
      </c>
      <c r="E22" s="48" t="e">
        <f>VLOOKUP(Table26[[#This Row],[شماره پرسنلی]],Table1[#All],6,FALSE)</f>
        <v>#N/A</v>
      </c>
      <c r="F22" s="37">
        <v>504</v>
      </c>
      <c r="G22" s="49">
        <f>Table26[[#This Row],[کارکرد دوره (ساعت)]]/8*'جداول پایه'!$B$24</f>
        <v>6.3000000000000007</v>
      </c>
      <c r="H22" s="37">
        <v>0</v>
      </c>
      <c r="I22" s="37">
        <v>13</v>
      </c>
      <c r="J22" s="37">
        <v>0</v>
      </c>
      <c r="K22" s="37">
        <v>0</v>
      </c>
      <c r="L22" s="37">
        <v>0</v>
      </c>
      <c r="M22" s="49" t="e">
        <f>IF(Table26[[#This Row],[جایگاه سازمانی]]="عملیاتی",(Table26[[#This Row],[تعداد ماموریت شهری]]/7+Table26[[#This Row],[تعداد ماموریت جاده ای]]/3)*0.1+1,0)</f>
        <v>#N/A</v>
      </c>
      <c r="N22" s="37">
        <v>0</v>
      </c>
      <c r="O22" s="37">
        <v>0</v>
      </c>
      <c r="P22" s="49" t="e">
        <f>SUM(Table26[[#This Row],[عملکرد دوره عملیاتی]:[عملکرد دوره ستادی]])</f>
        <v>#N/A</v>
      </c>
      <c r="Q22" s="48">
        <v>95</v>
      </c>
      <c r="R22" s="48">
        <f ca="1">OFFSET(Table10[[#Headers],[امتیاز]],MATCH(Table26[[#This Row],[رضایت]],Table10[کف],1),0)</f>
        <v>5</v>
      </c>
      <c r="S22" s="49" t="e">
        <f ca="1">(VLOOKUP(Table26[[#This Row],[شماره پرسنلی]],Table1[#All],16,FALSE)+Table26[[#This Row],[امتیاز کارکرد]]+Table26[[#This Row],[امتیاز رضایت]])*Table26[[#This Row],[رتبه کارمند]]*Table26[[#This Row],[امتیاز عملکرد]]</f>
        <v>#N/A</v>
      </c>
      <c r="T22" s="50" t="e">
        <f ca="1">ROUND(Table26[[#This Row],[امتیاز نهایی]]*'تنظیمات دوره'!$B$6,0)</f>
        <v>#N/A</v>
      </c>
      <c r="U22" s="43"/>
    </row>
    <row r="23" spans="1:21 16361:16361" x14ac:dyDescent="0.15">
      <c r="A23" s="42">
        <v>20</v>
      </c>
      <c r="B23" s="35"/>
      <c r="C23" s="36" t="e">
        <f>VLOOKUP(Table26[[#This Row],[شماره پرسنلی]],Table1[[شماره پرسنلی]:[نام خانوادگی]],2,FALSE)&amp; " " &amp; VLOOKUP(Table26[[#This Row],[شماره پرسنلی]],Table1[[شماره پرسنلی]:[نام خانوادگی]],3,FALSE)</f>
        <v>#N/A</v>
      </c>
      <c r="D23" s="36" t="e">
        <f>VLOOKUP(Table26[[#This Row],[شماره پرسنلی]],Table1[#All],7,FALSE)</f>
        <v>#N/A</v>
      </c>
      <c r="E23" s="48" t="e">
        <f>VLOOKUP(Table26[[#This Row],[شماره پرسنلی]],Table1[#All],6,FALSE)</f>
        <v>#N/A</v>
      </c>
      <c r="F23" s="37">
        <v>468</v>
      </c>
      <c r="G23" s="49">
        <f>Table26[[#This Row],[کارکرد دوره (ساعت)]]/8*'جداول پایه'!$B$24</f>
        <v>5.8500000000000005</v>
      </c>
      <c r="H23" s="37">
        <v>1</v>
      </c>
      <c r="I23" s="37">
        <v>43</v>
      </c>
      <c r="J23" s="37">
        <v>0</v>
      </c>
      <c r="K23" s="37">
        <v>0</v>
      </c>
      <c r="L23" s="37">
        <v>0</v>
      </c>
      <c r="M23" s="49" t="e">
        <f>IF(Table26[[#This Row],[جایگاه سازمانی]]="عملیاتی",(Table26[[#This Row],[تعداد ماموریت شهری]]/7+Table26[[#This Row],[تعداد ماموریت جاده ای]]/3)*0.1+1,0)</f>
        <v>#N/A</v>
      </c>
      <c r="N23" s="37">
        <v>0</v>
      </c>
      <c r="O23" s="37">
        <v>0</v>
      </c>
      <c r="P23" s="49" t="e">
        <f>SUM(Table26[[#This Row],[عملکرد دوره عملیاتی]:[عملکرد دوره ستادی]])</f>
        <v>#N/A</v>
      </c>
      <c r="Q23" s="48">
        <v>90</v>
      </c>
      <c r="R23" s="48">
        <f ca="1">OFFSET(Table10[[#Headers],[امتیاز]],MATCH(Table26[[#This Row],[رضایت]],Table10[کف],1),0)</f>
        <v>3.6</v>
      </c>
      <c r="S23" s="49" t="e">
        <f ca="1">(VLOOKUP(Table26[[#This Row],[شماره پرسنلی]],Table1[#All],16,FALSE)+Table26[[#This Row],[امتیاز کارکرد]]+Table26[[#This Row],[امتیاز رضایت]])*Table26[[#This Row],[رتبه کارمند]]*Table26[[#This Row],[امتیاز عملکرد]]</f>
        <v>#N/A</v>
      </c>
      <c r="T23" s="50" t="e">
        <f ca="1">ROUND(Table26[[#This Row],[امتیاز نهایی]]*'تنظیمات دوره'!$B$6,0)</f>
        <v>#N/A</v>
      </c>
      <c r="U23" s="43"/>
    </row>
    <row r="24" spans="1:21 16361:16361" x14ac:dyDescent="0.15">
      <c r="A24" s="42">
        <v>21</v>
      </c>
      <c r="B24" s="35"/>
      <c r="C24" s="36" t="e">
        <f>VLOOKUP(Table26[[#This Row],[شماره پرسنلی]],Table1[[شماره پرسنلی]:[نام خانوادگی]],2,FALSE)&amp; " " &amp; VLOOKUP(Table26[[#This Row],[شماره پرسنلی]],Table1[[شماره پرسنلی]:[نام خانوادگی]],3,FALSE)</f>
        <v>#N/A</v>
      </c>
      <c r="D24" s="36" t="e">
        <f>VLOOKUP(Table26[[#This Row],[شماره پرسنلی]],Table1[#All],7,FALSE)</f>
        <v>#N/A</v>
      </c>
      <c r="E24" s="48" t="e">
        <f>VLOOKUP(Table26[[#This Row],[شماره پرسنلی]],Table1[#All],6,FALSE)</f>
        <v>#N/A</v>
      </c>
      <c r="F24" s="37">
        <v>498</v>
      </c>
      <c r="G24" s="49">
        <f>Table26[[#This Row],[کارکرد دوره (ساعت)]]/8*'جداول پایه'!$B$24</f>
        <v>6.2250000000000005</v>
      </c>
      <c r="H24" s="37">
        <v>0</v>
      </c>
      <c r="I24" s="37">
        <v>33</v>
      </c>
      <c r="J24" s="37">
        <v>0</v>
      </c>
      <c r="K24" s="37">
        <v>0</v>
      </c>
      <c r="L24" s="37">
        <v>0</v>
      </c>
      <c r="M24" s="49" t="e">
        <f>IF(Table26[[#This Row],[جایگاه سازمانی]]="عملیاتی",(Table26[[#This Row],[تعداد ماموریت شهری]]/7+Table26[[#This Row],[تعداد ماموریت جاده ای]]/3)*0.1+1,0)</f>
        <v>#N/A</v>
      </c>
      <c r="N24" s="37">
        <v>0</v>
      </c>
      <c r="O24" s="37">
        <v>0</v>
      </c>
      <c r="P24" s="49" t="e">
        <f>SUM(Table26[[#This Row],[عملکرد دوره عملیاتی]:[عملکرد دوره ستادی]])</f>
        <v>#N/A</v>
      </c>
      <c r="Q24" s="48">
        <v>100</v>
      </c>
      <c r="R24" s="48">
        <f ca="1">OFFSET(Table10[[#Headers],[امتیاز]],MATCH(Table26[[#This Row],[رضایت]],Table10[کف],1),0)</f>
        <v>5</v>
      </c>
      <c r="S24" s="49" t="e">
        <f ca="1">(VLOOKUP(Table26[[#This Row],[شماره پرسنلی]],Table1[#All],16,FALSE)+Table26[[#This Row],[امتیاز کارکرد]]+Table26[[#This Row],[امتیاز رضایت]])*Table26[[#This Row],[رتبه کارمند]]*Table26[[#This Row],[امتیاز عملکرد]]</f>
        <v>#N/A</v>
      </c>
      <c r="T24" s="50" t="e">
        <f ca="1">ROUND(Table26[[#This Row],[امتیاز نهایی]]*'تنظیمات دوره'!$B$6,0)</f>
        <v>#N/A</v>
      </c>
      <c r="U24" s="43"/>
    </row>
    <row r="25" spans="1:21 16361:16361" x14ac:dyDescent="0.15">
      <c r="A25" s="42">
        <v>22</v>
      </c>
      <c r="B25" s="35"/>
      <c r="C25" s="36" t="e">
        <f>VLOOKUP(Table26[[#This Row],[شماره پرسنلی]],Table1[[شماره پرسنلی]:[نام خانوادگی]],2,FALSE)&amp; " " &amp; VLOOKUP(Table26[[#This Row],[شماره پرسنلی]],Table1[[شماره پرسنلی]:[نام خانوادگی]],3,FALSE)</f>
        <v>#N/A</v>
      </c>
      <c r="D25" s="36" t="e">
        <f>VLOOKUP(Table26[[#This Row],[شماره پرسنلی]],Table1[#All],7,FALSE)</f>
        <v>#N/A</v>
      </c>
      <c r="E25" s="48" t="e">
        <f>VLOOKUP(Table26[[#This Row],[شماره پرسنلی]],Table1[#All],6,FALSE)</f>
        <v>#N/A</v>
      </c>
      <c r="F25" s="37">
        <v>456</v>
      </c>
      <c r="G25" s="49">
        <f>Table26[[#This Row],[کارکرد دوره (ساعت)]]/8*'جداول پایه'!$B$24</f>
        <v>5.7</v>
      </c>
      <c r="H25" s="37">
        <v>83</v>
      </c>
      <c r="I25" s="37">
        <v>1</v>
      </c>
      <c r="J25" s="37">
        <v>0</v>
      </c>
      <c r="K25" s="37">
        <v>0</v>
      </c>
      <c r="L25" s="37">
        <v>0</v>
      </c>
      <c r="M25" s="49" t="e">
        <f>IF(Table26[[#This Row],[جایگاه سازمانی]]="عملیاتی",(Table26[[#This Row],[تعداد ماموریت شهری]]/7+Table26[[#This Row],[تعداد ماموریت جاده ای]]/3)*0.1+1,0)</f>
        <v>#N/A</v>
      </c>
      <c r="N25" s="37">
        <v>0</v>
      </c>
      <c r="O25" s="37">
        <v>0</v>
      </c>
      <c r="P25" s="49" t="e">
        <f>SUM(Table26[[#This Row],[عملکرد دوره عملیاتی]:[عملکرد دوره ستادی]])</f>
        <v>#N/A</v>
      </c>
      <c r="Q25" s="48">
        <v>100</v>
      </c>
      <c r="R25" s="48">
        <f ca="1">OFFSET(Table10[[#Headers],[امتیاز]],MATCH(Table26[[#This Row],[رضایت]],Table10[کف],1),0)</f>
        <v>5</v>
      </c>
      <c r="S25" s="49" t="e">
        <f ca="1">(VLOOKUP(Table26[[#This Row],[شماره پرسنلی]],Table1[#All],16,FALSE)+Table26[[#This Row],[امتیاز کارکرد]]+Table26[[#This Row],[امتیاز رضایت]])*Table26[[#This Row],[رتبه کارمند]]*Table26[[#This Row],[امتیاز عملکرد]]</f>
        <v>#N/A</v>
      </c>
      <c r="T25" s="50" t="e">
        <f ca="1">ROUND(Table26[[#This Row],[امتیاز نهایی]]*'تنظیمات دوره'!$B$6,0)</f>
        <v>#N/A</v>
      </c>
      <c r="U25" s="43"/>
    </row>
    <row r="26" spans="1:21 16361:16361" x14ac:dyDescent="0.15">
      <c r="A26" s="42">
        <v>23</v>
      </c>
      <c r="B26" s="35"/>
      <c r="C26" s="36" t="e">
        <f>VLOOKUP(Table26[[#This Row],[شماره پرسنلی]],Table1[[شماره پرسنلی]:[نام خانوادگی]],2,FALSE)&amp; " " &amp; VLOOKUP(Table26[[#This Row],[شماره پرسنلی]],Table1[[شماره پرسنلی]:[نام خانوادگی]],3,FALSE)</f>
        <v>#N/A</v>
      </c>
      <c r="D26" s="36" t="e">
        <f>VLOOKUP(Table26[[#This Row],[شماره پرسنلی]],Table1[#All],7,FALSE)</f>
        <v>#N/A</v>
      </c>
      <c r="E26" s="48" t="e">
        <f>VLOOKUP(Table26[[#This Row],[شماره پرسنلی]],Table1[#All],6,FALSE)</f>
        <v>#N/A</v>
      </c>
      <c r="F26" s="37">
        <v>480</v>
      </c>
      <c r="G26" s="49">
        <f>Table26[[#This Row],[کارکرد دوره (ساعت)]]/8*'جداول پایه'!$B$24</f>
        <v>6</v>
      </c>
      <c r="H26" s="37">
        <v>0</v>
      </c>
      <c r="I26" s="37">
        <v>14</v>
      </c>
      <c r="J26" s="37">
        <v>0</v>
      </c>
      <c r="K26" s="37">
        <v>0</v>
      </c>
      <c r="L26" s="37">
        <v>0</v>
      </c>
      <c r="M26" s="49" t="e">
        <f>IF(Table26[[#This Row],[جایگاه سازمانی]]="عملیاتی",(Table26[[#This Row],[تعداد ماموریت شهری]]/7+Table26[[#This Row],[تعداد ماموریت جاده ای]]/3)*0.1+1,0)</f>
        <v>#N/A</v>
      </c>
      <c r="N26" s="37">
        <v>0</v>
      </c>
      <c r="O26" s="37">
        <v>0</v>
      </c>
      <c r="P26" s="49" t="e">
        <f>SUM(Table26[[#This Row],[عملکرد دوره عملیاتی]:[عملکرد دوره ستادی]])</f>
        <v>#N/A</v>
      </c>
      <c r="Q26" s="48">
        <v>100</v>
      </c>
      <c r="R26" s="48">
        <f ca="1">OFFSET(Table10[[#Headers],[امتیاز]],MATCH(Table26[[#This Row],[رضایت]],Table10[کف],1),0)</f>
        <v>5</v>
      </c>
      <c r="S26" s="49" t="e">
        <f ca="1">(VLOOKUP(Table26[[#This Row],[شماره پرسنلی]],Table1[#All],16,FALSE)+Table26[[#This Row],[امتیاز کارکرد]]+Table26[[#This Row],[امتیاز رضایت]])*Table26[[#This Row],[رتبه کارمند]]*Table26[[#This Row],[امتیاز عملکرد]]</f>
        <v>#N/A</v>
      </c>
      <c r="T26" s="50" t="e">
        <f ca="1">ROUND(Table26[[#This Row],[امتیاز نهایی]]*'تنظیمات دوره'!$B$6,0)</f>
        <v>#N/A</v>
      </c>
      <c r="U26" s="43"/>
    </row>
    <row r="27" spans="1:21 16361:16361" x14ac:dyDescent="0.15">
      <c r="A27" s="42">
        <v>24</v>
      </c>
      <c r="B27" s="35"/>
      <c r="C27" s="36" t="e">
        <f>VLOOKUP(Table26[[#This Row],[شماره پرسنلی]],Table1[[شماره پرسنلی]:[نام خانوادگی]],2,FALSE)&amp; " " &amp; VLOOKUP(Table26[[#This Row],[شماره پرسنلی]],Table1[[شماره پرسنلی]:[نام خانوادگی]],3,FALSE)</f>
        <v>#N/A</v>
      </c>
      <c r="D27" s="36" t="e">
        <f>VLOOKUP(Table26[[#This Row],[شماره پرسنلی]],Table1[#All],7,FALSE)</f>
        <v>#N/A</v>
      </c>
      <c r="E27" s="48" t="e">
        <f>VLOOKUP(Table26[[#This Row],[شماره پرسنلی]],Table1[#All],6,FALSE)</f>
        <v>#N/A</v>
      </c>
      <c r="F27" s="37">
        <v>456</v>
      </c>
      <c r="G27" s="49">
        <f>Table26[[#This Row],[کارکرد دوره (ساعت)]]/8*'جداول پایه'!$B$24</f>
        <v>5.7</v>
      </c>
      <c r="H27" s="37">
        <v>0</v>
      </c>
      <c r="I27" s="37">
        <v>31</v>
      </c>
      <c r="J27" s="37">
        <v>0</v>
      </c>
      <c r="K27" s="37">
        <v>0</v>
      </c>
      <c r="L27" s="37">
        <v>0</v>
      </c>
      <c r="M27" s="49" t="e">
        <f>IF(Table26[[#This Row],[جایگاه سازمانی]]="عملیاتی",(Table26[[#This Row],[تعداد ماموریت شهری]]/7+Table26[[#This Row],[تعداد ماموریت جاده ای]]/3)*0.1+1,0)</f>
        <v>#N/A</v>
      </c>
      <c r="N27" s="37">
        <v>0</v>
      </c>
      <c r="O27" s="37">
        <v>0</v>
      </c>
      <c r="P27" s="49" t="e">
        <f>SUM(Table26[[#This Row],[عملکرد دوره عملیاتی]:[عملکرد دوره ستادی]])</f>
        <v>#N/A</v>
      </c>
      <c r="Q27" s="48">
        <v>100</v>
      </c>
      <c r="R27" s="48">
        <f ca="1">OFFSET(Table10[[#Headers],[امتیاز]],MATCH(Table26[[#This Row],[رضایت]],Table10[کف],1),0)</f>
        <v>5</v>
      </c>
      <c r="S27" s="49" t="e">
        <f ca="1">(VLOOKUP(Table26[[#This Row],[شماره پرسنلی]],Table1[#All],16,FALSE)+Table26[[#This Row],[امتیاز کارکرد]]+Table26[[#This Row],[امتیاز رضایت]])*Table26[[#This Row],[رتبه کارمند]]*Table26[[#This Row],[امتیاز عملکرد]]</f>
        <v>#N/A</v>
      </c>
      <c r="T27" s="50" t="e">
        <f ca="1">ROUND(Table26[[#This Row],[امتیاز نهایی]]*'تنظیمات دوره'!$B$6,0)</f>
        <v>#N/A</v>
      </c>
      <c r="U27" s="43"/>
    </row>
    <row r="28" spans="1:21 16361:16361" x14ac:dyDescent="0.15">
      <c r="A28" s="42">
        <v>25</v>
      </c>
      <c r="B28" s="35"/>
      <c r="C28" s="36" t="e">
        <f>VLOOKUP(Table26[[#This Row],[شماره پرسنلی]],Table1[[شماره پرسنلی]:[نام خانوادگی]],2,FALSE)&amp; " " &amp; VLOOKUP(Table26[[#This Row],[شماره پرسنلی]],Table1[[شماره پرسنلی]:[نام خانوادگی]],3,FALSE)</f>
        <v>#N/A</v>
      </c>
      <c r="D28" s="36" t="e">
        <f>VLOOKUP(Table26[[#This Row],[شماره پرسنلی]],Table1[#All],7,FALSE)</f>
        <v>#N/A</v>
      </c>
      <c r="E28" s="48" t="e">
        <f>VLOOKUP(Table26[[#This Row],[شماره پرسنلی]],Table1[#All],6,FALSE)</f>
        <v>#N/A</v>
      </c>
      <c r="F28" s="37">
        <v>426</v>
      </c>
      <c r="G28" s="49">
        <f>Table26[[#This Row],[کارکرد دوره (ساعت)]]/8*'جداول پایه'!$B$24</f>
        <v>5.3250000000000002</v>
      </c>
      <c r="H28" s="37">
        <v>8</v>
      </c>
      <c r="I28" s="37">
        <v>21</v>
      </c>
      <c r="J28" s="37">
        <v>0</v>
      </c>
      <c r="K28" s="37">
        <v>0</v>
      </c>
      <c r="L28" s="37">
        <v>0</v>
      </c>
      <c r="M28" s="49" t="e">
        <f>IF(Table26[[#This Row],[جایگاه سازمانی]]="عملیاتی",(Table26[[#This Row],[تعداد ماموریت شهری]]/7+Table26[[#This Row],[تعداد ماموریت جاده ای]]/3)*0.1+1,0)</f>
        <v>#N/A</v>
      </c>
      <c r="N28" s="37">
        <v>0</v>
      </c>
      <c r="O28" s="37">
        <v>0</v>
      </c>
      <c r="P28" s="49" t="e">
        <f>SUM(Table26[[#This Row],[عملکرد دوره عملیاتی]:[عملکرد دوره ستادی]])</f>
        <v>#N/A</v>
      </c>
      <c r="Q28" s="48">
        <v>100</v>
      </c>
      <c r="R28" s="48">
        <f ca="1">OFFSET(Table10[[#Headers],[امتیاز]],MATCH(Table26[[#This Row],[رضایت]],Table10[کف],1),0)</f>
        <v>5</v>
      </c>
      <c r="S28" s="49" t="e">
        <f ca="1">(VLOOKUP(Table26[[#This Row],[شماره پرسنلی]],Table1[#All],16,FALSE)+Table26[[#This Row],[امتیاز کارکرد]]+Table26[[#This Row],[امتیاز رضایت]])*Table26[[#This Row],[رتبه کارمند]]*Table26[[#This Row],[امتیاز عملکرد]]</f>
        <v>#N/A</v>
      </c>
      <c r="T28" s="50" t="e">
        <f ca="1">ROUND(Table26[[#This Row],[امتیاز نهایی]]*'تنظیمات دوره'!$B$6,0)</f>
        <v>#N/A</v>
      </c>
      <c r="U28" s="43"/>
    </row>
    <row r="29" spans="1:21 16361:16361" x14ac:dyDescent="0.15">
      <c r="A29" s="42">
        <v>26</v>
      </c>
      <c r="B29" s="35"/>
      <c r="C29" s="36" t="e">
        <f>VLOOKUP(Table26[[#This Row],[شماره پرسنلی]],Table1[[شماره پرسنلی]:[نام خانوادگی]],2,FALSE)&amp; " " &amp; VLOOKUP(Table26[[#This Row],[شماره پرسنلی]],Table1[[شماره پرسنلی]:[نام خانوادگی]],3,FALSE)</f>
        <v>#N/A</v>
      </c>
      <c r="D29" s="36" t="e">
        <f>VLOOKUP(Table26[[#This Row],[شماره پرسنلی]],Table1[#All],7,FALSE)</f>
        <v>#N/A</v>
      </c>
      <c r="E29" s="48" t="e">
        <f>VLOOKUP(Table26[[#This Row],[شماره پرسنلی]],Table1[#All],6,FALSE)</f>
        <v>#N/A</v>
      </c>
      <c r="F29" s="37">
        <v>492</v>
      </c>
      <c r="G29" s="49">
        <f>Table26[[#This Row],[کارکرد دوره (ساعت)]]/8*'جداول پایه'!$B$24</f>
        <v>6.15</v>
      </c>
      <c r="H29" s="37">
        <v>65</v>
      </c>
      <c r="I29" s="37">
        <v>0</v>
      </c>
      <c r="J29" s="37">
        <v>0</v>
      </c>
      <c r="K29" s="37">
        <v>0</v>
      </c>
      <c r="L29" s="37">
        <v>0</v>
      </c>
      <c r="M29" s="49" t="e">
        <f>IF(Table26[[#This Row],[جایگاه سازمانی]]="عملیاتی",(Table26[[#This Row],[تعداد ماموریت شهری]]/7+Table26[[#This Row],[تعداد ماموریت جاده ای]]/3)*0.1+1,0)</f>
        <v>#N/A</v>
      </c>
      <c r="N29" s="37">
        <v>0</v>
      </c>
      <c r="O29" s="37">
        <v>0</v>
      </c>
      <c r="P29" s="49" t="e">
        <f>SUM(Table26[[#This Row],[عملکرد دوره عملیاتی]:[عملکرد دوره ستادی]])</f>
        <v>#N/A</v>
      </c>
      <c r="Q29" s="48">
        <v>100</v>
      </c>
      <c r="R29" s="48">
        <f ca="1">OFFSET(Table10[[#Headers],[امتیاز]],MATCH(Table26[[#This Row],[رضایت]],Table10[کف],1),0)</f>
        <v>5</v>
      </c>
      <c r="S29" s="49" t="e">
        <f ca="1">(VLOOKUP(Table26[[#This Row],[شماره پرسنلی]],Table1[#All],16,FALSE)+Table26[[#This Row],[امتیاز کارکرد]]+Table26[[#This Row],[امتیاز رضایت]])*Table26[[#This Row],[رتبه کارمند]]*Table26[[#This Row],[امتیاز عملکرد]]</f>
        <v>#N/A</v>
      </c>
      <c r="T29" s="50" t="e">
        <f ca="1">ROUND(Table26[[#This Row],[امتیاز نهایی]]*'تنظیمات دوره'!$B$6,0)</f>
        <v>#N/A</v>
      </c>
      <c r="U29" s="43"/>
    </row>
    <row r="30" spans="1:21 16361:16361" x14ac:dyDescent="0.15">
      <c r="A30" s="42">
        <v>27</v>
      </c>
      <c r="B30" s="35"/>
      <c r="C30" s="36" t="e">
        <f>VLOOKUP(Table26[[#This Row],[شماره پرسنلی]],Table1[[شماره پرسنلی]:[نام خانوادگی]],2,FALSE)&amp; " " &amp; VLOOKUP(Table26[[#This Row],[شماره پرسنلی]],Table1[[شماره پرسنلی]:[نام خانوادگی]],3,FALSE)</f>
        <v>#N/A</v>
      </c>
      <c r="D30" s="36" t="e">
        <f>VLOOKUP(Table26[[#This Row],[شماره پرسنلی]],Table1[#All],7,FALSE)</f>
        <v>#N/A</v>
      </c>
      <c r="E30" s="48" t="e">
        <f>VLOOKUP(Table26[[#This Row],[شماره پرسنلی]],Table1[#All],6,FALSE)</f>
        <v>#N/A</v>
      </c>
      <c r="F30" s="37">
        <v>414</v>
      </c>
      <c r="G30" s="49">
        <f>Table26[[#This Row],[کارکرد دوره (ساعت)]]/8*'جداول پایه'!$B$24</f>
        <v>5.1750000000000007</v>
      </c>
      <c r="H30" s="37">
        <v>0</v>
      </c>
      <c r="I30" s="37">
        <v>9</v>
      </c>
      <c r="J30" s="37">
        <v>0</v>
      </c>
      <c r="K30" s="37">
        <v>0</v>
      </c>
      <c r="L30" s="37">
        <v>0</v>
      </c>
      <c r="M30" s="49" t="e">
        <f>IF(Table26[[#This Row],[جایگاه سازمانی]]="عملیاتی",(Table26[[#This Row],[تعداد ماموریت شهری]]/7+Table26[[#This Row],[تعداد ماموریت جاده ای]]/3)*0.1+1,0)</f>
        <v>#N/A</v>
      </c>
      <c r="N30" s="37">
        <v>0</v>
      </c>
      <c r="O30" s="37">
        <v>0</v>
      </c>
      <c r="P30" s="49" t="e">
        <f>SUM(Table26[[#This Row],[عملکرد دوره عملیاتی]:[عملکرد دوره ستادی]])</f>
        <v>#N/A</v>
      </c>
      <c r="Q30" s="48">
        <v>100</v>
      </c>
      <c r="R30" s="48">
        <f ca="1">OFFSET(Table10[[#Headers],[امتیاز]],MATCH(Table26[[#This Row],[رضایت]],Table10[کف],1),0)</f>
        <v>5</v>
      </c>
      <c r="S30" s="49" t="e">
        <f ca="1">(VLOOKUP(Table26[[#This Row],[شماره پرسنلی]],Table1[#All],16,FALSE)+Table26[[#This Row],[امتیاز کارکرد]]+Table26[[#This Row],[امتیاز رضایت]])*Table26[[#This Row],[رتبه کارمند]]*Table26[[#This Row],[امتیاز عملکرد]]</f>
        <v>#N/A</v>
      </c>
      <c r="T30" s="50" t="e">
        <f ca="1">ROUND(Table26[[#This Row],[امتیاز نهایی]]*'تنظیمات دوره'!$B$6,0)</f>
        <v>#N/A</v>
      </c>
      <c r="U30" s="43"/>
    </row>
    <row r="31" spans="1:21 16361:16361" x14ac:dyDescent="0.15">
      <c r="A31" s="42">
        <v>28</v>
      </c>
      <c r="B31" s="35"/>
      <c r="C31" s="36" t="e">
        <f>VLOOKUP(Table26[[#This Row],[شماره پرسنلی]],Table1[[شماره پرسنلی]:[نام خانوادگی]],2,FALSE)&amp; " " &amp; VLOOKUP(Table26[[#This Row],[شماره پرسنلی]],Table1[[شماره پرسنلی]:[نام خانوادگی]],3,FALSE)</f>
        <v>#N/A</v>
      </c>
      <c r="D31" s="36" t="e">
        <f>VLOOKUP(Table26[[#This Row],[شماره پرسنلی]],Table1[#All],7,FALSE)</f>
        <v>#N/A</v>
      </c>
      <c r="E31" s="48" t="e">
        <f>VLOOKUP(Table26[[#This Row],[شماره پرسنلی]],Table1[#All],6,FALSE)</f>
        <v>#N/A</v>
      </c>
      <c r="F31" s="37">
        <v>474</v>
      </c>
      <c r="G31" s="49">
        <f>Table26[[#This Row],[کارکرد دوره (ساعت)]]/8*'جداول پایه'!$B$24</f>
        <v>5.9250000000000007</v>
      </c>
      <c r="H31" s="37">
        <v>1</v>
      </c>
      <c r="I31" s="37">
        <v>18</v>
      </c>
      <c r="J31" s="37">
        <v>0</v>
      </c>
      <c r="K31" s="37">
        <v>0</v>
      </c>
      <c r="L31" s="37">
        <v>0</v>
      </c>
      <c r="M31" s="49" t="e">
        <f>IF(Table26[[#This Row],[جایگاه سازمانی]]="عملیاتی",(Table26[[#This Row],[تعداد ماموریت شهری]]/7+Table26[[#This Row],[تعداد ماموریت جاده ای]]/3)*0.1+1,0)</f>
        <v>#N/A</v>
      </c>
      <c r="N31" s="37">
        <v>0</v>
      </c>
      <c r="O31" s="37">
        <v>0</v>
      </c>
      <c r="P31" s="49" t="e">
        <f>SUM(Table26[[#This Row],[عملکرد دوره عملیاتی]:[عملکرد دوره ستادی]])</f>
        <v>#N/A</v>
      </c>
      <c r="Q31" s="48">
        <v>95</v>
      </c>
      <c r="R31" s="48">
        <f ca="1">OFFSET(Table10[[#Headers],[امتیاز]],MATCH(Table26[[#This Row],[رضایت]],Table10[کف],1),0)</f>
        <v>5</v>
      </c>
      <c r="S31" s="49" t="e">
        <f ca="1">(VLOOKUP(Table26[[#This Row],[شماره پرسنلی]],Table1[#All],16,FALSE)+Table26[[#This Row],[امتیاز کارکرد]]+Table26[[#This Row],[امتیاز رضایت]])*Table26[[#This Row],[رتبه کارمند]]*Table26[[#This Row],[امتیاز عملکرد]]</f>
        <v>#N/A</v>
      </c>
      <c r="T31" s="50" t="e">
        <f ca="1">ROUND(Table26[[#This Row],[امتیاز نهایی]]*'تنظیمات دوره'!$B$6,0)</f>
        <v>#N/A</v>
      </c>
      <c r="U31" s="43"/>
    </row>
    <row r="32" spans="1:21 16361:16361" s="62" customFormat="1" x14ac:dyDescent="0.15">
      <c r="A32" s="42">
        <v>29</v>
      </c>
      <c r="B32" s="35"/>
      <c r="C32" s="72" t="e">
        <f>VLOOKUP(Table26[[#This Row],[شماره پرسنلی]],Table1[[شماره پرسنلی]:[نام خانوادگی]],2,FALSE)&amp; " " &amp; VLOOKUP(Table26[[#This Row],[شماره پرسنلی]],Table1[[شماره پرسنلی]:[نام خانوادگی]],3,FALSE)</f>
        <v>#N/A</v>
      </c>
      <c r="D32" s="72" t="e">
        <f>VLOOKUP(Table26[[#This Row],[شماره پرسنلی]],Table1[#All],7,FALSE)</f>
        <v>#N/A</v>
      </c>
      <c r="E32" s="48" t="e">
        <f>VLOOKUP(Table26[[#This Row],[شماره پرسنلی]],Table1[#All],6,FALSE)</f>
        <v>#N/A</v>
      </c>
      <c r="F32" s="51">
        <v>72</v>
      </c>
      <c r="G32" s="73">
        <f>Table26[[#This Row],[کارکرد دوره (ساعت)]]/8*'جداول پایه'!$B$24</f>
        <v>0.9</v>
      </c>
      <c r="H32" s="37">
        <v>0</v>
      </c>
      <c r="I32" s="37">
        <v>14</v>
      </c>
      <c r="J32" s="37">
        <v>0</v>
      </c>
      <c r="K32" s="37">
        <v>0</v>
      </c>
      <c r="L32" s="37">
        <v>0</v>
      </c>
      <c r="M32" s="73" t="e">
        <f>IF(Table26[[#This Row],[جایگاه سازمانی]]="عملیاتی",(Table26[[#This Row],[تعداد ماموریت شهری]]/7+Table26[[#This Row],[تعداد ماموریت جاده ای]]/3)*0.1+1,0)</f>
        <v>#N/A</v>
      </c>
      <c r="N32" s="37">
        <v>0</v>
      </c>
      <c r="O32" s="37">
        <v>0</v>
      </c>
      <c r="P32" s="73" t="e">
        <f>SUM(Table26[[#This Row],[عملکرد دوره عملیاتی]:[عملکرد دوره ستادی]])</f>
        <v>#N/A</v>
      </c>
      <c r="Q32" s="72">
        <v>95</v>
      </c>
      <c r="R32" s="72">
        <f ca="1">OFFSET(Table10[[#Headers],[امتیاز]],MATCH(Table26[[#This Row],[رضایت]],Table10[کف],1),0)</f>
        <v>5</v>
      </c>
      <c r="S32" s="73" t="e">
        <f ca="1">(VLOOKUP(Table26[[#This Row],[شماره پرسنلی]],Table1[#All],16,FALSE)+Table26[[#This Row],[امتیاز کارکرد]]+Table26[[#This Row],[امتیاز رضایت]])*Table26[[#This Row],[رتبه کارمند]]*Table26[[#This Row],[امتیاز عملکرد]]</f>
        <v>#N/A</v>
      </c>
      <c r="T32" s="50" t="e">
        <f ca="1">ROUND(Table26[[#This Row],[امتیاز نهایی]]*'تنظیمات دوره'!$B$6,0)</f>
        <v>#N/A</v>
      </c>
      <c r="U32" s="43"/>
      <c r="XEG32" s="62" t="e">
        <f>SUM(A32:XEF32)</f>
        <v>#N/A</v>
      </c>
    </row>
    <row r="33" spans="1:21" s="62" customFormat="1" x14ac:dyDescent="0.15">
      <c r="A33" s="42">
        <v>30</v>
      </c>
      <c r="B33" s="35"/>
      <c r="C33" s="72" t="e">
        <f>VLOOKUP(Table26[[#This Row],[شماره پرسنلی]],Table1[[شماره پرسنلی]:[نام خانوادگی]],2,FALSE)&amp; " " &amp; VLOOKUP(Table26[[#This Row],[شماره پرسنلی]],Table1[[شماره پرسنلی]:[نام خانوادگی]],3,FALSE)</f>
        <v>#N/A</v>
      </c>
      <c r="D33" s="72" t="s">
        <v>9</v>
      </c>
      <c r="E33" s="48" t="e">
        <f>VLOOKUP(Table26[[#This Row],[شماره پرسنلی]],Table1[#All],6,FALSE)</f>
        <v>#N/A</v>
      </c>
      <c r="F33" s="37">
        <v>456</v>
      </c>
      <c r="G33" s="73">
        <f>Table26[[#This Row],[کارکرد دوره (ساعت)]]/8*'جداول پایه'!$B$24</f>
        <v>5.7</v>
      </c>
      <c r="H33" s="37">
        <v>71</v>
      </c>
      <c r="I33" s="37">
        <v>0</v>
      </c>
      <c r="J33" s="37">
        <v>0</v>
      </c>
      <c r="K33" s="37">
        <v>0</v>
      </c>
      <c r="L33" s="37">
        <v>0</v>
      </c>
      <c r="M33" s="73">
        <f>IF(Table26[[#This Row],[جایگاه سازمانی]]="عملیاتی",(Table26[[#This Row],[تعداد ماموریت شهری]]/7+Table26[[#This Row],[تعداد ماموریت جاده ای]]/3)*0.1+1,0)</f>
        <v>2.0142857142857142</v>
      </c>
      <c r="N33" s="37">
        <v>0</v>
      </c>
      <c r="O33" s="37">
        <v>0</v>
      </c>
      <c r="P33" s="73">
        <f>SUM(Table26[[#This Row],[عملکرد دوره عملیاتی]:[عملکرد دوره ستادی]])</f>
        <v>2.0142857142857142</v>
      </c>
      <c r="Q33" s="48">
        <v>100</v>
      </c>
      <c r="R33" s="72">
        <f ca="1">OFFSET(Table10[[#Headers],[امتیاز]],MATCH(Table26[[#This Row],[رضایت]],Table10[کف],1),0)</f>
        <v>5</v>
      </c>
      <c r="S33" s="73" t="e">
        <f ca="1">(VLOOKUP(Table26[[#This Row],[شماره پرسنلی]],Table1[#All],16,FALSE)+Table26[[#This Row],[امتیاز کارکرد]]+Table26[[#This Row],[امتیاز رضایت]])*Table26[[#This Row],[رتبه کارمند]]*Table26[[#This Row],[امتیاز عملکرد]]</f>
        <v>#N/A</v>
      </c>
      <c r="T33" s="50" t="e">
        <f ca="1">ROUND(Table26[[#This Row],[امتیاز نهایی]]*'تنظیمات دوره'!$B$6,0)</f>
        <v>#N/A</v>
      </c>
      <c r="U33" s="43"/>
    </row>
    <row r="34" spans="1:21" s="62" customFormat="1" x14ac:dyDescent="0.15">
      <c r="A34" s="42">
        <v>31</v>
      </c>
      <c r="B34" s="35"/>
      <c r="C34" s="72" t="e">
        <f>VLOOKUP(Table26[[#This Row],[شماره پرسنلی]],Table1[[شماره پرسنلی]:[نام خانوادگی]],2,FALSE)&amp; " " &amp; VLOOKUP(Table26[[#This Row],[شماره پرسنلی]],Table1[[شماره پرسنلی]:[نام خانوادگی]],3,FALSE)</f>
        <v>#N/A</v>
      </c>
      <c r="D34" s="72" t="s">
        <v>9</v>
      </c>
      <c r="E34" s="48">
        <v>1</v>
      </c>
      <c r="F34" s="51">
        <v>516</v>
      </c>
      <c r="G34" s="73">
        <f>Table26[[#This Row],[کارکرد دوره (ساعت)]]/8*'جداول پایه'!$B$24</f>
        <v>6.45</v>
      </c>
      <c r="H34" s="37">
        <v>47</v>
      </c>
      <c r="I34" s="37">
        <v>23</v>
      </c>
      <c r="J34" s="37">
        <v>0</v>
      </c>
      <c r="K34" s="37">
        <v>0</v>
      </c>
      <c r="L34" s="37">
        <v>0</v>
      </c>
      <c r="M34" s="73">
        <f>IF(Table26[[#This Row],[جایگاه سازمانی]]="عملیاتی",(Table26[[#This Row],[تعداد ماموریت شهری]]/7+Table26[[#This Row],[تعداد ماموریت جاده ای]]/3)*0.1+1,0)</f>
        <v>2.4380952380952383</v>
      </c>
      <c r="N34" s="37">
        <v>0</v>
      </c>
      <c r="O34" s="37">
        <v>0</v>
      </c>
      <c r="P34" s="73">
        <f>SUM(Table26[[#This Row],[عملکرد دوره عملیاتی]:[عملکرد دوره ستادی]])</f>
        <v>2.4380952380952383</v>
      </c>
      <c r="Q34" s="48">
        <v>90</v>
      </c>
      <c r="R34" s="72">
        <f ca="1">OFFSET(Table10[[#Headers],[امتیاز]],MATCH(Table26[[#This Row],[رضایت]],Table10[کف],1),0)</f>
        <v>3.6</v>
      </c>
      <c r="S34" s="73" t="e">
        <f ca="1">(VLOOKUP(Table26[[#This Row],[شماره پرسنلی]],Table1[#All],16,FALSE)+Table26[[#This Row],[امتیاز کارکرد]]+Table26[[#This Row],[امتیاز رضایت]])*Table26[[#This Row],[رتبه کارمند]]*Table26[[#This Row],[امتیاز عملکرد]]</f>
        <v>#N/A</v>
      </c>
      <c r="T34" s="50" t="e">
        <f ca="1">ROUND(Table26[[#This Row],[امتیاز نهایی]]*'تنظیمات دوره'!$B$6,0)</f>
        <v>#N/A</v>
      </c>
      <c r="U34" s="43"/>
    </row>
    <row r="35" spans="1:21" s="62" customFormat="1" x14ac:dyDescent="0.15">
      <c r="A35" s="42">
        <v>32</v>
      </c>
      <c r="B35" s="35"/>
      <c r="C35" s="72" t="e">
        <f>VLOOKUP(Table26[[#This Row],[شماره پرسنلی]],Table1[[شماره پرسنلی]:[نام خانوادگی]],2,FALSE)&amp; " " &amp; VLOOKUP(Table26[[#This Row],[شماره پرسنلی]],Table1[[شماره پرسنلی]:[نام خانوادگی]],3,FALSE)</f>
        <v>#N/A</v>
      </c>
      <c r="D35" s="72" t="s">
        <v>9</v>
      </c>
      <c r="E35" s="48">
        <v>1</v>
      </c>
      <c r="F35" s="51">
        <v>132</v>
      </c>
      <c r="G35" s="73">
        <f>Table26[[#This Row],[کارکرد دوره (ساعت)]]/8*'جداول پایه'!$B$24</f>
        <v>1.6500000000000001</v>
      </c>
      <c r="H35" s="37">
        <v>0</v>
      </c>
      <c r="I35" s="37">
        <v>7</v>
      </c>
      <c r="J35" s="37">
        <v>0</v>
      </c>
      <c r="K35" s="37">
        <v>0</v>
      </c>
      <c r="L35" s="37">
        <v>0</v>
      </c>
      <c r="M35" s="73">
        <f>IF(Table26[[#This Row],[جایگاه سازمانی]]="عملیاتی",(Table26[[#This Row],[تعداد ماموریت شهری]]/7+Table26[[#This Row],[تعداد ماموریت جاده ای]]/3)*0.1+1,0)</f>
        <v>1.2333333333333334</v>
      </c>
      <c r="N35" s="37">
        <f ca="1">IF(Table26[[#This Row],[جایگاه سازمانی]]="دیسپچ",OFFSET(TblDispatch[[#Headers],[امتیاز]],MATCH(Table26[[#This Row],[تعداد تماس در دوره]]/'تنظیمات دوره'!$B$3,TblDispatch[کف],1),0)*'تنظیمات دوره'!$B$3,0)</f>
        <v>0</v>
      </c>
      <c r="O35" s="37">
        <f>IF(Table26[[#This Row],[جایگاه سازمانی]]="ستاد",(Table26[[#This Row],[تعداد بازدید میدانی در دوره]]/2+Table26[[#This Row],[تعداد فرماندهی حادثه در دوره]])*0.1+1,0)</f>
        <v>0</v>
      </c>
      <c r="P35" s="73">
        <f ca="1">SUM(Table26[[#This Row],[عملکرد دوره عملیاتی]:[عملکرد دوره ستادی]])</f>
        <v>1.2333333333333334</v>
      </c>
      <c r="Q35" s="48">
        <v>50</v>
      </c>
      <c r="R35" s="72">
        <f ca="1">OFFSET(Table10[[#Headers],[امتیاز]],MATCH(Table26[[#This Row],[رضایت]],Table10[کف],1),0)</f>
        <v>0.6</v>
      </c>
      <c r="S35" s="73" t="e">
        <f ca="1">(VLOOKUP(Table26[[#This Row],[شماره پرسنلی]],Table1[#All],16,FALSE)+Table26[[#This Row],[امتیاز کارکرد]]+Table26[[#This Row],[امتیاز رضایت]])*Table26[[#This Row],[رتبه کارمند]]*Table26[[#This Row],[امتیاز عملکرد]]</f>
        <v>#N/A</v>
      </c>
      <c r="T35" s="50" t="e">
        <f ca="1">ROUND(Table26[[#This Row],[امتیاز نهایی]]*'تنظیمات دوره'!$B$6,0)</f>
        <v>#N/A</v>
      </c>
      <c r="U35" s="43"/>
    </row>
    <row r="36" spans="1:21" s="62" customFormat="1" x14ac:dyDescent="0.15">
      <c r="A36" s="42">
        <v>33</v>
      </c>
      <c r="B36" s="35"/>
      <c r="C36" s="72" t="e">
        <f>VLOOKUP(Table26[[#This Row],[شماره پرسنلی]],Table1[[شماره پرسنلی]:[نام خانوادگی]],2,FALSE)&amp; " " &amp; VLOOKUP(Table26[[#This Row],[شماره پرسنلی]],Table1[[شماره پرسنلی]:[نام خانوادگی]],3,FALSE)</f>
        <v>#N/A</v>
      </c>
      <c r="D36" s="72" t="s">
        <v>9</v>
      </c>
      <c r="E36" s="48" t="e">
        <f>VLOOKUP(Table26[[#This Row],[شماره پرسنلی]],Table1[#All],6,FALSE)</f>
        <v>#N/A</v>
      </c>
      <c r="F36" s="37">
        <v>120</v>
      </c>
      <c r="G36" s="73">
        <f>Table26[[#This Row],[کارکرد دوره (ساعت)]]/8*'جداول پایه'!$B$24</f>
        <v>1.5</v>
      </c>
      <c r="H36" s="37">
        <v>0</v>
      </c>
      <c r="I36" s="37">
        <v>3</v>
      </c>
      <c r="J36" s="37">
        <v>0</v>
      </c>
      <c r="K36" s="37">
        <v>0</v>
      </c>
      <c r="L36" s="37">
        <v>0</v>
      </c>
      <c r="M36" s="73">
        <f>IF(Table26[[#This Row],[جایگاه سازمانی]]="عملیاتی",(Table26[[#This Row],[تعداد ماموریت شهری]]/7+Table26[[#This Row],[تعداد ماموریت جاده ای]]/3)*0.1+1,0)</f>
        <v>1.1000000000000001</v>
      </c>
      <c r="N36" s="37">
        <v>0</v>
      </c>
      <c r="O36" s="37">
        <v>0</v>
      </c>
      <c r="P36" s="73">
        <f>SUM(Table26[[#This Row],[عملکرد دوره عملیاتی]:[عملکرد دوره ستادی]])</f>
        <v>1.1000000000000001</v>
      </c>
      <c r="Q36" s="48">
        <v>100</v>
      </c>
      <c r="R36" s="72">
        <f ca="1">OFFSET(Table10[[#Headers],[امتیاز]],MATCH(Table26[[#This Row],[رضایت]],Table10[کف],1),0)</f>
        <v>5</v>
      </c>
      <c r="S36" s="73" t="e">
        <f ca="1">(VLOOKUP(Table26[[#This Row],[شماره پرسنلی]],Table1[#All],16,FALSE)+Table26[[#This Row],[امتیاز کارکرد]]+Table26[[#This Row],[امتیاز رضایت]])*Table26[[#This Row],[رتبه کارمند]]*Table26[[#This Row],[امتیاز عملکرد]]</f>
        <v>#N/A</v>
      </c>
      <c r="T36" s="50" t="e">
        <f ca="1">ROUND(Table26[[#This Row],[امتیاز نهایی]]*'تنظیمات دوره'!$B$6,0)</f>
        <v>#N/A</v>
      </c>
      <c r="U36" s="43"/>
    </row>
    <row r="37" spans="1:21" s="62" customFormat="1" x14ac:dyDescent="0.15">
      <c r="A37" s="42">
        <v>34</v>
      </c>
      <c r="B37" s="35"/>
      <c r="C37" s="72" t="e">
        <f>VLOOKUP(Table26[[#This Row],[شماره پرسنلی]],Table1[[شماره پرسنلی]:[نام خانوادگی]],2,FALSE)&amp; " " &amp; VLOOKUP(Table26[[#This Row],[شماره پرسنلی]],Table1[[شماره پرسنلی]:[نام خانوادگی]],3,FALSE)</f>
        <v>#N/A</v>
      </c>
      <c r="D37" s="72" t="s">
        <v>9</v>
      </c>
      <c r="E37" s="48" t="e">
        <f>VLOOKUP(Table26[[#This Row],[شماره پرسنلی]],Table1[#All],6,FALSE)</f>
        <v>#N/A</v>
      </c>
      <c r="F37" s="37">
        <v>48</v>
      </c>
      <c r="G37" s="73">
        <f>Table26[[#This Row],[کارکرد دوره (ساعت)]]/8*'جداول پایه'!$B$24</f>
        <v>0.60000000000000009</v>
      </c>
      <c r="H37" s="37">
        <v>0</v>
      </c>
      <c r="I37" s="37">
        <v>2</v>
      </c>
      <c r="J37" s="37">
        <v>0</v>
      </c>
      <c r="K37" s="37">
        <v>0</v>
      </c>
      <c r="L37" s="37">
        <v>0</v>
      </c>
      <c r="M37" s="73">
        <f>IF(Table26[[#This Row],[جایگاه سازمانی]]="عملیاتی",(Table26[[#This Row],[تعداد ماموریت شهری]]/7+Table26[[#This Row],[تعداد ماموریت جاده ای]]/3)*0.1+1,0)</f>
        <v>1.0666666666666667</v>
      </c>
      <c r="N37" s="37">
        <v>0</v>
      </c>
      <c r="O37" s="37">
        <v>0</v>
      </c>
      <c r="P37" s="73">
        <f>SUM(Table26[[#This Row],[عملکرد دوره عملیاتی]:[عملکرد دوره ستادی]])</f>
        <v>1.0666666666666667</v>
      </c>
      <c r="Q37" s="48">
        <v>90</v>
      </c>
      <c r="R37" s="72">
        <f ca="1">OFFSET(Table10[[#Headers],[امتیاز]],MATCH(Table26[[#This Row],[رضایت]],Table10[کف],1),0)</f>
        <v>3.6</v>
      </c>
      <c r="S37" s="73" t="e">
        <f ca="1">(VLOOKUP(Table26[[#This Row],[شماره پرسنلی]],Table1[#All],16,FALSE)+Table26[[#This Row],[امتیاز کارکرد]]+Table26[[#This Row],[امتیاز رضایت]])*Table26[[#This Row],[رتبه کارمند]]*Table26[[#This Row],[امتیاز عملکرد]]</f>
        <v>#N/A</v>
      </c>
      <c r="T37" s="50" t="e">
        <f ca="1">ROUND(Table26[[#This Row],[امتیاز نهایی]]*'تنظیمات دوره'!$B$6,0)</f>
        <v>#N/A</v>
      </c>
      <c r="U37" s="43"/>
    </row>
    <row r="38" spans="1:21" s="62" customFormat="1" x14ac:dyDescent="0.15">
      <c r="A38" s="42">
        <v>35</v>
      </c>
      <c r="B38" s="35"/>
      <c r="C38" s="72" t="e">
        <f>VLOOKUP(Table26[[#This Row],[شماره پرسنلی]],Table1[[شماره پرسنلی]:[نام خانوادگی]],2,FALSE)&amp; " " &amp; VLOOKUP(Table26[[#This Row],[شماره پرسنلی]],Table1[[شماره پرسنلی]:[نام خانوادگی]],3,FALSE)</f>
        <v>#N/A</v>
      </c>
      <c r="D38" s="72" t="e">
        <f>VLOOKUP(Table26[[#This Row],[شماره پرسنلی]],Table1[#All],7,FALSE)</f>
        <v>#N/A</v>
      </c>
      <c r="E38" s="48" t="e">
        <f>VLOOKUP(Table26[[#This Row],[شماره پرسنلی]],Table1[#All],6,FALSE)</f>
        <v>#N/A</v>
      </c>
      <c r="F38" s="37">
        <v>432</v>
      </c>
      <c r="G38" s="73">
        <f>Table26[[#This Row],[کارکرد دوره (ساعت)]]/8*'جداول پایه'!$B$24</f>
        <v>5.4</v>
      </c>
      <c r="H38" s="37">
        <v>1</v>
      </c>
      <c r="I38" s="37">
        <v>27</v>
      </c>
      <c r="J38" s="37">
        <v>0</v>
      </c>
      <c r="K38" s="37">
        <v>0</v>
      </c>
      <c r="L38" s="37">
        <v>0</v>
      </c>
      <c r="M38" s="73" t="e">
        <f>IF(Table26[[#This Row],[جایگاه سازمانی]]="عملیاتی",(Table26[[#This Row],[تعداد ماموریت شهری]]/7+Table26[[#This Row],[تعداد ماموریت جاده ای]]/3)*0.1+1,0)</f>
        <v>#N/A</v>
      </c>
      <c r="N38" s="37">
        <v>0</v>
      </c>
      <c r="O38" s="37">
        <v>0</v>
      </c>
      <c r="P38" s="73" t="e">
        <f>SUM(Table26[[#This Row],[عملکرد دوره عملیاتی]:[عملکرد دوره ستادی]])</f>
        <v>#N/A</v>
      </c>
      <c r="Q38" s="48">
        <v>100</v>
      </c>
      <c r="R38" s="72">
        <f ca="1">OFFSET(Table10[[#Headers],[امتیاز]],MATCH(Table26[[#This Row],[رضایت]],Table10[کف],1),0)</f>
        <v>5</v>
      </c>
      <c r="S38" s="73" t="e">
        <f ca="1">(VLOOKUP(Table26[[#This Row],[شماره پرسنلی]],Table1[#All],16,FALSE)+Table26[[#This Row],[امتیاز کارکرد]]+Table26[[#This Row],[امتیاز رضایت]])*Table26[[#This Row],[رتبه کارمند]]*Table26[[#This Row],[امتیاز عملکرد]]</f>
        <v>#N/A</v>
      </c>
      <c r="T38" s="50" t="e">
        <f ca="1">ROUND(Table26[[#This Row],[امتیاز نهایی]]*'تنظیمات دوره'!$B$6,0)</f>
        <v>#N/A</v>
      </c>
      <c r="U38" s="43"/>
    </row>
    <row r="39" spans="1:21" s="62" customFormat="1" x14ac:dyDescent="0.15">
      <c r="A39" s="42">
        <v>36</v>
      </c>
      <c r="B39" s="35"/>
      <c r="C39" s="72" t="e">
        <f>VLOOKUP(Table26[[#This Row],[شماره پرسنلی]],Table1[[شماره پرسنلی]:[نام خانوادگی]],2,FALSE)&amp; " " &amp; VLOOKUP(Table26[[#This Row],[شماره پرسنلی]],Table1[[شماره پرسنلی]:[نام خانوادگی]],3,FALSE)</f>
        <v>#N/A</v>
      </c>
      <c r="D39" s="72" t="e">
        <f>VLOOKUP(Table26[[#This Row],[شماره پرسنلی]],Table1[#All],7,FALSE)</f>
        <v>#N/A</v>
      </c>
      <c r="E39" s="48" t="e">
        <f>VLOOKUP(Table26[[#This Row],[شماره پرسنلی]],Table1[#All],6,FALSE)</f>
        <v>#N/A</v>
      </c>
      <c r="F39" s="37">
        <v>432</v>
      </c>
      <c r="G39" s="73">
        <f>Table26[[#This Row],[کارکرد دوره (ساعت)]]/8*'جداول پایه'!$B$24</f>
        <v>5.4</v>
      </c>
      <c r="H39" s="37">
        <v>18</v>
      </c>
      <c r="I39" s="37">
        <v>14</v>
      </c>
      <c r="J39" s="37">
        <v>0</v>
      </c>
      <c r="K39" s="37">
        <v>0</v>
      </c>
      <c r="L39" s="37">
        <v>0</v>
      </c>
      <c r="M39" s="73" t="e">
        <f>IF(Table26[[#This Row],[جایگاه سازمانی]]="عملیاتی",(Table26[[#This Row],[تعداد ماموریت شهری]]/7+Table26[[#This Row],[تعداد ماموریت جاده ای]]/3)*0.1+1,0)</f>
        <v>#N/A</v>
      </c>
      <c r="N39" s="37">
        <v>0</v>
      </c>
      <c r="O39" s="37">
        <v>0</v>
      </c>
      <c r="P39" s="73" t="e">
        <f>SUM(Table26[[#This Row],[عملکرد دوره عملیاتی]:[عملکرد دوره ستادی]])</f>
        <v>#N/A</v>
      </c>
      <c r="Q39" s="48">
        <v>85</v>
      </c>
      <c r="R39" s="72">
        <f ca="1">OFFSET(Table10[[#Headers],[امتیاز]],MATCH(Table26[[#This Row],[رضایت]],Table10[کف],1),0)</f>
        <v>3.6</v>
      </c>
      <c r="S39" s="73" t="e">
        <f ca="1">(VLOOKUP(Table26[[#This Row],[شماره پرسنلی]],Table1[#All],16,FALSE)+Table26[[#This Row],[امتیاز کارکرد]]+Table26[[#This Row],[امتیاز رضایت]])*Table26[[#This Row],[رتبه کارمند]]*Table26[[#This Row],[امتیاز عملکرد]]</f>
        <v>#N/A</v>
      </c>
      <c r="T39" s="50" t="e">
        <f ca="1">ROUND(Table26[[#This Row],[امتیاز نهایی]]*'تنظیمات دوره'!$B$6,0)</f>
        <v>#N/A</v>
      </c>
      <c r="U39" s="43"/>
    </row>
    <row r="40" spans="1:21" s="62" customFormat="1" x14ac:dyDescent="0.15">
      <c r="A40" s="42">
        <v>37</v>
      </c>
      <c r="B40" s="35"/>
      <c r="C40" s="72" t="e">
        <f>VLOOKUP(Table26[[#This Row],[شماره پرسنلی]],Table1[[شماره پرسنلی]:[نام خانوادگی]],2,FALSE)&amp; " " &amp; VLOOKUP(Table26[[#This Row],[شماره پرسنلی]],Table1[[شماره پرسنلی]:[نام خانوادگی]],3,FALSE)</f>
        <v>#N/A</v>
      </c>
      <c r="D40" s="72" t="e">
        <f>VLOOKUP(Table26[[#This Row],[شماره پرسنلی]],Table1[#All],7,FALSE)</f>
        <v>#N/A</v>
      </c>
      <c r="E40" s="48" t="e">
        <f>VLOOKUP(Table26[[#This Row],[شماره پرسنلی]],Table1[#All],6,FALSE)</f>
        <v>#N/A</v>
      </c>
      <c r="F40" s="37">
        <v>486</v>
      </c>
      <c r="G40" s="73">
        <f>Table26[[#This Row],[کارکرد دوره (ساعت)]]/8*'جداول پایه'!$B$24</f>
        <v>6.0750000000000002</v>
      </c>
      <c r="H40" s="37">
        <v>37</v>
      </c>
      <c r="I40" s="37">
        <v>9</v>
      </c>
      <c r="J40" s="37">
        <v>0</v>
      </c>
      <c r="K40" s="37">
        <v>0</v>
      </c>
      <c r="L40" s="37">
        <v>0</v>
      </c>
      <c r="M40" s="73" t="e">
        <f>IF(Table26[[#This Row],[جایگاه سازمانی]]="عملیاتی",(Table26[[#This Row],[تعداد ماموریت شهری]]/7+Table26[[#This Row],[تعداد ماموریت جاده ای]]/3)*0.1+1,0)</f>
        <v>#N/A</v>
      </c>
      <c r="N40" s="37">
        <v>0</v>
      </c>
      <c r="O40" s="37">
        <v>0</v>
      </c>
      <c r="P40" s="73" t="e">
        <f>SUM(Table26[[#This Row],[عملکرد دوره عملیاتی]:[عملکرد دوره ستادی]])</f>
        <v>#N/A</v>
      </c>
      <c r="Q40" s="48">
        <v>100</v>
      </c>
      <c r="R40" s="72">
        <f ca="1">OFFSET(Table10[[#Headers],[امتیاز]],MATCH(Table26[[#This Row],[رضایت]],Table10[کف],1),0)</f>
        <v>5</v>
      </c>
      <c r="S40" s="73" t="e">
        <f ca="1">(VLOOKUP(Table26[[#This Row],[شماره پرسنلی]],Table1[#All],16,FALSE)+Table26[[#This Row],[امتیاز کارکرد]]+Table26[[#This Row],[امتیاز رضایت]])*Table26[[#This Row],[رتبه کارمند]]*Table26[[#This Row],[امتیاز عملکرد]]</f>
        <v>#N/A</v>
      </c>
      <c r="T40" s="50" t="e">
        <f ca="1">ROUND(Table26[[#This Row],[امتیاز نهایی]]*'تنظیمات دوره'!$B$6,0)</f>
        <v>#N/A</v>
      </c>
      <c r="U40" s="43"/>
    </row>
    <row r="41" spans="1:21" s="62" customFormat="1" x14ac:dyDescent="0.15">
      <c r="A41" s="42">
        <v>38</v>
      </c>
      <c r="B41" s="35"/>
      <c r="C41" s="72" t="e">
        <f>VLOOKUP(Table26[[#This Row],[شماره پرسنلی]],Table1[[شماره پرسنلی]:[نام خانوادگی]],2,FALSE)&amp; " " &amp; VLOOKUP(Table26[[#This Row],[شماره پرسنلی]],Table1[[شماره پرسنلی]:[نام خانوادگی]],3,FALSE)</f>
        <v>#N/A</v>
      </c>
      <c r="D41" s="72" t="e">
        <f>VLOOKUP(Table26[[#This Row],[شماره پرسنلی]],Table1[#All],7,FALSE)</f>
        <v>#N/A</v>
      </c>
      <c r="E41" s="48" t="e">
        <f>VLOOKUP(Table26[[#This Row],[شماره پرسنلی]],Table1[#All],6,FALSE)</f>
        <v>#N/A</v>
      </c>
      <c r="F41" s="37">
        <v>504</v>
      </c>
      <c r="G41" s="73">
        <f>Table26[[#This Row],[کارکرد دوره (ساعت)]]/8*'جداول پایه'!$B$24</f>
        <v>6.3000000000000007</v>
      </c>
      <c r="H41" s="37">
        <v>0</v>
      </c>
      <c r="I41" s="37">
        <v>37</v>
      </c>
      <c r="J41" s="37">
        <v>0</v>
      </c>
      <c r="K41" s="37">
        <v>0</v>
      </c>
      <c r="L41" s="37">
        <v>0</v>
      </c>
      <c r="M41" s="73" t="e">
        <f>IF(Table26[[#This Row],[جایگاه سازمانی]]="عملیاتی",(Table26[[#This Row],[تعداد ماموریت شهری]]/7+Table26[[#This Row],[تعداد ماموریت جاده ای]]/3)*0.1+1,0)</f>
        <v>#N/A</v>
      </c>
      <c r="N41" s="37">
        <v>0</v>
      </c>
      <c r="O41" s="37">
        <v>0</v>
      </c>
      <c r="P41" s="73" t="e">
        <f>SUM(Table26[[#This Row],[عملکرد دوره عملیاتی]:[عملکرد دوره ستادی]])</f>
        <v>#N/A</v>
      </c>
      <c r="Q41" s="48">
        <v>85</v>
      </c>
      <c r="R41" s="72">
        <f ca="1">OFFSET(Table10[[#Headers],[امتیاز]],MATCH(Table26[[#This Row],[رضایت]],Table10[کف],1),0)</f>
        <v>3.6</v>
      </c>
      <c r="S41" s="73" t="e">
        <f ca="1">(VLOOKUP(Table26[[#This Row],[شماره پرسنلی]],Table1[#All],16,FALSE)+Table26[[#This Row],[امتیاز کارکرد]]+Table26[[#This Row],[امتیاز رضایت]])*Table26[[#This Row],[رتبه کارمند]]*Table26[[#This Row],[امتیاز عملکرد]]</f>
        <v>#N/A</v>
      </c>
      <c r="T41" s="50" t="e">
        <f ca="1">ROUND(Table26[[#This Row],[امتیاز نهایی]]*'تنظیمات دوره'!$B$6,0)</f>
        <v>#N/A</v>
      </c>
      <c r="U41" s="43"/>
    </row>
    <row r="42" spans="1:21" s="62" customFormat="1" x14ac:dyDescent="0.15">
      <c r="A42" s="42">
        <v>39</v>
      </c>
      <c r="B42" s="35"/>
      <c r="C42" s="72" t="e">
        <f>VLOOKUP(Table26[[#This Row],[شماره پرسنلی]],Table1[[شماره پرسنلی]:[نام خانوادگی]],2,FALSE)&amp; " " &amp; VLOOKUP(Table26[[#This Row],[شماره پرسنلی]],Table1[[شماره پرسنلی]:[نام خانوادگی]],3,FALSE)</f>
        <v>#N/A</v>
      </c>
      <c r="D42" s="72" t="e">
        <f>VLOOKUP(Table26[[#This Row],[شماره پرسنلی]],Table1[#All],7,FALSE)</f>
        <v>#N/A</v>
      </c>
      <c r="E42" s="48" t="e">
        <f>VLOOKUP(Table26[[#This Row],[شماره پرسنلی]],Table1[#All],6,FALSE)</f>
        <v>#N/A</v>
      </c>
      <c r="F42" s="37">
        <v>504</v>
      </c>
      <c r="G42" s="73">
        <f>Table26[[#This Row],[کارکرد دوره (ساعت)]]/8*'جداول پایه'!$B$24</f>
        <v>6.3000000000000007</v>
      </c>
      <c r="H42" s="37">
        <v>0</v>
      </c>
      <c r="I42" s="37">
        <v>36</v>
      </c>
      <c r="J42" s="37">
        <v>0</v>
      </c>
      <c r="K42" s="37">
        <v>0</v>
      </c>
      <c r="L42" s="37">
        <v>0</v>
      </c>
      <c r="M42" s="73" t="e">
        <f>IF(Table26[[#This Row],[جایگاه سازمانی]]="عملیاتی",(Table26[[#This Row],[تعداد ماموریت شهری]]/7+Table26[[#This Row],[تعداد ماموریت جاده ای]]/3)*0.1+1,0)</f>
        <v>#N/A</v>
      </c>
      <c r="N42" s="37">
        <v>0</v>
      </c>
      <c r="O42" s="37">
        <v>0</v>
      </c>
      <c r="P42" s="73" t="e">
        <f>SUM(Table26[[#This Row],[عملکرد دوره عملیاتی]:[عملکرد دوره ستادی]])</f>
        <v>#N/A</v>
      </c>
      <c r="Q42" s="48">
        <v>100</v>
      </c>
      <c r="R42" s="72">
        <f ca="1">OFFSET(Table10[[#Headers],[امتیاز]],MATCH(Table26[[#This Row],[رضایت]],Table10[کف],1),0)</f>
        <v>5</v>
      </c>
      <c r="S42" s="73" t="e">
        <f ca="1">(VLOOKUP(Table26[[#This Row],[شماره پرسنلی]],Table1[#All],16,FALSE)+Table26[[#This Row],[امتیاز کارکرد]]+Table26[[#This Row],[امتیاز رضایت]])*Table26[[#This Row],[رتبه کارمند]]*Table26[[#This Row],[امتیاز عملکرد]]</f>
        <v>#N/A</v>
      </c>
      <c r="T42" s="50" t="e">
        <f ca="1">ROUND(Table26[[#This Row],[امتیاز نهایی]]*'تنظیمات دوره'!$B$6,0)</f>
        <v>#N/A</v>
      </c>
      <c r="U42" s="43"/>
    </row>
    <row r="43" spans="1:21" s="62" customFormat="1" x14ac:dyDescent="0.15">
      <c r="A43" s="42">
        <v>40</v>
      </c>
      <c r="B43" s="35"/>
      <c r="C43" s="72" t="e">
        <f>VLOOKUP(Table26[[#This Row],[شماره پرسنلی]],Table1[[شماره پرسنلی]:[نام خانوادگی]],2,FALSE)&amp; " " &amp; VLOOKUP(Table26[[#This Row],[شماره پرسنلی]],Table1[[شماره پرسنلی]:[نام خانوادگی]],3,FALSE)</f>
        <v>#N/A</v>
      </c>
      <c r="D43" s="72" t="e">
        <f>VLOOKUP(Table26[[#This Row],[شماره پرسنلی]],Table1[#All],7,FALSE)</f>
        <v>#N/A</v>
      </c>
      <c r="E43" s="48" t="e">
        <f>VLOOKUP(Table26[[#This Row],[شماره پرسنلی]],Table1[#All],6,FALSE)</f>
        <v>#N/A</v>
      </c>
      <c r="F43" s="37">
        <v>156</v>
      </c>
      <c r="G43" s="73">
        <f>Table26[[#This Row],[کارکرد دوره (ساعت)]]/8*'جداول پایه'!$B$24</f>
        <v>1.9500000000000002</v>
      </c>
      <c r="H43" s="37">
        <v>0</v>
      </c>
      <c r="I43" s="37">
        <v>8</v>
      </c>
      <c r="J43" s="37">
        <v>0</v>
      </c>
      <c r="K43" s="37">
        <v>0</v>
      </c>
      <c r="L43" s="37">
        <v>0</v>
      </c>
      <c r="M43" s="73" t="e">
        <f>IF(Table26[[#This Row],[جایگاه سازمانی]]="عملیاتی",(Table26[[#This Row],[تعداد ماموریت شهری]]/7+Table26[[#This Row],[تعداد ماموریت جاده ای]]/3)*0.1+1,0)</f>
        <v>#N/A</v>
      </c>
      <c r="N43" s="37">
        <v>0</v>
      </c>
      <c r="O43" s="37">
        <v>0</v>
      </c>
      <c r="P43" s="73" t="e">
        <f>SUM(Table26[[#This Row],[عملکرد دوره عملیاتی]:[عملکرد دوره ستادی]])</f>
        <v>#N/A</v>
      </c>
      <c r="Q43" s="48">
        <v>90</v>
      </c>
      <c r="R43" s="72">
        <f ca="1">OFFSET(Table10[[#Headers],[امتیاز]],MATCH(Table26[[#This Row],[رضایت]],Table10[کف],1),0)</f>
        <v>3.6</v>
      </c>
      <c r="S43" s="73" t="e">
        <f ca="1">(VLOOKUP(Table26[[#This Row],[شماره پرسنلی]],Table1[#All],16,FALSE)+Table26[[#This Row],[امتیاز کارکرد]]+Table26[[#This Row],[امتیاز رضایت]])*Table26[[#This Row],[رتبه کارمند]]*Table26[[#This Row],[امتیاز عملکرد]]</f>
        <v>#N/A</v>
      </c>
      <c r="T43" s="50" t="e">
        <f ca="1">ROUND(Table26[[#This Row],[امتیاز نهایی]]*'تنظیمات دوره'!$B$6,0)</f>
        <v>#N/A</v>
      </c>
      <c r="U43" s="43"/>
    </row>
    <row r="44" spans="1:21" x14ac:dyDescent="0.15">
      <c r="A44" s="42">
        <v>41</v>
      </c>
      <c r="B44" s="35"/>
      <c r="C44" s="36" t="e">
        <f>VLOOKUP(Table26[[#This Row],[شماره پرسنلی]],Table1[[شماره پرسنلی]:[نام خانوادگی]],2,FALSE)&amp; " " &amp; VLOOKUP(Table26[[#This Row],[شماره پرسنلی]],Table1[[شماره پرسنلی]:[نام خانوادگی]],3,FALSE)</f>
        <v>#N/A</v>
      </c>
      <c r="D44" s="36" t="e">
        <f>VLOOKUP(Table26[[#This Row],[شماره پرسنلی]],Table1[#All],7,FALSE)</f>
        <v>#N/A</v>
      </c>
      <c r="E44" s="48" t="e">
        <f>VLOOKUP(Table26[[#This Row],[شماره پرسنلی]],Table1[#All],6,FALSE)</f>
        <v>#N/A</v>
      </c>
      <c r="F44" s="37">
        <v>168</v>
      </c>
      <c r="G44" s="73">
        <f>Table26[[#This Row],[کارکرد دوره (ساعت)]]/8*'جداول پایه'!$B$24</f>
        <v>2.1</v>
      </c>
      <c r="H44" s="37">
        <v>33</v>
      </c>
      <c r="I44" s="37">
        <v>1</v>
      </c>
      <c r="J44" s="37">
        <v>0</v>
      </c>
      <c r="K44" s="37">
        <v>0</v>
      </c>
      <c r="L44" s="37">
        <v>0</v>
      </c>
      <c r="M44" s="73" t="e">
        <f>IF(Table26[[#This Row],[جایگاه سازمانی]]="عملیاتی",(Table26[[#This Row],[تعداد ماموریت شهری]]/7+Table26[[#This Row],[تعداد ماموریت جاده ای]]/3)*0.1+1,0)</f>
        <v>#N/A</v>
      </c>
      <c r="N44" s="37">
        <v>0</v>
      </c>
      <c r="O44" s="37">
        <v>0</v>
      </c>
      <c r="P44" s="73" t="e">
        <f>SUM(Table26[[#This Row],[عملکرد دوره عملیاتی]:[عملکرد دوره ستادی]])</f>
        <v>#N/A</v>
      </c>
      <c r="Q44" s="48">
        <v>80</v>
      </c>
      <c r="R44" s="72">
        <f ca="1">OFFSET(Table10[[#Headers],[امتیاز]],MATCH(Table26[[#This Row],[رضایت]],Table10[کف],1),0)</f>
        <v>2.5</v>
      </c>
      <c r="S44" s="49" t="e">
        <f ca="1">(VLOOKUP(Table26[[#This Row],[شماره پرسنلی]],Table1[#All],16,FALSE)+Table26[[#This Row],[امتیاز کارکرد]]+Table26[[#This Row],[امتیاز رضایت]])*Table26[[#This Row],[رتبه کارمند]]*Table26[[#This Row],[امتیاز عملکرد]]</f>
        <v>#N/A</v>
      </c>
      <c r="T44" s="50" t="e">
        <f ca="1">ROUND(Table26[[#This Row],[امتیاز نهایی]]*'تنظیمات دوره'!$B$6,0)</f>
        <v>#N/A</v>
      </c>
      <c r="U44" s="43"/>
    </row>
    <row r="45" spans="1:21" x14ac:dyDescent="0.15">
      <c r="A45" s="42">
        <v>42</v>
      </c>
      <c r="B45" s="35"/>
      <c r="C45" s="36" t="e">
        <f>VLOOKUP(Table26[[#This Row],[شماره پرسنلی]],Table1[[شماره پرسنلی]:[نام خانوادگی]],2,FALSE)&amp; " " &amp; VLOOKUP(Table26[[#This Row],[شماره پرسنلی]],Table1[[شماره پرسنلی]:[نام خانوادگی]],3,FALSE)</f>
        <v>#N/A</v>
      </c>
      <c r="D45" s="36" t="e">
        <f>VLOOKUP(Table26[[#This Row],[شماره پرسنلی]],Table1[#All],7,FALSE)</f>
        <v>#N/A</v>
      </c>
      <c r="E45" s="48" t="e">
        <f>VLOOKUP(Table26[[#This Row],[شماره پرسنلی]],Table1[#All],6,FALSE)</f>
        <v>#N/A</v>
      </c>
      <c r="F45" s="37">
        <v>510</v>
      </c>
      <c r="G45" s="49">
        <f>Table26[[#This Row],[کارکرد دوره (ساعت)]]/8*'جداول پایه'!$B$24</f>
        <v>6.375</v>
      </c>
      <c r="H45" s="37">
        <v>90</v>
      </c>
      <c r="I45" s="37">
        <v>0</v>
      </c>
      <c r="J45" s="37">
        <v>0</v>
      </c>
      <c r="K45" s="37">
        <v>0</v>
      </c>
      <c r="L45" s="37">
        <v>0</v>
      </c>
      <c r="M45" s="49" t="e">
        <f>IF(Table26[[#This Row],[جایگاه سازمانی]]="عملیاتی",(Table26[[#This Row],[تعداد ماموریت شهری]]/7+Table26[[#This Row],[تعداد ماموریت جاده ای]]/3)*0.1+1,0)</f>
        <v>#N/A</v>
      </c>
      <c r="N45" s="49" t="e">
        <f ca="1">IF(Table26[[#This Row],[جایگاه سازمانی]]="دیسپچ",OFFSET(TblDispatch[[#Headers],[امتیاز]],MATCH(Table26[[#This Row],[تعداد تماس در دوره]]/'تنظیمات دوره'!$B$3,TblDispatch[کف],1),0)*'تنظیمات دوره'!$B$3,0)</f>
        <v>#N/A</v>
      </c>
      <c r="O45" s="49" t="e">
        <f>IF(Table26[[#This Row],[جایگاه سازمانی]]="ستاد",(Table26[[#This Row],[تعداد بازدید میدانی در دوره]]/2+Table26[[#This Row],[تعداد فرماندهی حادثه در دوره]])*0.1+1,0)</f>
        <v>#N/A</v>
      </c>
      <c r="P45" s="49" t="e">
        <f>SUM(Table26[[#This Row],[عملکرد دوره عملیاتی]:[عملکرد دوره ستادی]])</f>
        <v>#N/A</v>
      </c>
      <c r="Q45" s="48">
        <v>95</v>
      </c>
      <c r="R45" s="48">
        <f ca="1">OFFSET(Table10[[#Headers],[امتیاز]],MATCH(Table26[[#This Row],[رضایت]],Table10[کف],1),0)</f>
        <v>5</v>
      </c>
      <c r="S45" s="49" t="e">
        <f ca="1">(VLOOKUP(Table26[[#This Row],[شماره پرسنلی]],Table1[#All],16,FALSE)+Table26[[#This Row],[امتیاز کارکرد]]+Table26[[#This Row],[امتیاز رضایت]])*Table26[[#This Row],[رتبه کارمند]]*Table26[[#This Row],[امتیاز عملکرد]]</f>
        <v>#N/A</v>
      </c>
      <c r="T45" s="50" t="e">
        <f ca="1">ROUND(Table26[[#This Row],[امتیاز نهایی]]*'تنظیمات دوره'!$B$6,0)</f>
        <v>#N/A</v>
      </c>
      <c r="U45" s="46"/>
    </row>
    <row r="46" spans="1:21" x14ac:dyDescent="0.15">
      <c r="A46" s="42">
        <v>43</v>
      </c>
      <c r="B46" s="35"/>
      <c r="C46" s="36" t="e">
        <f>VLOOKUP(Table26[[#This Row],[شماره پرسنلی]],Table1[[شماره پرسنلی]:[نام خانوادگی]],2,FALSE)&amp; " " &amp; VLOOKUP(Table26[[#This Row],[شماره پرسنلی]],Table1[[شماره پرسنلی]:[نام خانوادگی]],3,FALSE)</f>
        <v>#N/A</v>
      </c>
      <c r="D46" s="36" t="e">
        <f>VLOOKUP(Table26[[#This Row],[شماره پرسنلی]],Table1[#All],7,FALSE)</f>
        <v>#N/A</v>
      </c>
      <c r="E46" s="48" t="e">
        <f>VLOOKUP(Table26[[#This Row],[شماره پرسنلی]],Table1[#All],6,FALSE)</f>
        <v>#N/A</v>
      </c>
      <c r="F46" s="37">
        <v>408</v>
      </c>
      <c r="G46" s="49">
        <f>Table26[[#This Row],[کارکرد دوره (ساعت)]]/8*'جداول پایه'!$B$24</f>
        <v>5.1000000000000005</v>
      </c>
      <c r="H46" s="37">
        <v>72</v>
      </c>
      <c r="I46" s="37">
        <v>0</v>
      </c>
      <c r="J46" s="37">
        <v>0</v>
      </c>
      <c r="K46" s="37">
        <v>0</v>
      </c>
      <c r="L46" s="37">
        <v>0</v>
      </c>
      <c r="M46" s="49" t="e">
        <f>IF(Table26[[#This Row],[جایگاه سازمانی]]="عملیاتی",(Table26[[#This Row],[تعداد ماموریت شهری]]/7+Table26[[#This Row],[تعداد ماموریت جاده ای]]/3)*0.1+1,0)</f>
        <v>#N/A</v>
      </c>
      <c r="N46" s="49" t="e">
        <f ca="1">IF(Table26[[#This Row],[جایگاه سازمانی]]="دیسپچ",OFFSET(TblDispatch[[#Headers],[امتیاز]],MATCH(Table26[[#This Row],[تعداد تماس در دوره]]/'تنظیمات دوره'!$B$3,TblDispatch[کف],1),0)*'تنظیمات دوره'!$B$3,0)</f>
        <v>#N/A</v>
      </c>
      <c r="O46" s="49" t="e">
        <f>IF(Table26[[#This Row],[جایگاه سازمانی]]="ستاد",(Table26[[#This Row],[تعداد بازدید میدانی در دوره]]/2+Table26[[#This Row],[تعداد فرماندهی حادثه در دوره]])*0.1+1,0)</f>
        <v>#N/A</v>
      </c>
      <c r="P46" s="49" t="e">
        <f>SUM(Table26[[#This Row],[عملکرد دوره عملیاتی]:[عملکرد دوره ستادی]])</f>
        <v>#N/A</v>
      </c>
      <c r="Q46" s="48">
        <v>100</v>
      </c>
      <c r="R46" s="48">
        <f ca="1">OFFSET(Table10[[#Headers],[امتیاز]],MATCH(Table26[[#This Row],[رضایت]],Table10[کف],1),0)</f>
        <v>5</v>
      </c>
      <c r="S46" s="49" t="e">
        <f ca="1">(VLOOKUP(Table26[[#This Row],[شماره پرسنلی]],Table1[#All],16,FALSE)+Table26[[#This Row],[امتیاز کارکرد]]+Table26[[#This Row],[امتیاز رضایت]])*Table26[[#This Row],[رتبه کارمند]]*Table26[[#This Row],[امتیاز عملکرد]]</f>
        <v>#N/A</v>
      </c>
      <c r="T46" s="50" t="e">
        <f ca="1">ROUND(Table26[[#This Row],[امتیاز نهایی]]*'تنظیمات دوره'!$B$6,0)</f>
        <v>#N/A</v>
      </c>
      <c r="U46" s="46"/>
    </row>
    <row r="47" spans="1:21" x14ac:dyDescent="0.15">
      <c r="A47" s="42">
        <v>44</v>
      </c>
      <c r="B47" s="35"/>
      <c r="C47" s="36" t="e">
        <f>VLOOKUP(Table26[[#This Row],[شماره پرسنلی]],Table1[[شماره پرسنلی]:[نام خانوادگی]],2,FALSE)&amp; " " &amp; VLOOKUP(Table26[[#This Row],[شماره پرسنلی]],Table1[[شماره پرسنلی]:[نام خانوادگی]],3,FALSE)</f>
        <v>#N/A</v>
      </c>
      <c r="D47" s="36" t="s">
        <v>9</v>
      </c>
      <c r="E47" s="48" t="e">
        <f>VLOOKUP(Table26[[#This Row],[شماره پرسنلی]],Table1[#All],6,FALSE)</f>
        <v>#N/A</v>
      </c>
      <c r="F47" s="37">
        <v>186</v>
      </c>
      <c r="G47" s="49">
        <f>Table26[[#This Row],[کارکرد دوره (ساعت)]]/8*'جداول پایه'!$B$24</f>
        <v>2.3250000000000002</v>
      </c>
      <c r="H47" s="37">
        <v>24</v>
      </c>
      <c r="I47" s="37">
        <v>0</v>
      </c>
      <c r="J47" s="37">
        <v>0</v>
      </c>
      <c r="K47" s="37">
        <v>0</v>
      </c>
      <c r="L47" s="37">
        <v>0</v>
      </c>
      <c r="M47" s="49">
        <f>IF(Table26[[#This Row],[جایگاه سازمانی]]="عملیاتی",(Table26[[#This Row],[تعداد ماموریت شهری]]/7+Table26[[#This Row],[تعداد ماموریت جاده ای]]/3)*0.1+1,0)</f>
        <v>1.342857142857143</v>
      </c>
      <c r="N47" s="49">
        <f ca="1">IF(Table26[[#This Row],[جایگاه سازمانی]]="دیسپچ",OFFSET(TblDispatch[[#Headers],[امتیاز]],MATCH(Table26[[#This Row],[تعداد تماس در دوره]]/'تنظیمات دوره'!$B$3,TblDispatch[کف],1),0)*'تنظیمات دوره'!$B$3,0)</f>
        <v>0</v>
      </c>
      <c r="O47" s="49">
        <f>IF(Table26[[#This Row],[جایگاه سازمانی]]="ستاد",(Table26[[#This Row],[تعداد بازدید میدانی در دوره]]/2+Table26[[#This Row],[تعداد فرماندهی حادثه در دوره]])*0.1+1,0)</f>
        <v>0</v>
      </c>
      <c r="P47" s="49">
        <f ca="1">SUM(Table26[[#This Row],[عملکرد دوره عملیاتی]:[عملکرد دوره ستادی]])</f>
        <v>1.342857142857143</v>
      </c>
      <c r="Q47" s="48">
        <v>90</v>
      </c>
      <c r="R47" s="48">
        <f ca="1">OFFSET(Table10[[#Headers],[امتیاز]],MATCH(Table26[[#This Row],[رضایت]],Table10[کف],1),0)</f>
        <v>3.6</v>
      </c>
      <c r="S47" s="49" t="e">
        <f ca="1">(VLOOKUP(Table26[[#This Row],[شماره پرسنلی]],Table1[#All],16,FALSE)+Table26[[#This Row],[امتیاز کارکرد]]+Table26[[#This Row],[امتیاز رضایت]])*Table26[[#This Row],[رتبه کارمند]]*Table26[[#This Row],[امتیاز عملکرد]]</f>
        <v>#N/A</v>
      </c>
      <c r="T47" s="50" t="e">
        <f ca="1">ROUND(Table26[[#This Row],[امتیاز نهایی]]*'تنظیمات دوره'!$B$6,0)</f>
        <v>#N/A</v>
      </c>
      <c r="U47" s="46"/>
    </row>
    <row r="48" spans="1:21" x14ac:dyDescent="0.15">
      <c r="A48" s="42">
        <v>45</v>
      </c>
      <c r="B48" s="66"/>
      <c r="C48" s="67" t="e">
        <f>VLOOKUP(Table26[[#This Row],[شماره پرسنلی]],Table1[[شماره پرسنلی]:[نام خانوادگی]],2,FALSE)&amp; " " &amp; VLOOKUP(Table26[[#This Row],[شماره پرسنلی]],Table1[[شماره پرسنلی]:[نام خانوادگی]],3,FALSE)</f>
        <v>#N/A</v>
      </c>
      <c r="D48" s="67" t="e">
        <f>VLOOKUP(Table26[[#This Row],[شماره پرسنلی]],Table1[#All],7,FALSE)</f>
        <v>#N/A</v>
      </c>
      <c r="E48" s="68" t="e">
        <f>VLOOKUP(Table26[[#This Row],[شماره پرسنلی]],Table1[#All],6,FALSE)</f>
        <v>#N/A</v>
      </c>
      <c r="F48" s="69">
        <v>740</v>
      </c>
      <c r="G48" s="70">
        <f>Table26[[#This Row],[کارکرد دوره (ساعت)]]/8*'جداول پایه'!$B$24</f>
        <v>9.25</v>
      </c>
      <c r="H48" s="69">
        <v>30</v>
      </c>
      <c r="I48" s="69">
        <v>30</v>
      </c>
      <c r="J48" s="69">
        <v>20</v>
      </c>
      <c r="K48" s="69">
        <v>0</v>
      </c>
      <c r="L48" s="69">
        <v>0</v>
      </c>
      <c r="M48" s="70" t="e">
        <f>IF(Table26[[#This Row],[جایگاه سازمانی]]="عملیاتی",(Table26[[#This Row],[تعداد ماموریت شهری]]/7+Table26[[#This Row],[تعداد ماموریت جاده ای]]/3)*0.1+1,0)</f>
        <v>#N/A</v>
      </c>
      <c r="N48" s="70" t="e">
        <f ca="1">IF(Table26[[#This Row],[جایگاه سازمانی]]="دیسپچ",OFFSET(TblDispatch[[#Headers],[امتیاز]],MATCH(Table26[[#This Row],[تعداد تماس در دوره]]/'تنظیمات دوره'!$B$3,TblDispatch[کف],1),0)*'تنظیمات دوره'!$B$3,0)</f>
        <v>#N/A</v>
      </c>
      <c r="O48" s="70" t="e">
        <f>IF(Table26[[#This Row],[جایگاه سازمانی]]="ستاد",(Table26[[#This Row],[تعداد بازدید میدانی در دوره]]/2+Table26[[#This Row],[تعداد فرماندهی حادثه در دوره]])*0.1+1,0)</f>
        <v>#N/A</v>
      </c>
      <c r="P48" s="70" t="e">
        <f>SUM(Table26[[#This Row],[عملکرد دوره عملیاتی]:[عملکرد دوره ستادی]])</f>
        <v>#N/A</v>
      </c>
      <c r="Q48" s="68">
        <v>100</v>
      </c>
      <c r="R48" s="68">
        <f ca="1">OFFSET(Table10[[#Headers],[امتیاز]],MATCH(Table26[[#This Row],[رضایت]],Table10[کف],1),0)</f>
        <v>5</v>
      </c>
      <c r="S48" s="70" t="e">
        <f ca="1">(VLOOKUP(Table26[[#This Row],[شماره پرسنلی]],Table1[#All],16,FALSE)+Table26[[#This Row],[امتیاز کارکرد]]+Table26[[#This Row],[امتیاز رضایت]])*Table26[[#This Row],[رتبه کارمند]]*Table26[[#This Row],[امتیاز عملکرد]]</f>
        <v>#N/A</v>
      </c>
      <c r="T48" s="78" t="e">
        <f ca="1">ROUND(Table26[[#This Row],[امتیاز نهایی]]*'تنظیمات دوره'!$B$6,0)</f>
        <v>#N/A</v>
      </c>
      <c r="U48" s="43"/>
    </row>
    <row r="49" spans="1:21" x14ac:dyDescent="0.15">
      <c r="A49" s="42">
        <v>46</v>
      </c>
      <c r="B49" s="35"/>
      <c r="C49" s="36" t="e">
        <f>VLOOKUP(Table26[[#This Row],[شماره پرسنلی]],Table1[[شماره پرسنلی]:[نام خانوادگی]],2,FALSE)&amp; " " &amp; VLOOKUP(Table26[[#This Row],[شماره پرسنلی]],Table1[[شماره پرسنلی]:[نام خانوادگی]],3,FALSE)</f>
        <v>#N/A</v>
      </c>
      <c r="D49" s="36" t="e">
        <f>VLOOKUP(Table26[[#This Row],[شماره پرسنلی]],Table1[#All],7,FALSE)</f>
        <v>#N/A</v>
      </c>
      <c r="E49" s="48" t="e">
        <f>VLOOKUP(Table26[[#This Row],[شماره پرسنلی]],Table1[#All],6,FALSE)</f>
        <v>#N/A</v>
      </c>
      <c r="F49" s="37">
        <v>648</v>
      </c>
      <c r="G49" s="49">
        <f>Table26[[#This Row],[کارکرد دوره (ساعت)]]/8*'جداول پایه'!$B$24</f>
        <v>8.1</v>
      </c>
      <c r="H49" s="37">
        <v>32</v>
      </c>
      <c r="I49" s="37">
        <v>6</v>
      </c>
      <c r="J49" s="37">
        <v>0</v>
      </c>
      <c r="K49" s="37">
        <v>0</v>
      </c>
      <c r="L49" s="37">
        <v>0</v>
      </c>
      <c r="M49" s="49" t="e">
        <f>IF(Table26[[#This Row],[جایگاه سازمانی]]="عملیاتی",(Table26[[#This Row],[تعداد ماموریت شهری]]/7+Table26[[#This Row],[تعداد ماموریت جاده ای]]/3)*0.1+1,0)</f>
        <v>#N/A</v>
      </c>
      <c r="N49" s="49" t="e">
        <f ca="1">IF(Table26[[#This Row],[جایگاه سازمانی]]="دیسپچ",OFFSET(TblDispatch[[#Headers],[امتیاز]],MATCH(Table26[[#This Row],[تعداد تماس در دوره]]/'تنظیمات دوره'!$B$3,TblDispatch[کف],1),0)*'تنظیمات دوره'!$B$3,0)</f>
        <v>#N/A</v>
      </c>
      <c r="O49" s="49" t="e">
        <f>IF(Table26[[#This Row],[جایگاه سازمانی]]="ستاد",(Table26[[#This Row],[تعداد بازدید میدانی در دوره]]/2+Table26[[#This Row],[تعداد فرماندهی حادثه در دوره]])*0.1+1,0)</f>
        <v>#N/A</v>
      </c>
      <c r="P49" s="49" t="e">
        <f>SUM(Table26[[#This Row],[عملکرد دوره عملیاتی]:[عملکرد دوره ستادی]])</f>
        <v>#N/A</v>
      </c>
      <c r="Q49" s="48">
        <v>100</v>
      </c>
      <c r="R49" s="48">
        <f ca="1">OFFSET(Table10[[#Headers],[امتیاز]],MATCH(Table26[[#This Row],[رضایت]],Table10[کف],1),0)</f>
        <v>5</v>
      </c>
      <c r="S49" s="49" t="e">
        <f ca="1">(VLOOKUP(Table26[[#This Row],[شماره پرسنلی]],Table1[#All],16,FALSE)+Table26[[#This Row],[امتیاز کارکرد]]+Table26[[#This Row],[امتیاز رضایت]])*Table26[[#This Row],[رتبه کارمند]]*Table26[[#This Row],[امتیاز عملکرد]]</f>
        <v>#N/A</v>
      </c>
      <c r="T49" s="50" t="e">
        <f ca="1">ROUND(Table26[[#This Row],[امتیاز نهایی]]*'تنظیمات دوره'!$B$6,0)</f>
        <v>#N/A</v>
      </c>
      <c r="U49" s="43"/>
    </row>
    <row r="50" spans="1:21" x14ac:dyDescent="0.15">
      <c r="A50" s="42">
        <v>47</v>
      </c>
      <c r="B50" s="35"/>
      <c r="C50" s="36" t="e">
        <f>VLOOKUP(Table26[[#This Row],[شماره پرسنلی]],Table1[[شماره پرسنلی]:[نام خانوادگی]],2,FALSE)&amp; " " &amp; VLOOKUP(Table26[[#This Row],[شماره پرسنلی]],Table1[[شماره پرسنلی]:[نام خانوادگی]],3,FALSE)</f>
        <v>#N/A</v>
      </c>
      <c r="D50" s="36" t="e">
        <f>VLOOKUP(Table26[[#This Row],[شماره پرسنلی]],Table1[#All],7,FALSE)</f>
        <v>#N/A</v>
      </c>
      <c r="E50" s="48" t="e">
        <f>VLOOKUP(Table26[[#This Row],[شماره پرسنلی]],Table1[#All],6,FALSE)</f>
        <v>#N/A</v>
      </c>
      <c r="F50" s="37">
        <v>744</v>
      </c>
      <c r="G50" s="49">
        <f>Table26[[#This Row],[کارکرد دوره (ساعت)]]/8*'جداول پایه'!$B$24</f>
        <v>9.3000000000000007</v>
      </c>
      <c r="H50" s="37">
        <v>38</v>
      </c>
      <c r="I50" s="37">
        <v>2</v>
      </c>
      <c r="J50" s="37">
        <v>0</v>
      </c>
      <c r="K50" s="37">
        <v>0</v>
      </c>
      <c r="L50" s="37">
        <v>0</v>
      </c>
      <c r="M50" s="49" t="e">
        <f>IF(Table26[[#This Row],[جایگاه سازمانی]]="عملیاتی",(Table26[[#This Row],[تعداد ماموریت شهری]]/7+Table26[[#This Row],[تعداد ماموریت جاده ای]]/3)*0.1+1,0)</f>
        <v>#N/A</v>
      </c>
      <c r="N50" s="49" t="e">
        <f ca="1">IF(Table26[[#This Row],[جایگاه سازمانی]]="دیسپچ",OFFSET(TblDispatch[[#Headers],[امتیاز]],MATCH(Table26[[#This Row],[تعداد تماس در دوره]]/'تنظیمات دوره'!$B$3,TblDispatch[کف],1),0)*'تنظیمات دوره'!$B$3,0)</f>
        <v>#N/A</v>
      </c>
      <c r="O50" s="49" t="e">
        <f>IF(Table26[[#This Row],[جایگاه سازمانی]]="ستاد",(Table26[[#This Row],[تعداد بازدید میدانی در دوره]]/2+Table26[[#This Row],[تعداد فرماندهی حادثه در دوره]])*0.1+1,0)</f>
        <v>#N/A</v>
      </c>
      <c r="P50" s="49" t="e">
        <f>SUM(Table26[[#This Row],[عملکرد دوره عملیاتی]:[عملکرد دوره ستادی]])</f>
        <v>#N/A</v>
      </c>
      <c r="Q50" s="48">
        <v>100</v>
      </c>
      <c r="R50" s="48">
        <f ca="1">OFFSET(Table10[[#Headers],[امتیاز]],MATCH(Table26[[#This Row],[رضایت]],Table10[کف],1),0)</f>
        <v>5</v>
      </c>
      <c r="S50" s="49" t="e">
        <f ca="1">(VLOOKUP(Table26[[#This Row],[شماره پرسنلی]],Table1[#All],16,FALSE)+Table26[[#This Row],[امتیاز کارکرد]]+Table26[[#This Row],[امتیاز رضایت]])*Table26[[#This Row],[رتبه کارمند]]*Table26[[#This Row],[امتیاز عملکرد]]</f>
        <v>#N/A</v>
      </c>
      <c r="T50" s="50" t="e">
        <f ca="1">ROUND(Table26[[#This Row],[امتیاز نهایی]]*'تنظیمات دوره'!$B$6,0)</f>
        <v>#N/A</v>
      </c>
      <c r="U50" s="43"/>
    </row>
    <row r="51" spans="1:21" x14ac:dyDescent="0.15">
      <c r="A51" s="42">
        <v>48</v>
      </c>
      <c r="B51" s="35"/>
      <c r="C51" s="36" t="e">
        <f>VLOOKUP(Table26[[#This Row],[شماره پرسنلی]],Table1[[شماره پرسنلی]:[نام خانوادگی]],2,FALSE)&amp; " " &amp; VLOOKUP(Table26[[#This Row],[شماره پرسنلی]],Table1[[شماره پرسنلی]:[نام خانوادگی]],3,FALSE)</f>
        <v>#N/A</v>
      </c>
      <c r="D51" s="36" t="e">
        <f>VLOOKUP(Table26[[#This Row],[شماره پرسنلی]],Table1[#All],7,FALSE)</f>
        <v>#N/A</v>
      </c>
      <c r="E51" s="48" t="e">
        <f>VLOOKUP(Table26[[#This Row],[شماره پرسنلی]],Table1[#All],6,FALSE)</f>
        <v>#N/A</v>
      </c>
      <c r="F51" s="37">
        <v>600</v>
      </c>
      <c r="G51" s="49">
        <f>Table26[[#This Row],[کارکرد دوره (ساعت)]]/8*'جداول پایه'!$B$24</f>
        <v>7.5</v>
      </c>
      <c r="H51" s="37">
        <v>28</v>
      </c>
      <c r="I51" s="37">
        <v>0</v>
      </c>
      <c r="J51" s="37">
        <v>0</v>
      </c>
      <c r="K51" s="37">
        <v>0</v>
      </c>
      <c r="L51" s="37">
        <v>0</v>
      </c>
      <c r="M51" s="49" t="e">
        <f>IF(Table26[[#This Row],[جایگاه سازمانی]]="عملیاتی",(Table26[[#This Row],[تعداد ماموریت شهری]]/7+Table26[[#This Row],[تعداد ماموریت جاده ای]]/3)*0.1+1,0)</f>
        <v>#N/A</v>
      </c>
      <c r="N51" s="49" t="e">
        <f ca="1">IF(Table26[[#This Row],[جایگاه سازمانی]]="دیسپچ",OFFSET(TblDispatch[[#Headers],[امتیاز]],MATCH(Table26[[#This Row],[تعداد تماس در دوره]]/'تنظیمات دوره'!$B$3,TblDispatch[کف],1),0)*'تنظیمات دوره'!$B$3,0)</f>
        <v>#N/A</v>
      </c>
      <c r="O51" s="49" t="e">
        <f>IF(Table26[[#This Row],[جایگاه سازمانی]]="ستاد",(Table26[[#This Row],[تعداد بازدید میدانی در دوره]]/2+Table26[[#This Row],[تعداد فرماندهی حادثه در دوره]])*0.1+1,0)</f>
        <v>#N/A</v>
      </c>
      <c r="P51" s="49" t="e">
        <f>SUM(Table26[[#This Row],[عملکرد دوره عملیاتی]:[عملکرد دوره ستادی]])</f>
        <v>#N/A</v>
      </c>
      <c r="Q51" s="48">
        <v>100</v>
      </c>
      <c r="R51" s="48">
        <f ca="1">OFFSET(Table10[[#Headers],[امتیاز]],MATCH(Table26[[#This Row],[رضایت]],Table10[کف],1),0)</f>
        <v>5</v>
      </c>
      <c r="S51" s="49" t="e">
        <f ca="1">(VLOOKUP(Table26[[#This Row],[شماره پرسنلی]],Table1[#All],16,FALSE)+Table26[[#This Row],[امتیاز کارکرد]]+Table26[[#This Row],[امتیاز رضایت]])*Table26[[#This Row],[رتبه کارمند]]*Table26[[#This Row],[امتیاز عملکرد]]</f>
        <v>#N/A</v>
      </c>
      <c r="T51" s="50" t="e">
        <f ca="1">ROUND(Table26[[#This Row],[امتیاز نهایی]]*'تنظیمات دوره'!$B$6,0)</f>
        <v>#N/A</v>
      </c>
      <c r="U51" s="43"/>
    </row>
    <row r="52" spans="1:21" x14ac:dyDescent="0.15">
      <c r="A52" s="42">
        <v>49</v>
      </c>
      <c r="B52" s="35"/>
      <c r="C52" s="36" t="e">
        <f>VLOOKUP(Table26[[#This Row],[شماره پرسنلی]],Table1[[شماره پرسنلی]:[نام خانوادگی]],2,FALSE)&amp; " " &amp; VLOOKUP(Table26[[#This Row],[شماره پرسنلی]],Table1[[شماره پرسنلی]:[نام خانوادگی]],3,FALSE)</f>
        <v>#N/A</v>
      </c>
      <c r="D52" s="36" t="e">
        <f>VLOOKUP(Table26[[#This Row],[شماره پرسنلی]],Table1[#All],7,FALSE)</f>
        <v>#N/A</v>
      </c>
      <c r="E52" s="48" t="e">
        <f>VLOOKUP(Table26[[#This Row],[شماره پرسنلی]],Table1[#All],6,FALSE)</f>
        <v>#N/A</v>
      </c>
      <c r="F52" s="37">
        <v>600</v>
      </c>
      <c r="G52" s="49">
        <f>Table26[[#This Row],[کارکرد دوره (ساعت)]]/8*'جداول پایه'!$B$24</f>
        <v>7.5</v>
      </c>
      <c r="H52" s="37">
        <v>34</v>
      </c>
      <c r="I52" s="37">
        <v>0</v>
      </c>
      <c r="J52" s="37">
        <v>0</v>
      </c>
      <c r="K52" s="37">
        <v>0</v>
      </c>
      <c r="L52" s="37">
        <v>0</v>
      </c>
      <c r="M52" s="49" t="e">
        <f>IF(Table26[[#This Row],[جایگاه سازمانی]]="عملیاتی",(Table26[[#This Row],[تعداد ماموریت شهری]]/7+Table26[[#This Row],[تعداد ماموریت جاده ای]]/3)*0.1+1,0)</f>
        <v>#N/A</v>
      </c>
      <c r="N52" s="49" t="e">
        <f ca="1">IF(Table26[[#This Row],[جایگاه سازمانی]]="دیسپچ",OFFSET(TblDispatch[[#Headers],[امتیاز]],MATCH(Table26[[#This Row],[تعداد تماس در دوره]]/'تنظیمات دوره'!$B$3,TblDispatch[کف],1),0)*'تنظیمات دوره'!$B$3,0)</f>
        <v>#N/A</v>
      </c>
      <c r="O52" s="49" t="e">
        <f>IF(Table26[[#This Row],[جایگاه سازمانی]]="ستاد",(Table26[[#This Row],[تعداد بازدید میدانی در دوره]]/2+Table26[[#This Row],[تعداد فرماندهی حادثه در دوره]])*0.1+1,0)</f>
        <v>#N/A</v>
      </c>
      <c r="P52" s="49" t="e">
        <f>SUM(Table26[[#This Row],[عملکرد دوره عملیاتی]:[عملکرد دوره ستادی]])</f>
        <v>#N/A</v>
      </c>
      <c r="Q52" s="48">
        <v>90</v>
      </c>
      <c r="R52" s="48">
        <f ca="1">OFFSET(Table10[[#Headers],[امتیاز]],MATCH(Table26[[#This Row],[رضایت]],Table10[کف],1),0)</f>
        <v>3.6</v>
      </c>
      <c r="S52" s="49" t="e">
        <f ca="1">(VLOOKUP(Table26[[#This Row],[شماره پرسنلی]],Table1[#All],16,FALSE)+Table26[[#This Row],[امتیاز کارکرد]]+Table26[[#This Row],[امتیاز رضایت]])*Table26[[#This Row],[رتبه کارمند]]*Table26[[#This Row],[امتیاز عملکرد]]</f>
        <v>#N/A</v>
      </c>
      <c r="T52" s="50" t="e">
        <f ca="1">ROUND(Table26[[#This Row],[امتیاز نهایی]]*'تنظیمات دوره'!$B$6,0)</f>
        <v>#N/A</v>
      </c>
      <c r="U52" s="43"/>
    </row>
    <row r="53" spans="1:21" x14ac:dyDescent="0.15">
      <c r="A53" s="42">
        <v>50</v>
      </c>
      <c r="B53" s="35"/>
      <c r="C53" s="36" t="e">
        <f>VLOOKUP(Table26[[#This Row],[شماره پرسنلی]],Table1[[شماره پرسنلی]:[نام خانوادگی]],2,FALSE)&amp; " " &amp; VLOOKUP(Table26[[#This Row],[شماره پرسنلی]],Table1[[شماره پرسنلی]:[نام خانوادگی]],3,FALSE)</f>
        <v>#N/A</v>
      </c>
      <c r="D53" s="36" t="e">
        <f>VLOOKUP(Table26[[#This Row],[شماره پرسنلی]],Table1[#All],7,FALSE)</f>
        <v>#N/A</v>
      </c>
      <c r="E53" s="48" t="e">
        <f>VLOOKUP(Table26[[#This Row],[شماره پرسنلی]],Table1[#All],6,FALSE)</f>
        <v>#N/A</v>
      </c>
      <c r="F53" s="37">
        <v>600</v>
      </c>
      <c r="G53" s="49">
        <f>Table26[[#This Row],[کارکرد دوره (ساعت)]]/8*'جداول پایه'!$B$24</f>
        <v>7.5</v>
      </c>
      <c r="H53" s="37">
        <v>14</v>
      </c>
      <c r="I53" s="37">
        <v>7</v>
      </c>
      <c r="J53" s="37">
        <v>0</v>
      </c>
      <c r="K53" s="37">
        <v>0</v>
      </c>
      <c r="L53" s="37">
        <v>0</v>
      </c>
      <c r="M53" s="49" t="e">
        <f>IF(Table26[[#This Row],[جایگاه سازمانی]]="عملیاتی",(Table26[[#This Row],[تعداد ماموریت شهری]]/7+Table26[[#This Row],[تعداد ماموریت جاده ای]]/3)*0.1+1,0)</f>
        <v>#N/A</v>
      </c>
      <c r="N53" s="49" t="e">
        <f ca="1">IF(Table26[[#This Row],[جایگاه سازمانی]]="دیسپچ",OFFSET(TblDispatch[[#Headers],[امتیاز]],MATCH(Table26[[#This Row],[تعداد تماس در دوره]]/'تنظیمات دوره'!$B$3,TblDispatch[کف],1),0)*'تنظیمات دوره'!$B$3,0)</f>
        <v>#N/A</v>
      </c>
      <c r="O53" s="49" t="e">
        <f>IF(Table26[[#This Row],[جایگاه سازمانی]]="ستاد",(Table26[[#This Row],[تعداد بازدید میدانی در دوره]]/2+Table26[[#This Row],[تعداد فرماندهی حادثه در دوره]])*0.1+1,0)</f>
        <v>#N/A</v>
      </c>
      <c r="P53" s="49" t="e">
        <f>SUM(Table26[[#This Row],[عملکرد دوره عملیاتی]:[عملکرد دوره ستادی]])</f>
        <v>#N/A</v>
      </c>
      <c r="Q53" s="48">
        <v>70</v>
      </c>
      <c r="R53" s="48">
        <f ca="1">OFFSET(Table10[[#Headers],[امتیاز]],MATCH(Table26[[#This Row],[رضایت]],Table10[کف],1),0)</f>
        <v>1.6</v>
      </c>
      <c r="S53" s="49" t="e">
        <f ca="1">(VLOOKUP(Table26[[#This Row],[شماره پرسنلی]],Table1[#All],16,FALSE)+Table26[[#This Row],[امتیاز کارکرد]]+Table26[[#This Row],[امتیاز رضایت]])*Table26[[#This Row],[رتبه کارمند]]*Table26[[#This Row],[امتیاز عملکرد]]</f>
        <v>#N/A</v>
      </c>
      <c r="T53" s="50" t="e">
        <f ca="1">ROUND(Table26[[#This Row],[امتیاز نهایی]]*'تنظیمات دوره'!$B$6,0)</f>
        <v>#N/A</v>
      </c>
      <c r="U53" s="43"/>
    </row>
    <row r="54" spans="1:21" x14ac:dyDescent="0.15">
      <c r="A54" s="42">
        <v>51</v>
      </c>
      <c r="B54" s="35"/>
      <c r="C54" s="36" t="e">
        <f>VLOOKUP(Table26[[#This Row],[شماره پرسنلی]],Table1[[شماره پرسنلی]:[نام خانوادگی]],2,FALSE)&amp; " " &amp; VLOOKUP(Table26[[#This Row],[شماره پرسنلی]],Table1[[شماره پرسنلی]:[نام خانوادگی]],3,FALSE)</f>
        <v>#N/A</v>
      </c>
      <c r="D54" s="36" t="e">
        <f>VLOOKUP(Table26[[#This Row],[شماره پرسنلی]],Table1[#All],7,FALSE)</f>
        <v>#N/A</v>
      </c>
      <c r="E54" s="48" t="e">
        <f>VLOOKUP(Table26[[#This Row],[شماره پرسنلی]],Table1[#All],6,FALSE)</f>
        <v>#N/A</v>
      </c>
      <c r="F54" s="37">
        <v>456</v>
      </c>
      <c r="G54" s="49">
        <f>Table26[[#This Row],[کارکرد دوره (ساعت)]]/8*'جداول پایه'!$B$24</f>
        <v>5.7</v>
      </c>
      <c r="H54" s="37">
        <v>0</v>
      </c>
      <c r="I54" s="37">
        <v>7</v>
      </c>
      <c r="J54" s="37">
        <v>0</v>
      </c>
      <c r="K54" s="37">
        <v>0</v>
      </c>
      <c r="L54" s="37">
        <v>0</v>
      </c>
      <c r="M54" s="49" t="e">
        <f>IF(Table26[[#This Row],[جایگاه سازمانی]]="عملیاتی",(Table26[[#This Row],[تعداد ماموریت شهری]]/7+Table26[[#This Row],[تعداد ماموریت جاده ای]]/3)*0.1+1,0)</f>
        <v>#N/A</v>
      </c>
      <c r="N54" s="49" t="e">
        <f ca="1">IF(Table26[[#This Row],[جایگاه سازمانی]]="دیسپچ",OFFSET(TblDispatch[[#Headers],[امتیاز]],MATCH(Table26[[#This Row],[تعداد تماس در دوره]]/'تنظیمات دوره'!$B$3,TblDispatch[کف],1),0)*'تنظیمات دوره'!$B$3,0)</f>
        <v>#N/A</v>
      </c>
      <c r="O54" s="49" t="e">
        <f>IF(Table26[[#This Row],[جایگاه سازمانی]]="ستاد",(Table26[[#This Row],[تعداد بازدید میدانی در دوره]]/2+Table26[[#This Row],[تعداد فرماندهی حادثه در دوره]])*0.1+1,0)</f>
        <v>#N/A</v>
      </c>
      <c r="P54" s="49" t="e">
        <f>SUM(Table26[[#This Row],[عملکرد دوره عملیاتی]:[عملکرد دوره ستادی]])</f>
        <v>#N/A</v>
      </c>
      <c r="Q54" s="48">
        <v>100</v>
      </c>
      <c r="R54" s="48">
        <f ca="1">OFFSET(Table10[[#Headers],[امتیاز]],MATCH(Table26[[#This Row],[رضایت]],Table10[کف],1),0)</f>
        <v>5</v>
      </c>
      <c r="S54" s="49" t="e">
        <f ca="1">(VLOOKUP(Table26[[#This Row],[شماره پرسنلی]],Table1[#All],16,FALSE)+Table26[[#This Row],[امتیاز کارکرد]]+Table26[[#This Row],[امتیاز رضایت]])*Table26[[#This Row],[رتبه کارمند]]*Table26[[#This Row],[امتیاز عملکرد]]</f>
        <v>#N/A</v>
      </c>
      <c r="T54" s="50" t="e">
        <f ca="1">ROUND(Table26[[#This Row],[امتیاز نهایی]]*'تنظیمات دوره'!$B$6,0)</f>
        <v>#N/A</v>
      </c>
      <c r="U54" s="43"/>
    </row>
    <row r="55" spans="1:21" x14ac:dyDescent="0.15">
      <c r="A55" s="42">
        <v>52</v>
      </c>
      <c r="B55" s="35"/>
      <c r="C55" s="36" t="e">
        <f>VLOOKUP(Table26[[#This Row],[شماره پرسنلی]],Table1[[شماره پرسنلی]:[نام خانوادگی]],2,FALSE)&amp; " " &amp; VLOOKUP(Table26[[#This Row],[شماره پرسنلی]],Table1[[شماره پرسنلی]:[نام خانوادگی]],3,FALSE)</f>
        <v>#N/A</v>
      </c>
      <c r="D55" s="36" t="e">
        <f>VLOOKUP(Table26[[#This Row],[شماره پرسنلی]],Table1[#All],7,FALSE)</f>
        <v>#N/A</v>
      </c>
      <c r="E55" s="48" t="e">
        <f>VLOOKUP(Table26[[#This Row],[شماره پرسنلی]],Table1[#All],6,FALSE)</f>
        <v>#N/A</v>
      </c>
      <c r="F55" s="37">
        <v>432</v>
      </c>
      <c r="G55" s="49">
        <f>Table26[[#This Row],[کارکرد دوره (ساعت)]]/8*'جداول پایه'!$B$24</f>
        <v>5.4</v>
      </c>
      <c r="H55" s="37">
        <v>21</v>
      </c>
      <c r="I55" s="37">
        <v>3</v>
      </c>
      <c r="J55" s="37">
        <v>0</v>
      </c>
      <c r="K55" s="37">
        <v>0</v>
      </c>
      <c r="L55" s="37">
        <v>0</v>
      </c>
      <c r="M55" s="49" t="e">
        <f>IF(Table26[[#This Row],[جایگاه سازمانی]]="عملیاتی",(Table26[[#This Row],[تعداد ماموریت شهری]]/7+Table26[[#This Row],[تعداد ماموریت جاده ای]]/3)*0.1+1,0)</f>
        <v>#N/A</v>
      </c>
      <c r="N55" s="49" t="e">
        <f ca="1">IF(Table26[[#This Row],[جایگاه سازمانی]]="دیسپچ",OFFSET(TblDispatch[[#Headers],[امتیاز]],MATCH(Table26[[#This Row],[تعداد تماس در دوره]]/'تنظیمات دوره'!$B$3,TblDispatch[کف],1),0)*'تنظیمات دوره'!$B$3,0)</f>
        <v>#N/A</v>
      </c>
      <c r="O55" s="49" t="e">
        <f>IF(Table26[[#This Row],[جایگاه سازمانی]]="ستاد",(Table26[[#This Row],[تعداد بازدید میدانی در دوره]]/2+Table26[[#This Row],[تعداد فرماندهی حادثه در دوره]])*0.1+1,0)</f>
        <v>#N/A</v>
      </c>
      <c r="P55" s="49" t="e">
        <f>SUM(Table26[[#This Row],[عملکرد دوره عملیاتی]:[عملکرد دوره ستادی]])</f>
        <v>#N/A</v>
      </c>
      <c r="Q55" s="48">
        <v>100</v>
      </c>
      <c r="R55" s="48">
        <f ca="1">OFFSET(Table10[[#Headers],[امتیاز]],MATCH(Table26[[#This Row],[رضایت]],Table10[کف],1),0)</f>
        <v>5</v>
      </c>
      <c r="S55" s="49" t="e">
        <f ca="1">(VLOOKUP(Table26[[#This Row],[شماره پرسنلی]],Table1[#All],16,FALSE)+Table26[[#This Row],[امتیاز کارکرد]]+Table26[[#This Row],[امتیاز رضایت]])*Table26[[#This Row],[رتبه کارمند]]*Table26[[#This Row],[امتیاز عملکرد]]</f>
        <v>#N/A</v>
      </c>
      <c r="T55" s="50" t="e">
        <f ca="1">ROUND(Table26[[#This Row],[امتیاز نهایی]]*'تنظیمات دوره'!$B$6,0)</f>
        <v>#N/A</v>
      </c>
      <c r="U55" s="43"/>
    </row>
    <row r="56" spans="1:21" x14ac:dyDescent="0.15">
      <c r="A56" s="42">
        <v>53</v>
      </c>
      <c r="B56" s="35"/>
      <c r="C56" s="36" t="e">
        <f>VLOOKUP(Table26[[#This Row],[شماره پرسنلی]],Table1[[شماره پرسنلی]:[نام خانوادگی]],2,FALSE)&amp; " " &amp; VLOOKUP(Table26[[#This Row],[شماره پرسنلی]],Table1[[شماره پرسنلی]:[نام خانوادگی]],3,FALSE)</f>
        <v>#N/A</v>
      </c>
      <c r="D56" s="36" t="e">
        <f>VLOOKUP(Table26[[#This Row],[شماره پرسنلی]],Table1[#All],7,FALSE)</f>
        <v>#N/A</v>
      </c>
      <c r="E56" s="48" t="e">
        <f>VLOOKUP(Table26[[#This Row],[شماره پرسنلی]],Table1[#All],6,FALSE)</f>
        <v>#N/A</v>
      </c>
      <c r="F56" s="37">
        <v>600</v>
      </c>
      <c r="G56" s="49">
        <f>Table26[[#This Row],[کارکرد دوره (ساعت)]]/8*'جداول پایه'!$B$24</f>
        <v>7.5</v>
      </c>
      <c r="H56" s="37">
        <v>2</v>
      </c>
      <c r="I56" s="37">
        <v>21</v>
      </c>
      <c r="J56" s="37">
        <v>0</v>
      </c>
      <c r="K56" s="37">
        <v>0</v>
      </c>
      <c r="L56" s="37">
        <v>0</v>
      </c>
      <c r="M56" s="49" t="e">
        <f>IF(Table26[[#This Row],[جایگاه سازمانی]]="عملیاتی",(Table26[[#This Row],[تعداد ماموریت شهری]]/7+Table26[[#This Row],[تعداد ماموریت جاده ای]]/3)*0.1+1,0)</f>
        <v>#N/A</v>
      </c>
      <c r="N56" s="49" t="e">
        <f ca="1">IF(Table26[[#This Row],[جایگاه سازمانی]]="دیسپچ",OFFSET(TblDispatch[[#Headers],[امتیاز]],MATCH(Table26[[#This Row],[تعداد تماس در دوره]]/'تنظیمات دوره'!$B$3,TblDispatch[کف],1),0)*'تنظیمات دوره'!$B$3,0)</f>
        <v>#N/A</v>
      </c>
      <c r="O56" s="49" t="e">
        <f>IF(Table26[[#This Row],[جایگاه سازمانی]]="ستاد",(Table26[[#This Row],[تعداد بازدید میدانی در دوره]]/2+Table26[[#This Row],[تعداد فرماندهی حادثه در دوره]])*0.1+1,0)</f>
        <v>#N/A</v>
      </c>
      <c r="P56" s="49" t="e">
        <f>SUM(Table26[[#This Row],[عملکرد دوره عملیاتی]:[عملکرد دوره ستادی]])</f>
        <v>#N/A</v>
      </c>
      <c r="Q56" s="48">
        <v>80</v>
      </c>
      <c r="R56" s="48">
        <f ca="1">OFFSET(Table10[[#Headers],[امتیاز]],MATCH(Table26[[#This Row],[رضایت]],Table10[کف],1),0)</f>
        <v>2.5</v>
      </c>
      <c r="S56" s="49" t="e">
        <f ca="1">(VLOOKUP(Table26[[#This Row],[شماره پرسنلی]],Table1[#All],16,FALSE)+Table26[[#This Row],[امتیاز کارکرد]]+Table26[[#This Row],[امتیاز رضایت]])*Table26[[#This Row],[رتبه کارمند]]*Table26[[#This Row],[امتیاز عملکرد]]</f>
        <v>#N/A</v>
      </c>
      <c r="T56" s="50" t="e">
        <f ca="1">ROUND(Table26[[#This Row],[امتیاز نهایی]]*'تنظیمات دوره'!$B$6,0)</f>
        <v>#N/A</v>
      </c>
      <c r="U56" s="43"/>
    </row>
    <row r="57" spans="1:21" x14ac:dyDescent="0.15">
      <c r="A57" s="42">
        <v>54</v>
      </c>
      <c r="B57" s="35"/>
      <c r="C57" s="36" t="e">
        <f>VLOOKUP(Table26[[#This Row],[شماره پرسنلی]],Table1[[شماره پرسنلی]:[نام خانوادگی]],2,FALSE)&amp; " " &amp; VLOOKUP(Table26[[#This Row],[شماره پرسنلی]],Table1[[شماره پرسنلی]:[نام خانوادگی]],3,FALSE)</f>
        <v>#N/A</v>
      </c>
      <c r="D57" s="36" t="e">
        <f>VLOOKUP(Table26[[#This Row],[شماره پرسنلی]],Table1[#All],7,FALSE)</f>
        <v>#N/A</v>
      </c>
      <c r="E57" s="48" t="e">
        <f>VLOOKUP(Table26[[#This Row],[شماره پرسنلی]],Table1[#All],6,FALSE)</f>
        <v>#N/A</v>
      </c>
      <c r="F57" s="37">
        <v>576</v>
      </c>
      <c r="G57" s="49">
        <f>Table26[[#This Row],[کارکرد دوره (ساعت)]]/8*'جداول پایه'!$B$24</f>
        <v>7.2</v>
      </c>
      <c r="H57" s="37">
        <v>0</v>
      </c>
      <c r="I57" s="37">
        <v>23</v>
      </c>
      <c r="J57" s="37">
        <v>0</v>
      </c>
      <c r="K57" s="37">
        <v>0</v>
      </c>
      <c r="L57" s="37">
        <v>0</v>
      </c>
      <c r="M57" s="49" t="e">
        <f>IF(Table26[[#This Row],[جایگاه سازمانی]]="عملیاتی",(Table26[[#This Row],[تعداد ماموریت شهری]]/7+Table26[[#This Row],[تعداد ماموریت جاده ای]]/3)*0.1+1,0)</f>
        <v>#N/A</v>
      </c>
      <c r="N57" s="49" t="e">
        <f ca="1">IF(Table26[[#This Row],[جایگاه سازمانی]]="دیسپچ",OFFSET(TblDispatch[[#Headers],[امتیاز]],MATCH(Table26[[#This Row],[تعداد تماس در دوره]]/'تنظیمات دوره'!$B$3,TblDispatch[کف],1),0)*'تنظیمات دوره'!$B$3,0)</f>
        <v>#N/A</v>
      </c>
      <c r="O57" s="49" t="e">
        <f>IF(Table26[[#This Row],[جایگاه سازمانی]]="ستاد",(Table26[[#This Row],[تعداد بازدید میدانی در دوره]]/2+Table26[[#This Row],[تعداد فرماندهی حادثه در دوره]])*0.1+1,0)</f>
        <v>#N/A</v>
      </c>
      <c r="P57" s="49" t="e">
        <f>SUM(Table26[[#This Row],[عملکرد دوره عملیاتی]:[عملکرد دوره ستادی]])</f>
        <v>#N/A</v>
      </c>
      <c r="Q57" s="48">
        <v>100</v>
      </c>
      <c r="R57" s="48">
        <f ca="1">OFFSET(Table10[[#Headers],[امتیاز]],MATCH(Table26[[#This Row],[رضایت]],Table10[کف],1),0)</f>
        <v>5</v>
      </c>
      <c r="S57" s="49" t="e">
        <f ca="1">(VLOOKUP(Table26[[#This Row],[شماره پرسنلی]],Table1[#All],16,FALSE)+Table26[[#This Row],[امتیاز کارکرد]]+Table26[[#This Row],[امتیاز رضایت]])*Table26[[#This Row],[رتبه کارمند]]*Table26[[#This Row],[امتیاز عملکرد]]</f>
        <v>#N/A</v>
      </c>
      <c r="T57" s="50" t="e">
        <f ca="1">ROUND(Table26[[#This Row],[امتیاز نهایی]]*'تنظیمات دوره'!$B$6,0)</f>
        <v>#N/A</v>
      </c>
      <c r="U57" s="43"/>
    </row>
    <row r="58" spans="1:21" x14ac:dyDescent="0.15">
      <c r="A58" s="42">
        <v>55</v>
      </c>
      <c r="B58" s="35"/>
      <c r="C58" s="36" t="e">
        <f>VLOOKUP(Table26[[#This Row],[شماره پرسنلی]],Table1[[شماره پرسنلی]:[نام خانوادگی]],2,FALSE)&amp; " " &amp; VLOOKUP(Table26[[#This Row],[شماره پرسنلی]],Table1[[شماره پرسنلی]:[نام خانوادگی]],3,FALSE)</f>
        <v>#N/A</v>
      </c>
      <c r="D58" s="36" t="e">
        <f>VLOOKUP(Table26[[#This Row],[شماره پرسنلی]],Table1[#All],7,FALSE)</f>
        <v>#N/A</v>
      </c>
      <c r="E58" s="48" t="e">
        <f>VLOOKUP(Table26[[#This Row],[شماره پرسنلی]],Table1[#All],6,FALSE)</f>
        <v>#N/A</v>
      </c>
      <c r="F58" s="37">
        <v>624</v>
      </c>
      <c r="G58" s="49">
        <f>Table26[[#This Row],[کارکرد دوره (ساعت)]]/8*'جداول پایه'!$B$24</f>
        <v>7.8000000000000007</v>
      </c>
      <c r="H58" s="37">
        <v>30</v>
      </c>
      <c r="I58" s="37">
        <v>0</v>
      </c>
      <c r="J58" s="37">
        <v>0</v>
      </c>
      <c r="K58" s="37">
        <v>0</v>
      </c>
      <c r="L58" s="37">
        <v>0</v>
      </c>
      <c r="M58" s="49" t="e">
        <f>IF(Table26[[#This Row],[جایگاه سازمانی]]="عملیاتی",(Table26[[#This Row],[تعداد ماموریت شهری]]/7+Table26[[#This Row],[تعداد ماموریت جاده ای]]/3)*0.1+1,0)</f>
        <v>#N/A</v>
      </c>
      <c r="N58" s="49" t="e">
        <f ca="1">IF(Table26[[#This Row],[جایگاه سازمانی]]="دیسپچ",OFFSET(TblDispatch[[#Headers],[امتیاز]],MATCH(Table26[[#This Row],[تعداد تماس در دوره]]/'تنظیمات دوره'!$B$3,TblDispatch[کف],1),0)*'تنظیمات دوره'!$B$3,0)</f>
        <v>#N/A</v>
      </c>
      <c r="O58" s="49" t="e">
        <f>IF(Table26[[#This Row],[جایگاه سازمانی]]="ستاد",(Table26[[#This Row],[تعداد بازدید میدانی در دوره]]/2+Table26[[#This Row],[تعداد فرماندهی حادثه در دوره]])*0.1+1,0)</f>
        <v>#N/A</v>
      </c>
      <c r="P58" s="49" t="e">
        <f>SUM(Table26[[#This Row],[عملکرد دوره عملیاتی]:[عملکرد دوره ستادی]])</f>
        <v>#N/A</v>
      </c>
      <c r="Q58" s="48">
        <v>80</v>
      </c>
      <c r="R58" s="48">
        <f ca="1">OFFSET(Table10[[#Headers],[امتیاز]],MATCH(Table26[[#This Row],[رضایت]],Table10[کف],1),0)</f>
        <v>2.5</v>
      </c>
      <c r="S58" s="49" t="e">
        <f ca="1">(VLOOKUP(Table26[[#This Row],[شماره پرسنلی]],Table1[#All],16,FALSE)+Table26[[#This Row],[امتیاز کارکرد]]+Table26[[#This Row],[امتیاز رضایت]])*Table26[[#This Row],[رتبه کارمند]]*Table26[[#This Row],[امتیاز عملکرد]]</f>
        <v>#N/A</v>
      </c>
      <c r="T58" s="50" t="e">
        <f ca="1">ROUND(Table26[[#This Row],[امتیاز نهایی]]*'تنظیمات دوره'!$B$6,0)</f>
        <v>#N/A</v>
      </c>
      <c r="U58" s="43"/>
    </row>
    <row r="59" spans="1:21" x14ac:dyDescent="0.15">
      <c r="A59" s="42">
        <v>56</v>
      </c>
      <c r="B59" s="35"/>
      <c r="C59" s="36" t="e">
        <f>VLOOKUP(Table26[[#This Row],[شماره پرسنلی]],Table1[[شماره پرسنلی]:[نام خانوادگی]],2,FALSE)&amp; " " &amp; VLOOKUP(Table26[[#This Row],[شماره پرسنلی]],Table1[[شماره پرسنلی]:[نام خانوادگی]],3,FALSE)</f>
        <v>#N/A</v>
      </c>
      <c r="D59" s="36" t="e">
        <f>VLOOKUP(Table26[[#This Row],[شماره پرسنلی]],Table1[#All],7,FALSE)</f>
        <v>#N/A</v>
      </c>
      <c r="E59" s="48" t="e">
        <f>VLOOKUP(Table26[[#This Row],[شماره پرسنلی]],Table1[#All],6,FALSE)</f>
        <v>#N/A</v>
      </c>
      <c r="F59" s="37">
        <v>552</v>
      </c>
      <c r="G59" s="49">
        <f>Table26[[#This Row],[کارکرد دوره (ساعت)]]/8*'جداول پایه'!$B$24</f>
        <v>6.9</v>
      </c>
      <c r="H59" s="37">
        <v>0</v>
      </c>
      <c r="I59" s="37">
        <v>21</v>
      </c>
      <c r="J59" s="37">
        <v>0</v>
      </c>
      <c r="K59" s="37">
        <v>0</v>
      </c>
      <c r="L59" s="37">
        <v>0</v>
      </c>
      <c r="M59" s="49" t="e">
        <f>IF(Table26[[#This Row],[جایگاه سازمانی]]="عملیاتی",(Table26[[#This Row],[تعداد ماموریت شهری]]/7+Table26[[#This Row],[تعداد ماموریت جاده ای]]/3)*0.1+1,0)</f>
        <v>#N/A</v>
      </c>
      <c r="N59" s="49" t="e">
        <f ca="1">IF(Table26[[#This Row],[جایگاه سازمانی]]="دیسپچ",OFFSET(TblDispatch[[#Headers],[امتیاز]],MATCH(Table26[[#This Row],[تعداد تماس در دوره]]/'تنظیمات دوره'!$B$3,TblDispatch[کف],1),0)*'تنظیمات دوره'!$B$3,0)</f>
        <v>#N/A</v>
      </c>
      <c r="O59" s="49" t="e">
        <f>IF(Table26[[#This Row],[جایگاه سازمانی]]="ستاد",(Table26[[#This Row],[تعداد بازدید میدانی در دوره]]/2+Table26[[#This Row],[تعداد فرماندهی حادثه در دوره]])*0.1+1,0)</f>
        <v>#N/A</v>
      </c>
      <c r="P59" s="49" t="e">
        <f>SUM(Table26[[#This Row],[عملکرد دوره عملیاتی]:[عملکرد دوره ستادی]])</f>
        <v>#N/A</v>
      </c>
      <c r="Q59" s="48">
        <v>80</v>
      </c>
      <c r="R59" s="48">
        <f ca="1">OFFSET(Table10[[#Headers],[امتیاز]],MATCH(Table26[[#This Row],[رضایت]],Table10[کف],1),0)</f>
        <v>2.5</v>
      </c>
      <c r="S59" s="49" t="e">
        <f ca="1">(VLOOKUP(Table26[[#This Row],[شماره پرسنلی]],Table1[#All],16,FALSE)+Table26[[#This Row],[امتیاز کارکرد]]+Table26[[#This Row],[امتیاز رضایت]])*Table26[[#This Row],[رتبه کارمند]]*Table26[[#This Row],[امتیاز عملکرد]]</f>
        <v>#N/A</v>
      </c>
      <c r="T59" s="50" t="e">
        <f ca="1">ROUND(Table26[[#This Row],[امتیاز نهایی]]*'تنظیمات دوره'!$B$6,0)</f>
        <v>#N/A</v>
      </c>
      <c r="U59" s="43"/>
    </row>
    <row r="60" spans="1:21" x14ac:dyDescent="0.15">
      <c r="A60" s="42">
        <v>57</v>
      </c>
      <c r="B60" s="35"/>
      <c r="C60" s="36" t="e">
        <f>VLOOKUP(Table26[[#This Row],[شماره پرسنلی]],Table1[[شماره پرسنلی]:[نام خانوادگی]],2,FALSE)&amp; " " &amp; VLOOKUP(Table26[[#This Row],[شماره پرسنلی]],Table1[[شماره پرسنلی]:[نام خانوادگی]],3,FALSE)</f>
        <v>#N/A</v>
      </c>
      <c r="D60" s="36" t="e">
        <f>VLOOKUP(Table26[[#This Row],[شماره پرسنلی]],Table1[#All],7,FALSE)</f>
        <v>#N/A</v>
      </c>
      <c r="E60" s="48" t="e">
        <f>VLOOKUP(Table26[[#This Row],[شماره پرسنلی]],Table1[#All],6,FALSE)</f>
        <v>#N/A</v>
      </c>
      <c r="F60" s="37">
        <v>456</v>
      </c>
      <c r="G60" s="49">
        <f>Table26[[#This Row],[کارکرد دوره (ساعت)]]/8*'جداول پایه'!$B$24</f>
        <v>5.7</v>
      </c>
      <c r="H60" s="37">
        <v>0</v>
      </c>
      <c r="I60" s="37">
        <v>17</v>
      </c>
      <c r="J60" s="37">
        <v>0</v>
      </c>
      <c r="K60" s="37">
        <v>0</v>
      </c>
      <c r="L60" s="37">
        <v>0</v>
      </c>
      <c r="M60" s="49" t="e">
        <f>IF(Table26[[#This Row],[جایگاه سازمانی]]="عملیاتی",(Table26[[#This Row],[تعداد ماموریت شهری]]/7+Table26[[#This Row],[تعداد ماموریت جاده ای]]/3)*0.1+1,0)</f>
        <v>#N/A</v>
      </c>
      <c r="N60" s="49" t="e">
        <f ca="1">IF(Table26[[#This Row],[جایگاه سازمانی]]="دیسپچ",OFFSET(TblDispatch[[#Headers],[امتیاز]],MATCH(Table26[[#This Row],[تعداد تماس در دوره]]/'تنظیمات دوره'!$B$3,TblDispatch[کف],1),0)*'تنظیمات دوره'!$B$3,0)</f>
        <v>#N/A</v>
      </c>
      <c r="O60" s="49" t="e">
        <f>IF(Table26[[#This Row],[جایگاه سازمانی]]="ستاد",(Table26[[#This Row],[تعداد بازدید میدانی در دوره]]/2+Table26[[#This Row],[تعداد فرماندهی حادثه در دوره]])*0.1+1,0)</f>
        <v>#N/A</v>
      </c>
      <c r="P60" s="49" t="e">
        <f>SUM(Table26[[#This Row],[عملکرد دوره عملیاتی]:[عملکرد دوره ستادی]])</f>
        <v>#N/A</v>
      </c>
      <c r="Q60" s="48">
        <v>70</v>
      </c>
      <c r="R60" s="48">
        <f ca="1">OFFSET(Table10[[#Headers],[امتیاز]],MATCH(Table26[[#This Row],[رضایت]],Table10[کف],1),0)</f>
        <v>1.6</v>
      </c>
      <c r="S60" s="49" t="e">
        <f ca="1">(VLOOKUP(Table26[[#This Row],[شماره پرسنلی]],Table1[#All],16,FALSE)+Table26[[#This Row],[امتیاز کارکرد]]+Table26[[#This Row],[امتیاز رضایت]])*Table26[[#This Row],[رتبه کارمند]]*Table26[[#This Row],[امتیاز عملکرد]]</f>
        <v>#N/A</v>
      </c>
      <c r="T60" s="50" t="e">
        <f ca="1">ROUND(Table26[[#This Row],[امتیاز نهایی]]*'تنظیمات دوره'!$B$6,0)</f>
        <v>#N/A</v>
      </c>
      <c r="U60" s="43"/>
    </row>
    <row r="61" spans="1:21" x14ac:dyDescent="0.15">
      <c r="A61" s="42">
        <v>58</v>
      </c>
      <c r="B61" s="35"/>
      <c r="C61" s="36" t="e">
        <f>VLOOKUP(Table26[[#This Row],[شماره پرسنلی]],Table1[[شماره پرسنلی]:[نام خانوادگی]],2,FALSE)&amp; " " &amp; VLOOKUP(Table26[[#This Row],[شماره پرسنلی]],Table1[[شماره پرسنلی]:[نام خانوادگی]],3,FALSE)</f>
        <v>#N/A</v>
      </c>
      <c r="D61" s="36" t="e">
        <f>VLOOKUP(Table26[[#This Row],[شماره پرسنلی]],Table1[#All],7,FALSE)</f>
        <v>#N/A</v>
      </c>
      <c r="E61" s="48" t="e">
        <f>VLOOKUP(Table26[[#This Row],[شماره پرسنلی]],Table1[#All],6,FALSE)</f>
        <v>#N/A</v>
      </c>
      <c r="F61" s="37">
        <v>576</v>
      </c>
      <c r="G61" s="49">
        <f>Table26[[#This Row],[کارکرد دوره (ساعت)]]/8*'جداول پایه'!$B$24</f>
        <v>7.2</v>
      </c>
      <c r="H61" s="37">
        <v>0</v>
      </c>
      <c r="I61" s="37">
        <v>22</v>
      </c>
      <c r="J61" s="37">
        <v>0</v>
      </c>
      <c r="K61" s="37">
        <v>0</v>
      </c>
      <c r="L61" s="37">
        <v>0</v>
      </c>
      <c r="M61" s="49" t="e">
        <f>IF(Table26[[#This Row],[جایگاه سازمانی]]="عملیاتی",(Table26[[#This Row],[تعداد ماموریت شهری]]/7+Table26[[#This Row],[تعداد ماموریت جاده ای]]/3)*0.1+1,0)</f>
        <v>#N/A</v>
      </c>
      <c r="N61" s="49" t="e">
        <f ca="1">IF(Table26[[#This Row],[جایگاه سازمانی]]="دیسپچ",OFFSET(TblDispatch[[#Headers],[امتیاز]],MATCH(Table26[[#This Row],[تعداد تماس در دوره]]/'تنظیمات دوره'!$B$3,TblDispatch[کف],1),0)*'تنظیمات دوره'!$B$3,0)</f>
        <v>#N/A</v>
      </c>
      <c r="O61" s="49" t="e">
        <f>IF(Table26[[#This Row],[جایگاه سازمانی]]="ستاد",(Table26[[#This Row],[تعداد بازدید میدانی در دوره]]/2+Table26[[#This Row],[تعداد فرماندهی حادثه در دوره]])*0.1+1,0)</f>
        <v>#N/A</v>
      </c>
      <c r="P61" s="49" t="e">
        <f>SUM(Table26[[#This Row],[عملکرد دوره عملیاتی]:[عملکرد دوره ستادی]])</f>
        <v>#N/A</v>
      </c>
      <c r="Q61" s="48">
        <v>80</v>
      </c>
      <c r="R61" s="48">
        <f ca="1">OFFSET(Table10[[#Headers],[امتیاز]],MATCH(Table26[[#This Row],[رضایت]],Table10[کف],1),0)</f>
        <v>2.5</v>
      </c>
      <c r="S61" s="49" t="e">
        <f ca="1">(VLOOKUP(Table26[[#This Row],[شماره پرسنلی]],Table1[#All],16,FALSE)+Table26[[#This Row],[امتیاز کارکرد]]+Table26[[#This Row],[امتیاز رضایت]])*Table26[[#This Row],[رتبه کارمند]]*Table26[[#This Row],[امتیاز عملکرد]]</f>
        <v>#N/A</v>
      </c>
      <c r="T61" s="50" t="e">
        <f ca="1">ROUND(Table26[[#This Row],[امتیاز نهایی]]*'تنظیمات دوره'!$B$6,0)</f>
        <v>#N/A</v>
      </c>
      <c r="U61" s="43"/>
    </row>
    <row r="62" spans="1:21" x14ac:dyDescent="0.15">
      <c r="A62" s="42">
        <v>59</v>
      </c>
      <c r="B62" s="35"/>
      <c r="C62" s="36" t="e">
        <f>VLOOKUP(Table26[[#This Row],[شماره پرسنلی]],Table1[[شماره پرسنلی]:[نام خانوادگی]],2,FALSE)&amp; " " &amp; VLOOKUP(Table26[[#This Row],[شماره پرسنلی]],Table1[[شماره پرسنلی]:[نام خانوادگی]],3,FALSE)</f>
        <v>#N/A</v>
      </c>
      <c r="D62" s="36" t="e">
        <f>VLOOKUP(Table26[[#This Row],[شماره پرسنلی]],Table1[#All],7,FALSE)</f>
        <v>#N/A</v>
      </c>
      <c r="E62" s="48" t="e">
        <f>VLOOKUP(Table26[[#This Row],[شماره پرسنلی]],Table1[#All],6,FALSE)</f>
        <v>#N/A</v>
      </c>
      <c r="F62" s="37">
        <v>576</v>
      </c>
      <c r="G62" s="49">
        <f>Table26[[#This Row],[کارکرد دوره (ساعت)]]/8*'جداول پایه'!$B$24</f>
        <v>7.2</v>
      </c>
      <c r="H62" s="37">
        <v>0</v>
      </c>
      <c r="I62" s="37">
        <v>15</v>
      </c>
      <c r="J62" s="37">
        <v>0</v>
      </c>
      <c r="K62" s="37">
        <v>0</v>
      </c>
      <c r="L62" s="37">
        <v>0</v>
      </c>
      <c r="M62" s="49" t="e">
        <f>IF(Table26[[#This Row],[جایگاه سازمانی]]="عملیاتی",(Table26[[#This Row],[تعداد ماموریت شهری]]/7+Table26[[#This Row],[تعداد ماموریت جاده ای]]/3)*0.1+1,0)</f>
        <v>#N/A</v>
      </c>
      <c r="N62" s="49" t="e">
        <f ca="1">IF(Table26[[#This Row],[جایگاه سازمانی]]="دیسپچ",OFFSET(TblDispatch[[#Headers],[امتیاز]],MATCH(Table26[[#This Row],[تعداد تماس در دوره]]/'تنظیمات دوره'!$B$3,TblDispatch[کف],1),0)*'تنظیمات دوره'!$B$3,0)</f>
        <v>#N/A</v>
      </c>
      <c r="O62" s="49" t="e">
        <f>IF(Table26[[#This Row],[جایگاه سازمانی]]="ستاد",(Table26[[#This Row],[تعداد بازدید میدانی در دوره]]/2+Table26[[#This Row],[تعداد فرماندهی حادثه در دوره]])*0.1+1,0)</f>
        <v>#N/A</v>
      </c>
      <c r="P62" s="49" t="e">
        <f>SUM(Table26[[#This Row],[عملکرد دوره عملیاتی]:[عملکرد دوره ستادی]])</f>
        <v>#N/A</v>
      </c>
      <c r="Q62" s="48">
        <v>70</v>
      </c>
      <c r="R62" s="48">
        <f ca="1">OFFSET(Table10[[#Headers],[امتیاز]],MATCH(Table26[[#This Row],[رضایت]],Table10[کف],1),0)</f>
        <v>1.6</v>
      </c>
      <c r="S62" s="49" t="e">
        <f ca="1">(VLOOKUP(Table26[[#This Row],[شماره پرسنلی]],Table1[#All],16,FALSE)+Table26[[#This Row],[امتیاز کارکرد]]+Table26[[#This Row],[امتیاز رضایت]])*Table26[[#This Row],[رتبه کارمند]]*Table26[[#This Row],[امتیاز عملکرد]]</f>
        <v>#N/A</v>
      </c>
      <c r="T62" s="50" t="e">
        <f ca="1">ROUND(Table26[[#This Row],[امتیاز نهایی]]*'تنظیمات دوره'!$B$6,0)</f>
        <v>#N/A</v>
      </c>
      <c r="U62" s="43"/>
    </row>
    <row r="63" spans="1:21" x14ac:dyDescent="0.15">
      <c r="A63" s="42">
        <v>60</v>
      </c>
      <c r="B63" s="35"/>
      <c r="C63" s="36" t="e">
        <f>VLOOKUP(Table26[[#This Row],[شماره پرسنلی]],Table1[[شماره پرسنلی]:[نام خانوادگی]],2,FALSE)&amp; " " &amp; VLOOKUP(Table26[[#This Row],[شماره پرسنلی]],Table1[[شماره پرسنلی]:[نام خانوادگی]],3,FALSE)</f>
        <v>#N/A</v>
      </c>
      <c r="D63" s="36" t="e">
        <f>VLOOKUP(Table26[[#This Row],[شماره پرسنلی]],Table1[#All],7,FALSE)</f>
        <v>#N/A</v>
      </c>
      <c r="E63" s="48" t="e">
        <f>VLOOKUP(Table26[[#This Row],[شماره پرسنلی]],Table1[#All],6,FALSE)</f>
        <v>#N/A</v>
      </c>
      <c r="F63" s="37">
        <v>552</v>
      </c>
      <c r="G63" s="49">
        <f>Table26[[#This Row],[کارکرد دوره (ساعت)]]/8*'جداول پایه'!$B$24</f>
        <v>6.9</v>
      </c>
      <c r="H63" s="37">
        <v>0</v>
      </c>
      <c r="I63" s="37">
        <v>14</v>
      </c>
      <c r="J63" s="37">
        <v>0</v>
      </c>
      <c r="K63" s="37">
        <v>0</v>
      </c>
      <c r="L63" s="37">
        <v>0</v>
      </c>
      <c r="M63" s="49" t="e">
        <f>IF(Table26[[#This Row],[جایگاه سازمانی]]="عملیاتی",(Table26[[#This Row],[تعداد ماموریت شهری]]/7+Table26[[#This Row],[تعداد ماموریت جاده ای]]/3)*0.1+1,0)</f>
        <v>#N/A</v>
      </c>
      <c r="N63" s="49" t="e">
        <f ca="1">IF(Table26[[#This Row],[جایگاه سازمانی]]="دیسپچ",OFFSET(TblDispatch[[#Headers],[امتیاز]],MATCH(Table26[[#This Row],[تعداد تماس در دوره]]/'تنظیمات دوره'!$B$3,TblDispatch[کف],1),0)*'تنظیمات دوره'!$B$3,0)</f>
        <v>#N/A</v>
      </c>
      <c r="O63" s="49" t="e">
        <f>IF(Table26[[#This Row],[جایگاه سازمانی]]="ستاد",(Table26[[#This Row],[تعداد بازدید میدانی در دوره]]/2+Table26[[#This Row],[تعداد فرماندهی حادثه در دوره]])*0.1+1,0)</f>
        <v>#N/A</v>
      </c>
      <c r="P63" s="49" t="e">
        <f>SUM(Table26[[#This Row],[عملکرد دوره عملیاتی]:[عملکرد دوره ستادی]])</f>
        <v>#N/A</v>
      </c>
      <c r="Q63" s="48">
        <v>80</v>
      </c>
      <c r="R63" s="48">
        <f ca="1">OFFSET(Table10[[#Headers],[امتیاز]],MATCH(Table26[[#This Row],[رضایت]],Table10[کف],1),0)</f>
        <v>2.5</v>
      </c>
      <c r="S63" s="49" t="e">
        <f ca="1">(VLOOKUP(Table26[[#This Row],[شماره پرسنلی]],Table1[#All],16,FALSE)+Table26[[#This Row],[امتیاز کارکرد]]+Table26[[#This Row],[امتیاز رضایت]])*Table26[[#This Row],[رتبه کارمند]]*Table26[[#This Row],[امتیاز عملکرد]]</f>
        <v>#N/A</v>
      </c>
      <c r="T63" s="50" t="e">
        <f ca="1">ROUND(Table26[[#This Row],[امتیاز نهایی]]*'تنظیمات دوره'!$B$6,0)</f>
        <v>#N/A</v>
      </c>
      <c r="U63" s="43"/>
    </row>
    <row r="64" spans="1:21" x14ac:dyDescent="0.15">
      <c r="A64" s="42">
        <v>61</v>
      </c>
      <c r="B64" s="35"/>
      <c r="C64" s="36" t="e">
        <f>VLOOKUP(Table26[[#This Row],[شماره پرسنلی]],Table1[[شماره پرسنلی]:[نام خانوادگی]],2,FALSE)&amp; " " &amp; VLOOKUP(Table26[[#This Row],[شماره پرسنلی]],Table1[[شماره پرسنلی]:[نام خانوادگی]],3,FALSE)</f>
        <v>#N/A</v>
      </c>
      <c r="D64" s="36" t="e">
        <f>VLOOKUP(Table26[[#This Row],[شماره پرسنلی]],Table1[#All],7,FALSE)</f>
        <v>#N/A</v>
      </c>
      <c r="E64" s="48" t="e">
        <f>VLOOKUP(Table26[[#This Row],[شماره پرسنلی]],Table1[#All],6,FALSE)</f>
        <v>#N/A</v>
      </c>
      <c r="F64" s="37">
        <v>528</v>
      </c>
      <c r="G64" s="49">
        <f>Table26[[#This Row],[کارکرد دوره (ساعت)]]/8*'جداول پایه'!$B$24</f>
        <v>6.6000000000000005</v>
      </c>
      <c r="H64" s="37">
        <v>0</v>
      </c>
      <c r="I64" s="37">
        <v>17</v>
      </c>
      <c r="J64" s="37">
        <v>0</v>
      </c>
      <c r="K64" s="37">
        <v>0</v>
      </c>
      <c r="L64" s="37">
        <v>0</v>
      </c>
      <c r="M64" s="49" t="e">
        <f>IF(Table26[[#This Row],[جایگاه سازمانی]]="عملیاتی",(Table26[[#This Row],[تعداد ماموریت شهری]]/7+Table26[[#This Row],[تعداد ماموریت جاده ای]]/3)*0.1+1,0)</f>
        <v>#N/A</v>
      </c>
      <c r="N64" s="49" t="e">
        <f ca="1">IF(Table26[[#This Row],[جایگاه سازمانی]]="دیسپچ",OFFSET(TblDispatch[[#Headers],[امتیاز]],MATCH(Table26[[#This Row],[تعداد تماس در دوره]]/'تنظیمات دوره'!$B$3,TblDispatch[کف],1),0)*'تنظیمات دوره'!$B$3,0)</f>
        <v>#N/A</v>
      </c>
      <c r="O64" s="49" t="e">
        <f>IF(Table26[[#This Row],[جایگاه سازمانی]]="ستاد",(Table26[[#This Row],[تعداد بازدید میدانی در دوره]]/2+Table26[[#This Row],[تعداد فرماندهی حادثه در دوره]])*0.1+1,0)</f>
        <v>#N/A</v>
      </c>
      <c r="P64" s="49" t="e">
        <f>SUM(Table26[[#This Row],[عملکرد دوره عملیاتی]:[عملکرد دوره ستادی]])</f>
        <v>#N/A</v>
      </c>
      <c r="Q64" s="48">
        <v>80</v>
      </c>
      <c r="R64" s="48">
        <f ca="1">OFFSET(Table10[[#Headers],[امتیاز]],MATCH(Table26[[#This Row],[رضایت]],Table10[کف],1),0)</f>
        <v>2.5</v>
      </c>
      <c r="S64" s="49" t="e">
        <f ca="1">(VLOOKUP(Table26[[#This Row],[شماره پرسنلی]],Table1[#All],16,FALSE)+Table26[[#This Row],[امتیاز کارکرد]]+Table26[[#This Row],[امتیاز رضایت]])*Table26[[#This Row],[رتبه کارمند]]*Table26[[#This Row],[امتیاز عملکرد]]</f>
        <v>#N/A</v>
      </c>
      <c r="T64" s="50" t="e">
        <f ca="1">ROUND(Table26[[#This Row],[امتیاز نهایی]]*'تنظیمات دوره'!$B$6,0)</f>
        <v>#N/A</v>
      </c>
      <c r="U64" s="43"/>
    </row>
    <row r="65" spans="1:21" x14ac:dyDescent="0.15">
      <c r="A65" s="42">
        <v>62</v>
      </c>
      <c r="B65" s="35"/>
      <c r="C65" s="36" t="e">
        <f>VLOOKUP(Table26[[#This Row],[شماره پرسنلی]],Table1[[شماره پرسنلی]:[نام خانوادگی]],2,FALSE)&amp; " " &amp; VLOOKUP(Table26[[#This Row],[شماره پرسنلی]],Table1[[شماره پرسنلی]:[نام خانوادگی]],3,FALSE)</f>
        <v>#N/A</v>
      </c>
      <c r="D65" s="36" t="e">
        <f>VLOOKUP(Table26[[#This Row],[شماره پرسنلی]],Table1[#All],7,FALSE)</f>
        <v>#N/A</v>
      </c>
      <c r="E65" s="48" t="e">
        <f>VLOOKUP(Table26[[#This Row],[شماره پرسنلی]],Table1[#All],6,FALSE)</f>
        <v>#N/A</v>
      </c>
      <c r="F65" s="37">
        <v>504</v>
      </c>
      <c r="G65" s="49">
        <f>Table26[[#This Row],[کارکرد دوره (ساعت)]]/8*'جداول پایه'!$B$24</f>
        <v>6.3000000000000007</v>
      </c>
      <c r="H65" s="37">
        <v>0</v>
      </c>
      <c r="I65" s="37">
        <v>9</v>
      </c>
      <c r="J65" s="37">
        <v>0</v>
      </c>
      <c r="K65" s="37">
        <v>0</v>
      </c>
      <c r="L65" s="37">
        <v>0</v>
      </c>
      <c r="M65" s="49" t="e">
        <f>IF(Table26[[#This Row],[جایگاه سازمانی]]="عملیاتی",(Table26[[#This Row],[تعداد ماموریت شهری]]/7+Table26[[#This Row],[تعداد ماموریت جاده ای]]/3)*0.1+1,0)</f>
        <v>#N/A</v>
      </c>
      <c r="N65" s="49" t="e">
        <f ca="1">IF(Table26[[#This Row],[جایگاه سازمانی]]="دیسپچ",OFFSET(TblDispatch[[#Headers],[امتیاز]],MATCH(Table26[[#This Row],[تعداد تماس در دوره]]/'تنظیمات دوره'!$B$3,TblDispatch[کف],1),0)*'تنظیمات دوره'!$B$3,0)</f>
        <v>#N/A</v>
      </c>
      <c r="O65" s="49" t="e">
        <f>IF(Table26[[#This Row],[جایگاه سازمانی]]="ستاد",(Table26[[#This Row],[تعداد بازدید میدانی در دوره]]/2+Table26[[#This Row],[تعداد فرماندهی حادثه در دوره]])*0.1+1,0)</f>
        <v>#N/A</v>
      </c>
      <c r="P65" s="49" t="e">
        <f>SUM(Table26[[#This Row],[عملکرد دوره عملیاتی]:[عملکرد دوره ستادی]])</f>
        <v>#N/A</v>
      </c>
      <c r="Q65" s="48">
        <v>80</v>
      </c>
      <c r="R65" s="48">
        <f ca="1">OFFSET(Table10[[#Headers],[امتیاز]],MATCH(Table26[[#This Row],[رضایت]],Table10[کف],1),0)</f>
        <v>2.5</v>
      </c>
      <c r="S65" s="49" t="e">
        <f ca="1">(VLOOKUP(Table26[[#This Row],[شماره پرسنلی]],Table1[#All],16,FALSE)+Table26[[#This Row],[امتیاز کارکرد]]+Table26[[#This Row],[امتیاز رضایت]])*Table26[[#This Row],[رتبه کارمند]]*Table26[[#This Row],[امتیاز عملکرد]]</f>
        <v>#N/A</v>
      </c>
      <c r="T65" s="50" t="e">
        <f ca="1">ROUND(Table26[[#This Row],[امتیاز نهایی]]*'تنظیمات دوره'!$B$6,0)</f>
        <v>#N/A</v>
      </c>
      <c r="U65" s="43"/>
    </row>
    <row r="66" spans="1:21" x14ac:dyDescent="0.15">
      <c r="A66" s="42">
        <v>63</v>
      </c>
      <c r="B66" s="35"/>
      <c r="C66" s="36" t="e">
        <f>VLOOKUP(Table26[[#This Row],[شماره پرسنلی]],Table1[[شماره پرسنلی]:[نام خانوادگی]],2,FALSE)&amp; " " &amp; VLOOKUP(Table26[[#This Row],[شماره پرسنلی]],Table1[[شماره پرسنلی]:[نام خانوادگی]],3,FALSE)</f>
        <v>#N/A</v>
      </c>
      <c r="D66" s="36" t="e">
        <f>VLOOKUP(Table26[[#This Row],[شماره پرسنلی]],Table1[#All],7,FALSE)</f>
        <v>#N/A</v>
      </c>
      <c r="E66" s="48" t="e">
        <f>VLOOKUP(Table26[[#This Row],[شماره پرسنلی]],Table1[#All],6,FALSE)</f>
        <v>#N/A</v>
      </c>
      <c r="F66" s="37">
        <v>600</v>
      </c>
      <c r="G66" s="49">
        <f>Table26[[#This Row],[کارکرد دوره (ساعت)]]/8*'جداول پایه'!$B$24</f>
        <v>7.5</v>
      </c>
      <c r="H66" s="37">
        <v>0</v>
      </c>
      <c r="I66" s="37">
        <v>20</v>
      </c>
      <c r="J66" s="37">
        <v>0</v>
      </c>
      <c r="K66" s="37">
        <v>0</v>
      </c>
      <c r="L66" s="37">
        <v>0</v>
      </c>
      <c r="M66" s="49" t="e">
        <f>IF(Table26[[#This Row],[جایگاه سازمانی]]="عملیاتی",(Table26[[#This Row],[تعداد ماموریت شهری]]/7+Table26[[#This Row],[تعداد ماموریت جاده ای]]/3)*0.1+1,0)</f>
        <v>#N/A</v>
      </c>
      <c r="N66" s="49" t="e">
        <f ca="1">IF(Table26[[#This Row],[جایگاه سازمانی]]="دیسپچ",OFFSET(TblDispatch[[#Headers],[امتیاز]],MATCH(Table26[[#This Row],[تعداد تماس در دوره]]/'تنظیمات دوره'!$B$3,TblDispatch[کف],1),0)*'تنظیمات دوره'!$B$3,0)</f>
        <v>#N/A</v>
      </c>
      <c r="O66" s="49" t="e">
        <f>IF(Table26[[#This Row],[جایگاه سازمانی]]="ستاد",(Table26[[#This Row],[تعداد بازدید میدانی در دوره]]/2+Table26[[#This Row],[تعداد فرماندهی حادثه در دوره]])*0.1+1,0)</f>
        <v>#N/A</v>
      </c>
      <c r="P66" s="49" t="e">
        <f>SUM(Table26[[#This Row],[عملکرد دوره عملیاتی]:[عملکرد دوره ستادی]])</f>
        <v>#N/A</v>
      </c>
      <c r="Q66" s="48">
        <v>70</v>
      </c>
      <c r="R66" s="48">
        <f ca="1">OFFSET(Table10[[#Headers],[امتیاز]],MATCH(Table26[[#This Row],[رضایت]],Table10[کف],1),0)</f>
        <v>1.6</v>
      </c>
      <c r="S66" s="49" t="e">
        <f ca="1">(VLOOKUP(Table26[[#This Row],[شماره پرسنلی]],Table1[#All],16,FALSE)+Table26[[#This Row],[امتیاز کارکرد]]+Table26[[#This Row],[امتیاز رضایت]])*Table26[[#This Row],[رتبه کارمند]]*Table26[[#This Row],[امتیاز عملکرد]]</f>
        <v>#N/A</v>
      </c>
      <c r="T66" s="50" t="e">
        <f ca="1">ROUND(Table26[[#This Row],[امتیاز نهایی]]*'تنظیمات دوره'!$B$6,0)</f>
        <v>#N/A</v>
      </c>
      <c r="U66" s="43"/>
    </row>
    <row r="67" spans="1:21" s="62" customFormat="1" x14ac:dyDescent="0.15">
      <c r="A67" s="42">
        <v>64</v>
      </c>
      <c r="B67" s="35"/>
      <c r="C67" s="72" t="e">
        <f>VLOOKUP(Table26[[#This Row],[شماره پرسنلی]],Table1[[شماره پرسنلی]:[نام خانوادگی]],2,FALSE)&amp; " " &amp; VLOOKUP(Table26[[#This Row],[شماره پرسنلی]],Table1[[شماره پرسنلی]:[نام خانوادگی]],3,FALSE)</f>
        <v>#N/A</v>
      </c>
      <c r="D67" s="36" t="e">
        <f>VLOOKUP(Table26[[#This Row],[شماره پرسنلی]],Table1[#All],7,FALSE)</f>
        <v>#N/A</v>
      </c>
      <c r="E67" s="48" t="e">
        <f>VLOOKUP(Table26[[#This Row],[شماره پرسنلی]],Table1[#All],6,FALSE)</f>
        <v>#N/A</v>
      </c>
      <c r="F67" s="51">
        <v>360</v>
      </c>
      <c r="G67" s="49">
        <f>Table26[[#This Row],[کارکرد دوره (ساعت)]]/8*'جداول پایه'!$B$24</f>
        <v>4.5</v>
      </c>
      <c r="H67" s="37">
        <v>0</v>
      </c>
      <c r="I67" s="37">
        <v>12</v>
      </c>
      <c r="J67" s="37">
        <v>0</v>
      </c>
      <c r="K67" s="37">
        <v>0</v>
      </c>
      <c r="L67" s="37">
        <v>0</v>
      </c>
      <c r="M67" s="49" t="e">
        <f>IF(Table26[[#This Row],[جایگاه سازمانی]]="عملیاتی",(Table26[[#This Row],[تعداد ماموریت شهری]]/7+Table26[[#This Row],[تعداد ماموریت جاده ای]]/3)*0.1+1,0)</f>
        <v>#N/A</v>
      </c>
      <c r="N67" s="49" t="e">
        <f ca="1">IF(Table26[[#This Row],[جایگاه سازمانی]]="دیسپچ",OFFSET(TblDispatch[[#Headers],[امتیاز]],MATCH(Table26[[#This Row],[تعداد تماس در دوره]]/'تنظیمات دوره'!$B$3,TblDispatch[کف],1),0)*'تنظیمات دوره'!$B$3,0)</f>
        <v>#N/A</v>
      </c>
      <c r="O67" s="49" t="e">
        <f>IF(Table26[[#This Row],[جایگاه سازمانی]]="ستاد",(Table26[[#This Row],[تعداد بازدید میدانی در دوره]]/2+Table26[[#This Row],[تعداد فرماندهی حادثه در دوره]])*0.1+1,0)</f>
        <v>#N/A</v>
      </c>
      <c r="P67" s="49" t="e">
        <f>SUM(Table26[[#This Row],[عملکرد دوره عملیاتی]:[عملکرد دوره ستادی]])</f>
        <v>#N/A</v>
      </c>
      <c r="Q67" s="48">
        <v>100</v>
      </c>
      <c r="R67" s="48">
        <f ca="1">OFFSET(Table10[[#Headers],[امتیاز]],MATCH(Table26[[#This Row],[رضایت]],Table10[کف],1),0)</f>
        <v>5</v>
      </c>
      <c r="S67" s="49" t="e">
        <f ca="1">(VLOOKUP(Table26[[#This Row],[شماره پرسنلی]],Table1[#All],16,FALSE)+Table26[[#This Row],[امتیاز کارکرد]]+Table26[[#This Row],[امتیاز رضایت]])*Table26[[#This Row],[رتبه کارمند]]*Table26[[#This Row],[امتیاز عملکرد]]</f>
        <v>#N/A</v>
      </c>
      <c r="T67" s="50" t="e">
        <f ca="1">ROUND(Table26[[#This Row],[امتیاز نهایی]]*'تنظیمات دوره'!$B$6,0)</f>
        <v>#N/A</v>
      </c>
      <c r="U67" s="43"/>
    </row>
    <row r="68" spans="1:21" s="62" customFormat="1" x14ac:dyDescent="0.15">
      <c r="A68" s="42">
        <v>65</v>
      </c>
      <c r="B68" s="35"/>
      <c r="C68" s="72" t="e">
        <f>VLOOKUP(Table26[[#This Row],[شماره پرسنلی]],Table1[[شماره پرسنلی]:[نام خانوادگی]],2,FALSE)&amp; " " &amp; VLOOKUP(Table26[[#This Row],[شماره پرسنلی]],Table1[[شماره پرسنلی]:[نام خانوادگی]],3,FALSE)</f>
        <v>#N/A</v>
      </c>
      <c r="D68" s="36" t="e">
        <f>VLOOKUP(Table26[[#This Row],[شماره پرسنلی]],Table1[#All],7,FALSE)</f>
        <v>#N/A</v>
      </c>
      <c r="E68" s="48" t="e">
        <f>VLOOKUP(Table26[[#This Row],[شماره پرسنلی]],Table1[#All],6,FALSE)</f>
        <v>#N/A</v>
      </c>
      <c r="F68" s="51">
        <v>580</v>
      </c>
      <c r="G68" s="49">
        <f>Table26[[#This Row],[کارکرد دوره (ساعت)]]/8*'جداول پایه'!$B$24</f>
        <v>7.25</v>
      </c>
      <c r="H68" s="37">
        <v>0</v>
      </c>
      <c r="I68" s="37">
        <v>15</v>
      </c>
      <c r="J68" s="37">
        <v>0</v>
      </c>
      <c r="K68" s="37">
        <v>0</v>
      </c>
      <c r="L68" s="37">
        <v>0</v>
      </c>
      <c r="M68" s="49" t="e">
        <f>IF(Table26[[#This Row],[جایگاه سازمانی]]="عملیاتی",(Table26[[#This Row],[تعداد ماموریت شهری]]/7+Table26[[#This Row],[تعداد ماموریت جاده ای]]/3)*0.1+1,0)</f>
        <v>#N/A</v>
      </c>
      <c r="N68" s="49" t="e">
        <f ca="1">IF(Table26[[#This Row],[جایگاه سازمانی]]="دیسپچ",OFFSET(TblDispatch[[#Headers],[امتیاز]],MATCH(Table26[[#This Row],[تعداد تماس در دوره]]/'تنظیمات دوره'!$B$3,TblDispatch[کف],1),0)*'تنظیمات دوره'!$B$3,0)</f>
        <v>#N/A</v>
      </c>
      <c r="O68" s="49" t="e">
        <f>IF(Table26[[#This Row],[جایگاه سازمانی]]="ستاد",(Table26[[#This Row],[تعداد بازدید میدانی در دوره]]/2+Table26[[#This Row],[تعداد فرماندهی حادثه در دوره]])*0.1+1,0)</f>
        <v>#N/A</v>
      </c>
      <c r="P68" s="49" t="e">
        <f>SUM(Table26[[#This Row],[عملکرد دوره عملیاتی]:[عملکرد دوره ستادی]])</f>
        <v>#N/A</v>
      </c>
      <c r="Q68" s="48">
        <v>100</v>
      </c>
      <c r="R68" s="48">
        <f ca="1">OFFSET(Table10[[#Headers],[امتیاز]],MATCH(Table26[[#This Row],[رضایت]],Table10[کف],1),0)</f>
        <v>5</v>
      </c>
      <c r="S68" s="49" t="e">
        <f ca="1">(VLOOKUP(Table26[[#This Row],[شماره پرسنلی]],Table1[#All],16,FALSE)+Table26[[#This Row],[امتیاز کارکرد]]+Table26[[#This Row],[امتیاز رضایت]])*Table26[[#This Row],[رتبه کارمند]]*Table26[[#This Row],[امتیاز عملکرد]]</f>
        <v>#N/A</v>
      </c>
      <c r="T68" s="50" t="e">
        <f ca="1">ROUND(Table26[[#This Row],[امتیاز نهایی]]*'تنظیمات دوره'!$B$6,0)</f>
        <v>#N/A</v>
      </c>
      <c r="U68" s="46"/>
    </row>
    <row r="69" spans="1:21" s="62" customFormat="1" x14ac:dyDescent="0.15">
      <c r="A69" s="42">
        <v>66</v>
      </c>
      <c r="B69" s="35"/>
      <c r="C69" s="72" t="e">
        <f>VLOOKUP(Table26[[#This Row],[شماره پرسنلی]],Table1[[شماره پرسنلی]:[نام خانوادگی]],2,FALSE)&amp; " " &amp; VLOOKUP(Table26[[#This Row],[شماره پرسنلی]],Table1[[شماره پرسنلی]:[نام خانوادگی]],3,FALSE)</f>
        <v>#N/A</v>
      </c>
      <c r="D69" s="36" t="e">
        <f>VLOOKUP(Table26[[#This Row],[شماره پرسنلی]],Table1[#All],7,FALSE)</f>
        <v>#N/A</v>
      </c>
      <c r="E69" s="48" t="e">
        <f>VLOOKUP(Table26[[#This Row],[شماره پرسنلی]],Table1[#All],6,FALSE)</f>
        <v>#N/A</v>
      </c>
      <c r="F69" s="51">
        <v>576</v>
      </c>
      <c r="G69" s="49">
        <f>Table26[[#This Row],[کارکرد دوره (ساعت)]]/8*'جداول پایه'!$B$24</f>
        <v>7.2</v>
      </c>
      <c r="H69" s="37">
        <v>0</v>
      </c>
      <c r="I69" s="37">
        <v>15</v>
      </c>
      <c r="J69" s="37">
        <v>0</v>
      </c>
      <c r="K69" s="37">
        <v>0</v>
      </c>
      <c r="L69" s="37">
        <v>0</v>
      </c>
      <c r="M69" s="49" t="e">
        <f>IF(Table26[[#This Row],[جایگاه سازمانی]]="عملیاتی",(Table26[[#This Row],[تعداد ماموریت شهری]]/7+Table26[[#This Row],[تعداد ماموریت جاده ای]]/3)*0.1+1,0)</f>
        <v>#N/A</v>
      </c>
      <c r="N69" s="49" t="e">
        <f ca="1">IF(Table26[[#This Row],[جایگاه سازمانی]]="دیسپچ",OFFSET(TblDispatch[[#Headers],[امتیاز]],MATCH(Table26[[#This Row],[تعداد تماس در دوره]]/'تنظیمات دوره'!$B$3,TblDispatch[کف],1),0)*'تنظیمات دوره'!$B$3,0)</f>
        <v>#N/A</v>
      </c>
      <c r="O69" s="49" t="e">
        <f>IF(Table26[[#This Row],[جایگاه سازمانی]]="ستاد",(Table26[[#This Row],[تعداد بازدید میدانی در دوره]]/2+Table26[[#This Row],[تعداد فرماندهی حادثه در دوره]])*0.1+1,0)</f>
        <v>#N/A</v>
      </c>
      <c r="P69" s="49" t="e">
        <f>SUM(Table26[[#This Row],[عملکرد دوره عملیاتی]:[عملکرد دوره ستادی]])</f>
        <v>#N/A</v>
      </c>
      <c r="Q69" s="48">
        <v>90</v>
      </c>
      <c r="R69" s="48">
        <f ca="1">OFFSET(Table10[[#Headers],[امتیاز]],MATCH(Table26[[#This Row],[رضایت]],Table10[کف],1),0)</f>
        <v>3.6</v>
      </c>
      <c r="S69" s="49" t="e">
        <f ca="1">(VLOOKUP(Table26[[#This Row],[شماره پرسنلی]],Table1[#All],16,FALSE)+Table26[[#This Row],[امتیاز کارکرد]]+Table26[[#This Row],[امتیاز رضایت]])*Table26[[#This Row],[رتبه کارمند]]*Table26[[#This Row],[امتیاز عملکرد]]</f>
        <v>#N/A</v>
      </c>
      <c r="T69" s="50" t="e">
        <f ca="1">ROUND(Table26[[#This Row],[امتیاز نهایی]]*'تنظیمات دوره'!$B$6,0)</f>
        <v>#N/A</v>
      </c>
      <c r="U69" s="46"/>
    </row>
    <row r="70" spans="1:21" s="62" customFormat="1" x14ac:dyDescent="0.15">
      <c r="A70" s="42">
        <v>67</v>
      </c>
      <c r="B70" s="35"/>
      <c r="C70" s="72" t="e">
        <f>VLOOKUP(Table26[[#This Row],[شماره پرسنلی]],Table1[[شماره پرسنلی]:[نام خانوادگی]],2,FALSE)&amp; " " &amp; VLOOKUP(Table26[[#This Row],[شماره پرسنلی]],Table1[[شماره پرسنلی]:[نام خانوادگی]],3,FALSE)</f>
        <v>#N/A</v>
      </c>
      <c r="D70" s="36" t="s">
        <v>9</v>
      </c>
      <c r="E70" s="48" t="e">
        <f>VLOOKUP(Table26[[#This Row],[شماره پرسنلی]],Table1[#All],6,FALSE)</f>
        <v>#N/A</v>
      </c>
      <c r="F70" s="51">
        <v>536</v>
      </c>
      <c r="G70" s="49">
        <f>Table26[[#This Row],[کارکرد دوره (ساعت)]]/8*'جداول پایه'!$B$24</f>
        <v>6.7</v>
      </c>
      <c r="H70" s="37">
        <v>0</v>
      </c>
      <c r="I70" s="37">
        <v>15</v>
      </c>
      <c r="J70" s="37">
        <v>0</v>
      </c>
      <c r="K70" s="37">
        <v>0</v>
      </c>
      <c r="L70" s="37">
        <v>0</v>
      </c>
      <c r="M70" s="49">
        <f>IF(Table26[[#This Row],[جایگاه سازمانی]]="عملیاتی",(Table26[[#This Row],[تعداد ماموریت شهری]]/7+Table26[[#This Row],[تعداد ماموریت جاده ای]]/3)*0.1+1,0)</f>
        <v>1.5</v>
      </c>
      <c r="N70" s="49">
        <f ca="1">IF(Table26[[#This Row],[جایگاه سازمانی]]="دیسپچ",OFFSET(TblDispatch[[#Headers],[امتیاز]],MATCH(Table26[[#This Row],[تعداد تماس در دوره]]/'تنظیمات دوره'!$B$3,TblDispatch[کف],1),0)*'تنظیمات دوره'!$B$3,0)</f>
        <v>0</v>
      </c>
      <c r="O70" s="49">
        <f>IF(Table26[[#This Row],[جایگاه سازمانی]]="ستاد",(Table26[[#This Row],[تعداد بازدید میدانی در دوره]]/2+Table26[[#This Row],[تعداد فرماندهی حادثه در دوره]])*0.1+1,0)</f>
        <v>0</v>
      </c>
      <c r="P70" s="49">
        <f ca="1">SUM(Table26[[#This Row],[عملکرد دوره عملیاتی]:[عملکرد دوره ستادی]])</f>
        <v>1.5</v>
      </c>
      <c r="Q70" s="48">
        <v>100</v>
      </c>
      <c r="R70" s="48">
        <f ca="1">OFFSET(Table10[[#Headers],[امتیاز]],MATCH(Table26[[#This Row],[رضایت]],Table10[کف],1),0)</f>
        <v>5</v>
      </c>
      <c r="S70" s="49" t="e">
        <f ca="1">(VLOOKUP(Table26[[#This Row],[شماره پرسنلی]],Table1[#All],16,FALSE)+Table26[[#This Row],[امتیاز کارکرد]]+Table26[[#This Row],[امتیاز رضایت]])*Table26[[#This Row],[رتبه کارمند]]*Table26[[#This Row],[امتیاز عملکرد]]</f>
        <v>#N/A</v>
      </c>
      <c r="T70" s="50" t="e">
        <f ca="1">ROUND(Table26[[#This Row],[امتیاز نهایی]]*'تنظیمات دوره'!$B$6,0)</f>
        <v>#N/A</v>
      </c>
      <c r="U70" s="46"/>
    </row>
    <row r="71" spans="1:21" x14ac:dyDescent="0.15">
      <c r="A71" s="42">
        <v>68</v>
      </c>
      <c r="B71" s="66"/>
      <c r="C71" s="67" t="e">
        <f>VLOOKUP(Table26[[#This Row],[شماره پرسنلی]],Table1[[شماره پرسنلی]:[نام خانوادگی]],2,FALSE)&amp; " " &amp; VLOOKUP(Table26[[#This Row],[شماره پرسنلی]],Table1[[شماره پرسنلی]:[نام خانوادگی]],3,FALSE)</f>
        <v>#N/A</v>
      </c>
      <c r="D71" s="67" t="e">
        <f>VLOOKUP(Table26[[#This Row],[شماره پرسنلی]],Table1[#All],7,FALSE)</f>
        <v>#N/A</v>
      </c>
      <c r="E71" s="68" t="e">
        <f>VLOOKUP(Table26[[#This Row],[شماره پرسنلی]],Table1[#All],6,FALSE)</f>
        <v>#N/A</v>
      </c>
      <c r="F71" s="69">
        <v>776</v>
      </c>
      <c r="G71" s="70">
        <f>Table26[[#This Row],[کارکرد دوره (ساعت)]]/8*'جداول پایه'!$B$24</f>
        <v>9.7000000000000011</v>
      </c>
      <c r="H71" s="69">
        <v>30</v>
      </c>
      <c r="I71" s="69">
        <v>40</v>
      </c>
      <c r="J71" s="69">
        <v>0</v>
      </c>
      <c r="K71" s="69">
        <v>0</v>
      </c>
      <c r="L71" s="69">
        <v>0</v>
      </c>
      <c r="M71" s="70" t="e">
        <f>IF(Table26[[#This Row],[جایگاه سازمانی]]="عملیاتی",(Table26[[#This Row],[تعداد ماموریت شهری]]/7+Table26[[#This Row],[تعداد ماموریت جاده ای]]/3)*0.1+1,0)</f>
        <v>#N/A</v>
      </c>
      <c r="N71" s="70" t="e">
        <f ca="1">IF(Table26[[#This Row],[جایگاه سازمانی]]="دیسپچ",OFFSET(TblDispatch[[#Headers],[امتیاز]],MATCH(Table26[[#This Row],[تعداد تماس در دوره]]/'تنظیمات دوره'!$B$3,TblDispatch[کف],1),0)*'تنظیمات دوره'!$B$3,0)</f>
        <v>#N/A</v>
      </c>
      <c r="O71" s="70" t="e">
        <f>IF(Table26[[#This Row],[جایگاه سازمانی]]="ستاد",(Table26[[#This Row],[تعداد بازدید میدانی در دوره]]/2+Table26[[#This Row],[تعداد فرماندهی حادثه در دوره]])*0.1+1,0)</f>
        <v>#N/A</v>
      </c>
      <c r="P71" s="70" t="e">
        <f>SUM(Table26[[#This Row],[عملکرد دوره عملیاتی]:[عملکرد دوره ستادی]])</f>
        <v>#N/A</v>
      </c>
      <c r="Q71" s="68">
        <v>100</v>
      </c>
      <c r="R71" s="68">
        <f ca="1">OFFSET(Table10[[#Headers],[امتیاز]],MATCH(Table26[[#This Row],[رضایت]],Table10[کف],1),0)</f>
        <v>5</v>
      </c>
      <c r="S71" s="70" t="e">
        <f ca="1">(VLOOKUP(Table26[[#This Row],[شماره پرسنلی]],Table1[#All],16,FALSE)+Table26[[#This Row],[امتیاز کارکرد]]+Table26[[#This Row],[امتیاز رضایت]])*Table26[[#This Row],[رتبه کارمند]]*Table26[[#This Row],[امتیاز عملکرد]]</f>
        <v>#N/A</v>
      </c>
      <c r="T71" s="78" t="e">
        <f ca="1">ROUND(Table26[[#This Row],[امتیاز نهایی]]*'تنظیمات دوره'!$B$6,0)</f>
        <v>#N/A</v>
      </c>
      <c r="U71" s="43"/>
    </row>
    <row r="72" spans="1:21" x14ac:dyDescent="0.15">
      <c r="A72" s="42">
        <v>69</v>
      </c>
      <c r="B72" s="35"/>
      <c r="C72" s="36" t="e">
        <f>VLOOKUP(Table26[[#This Row],[شماره پرسنلی]],Table1[[شماره پرسنلی]:[نام خانوادگی]],2,FALSE)&amp; " " &amp; VLOOKUP(Table26[[#This Row],[شماره پرسنلی]],Table1[[شماره پرسنلی]:[نام خانوادگی]],3,FALSE)</f>
        <v>#N/A</v>
      </c>
      <c r="D72" s="36" t="e">
        <f>VLOOKUP(Table26[[#This Row],[شماره پرسنلی]],Table1[#All],7,FALSE)</f>
        <v>#N/A</v>
      </c>
      <c r="E72" s="48" t="e">
        <f>VLOOKUP(Table26[[#This Row],[شماره پرسنلی]],Table1[#All],6,FALSE)</f>
        <v>#N/A</v>
      </c>
      <c r="F72" s="37">
        <v>576</v>
      </c>
      <c r="G72" s="49">
        <f>Table26[[#This Row],[کارکرد دوره (ساعت)]]/8*'جداول پایه'!$B$24</f>
        <v>7.2</v>
      </c>
      <c r="H72" s="37">
        <v>52</v>
      </c>
      <c r="I72" s="37">
        <v>0</v>
      </c>
      <c r="J72" s="37">
        <v>0</v>
      </c>
      <c r="K72" s="37">
        <v>0</v>
      </c>
      <c r="L72" s="37">
        <v>0</v>
      </c>
      <c r="M72" s="49" t="e">
        <f>IF(Table26[[#This Row],[جایگاه سازمانی]]="عملیاتی",(Table26[[#This Row],[تعداد ماموریت شهری]]/7+Table26[[#This Row],[تعداد ماموریت جاده ای]]/3)*0.1+1,0)</f>
        <v>#N/A</v>
      </c>
      <c r="N72" s="49" t="e">
        <f ca="1">IF(Table26[[#This Row],[جایگاه سازمانی]]="دیسپچ",OFFSET(TblDispatch[[#Headers],[امتیاز]],MATCH(Table26[[#This Row],[تعداد تماس در دوره]]/'تنظیمات دوره'!$B$3,TblDispatch[کف],1),0)*'تنظیمات دوره'!$B$3,0)</f>
        <v>#N/A</v>
      </c>
      <c r="O72" s="49" t="e">
        <f>IF(Table26[[#This Row],[جایگاه سازمانی]]="ستاد",(Table26[[#This Row],[تعداد بازدید میدانی در دوره]]/2+Table26[[#This Row],[تعداد فرماندهی حادثه در دوره]])*0.1+1,0)</f>
        <v>#N/A</v>
      </c>
      <c r="P72" s="49" t="e">
        <f>SUM(Table26[[#This Row],[عملکرد دوره عملیاتی]:[عملکرد دوره ستادی]])</f>
        <v>#N/A</v>
      </c>
      <c r="Q72" s="48">
        <v>85</v>
      </c>
      <c r="R72" s="48">
        <f ca="1">OFFSET(Table10[[#Headers],[امتیاز]],MATCH(Table26[[#This Row],[رضایت]],Table10[کف],1),0)</f>
        <v>3.6</v>
      </c>
      <c r="S72" s="49" t="e">
        <f ca="1">(VLOOKUP(Table26[[#This Row],[شماره پرسنلی]],Table1[#All],16,FALSE)+Table26[[#This Row],[امتیاز کارکرد]]+Table26[[#This Row],[امتیاز رضایت]])*Table26[[#This Row],[رتبه کارمند]]*Table26[[#This Row],[امتیاز عملکرد]]</f>
        <v>#N/A</v>
      </c>
      <c r="T72" s="50" t="e">
        <f ca="1">ROUND(Table26[[#This Row],[امتیاز نهایی]]*'تنظیمات دوره'!$B$6,0)</f>
        <v>#N/A</v>
      </c>
      <c r="U72" s="43"/>
    </row>
    <row r="73" spans="1:21" s="62" customFormat="1" x14ac:dyDescent="0.15">
      <c r="A73" s="42">
        <v>70</v>
      </c>
      <c r="B73" s="35"/>
      <c r="C73" s="72" t="e">
        <f>VLOOKUP(Table26[[#This Row],[شماره پرسنلی]],Table1[[شماره پرسنلی]:[نام خانوادگی]],2,FALSE)&amp; " " &amp; VLOOKUP(Table26[[#This Row],[شماره پرسنلی]],Table1[[شماره پرسنلی]:[نام خانوادگی]],3,FALSE)</f>
        <v>#N/A</v>
      </c>
      <c r="D73" s="72" t="e">
        <f>VLOOKUP(Table26[[#This Row],[شماره پرسنلی]],Table1[#All],7,FALSE)</f>
        <v>#N/A</v>
      </c>
      <c r="E73" s="48" t="e">
        <f>VLOOKUP(Table26[[#This Row],[شماره پرسنلی]],Table1[#All],6,FALSE)</f>
        <v>#N/A</v>
      </c>
      <c r="F73" s="51">
        <v>372</v>
      </c>
      <c r="G73" s="49">
        <f>Table26[[#This Row],[کارکرد دوره (ساعت)]]/8*'جداول پایه'!$B$24</f>
        <v>4.6500000000000004</v>
      </c>
      <c r="H73" s="37">
        <v>29</v>
      </c>
      <c r="I73" s="37">
        <v>0</v>
      </c>
      <c r="J73" s="37">
        <v>0</v>
      </c>
      <c r="K73" s="37">
        <v>0</v>
      </c>
      <c r="L73" s="37">
        <v>0</v>
      </c>
      <c r="M73" s="49" t="e">
        <f>IF(Table26[[#This Row],[جایگاه سازمانی]]="عملیاتی",(Table26[[#This Row],[تعداد ماموریت شهری]]/7+Table26[[#This Row],[تعداد ماموریت جاده ای]]/3)*0.1+1,0)</f>
        <v>#N/A</v>
      </c>
      <c r="N73" s="49" t="e">
        <f ca="1">IF(Table26[[#This Row],[جایگاه سازمانی]]="دیسپچ",OFFSET(TblDispatch[[#Headers],[امتیاز]],MATCH(Table26[[#This Row],[تعداد تماس در دوره]]/'تنظیمات دوره'!$B$3,TblDispatch[کف],1),0)*'تنظیمات دوره'!$B$3,0)</f>
        <v>#N/A</v>
      </c>
      <c r="O73" s="49" t="e">
        <f>IF(Table26[[#This Row],[جایگاه سازمانی]]="ستاد",(Table26[[#This Row],[تعداد بازدید میدانی در دوره]]/2+Table26[[#This Row],[تعداد فرماندهی حادثه در دوره]])*0.1+1,0)</f>
        <v>#N/A</v>
      </c>
      <c r="P73" s="49" t="e">
        <f>SUM(Table26[[#This Row],[عملکرد دوره عملیاتی]:[عملکرد دوره ستادی]])</f>
        <v>#N/A</v>
      </c>
      <c r="Q73" s="72">
        <v>100</v>
      </c>
      <c r="R73" s="48">
        <f ca="1">OFFSET(Table10[[#Headers],[امتیاز]],MATCH(Table26[[#This Row],[رضایت]],Table10[کف],1),0)</f>
        <v>5</v>
      </c>
      <c r="S73" s="49" t="e">
        <f ca="1">(VLOOKUP(Table26[[#This Row],[شماره پرسنلی]],Table1[#All],16,FALSE)+Table26[[#This Row],[امتیاز کارکرد]]+Table26[[#This Row],[امتیاز رضایت]])*Table26[[#This Row],[رتبه کارمند]]*Table26[[#This Row],[امتیاز عملکرد]]</f>
        <v>#N/A</v>
      </c>
      <c r="T73" s="50" t="e">
        <f ca="1">ROUND(Table26[[#This Row],[امتیاز نهایی]]*'تنظیمات دوره'!$B$6,0)</f>
        <v>#N/A</v>
      </c>
      <c r="U73" s="43"/>
    </row>
    <row r="74" spans="1:21" x14ac:dyDescent="0.15">
      <c r="A74" s="42">
        <v>71</v>
      </c>
      <c r="B74" s="35"/>
      <c r="C74" s="36" t="e">
        <f>VLOOKUP(Table26[[#This Row],[شماره پرسنلی]],Table1[[شماره پرسنلی]:[نام خانوادگی]],2,FALSE)&amp; " " &amp; VLOOKUP(Table26[[#This Row],[شماره پرسنلی]],Table1[[شماره پرسنلی]:[نام خانوادگی]],3,FALSE)</f>
        <v>#N/A</v>
      </c>
      <c r="D74" s="36" t="e">
        <f>VLOOKUP(Table26[[#This Row],[شماره پرسنلی]],Table1[#All],7,FALSE)</f>
        <v>#N/A</v>
      </c>
      <c r="E74" s="48" t="e">
        <f>VLOOKUP(Table26[[#This Row],[شماره پرسنلی]],Table1[#All],6,FALSE)</f>
        <v>#N/A</v>
      </c>
      <c r="F74" s="37">
        <v>576</v>
      </c>
      <c r="G74" s="49">
        <f>Table26[[#This Row],[کارکرد دوره (ساعت)]]/8*'جداول پایه'!$B$24</f>
        <v>7.2</v>
      </c>
      <c r="H74" s="37">
        <v>48</v>
      </c>
      <c r="I74" s="37">
        <v>0</v>
      </c>
      <c r="J74" s="37">
        <v>0</v>
      </c>
      <c r="K74" s="37">
        <v>0</v>
      </c>
      <c r="L74" s="37">
        <v>0</v>
      </c>
      <c r="M74" s="49" t="e">
        <f>IF(Table26[[#This Row],[جایگاه سازمانی]]="عملیاتی",(Table26[[#This Row],[تعداد ماموریت شهری]]/7+Table26[[#This Row],[تعداد ماموریت جاده ای]]/3)*0.1+1,0)</f>
        <v>#N/A</v>
      </c>
      <c r="N74" s="49" t="e">
        <f ca="1">IF(Table26[[#This Row],[جایگاه سازمانی]]="دیسپچ",OFFSET(TblDispatch[[#Headers],[امتیاز]],MATCH(Table26[[#This Row],[تعداد تماس در دوره]]/'تنظیمات دوره'!$B$3,TblDispatch[کف],1),0)*'تنظیمات دوره'!$B$3,0)</f>
        <v>#N/A</v>
      </c>
      <c r="O74" s="49" t="e">
        <f>IF(Table26[[#This Row],[جایگاه سازمانی]]="ستاد",(Table26[[#This Row],[تعداد بازدید میدانی در دوره]]/2+Table26[[#This Row],[تعداد فرماندهی حادثه در دوره]])*0.1+1,0)</f>
        <v>#N/A</v>
      </c>
      <c r="P74" s="49" t="e">
        <f>SUM(Table26[[#This Row],[عملکرد دوره عملیاتی]:[عملکرد دوره ستادی]])</f>
        <v>#N/A</v>
      </c>
      <c r="Q74" s="48">
        <v>85</v>
      </c>
      <c r="R74" s="48">
        <f ca="1">OFFSET(Table10[[#Headers],[امتیاز]],MATCH(Table26[[#This Row],[رضایت]],Table10[کف],1),0)</f>
        <v>3.6</v>
      </c>
      <c r="S74" s="49" t="e">
        <f ca="1">(VLOOKUP(Table26[[#This Row],[شماره پرسنلی]],Table1[#All],16,FALSE)+Table26[[#This Row],[امتیاز کارکرد]]+Table26[[#This Row],[امتیاز رضایت]])*Table26[[#This Row],[رتبه کارمند]]*Table26[[#This Row],[امتیاز عملکرد]]</f>
        <v>#N/A</v>
      </c>
      <c r="T74" s="50" t="e">
        <f ca="1">ROUND(Table26[[#This Row],[امتیاز نهایی]]*'تنظیمات دوره'!$B$6,0)</f>
        <v>#N/A</v>
      </c>
      <c r="U74" s="43"/>
    </row>
    <row r="75" spans="1:21" x14ac:dyDescent="0.15">
      <c r="A75" s="42">
        <v>72</v>
      </c>
      <c r="B75" s="35"/>
      <c r="C75" s="36" t="e">
        <f>VLOOKUP(Table26[[#This Row],[شماره پرسنلی]],Table1[[شماره پرسنلی]:[نام خانوادگی]],2,FALSE)&amp; " " &amp; VLOOKUP(Table26[[#This Row],[شماره پرسنلی]],Table1[[شماره پرسنلی]:[نام خانوادگی]],3,FALSE)</f>
        <v>#N/A</v>
      </c>
      <c r="D75" s="36" t="e">
        <f>VLOOKUP(Table26[[#This Row],[شماره پرسنلی]],Table1[#All],7,FALSE)</f>
        <v>#N/A</v>
      </c>
      <c r="E75" s="48" t="e">
        <f>VLOOKUP(Table26[[#This Row],[شماره پرسنلی]],Table1[#All],6,FALSE)</f>
        <v>#N/A</v>
      </c>
      <c r="F75" s="37">
        <v>744</v>
      </c>
      <c r="G75" s="49">
        <f>Table26[[#This Row],[کارکرد دوره (ساعت)]]/8*'جداول پایه'!$B$24</f>
        <v>9.3000000000000007</v>
      </c>
      <c r="H75" s="37">
        <v>69</v>
      </c>
      <c r="I75" s="37">
        <v>0</v>
      </c>
      <c r="J75" s="37">
        <v>0</v>
      </c>
      <c r="K75" s="37">
        <v>0</v>
      </c>
      <c r="L75" s="37">
        <v>0</v>
      </c>
      <c r="M75" s="49" t="e">
        <f>IF(Table26[[#This Row],[جایگاه سازمانی]]="عملیاتی",(Table26[[#This Row],[تعداد ماموریت شهری]]/7+Table26[[#This Row],[تعداد ماموریت جاده ای]]/3)*0.1+1,0)</f>
        <v>#N/A</v>
      </c>
      <c r="N75" s="49" t="e">
        <f ca="1">IF(Table26[[#This Row],[جایگاه سازمانی]]="دیسپچ",OFFSET(TblDispatch[[#Headers],[امتیاز]],MATCH(Table26[[#This Row],[تعداد تماس در دوره]]/'تنظیمات دوره'!$B$3,TblDispatch[کف],1),0)*'تنظیمات دوره'!$B$3,0)</f>
        <v>#N/A</v>
      </c>
      <c r="O75" s="49" t="e">
        <f>IF(Table26[[#This Row],[جایگاه سازمانی]]="ستاد",(Table26[[#This Row],[تعداد بازدید میدانی در دوره]]/2+Table26[[#This Row],[تعداد فرماندهی حادثه در دوره]])*0.1+1,0)</f>
        <v>#N/A</v>
      </c>
      <c r="P75" s="49" t="e">
        <f>SUM(Table26[[#This Row],[عملکرد دوره عملیاتی]:[عملکرد دوره ستادی]])</f>
        <v>#N/A</v>
      </c>
      <c r="Q75" s="48">
        <v>100</v>
      </c>
      <c r="R75" s="48">
        <f ca="1">OFFSET(Table10[[#Headers],[امتیاز]],MATCH(Table26[[#This Row],[رضایت]],Table10[کف],1),0)</f>
        <v>5</v>
      </c>
      <c r="S75" s="49" t="e">
        <f ca="1">(VLOOKUP(Table26[[#This Row],[شماره پرسنلی]],Table1[#All],16,FALSE)+Table26[[#This Row],[امتیاز کارکرد]]+Table26[[#This Row],[امتیاز رضایت]])*Table26[[#This Row],[رتبه کارمند]]*Table26[[#This Row],[امتیاز عملکرد]]</f>
        <v>#N/A</v>
      </c>
      <c r="T75" s="50" t="e">
        <f ca="1">ROUND(Table26[[#This Row],[امتیاز نهایی]]*'تنظیمات دوره'!$B$6,0)</f>
        <v>#N/A</v>
      </c>
      <c r="U75" s="43"/>
    </row>
    <row r="76" spans="1:21" x14ac:dyDescent="0.15">
      <c r="A76" s="42">
        <v>73</v>
      </c>
      <c r="B76" s="35"/>
      <c r="C76" s="36" t="e">
        <f>VLOOKUP(Table26[[#This Row],[شماره پرسنلی]],Table1[[شماره پرسنلی]:[نام خانوادگی]],2,FALSE)&amp; " " &amp; VLOOKUP(Table26[[#This Row],[شماره پرسنلی]],Table1[[شماره پرسنلی]:[نام خانوادگی]],3,FALSE)</f>
        <v>#N/A</v>
      </c>
      <c r="D76" s="36" t="e">
        <f>VLOOKUP(Table26[[#This Row],[شماره پرسنلی]],Table1[#All],7,FALSE)</f>
        <v>#N/A</v>
      </c>
      <c r="E76" s="48" t="e">
        <f>VLOOKUP(Table26[[#This Row],[شماره پرسنلی]],Table1[#All],6,FALSE)</f>
        <v>#N/A</v>
      </c>
      <c r="F76" s="37">
        <v>540</v>
      </c>
      <c r="G76" s="49">
        <f>Table26[[#This Row],[کارکرد دوره (ساعت)]]/8*'جداول پایه'!$B$24</f>
        <v>6.75</v>
      </c>
      <c r="H76" s="37">
        <v>17</v>
      </c>
      <c r="I76" s="37">
        <v>12</v>
      </c>
      <c r="J76" s="37">
        <v>0</v>
      </c>
      <c r="K76" s="37">
        <v>0</v>
      </c>
      <c r="L76" s="37">
        <v>0</v>
      </c>
      <c r="M76" s="49" t="e">
        <f>IF(Table26[[#This Row],[جایگاه سازمانی]]="عملیاتی",(Table26[[#This Row],[تعداد ماموریت شهری]]/7+Table26[[#This Row],[تعداد ماموریت جاده ای]]/3)*0.1+1,0)</f>
        <v>#N/A</v>
      </c>
      <c r="N76" s="49" t="e">
        <f ca="1">IF(Table26[[#This Row],[جایگاه سازمانی]]="دیسپچ",OFFSET(TblDispatch[[#Headers],[امتیاز]],MATCH(Table26[[#This Row],[تعداد تماس در دوره]]/'تنظیمات دوره'!$B$3,TblDispatch[کف],1),0)*'تنظیمات دوره'!$B$3,0)</f>
        <v>#N/A</v>
      </c>
      <c r="O76" s="49" t="e">
        <f>IF(Table26[[#This Row],[جایگاه سازمانی]]="ستاد",(Table26[[#This Row],[تعداد بازدید میدانی در دوره]]/2+Table26[[#This Row],[تعداد فرماندهی حادثه در دوره]])*0.1+1,0)</f>
        <v>#N/A</v>
      </c>
      <c r="P76" s="49" t="e">
        <f>SUM(Table26[[#This Row],[عملکرد دوره عملیاتی]:[عملکرد دوره ستادی]])</f>
        <v>#N/A</v>
      </c>
      <c r="Q76" s="48">
        <v>90</v>
      </c>
      <c r="R76" s="48">
        <f ca="1">OFFSET(Table10[[#Headers],[امتیاز]],MATCH(Table26[[#This Row],[رضایت]],Table10[کف],1),0)</f>
        <v>3.6</v>
      </c>
      <c r="S76" s="49" t="e">
        <f ca="1">(VLOOKUP(Table26[[#This Row],[شماره پرسنلی]],Table1[#All],16,FALSE)+Table26[[#This Row],[امتیاز کارکرد]]+Table26[[#This Row],[امتیاز رضایت]])*Table26[[#This Row],[رتبه کارمند]]*Table26[[#This Row],[امتیاز عملکرد]]</f>
        <v>#N/A</v>
      </c>
      <c r="T76" s="50" t="e">
        <f ca="1">ROUND(Table26[[#This Row],[امتیاز نهایی]]*'تنظیمات دوره'!$B$6,0)</f>
        <v>#N/A</v>
      </c>
      <c r="U76" s="43"/>
    </row>
    <row r="77" spans="1:21" x14ac:dyDescent="0.15">
      <c r="A77" s="42">
        <v>74</v>
      </c>
      <c r="B77" s="35"/>
      <c r="C77" s="36" t="e">
        <f>VLOOKUP(Table26[[#This Row],[شماره پرسنلی]],Table1[[شماره پرسنلی]:[نام خانوادگی]],2,FALSE)&amp; " " &amp; VLOOKUP(Table26[[#This Row],[شماره پرسنلی]],Table1[[شماره پرسنلی]:[نام خانوادگی]],3,FALSE)</f>
        <v>#N/A</v>
      </c>
      <c r="D77" s="36" t="e">
        <f>VLOOKUP(Table26[[#This Row],[شماره پرسنلی]],Table1[#All],7,FALSE)</f>
        <v>#N/A</v>
      </c>
      <c r="E77" s="48" t="e">
        <f>VLOOKUP(Table26[[#This Row],[شماره پرسنلی]],Table1[#All],6,FALSE)</f>
        <v>#N/A</v>
      </c>
      <c r="F77" s="37">
        <v>768</v>
      </c>
      <c r="G77" s="49">
        <f>Table26[[#This Row],[کارکرد دوره (ساعت)]]/8*'جداول پایه'!$B$24</f>
        <v>9.6000000000000014</v>
      </c>
      <c r="H77" s="37">
        <v>78</v>
      </c>
      <c r="I77" s="37">
        <v>0</v>
      </c>
      <c r="J77" s="37">
        <v>0</v>
      </c>
      <c r="K77" s="37">
        <v>0</v>
      </c>
      <c r="L77" s="37">
        <v>0</v>
      </c>
      <c r="M77" s="49" t="e">
        <f>IF(Table26[[#This Row],[جایگاه سازمانی]]="عملیاتی",(Table26[[#This Row],[تعداد ماموریت شهری]]/7+Table26[[#This Row],[تعداد ماموریت جاده ای]]/3)*0.1+1,0)</f>
        <v>#N/A</v>
      </c>
      <c r="N77" s="49" t="e">
        <f ca="1">IF(Table26[[#This Row],[جایگاه سازمانی]]="دیسپچ",OFFSET(TblDispatch[[#Headers],[امتیاز]],MATCH(Table26[[#This Row],[تعداد تماس در دوره]]/'تنظیمات دوره'!$B$3,TblDispatch[کف],1),0)*'تنظیمات دوره'!$B$3,0)</f>
        <v>#N/A</v>
      </c>
      <c r="O77" s="49" t="e">
        <f>IF(Table26[[#This Row],[جایگاه سازمانی]]="ستاد",(Table26[[#This Row],[تعداد بازدید میدانی در دوره]]/2+Table26[[#This Row],[تعداد فرماندهی حادثه در دوره]])*0.1+1,0)</f>
        <v>#N/A</v>
      </c>
      <c r="P77" s="49" t="e">
        <f>SUM(Table26[[#This Row],[عملکرد دوره عملیاتی]:[عملکرد دوره ستادی]])</f>
        <v>#N/A</v>
      </c>
      <c r="Q77" s="48">
        <v>100</v>
      </c>
      <c r="R77" s="48">
        <f ca="1">OFFSET(Table10[[#Headers],[امتیاز]],MATCH(Table26[[#This Row],[رضایت]],Table10[کف],1),0)</f>
        <v>5</v>
      </c>
      <c r="S77" s="49" t="e">
        <f ca="1">(VLOOKUP(Table26[[#This Row],[شماره پرسنلی]],Table1[#All],16,FALSE)+Table26[[#This Row],[امتیاز کارکرد]]+Table26[[#This Row],[امتیاز رضایت]])*Table26[[#This Row],[رتبه کارمند]]*Table26[[#This Row],[امتیاز عملکرد]]</f>
        <v>#N/A</v>
      </c>
      <c r="T77" s="50" t="e">
        <f ca="1">ROUND(Table26[[#This Row],[امتیاز نهایی]]*'تنظیمات دوره'!$B$6,0)</f>
        <v>#N/A</v>
      </c>
      <c r="U77" s="43"/>
    </row>
    <row r="78" spans="1:21" x14ac:dyDescent="0.15">
      <c r="A78" s="42">
        <v>75</v>
      </c>
      <c r="B78" s="35"/>
      <c r="C78" s="36" t="e">
        <f>VLOOKUP(Table26[[#This Row],[شماره پرسنلی]],Table1[[شماره پرسنلی]:[نام خانوادگی]],2,FALSE)&amp; " " &amp; VLOOKUP(Table26[[#This Row],[شماره پرسنلی]],Table1[[شماره پرسنلی]:[نام خانوادگی]],3,FALSE)</f>
        <v>#N/A</v>
      </c>
      <c r="D78" s="36" t="e">
        <f>VLOOKUP(Table26[[#This Row],[شماره پرسنلی]],Table1[#All],7,FALSE)</f>
        <v>#N/A</v>
      </c>
      <c r="E78" s="48" t="e">
        <f>VLOOKUP(Table26[[#This Row],[شماره پرسنلی]],Table1[#All],6,FALSE)</f>
        <v>#N/A</v>
      </c>
      <c r="F78" s="37">
        <v>672</v>
      </c>
      <c r="G78" s="49">
        <f>Table26[[#This Row],[کارکرد دوره (ساعت)]]/8*'جداول پایه'!$B$24</f>
        <v>8.4</v>
      </c>
      <c r="H78" s="37">
        <v>7</v>
      </c>
      <c r="I78" s="37">
        <v>4</v>
      </c>
      <c r="J78" s="37">
        <v>0</v>
      </c>
      <c r="K78" s="37">
        <v>0</v>
      </c>
      <c r="L78" s="37">
        <v>0</v>
      </c>
      <c r="M78" s="49" t="e">
        <f>IF(Table26[[#This Row],[جایگاه سازمانی]]="عملیاتی",(Table26[[#This Row],[تعداد ماموریت شهری]]/7+Table26[[#This Row],[تعداد ماموریت جاده ای]]/3)*0.1+1,0)</f>
        <v>#N/A</v>
      </c>
      <c r="N78" s="49" t="e">
        <f ca="1">IF(Table26[[#This Row],[جایگاه سازمانی]]="دیسپچ",OFFSET(TblDispatch[[#Headers],[امتیاز]],MATCH(Table26[[#This Row],[تعداد تماس در دوره]]/'تنظیمات دوره'!$B$3,TblDispatch[کف],1),0)*'تنظیمات دوره'!$B$3,0)</f>
        <v>#N/A</v>
      </c>
      <c r="O78" s="49" t="e">
        <f>IF(Table26[[#This Row],[جایگاه سازمانی]]="ستاد",(Table26[[#This Row],[تعداد بازدید میدانی در دوره]]/2+Table26[[#This Row],[تعداد فرماندهی حادثه در دوره]])*0.1+1,0)</f>
        <v>#N/A</v>
      </c>
      <c r="P78" s="49" t="e">
        <f>SUM(Table26[[#This Row],[عملکرد دوره عملیاتی]:[عملکرد دوره ستادی]])</f>
        <v>#N/A</v>
      </c>
      <c r="Q78" s="48">
        <v>90</v>
      </c>
      <c r="R78" s="48">
        <f ca="1">OFFSET(Table10[[#Headers],[امتیاز]],MATCH(Table26[[#This Row],[رضایت]],Table10[کف],1),0)</f>
        <v>3.6</v>
      </c>
      <c r="S78" s="49" t="e">
        <f ca="1">(VLOOKUP(Table26[[#This Row],[شماره پرسنلی]],Table1[#All],16,FALSE)+Table26[[#This Row],[امتیاز کارکرد]]+Table26[[#This Row],[امتیاز رضایت]])*Table26[[#This Row],[رتبه کارمند]]*Table26[[#This Row],[امتیاز عملکرد]]</f>
        <v>#N/A</v>
      </c>
      <c r="T78" s="50" t="e">
        <f ca="1">ROUND(Table26[[#This Row],[امتیاز نهایی]]*'تنظیمات دوره'!$B$6,0)</f>
        <v>#N/A</v>
      </c>
      <c r="U78" s="43"/>
    </row>
    <row r="79" spans="1:21" x14ac:dyDescent="0.15">
      <c r="A79" s="42">
        <v>76</v>
      </c>
      <c r="B79" s="35"/>
      <c r="C79" s="36" t="e">
        <f>VLOOKUP(Table26[[#This Row],[شماره پرسنلی]],Table1[[شماره پرسنلی]:[نام خانوادگی]],2,FALSE)&amp; " " &amp; VLOOKUP(Table26[[#This Row],[شماره پرسنلی]],Table1[[شماره پرسنلی]:[نام خانوادگی]],3,FALSE)</f>
        <v>#N/A</v>
      </c>
      <c r="D79" s="36" t="e">
        <f>VLOOKUP(Table26[[#This Row],[شماره پرسنلی]],Table1[#All],7,FALSE)</f>
        <v>#N/A</v>
      </c>
      <c r="E79" s="48" t="e">
        <f>VLOOKUP(Table26[[#This Row],[شماره پرسنلی]],Table1[#All],6,FALSE)</f>
        <v>#N/A</v>
      </c>
      <c r="F79" s="37">
        <v>840</v>
      </c>
      <c r="G79" s="49">
        <f>Table26[[#This Row],[کارکرد دوره (ساعت)]]/8*'جداول پایه'!$B$24</f>
        <v>10.5</v>
      </c>
      <c r="H79" s="37">
        <v>40</v>
      </c>
      <c r="I79" s="37">
        <v>0</v>
      </c>
      <c r="J79" s="37">
        <v>0</v>
      </c>
      <c r="K79" s="37">
        <v>0</v>
      </c>
      <c r="L79" s="37">
        <v>0</v>
      </c>
      <c r="M79" s="49" t="e">
        <f>IF(Table26[[#This Row],[جایگاه سازمانی]]="عملیاتی",(Table26[[#This Row],[تعداد ماموریت شهری]]/7+Table26[[#This Row],[تعداد ماموریت جاده ای]]/3)*0.1+1,0)</f>
        <v>#N/A</v>
      </c>
      <c r="N79" s="49" t="e">
        <f ca="1">IF(Table26[[#This Row],[جایگاه سازمانی]]="دیسپچ",OFFSET(TblDispatch[[#Headers],[امتیاز]],MATCH(Table26[[#This Row],[تعداد تماس در دوره]]/'تنظیمات دوره'!$B$3,TblDispatch[کف],1),0)*'تنظیمات دوره'!$B$3,0)</f>
        <v>#N/A</v>
      </c>
      <c r="O79" s="49" t="e">
        <f>IF(Table26[[#This Row],[جایگاه سازمانی]]="ستاد",(Table26[[#This Row],[تعداد بازدید میدانی در دوره]]/2+Table26[[#This Row],[تعداد فرماندهی حادثه در دوره]])*0.1+1,0)</f>
        <v>#N/A</v>
      </c>
      <c r="P79" s="49" t="e">
        <f>SUM(Table26[[#This Row],[عملکرد دوره عملیاتی]:[عملکرد دوره ستادی]])</f>
        <v>#N/A</v>
      </c>
      <c r="Q79" s="48">
        <v>85</v>
      </c>
      <c r="R79" s="48">
        <f ca="1">OFFSET(Table10[[#Headers],[امتیاز]],MATCH(Table26[[#This Row],[رضایت]],Table10[کف],1),0)</f>
        <v>3.6</v>
      </c>
      <c r="S79" s="49" t="e">
        <f ca="1">(VLOOKUP(Table26[[#This Row],[شماره پرسنلی]],Table1[#All],16,FALSE)+Table26[[#This Row],[امتیاز کارکرد]]+Table26[[#This Row],[امتیاز رضایت]])*Table26[[#This Row],[رتبه کارمند]]*Table26[[#This Row],[امتیاز عملکرد]]</f>
        <v>#N/A</v>
      </c>
      <c r="T79" s="50" t="e">
        <f ca="1">ROUND(Table26[[#This Row],[امتیاز نهایی]]*'تنظیمات دوره'!$B$6,0)</f>
        <v>#N/A</v>
      </c>
      <c r="U79" s="43"/>
    </row>
    <row r="80" spans="1:21" x14ac:dyDescent="0.15">
      <c r="A80" s="42">
        <v>77</v>
      </c>
      <c r="B80" s="35"/>
      <c r="C80" s="36" t="e">
        <f>VLOOKUP(Table26[[#This Row],[شماره پرسنلی]],Table1[[شماره پرسنلی]:[نام خانوادگی]],2,FALSE)&amp; " " &amp; VLOOKUP(Table26[[#This Row],[شماره پرسنلی]],Table1[[شماره پرسنلی]:[نام خانوادگی]],3,FALSE)</f>
        <v>#N/A</v>
      </c>
      <c r="D80" s="36" t="e">
        <f>VLOOKUP(Table26[[#This Row],[شماره پرسنلی]],Table1[#All],7,FALSE)</f>
        <v>#N/A</v>
      </c>
      <c r="E80" s="48" t="e">
        <f>VLOOKUP(Table26[[#This Row],[شماره پرسنلی]],Table1[#All],6,FALSE)</f>
        <v>#N/A</v>
      </c>
      <c r="F80" s="37">
        <v>782</v>
      </c>
      <c r="G80" s="49">
        <f>Table26[[#This Row],[کارکرد دوره (ساعت)]]/8*'جداول پایه'!$B$24</f>
        <v>9.7750000000000004</v>
      </c>
      <c r="H80" s="37">
        <v>54</v>
      </c>
      <c r="I80" s="37">
        <v>0</v>
      </c>
      <c r="J80" s="37">
        <v>0</v>
      </c>
      <c r="K80" s="37">
        <v>0</v>
      </c>
      <c r="L80" s="37">
        <v>0</v>
      </c>
      <c r="M80" s="49" t="e">
        <f>IF(Table26[[#This Row],[جایگاه سازمانی]]="عملیاتی",(Table26[[#This Row],[تعداد ماموریت شهری]]/7+Table26[[#This Row],[تعداد ماموریت جاده ای]]/3)*0.1+1,0)</f>
        <v>#N/A</v>
      </c>
      <c r="N80" s="49" t="e">
        <f ca="1">IF(Table26[[#This Row],[جایگاه سازمانی]]="دیسپچ",OFFSET(TblDispatch[[#Headers],[امتیاز]],MATCH(Table26[[#This Row],[تعداد تماس در دوره]]/'تنظیمات دوره'!$B$3,TblDispatch[کف],1),0)*'تنظیمات دوره'!$B$3,0)</f>
        <v>#N/A</v>
      </c>
      <c r="O80" s="49" t="e">
        <f>IF(Table26[[#This Row],[جایگاه سازمانی]]="ستاد",(Table26[[#This Row],[تعداد بازدید میدانی در دوره]]/2+Table26[[#This Row],[تعداد فرماندهی حادثه در دوره]])*0.1+1,0)</f>
        <v>#N/A</v>
      </c>
      <c r="P80" s="49" t="e">
        <f>SUM(Table26[[#This Row],[عملکرد دوره عملیاتی]:[عملکرد دوره ستادی]])</f>
        <v>#N/A</v>
      </c>
      <c r="Q80" s="48">
        <v>100</v>
      </c>
      <c r="R80" s="48">
        <f ca="1">OFFSET(Table10[[#Headers],[امتیاز]],MATCH(Table26[[#This Row],[رضایت]],Table10[کف],1),0)</f>
        <v>5</v>
      </c>
      <c r="S80" s="49" t="e">
        <f ca="1">(VLOOKUP(Table26[[#This Row],[شماره پرسنلی]],Table1[#All],16,FALSE)+Table26[[#This Row],[امتیاز کارکرد]]+Table26[[#This Row],[امتیاز رضایت]])*Table26[[#This Row],[رتبه کارمند]]*Table26[[#This Row],[امتیاز عملکرد]]</f>
        <v>#N/A</v>
      </c>
      <c r="T80" s="50" t="e">
        <f ca="1">ROUND(Table26[[#This Row],[امتیاز نهایی]]*'تنظیمات دوره'!$B$6,0)</f>
        <v>#N/A</v>
      </c>
      <c r="U80" s="43"/>
    </row>
    <row r="81" spans="1:21" s="61" customFormat="1" x14ac:dyDescent="0.15">
      <c r="A81" s="42">
        <v>78</v>
      </c>
      <c r="B81" s="35"/>
      <c r="C81" s="72" t="e">
        <f>VLOOKUP(Table26[[#This Row],[شماره پرسنلی]],Table1[[شماره پرسنلی]:[نام خانوادگی]],2,FALSE)&amp; " " &amp; VLOOKUP(Table26[[#This Row],[شماره پرسنلی]],Table1[[شماره پرسنلی]:[نام خانوادگی]],3,FALSE)</f>
        <v>#N/A</v>
      </c>
      <c r="D81" s="72" t="e">
        <f>VLOOKUP(Table26[[#This Row],[شماره پرسنلی]],Table1[#All],7,FALSE)</f>
        <v>#N/A</v>
      </c>
      <c r="E81" s="48" t="e">
        <f>VLOOKUP(Table26[[#This Row],[شماره پرسنلی]],Table1[#All],6,FALSE)</f>
        <v>#N/A</v>
      </c>
      <c r="F81" s="51">
        <v>816</v>
      </c>
      <c r="G81" s="73">
        <f>Table26[[#This Row],[کارکرد دوره (ساعت)]]/8*'جداول پایه'!$B$24</f>
        <v>10.200000000000001</v>
      </c>
      <c r="H81" s="37">
        <v>0</v>
      </c>
      <c r="I81" s="37">
        <v>10</v>
      </c>
      <c r="J81" s="51">
        <v>0</v>
      </c>
      <c r="K81" s="51">
        <v>0</v>
      </c>
      <c r="L81" s="51">
        <v>0</v>
      </c>
      <c r="M81" s="73" t="e">
        <f>IF(Table26[[#This Row],[جایگاه سازمانی]]="عملیاتی",(Table26[[#This Row],[تعداد ماموریت شهری]]/7+Table26[[#This Row],[تعداد ماموریت جاده ای]]/3)*0.1+1,0)</f>
        <v>#N/A</v>
      </c>
      <c r="N81" s="73" t="e">
        <f ca="1">IF(Table26[[#This Row],[جایگاه سازمانی]]="دیسپچ",OFFSET(TblDispatch[[#Headers],[امتیاز]],MATCH(Table26[[#This Row],[تعداد تماس در دوره]]/'تنظیمات دوره'!$B$3,TblDispatch[کف],1),0)*'تنظیمات دوره'!$B$3,0)</f>
        <v>#N/A</v>
      </c>
      <c r="O81" s="73" t="e">
        <f>IF(Table26[[#This Row],[جایگاه سازمانی]]="ستاد",(Table26[[#This Row],[تعداد بازدید میدانی در دوره]]/2+Table26[[#This Row],[تعداد فرماندهی حادثه در دوره]])*0.1+1,0)</f>
        <v>#N/A</v>
      </c>
      <c r="P81" s="73" t="e">
        <f>SUM(Table26[[#This Row],[عملکرد دوره عملیاتی]:[عملکرد دوره ستادی]])</f>
        <v>#N/A</v>
      </c>
      <c r="Q81" s="72">
        <v>95</v>
      </c>
      <c r="R81" s="72">
        <f ca="1">OFFSET(Table10[[#Headers],[امتیاز]],MATCH(Table26[[#This Row],[رضایت]],Table10[کف],1),0)</f>
        <v>5</v>
      </c>
      <c r="S81" s="73" t="e">
        <f ca="1">(VLOOKUP(Table26[[#This Row],[شماره پرسنلی]],Table1[#All],16,FALSE)+Table26[[#This Row],[امتیاز کارکرد]]+Table26[[#This Row],[امتیاز رضایت]])*Table26[[#This Row],[رتبه کارمند]]*Table26[[#This Row],[امتیاز عملکرد]]</f>
        <v>#N/A</v>
      </c>
      <c r="T81" s="50" t="e">
        <f ca="1">ROUND(Table26[[#This Row],[امتیاز نهایی]]*'تنظیمات دوره'!$B$6,0)</f>
        <v>#N/A</v>
      </c>
      <c r="U81" s="43"/>
    </row>
    <row r="82" spans="1:21" x14ac:dyDescent="0.15">
      <c r="A82" s="42">
        <v>79</v>
      </c>
      <c r="B82" s="35"/>
      <c r="C82" s="36" t="e">
        <f>VLOOKUP(Table26[[#This Row],[شماره پرسنلی]],Table1[[شماره پرسنلی]:[نام خانوادگی]],2,FALSE)&amp; " " &amp; VLOOKUP(Table26[[#This Row],[شماره پرسنلی]],Table1[[شماره پرسنلی]:[نام خانوادگی]],3,FALSE)</f>
        <v>#N/A</v>
      </c>
      <c r="D82" s="36" t="e">
        <f>VLOOKUP(Table26[[#This Row],[شماره پرسنلی]],Table1[#All],7,FALSE)</f>
        <v>#N/A</v>
      </c>
      <c r="E82" s="48" t="e">
        <f>VLOOKUP(Table26[[#This Row],[شماره پرسنلی]],Table1[#All],6,FALSE)</f>
        <v>#N/A</v>
      </c>
      <c r="F82" s="37">
        <v>816</v>
      </c>
      <c r="G82" s="49">
        <f>Table26[[#This Row],[کارکرد دوره (ساعت)]]/8*'جداول پایه'!$B$24</f>
        <v>10.200000000000001</v>
      </c>
      <c r="H82" s="37">
        <v>0</v>
      </c>
      <c r="I82" s="37">
        <v>13</v>
      </c>
      <c r="J82" s="37">
        <v>0</v>
      </c>
      <c r="K82" s="37">
        <v>0</v>
      </c>
      <c r="L82" s="37">
        <v>0</v>
      </c>
      <c r="M82" s="49" t="e">
        <f>IF(Table26[[#This Row],[جایگاه سازمانی]]="عملیاتی",(Table26[[#This Row],[تعداد ماموریت شهری]]/7+Table26[[#This Row],[تعداد ماموریت جاده ای]]/3)*0.1+1,0)</f>
        <v>#N/A</v>
      </c>
      <c r="N82" s="49" t="e">
        <f ca="1">IF(Table26[[#This Row],[جایگاه سازمانی]]="دیسپچ",OFFSET(TblDispatch[[#Headers],[امتیاز]],MATCH(Table26[[#This Row],[تعداد تماس در دوره]]/'تنظیمات دوره'!$B$3,TblDispatch[کف],1),0)*'تنظیمات دوره'!$B$3,0)</f>
        <v>#N/A</v>
      </c>
      <c r="O82" s="49" t="e">
        <f>IF(Table26[[#This Row],[جایگاه سازمانی]]="ستاد",(Table26[[#This Row],[تعداد بازدید میدانی در دوره]]/2+Table26[[#This Row],[تعداد فرماندهی حادثه در دوره]])*0.1+1,0)</f>
        <v>#N/A</v>
      </c>
      <c r="P82" s="49" t="e">
        <f>SUM(Table26[[#This Row],[عملکرد دوره عملیاتی]:[عملکرد دوره ستادی]])</f>
        <v>#N/A</v>
      </c>
      <c r="Q82" s="48">
        <v>100</v>
      </c>
      <c r="R82" s="48">
        <f ca="1">OFFSET(Table10[[#Headers],[امتیاز]],MATCH(Table26[[#This Row],[رضایت]],Table10[کف],1),0)</f>
        <v>5</v>
      </c>
      <c r="S82" s="49" t="e">
        <f ca="1">(VLOOKUP(Table26[[#This Row],[شماره پرسنلی]],Table1[#All],16,FALSE)+Table26[[#This Row],[امتیاز کارکرد]]+Table26[[#This Row],[امتیاز رضایت]])*Table26[[#This Row],[رتبه کارمند]]*Table26[[#This Row],[امتیاز عملکرد]]</f>
        <v>#N/A</v>
      </c>
      <c r="T82" s="50" t="e">
        <f ca="1">ROUND(Table26[[#This Row],[امتیاز نهایی]]*'تنظیمات دوره'!$B$6,0)</f>
        <v>#N/A</v>
      </c>
      <c r="U82" s="43"/>
    </row>
    <row r="83" spans="1:21" x14ac:dyDescent="0.15">
      <c r="A83" s="42">
        <v>80</v>
      </c>
      <c r="B83" s="35"/>
      <c r="C83" s="36" t="e">
        <f>VLOOKUP(Table26[[#This Row],[شماره پرسنلی]],Table1[[شماره پرسنلی]:[نام خانوادگی]],2,FALSE)&amp; " " &amp; VLOOKUP(Table26[[#This Row],[شماره پرسنلی]],Table1[[شماره پرسنلی]:[نام خانوادگی]],3,FALSE)</f>
        <v>#N/A</v>
      </c>
      <c r="D83" s="36" t="e">
        <f>VLOOKUP(Table26[[#This Row],[شماره پرسنلی]],Table1[#All],7,FALSE)</f>
        <v>#N/A</v>
      </c>
      <c r="E83" s="48" t="e">
        <f>VLOOKUP(Table26[[#This Row],[شماره پرسنلی]],Table1[#All],6,FALSE)</f>
        <v>#N/A</v>
      </c>
      <c r="F83" s="37">
        <v>864</v>
      </c>
      <c r="G83" s="49">
        <f>Table26[[#This Row],[کارکرد دوره (ساعت)]]/8*'جداول پایه'!$B$24</f>
        <v>10.8</v>
      </c>
      <c r="H83" s="37">
        <v>0</v>
      </c>
      <c r="I83" s="37">
        <v>16</v>
      </c>
      <c r="J83" s="37">
        <v>0</v>
      </c>
      <c r="K83" s="37">
        <v>0</v>
      </c>
      <c r="L83" s="37">
        <v>0</v>
      </c>
      <c r="M83" s="49" t="e">
        <f>IF(Table26[[#This Row],[جایگاه سازمانی]]="عملیاتی",(Table26[[#This Row],[تعداد ماموریت شهری]]/7+Table26[[#This Row],[تعداد ماموریت جاده ای]]/3)*0.1+1,0)</f>
        <v>#N/A</v>
      </c>
      <c r="N83" s="49" t="e">
        <f ca="1">IF(Table26[[#This Row],[جایگاه سازمانی]]="دیسپچ",OFFSET(TblDispatch[[#Headers],[امتیاز]],MATCH(Table26[[#This Row],[تعداد تماس در دوره]]/'تنظیمات دوره'!$B$3,TblDispatch[کف],1),0)*'تنظیمات دوره'!$B$3,0)</f>
        <v>#N/A</v>
      </c>
      <c r="O83" s="49" t="e">
        <f>IF(Table26[[#This Row],[جایگاه سازمانی]]="ستاد",(Table26[[#This Row],[تعداد بازدید میدانی در دوره]]/2+Table26[[#This Row],[تعداد فرماندهی حادثه در دوره]])*0.1+1,0)</f>
        <v>#N/A</v>
      </c>
      <c r="P83" s="49" t="e">
        <f>SUM(Table26[[#This Row],[عملکرد دوره عملیاتی]:[عملکرد دوره ستادی]])</f>
        <v>#N/A</v>
      </c>
      <c r="Q83" s="48">
        <v>90</v>
      </c>
      <c r="R83" s="48">
        <f ca="1">OFFSET(Table10[[#Headers],[امتیاز]],MATCH(Table26[[#This Row],[رضایت]],Table10[کف],1),0)</f>
        <v>3.6</v>
      </c>
      <c r="S83" s="49" t="e">
        <f ca="1">(VLOOKUP(Table26[[#This Row],[شماره پرسنلی]],Table1[#All],16,FALSE)+Table26[[#This Row],[امتیاز کارکرد]]+Table26[[#This Row],[امتیاز رضایت]])*Table26[[#This Row],[رتبه کارمند]]*Table26[[#This Row],[امتیاز عملکرد]]</f>
        <v>#N/A</v>
      </c>
      <c r="T83" s="50" t="e">
        <f ca="1">ROUND(Table26[[#This Row],[امتیاز نهایی]]*'تنظیمات دوره'!$B$6,0)</f>
        <v>#N/A</v>
      </c>
      <c r="U83" s="43"/>
    </row>
    <row r="84" spans="1:21" x14ac:dyDescent="0.15">
      <c r="A84" s="42">
        <v>81</v>
      </c>
      <c r="B84" s="35"/>
      <c r="C84" s="36" t="e">
        <f>VLOOKUP(Table26[[#This Row],[شماره پرسنلی]],Table1[[شماره پرسنلی]:[نام خانوادگی]],2,FALSE)&amp; " " &amp; VLOOKUP(Table26[[#This Row],[شماره پرسنلی]],Table1[[شماره پرسنلی]:[نام خانوادگی]],3,FALSE)</f>
        <v>#N/A</v>
      </c>
      <c r="D84" s="36" t="e">
        <f>VLOOKUP(Table26[[#This Row],[شماره پرسنلی]],Table1[#All],7,FALSE)</f>
        <v>#N/A</v>
      </c>
      <c r="E84" s="48" t="e">
        <f>VLOOKUP(Table26[[#This Row],[شماره پرسنلی]],Table1[#All],6,FALSE)</f>
        <v>#N/A</v>
      </c>
      <c r="F84" s="37">
        <v>852</v>
      </c>
      <c r="G84" s="49">
        <f>Table26[[#This Row],[کارکرد دوره (ساعت)]]/8*'جداول پایه'!$B$24</f>
        <v>10.65</v>
      </c>
      <c r="H84" s="37">
        <v>24</v>
      </c>
      <c r="I84" s="37">
        <v>6</v>
      </c>
      <c r="J84" s="37">
        <v>0</v>
      </c>
      <c r="K84" s="37">
        <v>0</v>
      </c>
      <c r="L84" s="37">
        <v>0</v>
      </c>
      <c r="M84" s="49" t="e">
        <f>IF(Table26[[#This Row],[جایگاه سازمانی]]="عملیاتی",(Table26[[#This Row],[تعداد ماموریت شهری]]/7+Table26[[#This Row],[تعداد ماموریت جاده ای]]/3)*0.1+1,0)</f>
        <v>#N/A</v>
      </c>
      <c r="N84" s="49" t="e">
        <f ca="1">IF(Table26[[#This Row],[جایگاه سازمانی]]="دیسپچ",OFFSET(TblDispatch[[#Headers],[امتیاز]],MATCH(Table26[[#This Row],[تعداد تماس در دوره]]/'تنظیمات دوره'!$B$3,TblDispatch[کف],1),0)*'تنظیمات دوره'!$B$3,0)</f>
        <v>#N/A</v>
      </c>
      <c r="O84" s="49" t="e">
        <f>IF(Table26[[#This Row],[جایگاه سازمانی]]="ستاد",(Table26[[#This Row],[تعداد بازدید میدانی در دوره]]/2+Table26[[#This Row],[تعداد فرماندهی حادثه در دوره]])*0.1+1,0)</f>
        <v>#N/A</v>
      </c>
      <c r="P84" s="49" t="e">
        <f>SUM(Table26[[#This Row],[عملکرد دوره عملیاتی]:[عملکرد دوره ستادی]])</f>
        <v>#N/A</v>
      </c>
      <c r="Q84" s="48">
        <v>90</v>
      </c>
      <c r="R84" s="48">
        <f ca="1">OFFSET(Table10[[#Headers],[امتیاز]],MATCH(Table26[[#This Row],[رضایت]],Table10[کف],1),0)</f>
        <v>3.6</v>
      </c>
      <c r="S84" s="49" t="e">
        <f ca="1">(VLOOKUP(Table26[[#This Row],[شماره پرسنلی]],Table1[#All],16,FALSE)+Table26[[#This Row],[امتیاز کارکرد]]+Table26[[#This Row],[امتیاز رضایت]])*Table26[[#This Row],[رتبه کارمند]]*Table26[[#This Row],[امتیاز عملکرد]]</f>
        <v>#N/A</v>
      </c>
      <c r="T84" s="50" t="e">
        <f ca="1">ROUND(Table26[[#This Row],[امتیاز نهایی]]*'تنظیمات دوره'!$B$6,0)</f>
        <v>#N/A</v>
      </c>
      <c r="U84" s="43"/>
    </row>
    <row r="85" spans="1:21" x14ac:dyDescent="0.15">
      <c r="A85" s="42">
        <v>82</v>
      </c>
      <c r="B85" s="35"/>
      <c r="C85" s="36" t="e">
        <f>VLOOKUP(Table26[[#This Row],[شماره پرسنلی]],Table1[[شماره پرسنلی]:[نام خانوادگی]],2,FALSE)&amp; " " &amp; VLOOKUP(Table26[[#This Row],[شماره پرسنلی]],Table1[[شماره پرسنلی]:[نام خانوادگی]],3,FALSE)</f>
        <v>#N/A</v>
      </c>
      <c r="D85" s="36" t="e">
        <f>VLOOKUP(Table26[[#This Row],[شماره پرسنلی]],Table1[#All],7,FALSE)</f>
        <v>#N/A</v>
      </c>
      <c r="E85" s="48" t="e">
        <f>VLOOKUP(Table26[[#This Row],[شماره پرسنلی]],Table1[#All],6,FALSE)</f>
        <v>#N/A</v>
      </c>
      <c r="F85" s="37">
        <v>426</v>
      </c>
      <c r="G85" s="49">
        <f>Table26[[#This Row],[کارکرد دوره (ساعت)]]/8*'جداول پایه'!$B$24</f>
        <v>5.3250000000000002</v>
      </c>
      <c r="H85" s="37">
        <v>35</v>
      </c>
      <c r="I85" s="37">
        <v>0</v>
      </c>
      <c r="J85" s="37">
        <v>0</v>
      </c>
      <c r="K85" s="37">
        <v>0</v>
      </c>
      <c r="L85" s="37">
        <v>0</v>
      </c>
      <c r="M85" s="49" t="e">
        <f>IF(Table26[[#This Row],[جایگاه سازمانی]]="عملیاتی",(Table26[[#This Row],[تعداد ماموریت شهری]]/7+Table26[[#This Row],[تعداد ماموریت جاده ای]]/3)*0.1+1,0)</f>
        <v>#N/A</v>
      </c>
      <c r="N85" s="49" t="e">
        <f ca="1">IF(Table26[[#This Row],[جایگاه سازمانی]]="دیسپچ",OFFSET(TblDispatch[[#Headers],[امتیاز]],MATCH(Table26[[#This Row],[تعداد تماس در دوره]]/'تنظیمات دوره'!$B$3,TblDispatch[کف],1),0)*'تنظیمات دوره'!$B$3,0)</f>
        <v>#N/A</v>
      </c>
      <c r="O85" s="49" t="e">
        <f>IF(Table26[[#This Row],[جایگاه سازمانی]]="ستاد",(Table26[[#This Row],[تعداد بازدید میدانی در دوره]]/2+Table26[[#This Row],[تعداد فرماندهی حادثه در دوره]])*0.1+1,0)</f>
        <v>#N/A</v>
      </c>
      <c r="P85" s="49" t="e">
        <f>SUM(Table26[[#This Row],[عملکرد دوره عملیاتی]:[عملکرد دوره ستادی]])</f>
        <v>#N/A</v>
      </c>
      <c r="Q85" s="48">
        <v>85</v>
      </c>
      <c r="R85" s="48">
        <f ca="1">OFFSET(Table10[[#Headers],[امتیاز]],MATCH(Table26[[#This Row],[رضایت]],Table10[کف],1),0)</f>
        <v>3.6</v>
      </c>
      <c r="S85" s="49" t="e">
        <f ca="1">(VLOOKUP(Table26[[#This Row],[شماره پرسنلی]],Table1[#All],16,FALSE)+Table26[[#This Row],[امتیاز کارکرد]]+Table26[[#This Row],[امتیاز رضایت]])*Table26[[#This Row],[رتبه کارمند]]*Table26[[#This Row],[امتیاز عملکرد]]</f>
        <v>#N/A</v>
      </c>
      <c r="T85" s="50" t="e">
        <f ca="1">ROUND(Table26[[#This Row],[امتیاز نهایی]]*'تنظیمات دوره'!$B$6,0)</f>
        <v>#N/A</v>
      </c>
      <c r="U85" s="43"/>
    </row>
    <row r="86" spans="1:21" x14ac:dyDescent="0.15">
      <c r="A86" s="42">
        <v>83</v>
      </c>
      <c r="B86" s="35"/>
      <c r="C86" s="36" t="e">
        <f>VLOOKUP(Table26[[#This Row],[شماره پرسنلی]],Table1[[شماره پرسنلی]:[نام خانوادگی]],2,FALSE)&amp; " " &amp; VLOOKUP(Table26[[#This Row],[شماره پرسنلی]],Table1[[شماره پرسنلی]:[نام خانوادگی]],3,FALSE)</f>
        <v>#N/A</v>
      </c>
      <c r="D86" s="36" t="e">
        <f>VLOOKUP(Table26[[#This Row],[شماره پرسنلی]],Table1[#All],7,FALSE)</f>
        <v>#N/A</v>
      </c>
      <c r="E86" s="48" t="e">
        <f>VLOOKUP(Table26[[#This Row],[شماره پرسنلی]],Table1[#All],6,FALSE)</f>
        <v>#N/A</v>
      </c>
      <c r="F86" s="35">
        <v>810</v>
      </c>
      <c r="G86" s="49">
        <f>Table26[[#This Row],[کارکرد دوره (ساعت)]]/8*'جداول پایه'!$B$24</f>
        <v>10.125</v>
      </c>
      <c r="H86" s="37">
        <v>43</v>
      </c>
      <c r="I86" s="37">
        <v>2</v>
      </c>
      <c r="J86" s="37">
        <v>0</v>
      </c>
      <c r="K86" s="37">
        <v>0</v>
      </c>
      <c r="L86" s="37">
        <v>0</v>
      </c>
      <c r="M86" s="49" t="e">
        <f>IF(Table26[[#This Row],[جایگاه سازمانی]]="عملیاتی",(Table26[[#This Row],[تعداد ماموریت شهری]]/7+Table26[[#This Row],[تعداد ماموریت جاده ای]]/3)*0.1+1,0)</f>
        <v>#N/A</v>
      </c>
      <c r="N86" s="49" t="e">
        <f ca="1">IF(Table26[[#This Row],[جایگاه سازمانی]]="دیسپچ",OFFSET(TblDispatch[[#Headers],[امتیاز]],MATCH(Table26[[#This Row],[تعداد تماس در دوره]]/'تنظیمات دوره'!$B$3,TblDispatch[کف],1),0)*'تنظیمات دوره'!$B$3,0)</f>
        <v>#N/A</v>
      </c>
      <c r="O86" s="49" t="e">
        <f>IF(Table26[[#This Row],[جایگاه سازمانی]]="ستاد",(Table26[[#This Row],[تعداد بازدید میدانی در دوره]]/2+Table26[[#This Row],[تعداد فرماندهی حادثه در دوره]])*0.1+1,0)</f>
        <v>#N/A</v>
      </c>
      <c r="P86" s="49" t="e">
        <f>SUM(Table26[[#This Row],[عملکرد دوره عملیاتی]:[عملکرد دوره ستادی]])</f>
        <v>#N/A</v>
      </c>
      <c r="Q86" s="48">
        <v>90</v>
      </c>
      <c r="R86" s="48">
        <f ca="1">OFFSET(Table10[[#Headers],[امتیاز]],MATCH(Table26[[#This Row],[رضایت]],Table10[کف],1),0)</f>
        <v>3.6</v>
      </c>
      <c r="S86" s="49" t="e">
        <f ca="1">(VLOOKUP(Table26[[#This Row],[شماره پرسنلی]],Table1[#All],16,FALSE)+Table26[[#This Row],[امتیاز کارکرد]]+Table26[[#This Row],[امتیاز رضایت]])*Table26[[#This Row],[رتبه کارمند]]*Table26[[#This Row],[امتیاز عملکرد]]</f>
        <v>#N/A</v>
      </c>
      <c r="T86" s="50" t="e">
        <f ca="1">ROUND(Table26[[#This Row],[امتیاز نهایی]]*'تنظیمات دوره'!$B$6,0)</f>
        <v>#N/A</v>
      </c>
      <c r="U86" s="46"/>
    </row>
    <row r="87" spans="1:21" x14ac:dyDescent="0.15">
      <c r="A87" s="42">
        <v>84</v>
      </c>
      <c r="B87" s="35"/>
      <c r="C87" s="36" t="e">
        <f>VLOOKUP(Table26[[#This Row],[شماره پرسنلی]],Table1[[شماره پرسنلی]:[نام خانوادگی]],2,FALSE)&amp; " " &amp; VLOOKUP(Table26[[#This Row],[شماره پرسنلی]],Table1[[شماره پرسنلی]:[نام خانوادگی]],3,FALSE)</f>
        <v>#N/A</v>
      </c>
      <c r="D87" s="36" t="e">
        <f>VLOOKUP(Table26[[#This Row],[شماره پرسنلی]],Table1[#All],7,FALSE)</f>
        <v>#N/A</v>
      </c>
      <c r="E87" s="48" t="e">
        <f>VLOOKUP(Table26[[#This Row],[شماره پرسنلی]],Table1[#All],6,FALSE)</f>
        <v>#N/A</v>
      </c>
      <c r="F87" s="35">
        <v>702</v>
      </c>
      <c r="G87" s="49">
        <f>Table26[[#This Row],[کارکرد دوره (ساعت)]]/8*'جداول پایه'!$B$24</f>
        <v>8.7750000000000004</v>
      </c>
      <c r="H87" s="37">
        <v>42</v>
      </c>
      <c r="I87" s="37">
        <v>0</v>
      </c>
      <c r="J87" s="37">
        <v>0</v>
      </c>
      <c r="K87" s="37">
        <v>0</v>
      </c>
      <c r="L87" s="37">
        <v>0</v>
      </c>
      <c r="M87" s="49" t="e">
        <f>IF(Table26[[#This Row],[جایگاه سازمانی]]="عملیاتی",(Table26[[#This Row],[تعداد ماموریت شهری]]/7+Table26[[#This Row],[تعداد ماموریت جاده ای]]/3)*0.1+1,0)</f>
        <v>#N/A</v>
      </c>
      <c r="N87" s="49" t="e">
        <f ca="1">IF(Table26[[#This Row],[جایگاه سازمانی]]="دیسپچ",OFFSET(TblDispatch[[#Headers],[امتیاز]],MATCH(Table26[[#This Row],[تعداد تماس در دوره]]/'تنظیمات دوره'!$B$3,TblDispatch[کف],1),0)*'تنظیمات دوره'!$B$3,0)</f>
        <v>#N/A</v>
      </c>
      <c r="O87" s="49" t="e">
        <f>IF(Table26[[#This Row],[جایگاه سازمانی]]="ستاد",(Table26[[#This Row],[تعداد بازدید میدانی در دوره]]/2+Table26[[#This Row],[تعداد فرماندهی حادثه در دوره]])*0.1+1,0)</f>
        <v>#N/A</v>
      </c>
      <c r="P87" s="49" t="e">
        <f>SUM(Table26[[#This Row],[عملکرد دوره عملیاتی]:[عملکرد دوره ستادی]])</f>
        <v>#N/A</v>
      </c>
      <c r="Q87" s="48">
        <v>90</v>
      </c>
      <c r="R87" s="48">
        <f ca="1">OFFSET(Table10[[#Headers],[امتیاز]],MATCH(Table26[[#This Row],[رضایت]],Table10[کف],1),0)</f>
        <v>3.6</v>
      </c>
      <c r="S87" s="49" t="e">
        <f ca="1">(VLOOKUP(Table26[[#This Row],[شماره پرسنلی]],Table1[#All],16,FALSE)+Table26[[#This Row],[امتیاز کارکرد]]+Table26[[#This Row],[امتیاز رضایت]])*Table26[[#This Row],[رتبه کارمند]]*Table26[[#This Row],[امتیاز عملکرد]]</f>
        <v>#N/A</v>
      </c>
      <c r="T87" s="50" t="e">
        <f ca="1">ROUND(Table26[[#This Row],[امتیاز نهایی]]*'تنظیمات دوره'!$B$6,0)</f>
        <v>#N/A</v>
      </c>
      <c r="U87" s="46"/>
    </row>
    <row r="88" spans="1:21" x14ac:dyDescent="0.15">
      <c r="A88" s="42">
        <v>85</v>
      </c>
      <c r="B88" s="35"/>
      <c r="C88" s="36" t="e">
        <f>VLOOKUP(Table26[[#This Row],[شماره پرسنلی]],Table1[[شماره پرسنلی]:[نام خانوادگی]],2,FALSE)&amp; " " &amp; VLOOKUP(Table26[[#This Row],[شماره پرسنلی]],Table1[[شماره پرسنلی]:[نام خانوادگی]],3,FALSE)</f>
        <v>#N/A</v>
      </c>
      <c r="D88" s="36" t="e">
        <f>VLOOKUP(Table26[[#This Row],[شماره پرسنلی]],Table1[#All],7,FALSE)</f>
        <v>#N/A</v>
      </c>
      <c r="E88" s="48" t="e">
        <f>VLOOKUP(Table26[[#This Row],[شماره پرسنلی]],Table1[#All],6,FALSE)</f>
        <v>#N/A</v>
      </c>
      <c r="F88" s="35">
        <v>360</v>
      </c>
      <c r="G88" s="49">
        <f>Table26[[#This Row],[کارکرد دوره (ساعت)]]/8*'جداول پایه'!$B$24</f>
        <v>4.5</v>
      </c>
      <c r="H88" s="37">
        <v>22</v>
      </c>
      <c r="I88" s="37">
        <v>0</v>
      </c>
      <c r="J88" s="37">
        <v>0</v>
      </c>
      <c r="K88" s="37">
        <v>0</v>
      </c>
      <c r="L88" s="37">
        <v>0</v>
      </c>
      <c r="M88" s="49" t="e">
        <f>IF(Table26[[#This Row],[جایگاه سازمانی]]="عملیاتی",(Table26[[#This Row],[تعداد ماموریت شهری]]/7+Table26[[#This Row],[تعداد ماموریت جاده ای]]/3)*0.1+1,0)</f>
        <v>#N/A</v>
      </c>
      <c r="N88" s="49" t="e">
        <f ca="1">IF(Table26[[#This Row],[جایگاه سازمانی]]="دیسپچ",OFFSET(TblDispatch[[#Headers],[امتیاز]],MATCH(Table26[[#This Row],[تعداد تماس در دوره]]/'تنظیمات دوره'!$B$3,TblDispatch[کف],1),0)*'تنظیمات دوره'!$B$3,0)</f>
        <v>#N/A</v>
      </c>
      <c r="O88" s="49" t="e">
        <f>IF(Table26[[#This Row],[جایگاه سازمانی]]="ستاد",(Table26[[#This Row],[تعداد بازدید میدانی در دوره]]/2+Table26[[#This Row],[تعداد فرماندهی حادثه در دوره]])*0.1+1,0)</f>
        <v>#N/A</v>
      </c>
      <c r="P88" s="49" t="e">
        <f>SUM(Table26[[#This Row],[عملکرد دوره عملیاتی]:[عملکرد دوره ستادی]])</f>
        <v>#N/A</v>
      </c>
      <c r="Q88" s="48">
        <v>90</v>
      </c>
      <c r="R88" s="48">
        <f ca="1">OFFSET(Table10[[#Headers],[امتیاز]],MATCH(Table26[[#This Row],[رضایت]],Table10[کف],1),0)</f>
        <v>3.6</v>
      </c>
      <c r="S88" s="49" t="e">
        <f ca="1">(VLOOKUP(Table26[[#This Row],[شماره پرسنلی]],Table1[#All],16,FALSE)+Table26[[#This Row],[امتیاز کارکرد]]+Table26[[#This Row],[امتیاز رضایت]])*Table26[[#This Row],[رتبه کارمند]]*Table26[[#This Row],[امتیاز عملکرد]]</f>
        <v>#N/A</v>
      </c>
      <c r="T88" s="50" t="e">
        <f ca="1">ROUND(Table26[[#This Row],[امتیاز نهایی]]*'تنظیمات دوره'!$B$6,0)</f>
        <v>#N/A</v>
      </c>
      <c r="U88" s="46"/>
    </row>
    <row r="89" spans="1:21" x14ac:dyDescent="0.15">
      <c r="A89" s="42">
        <v>86</v>
      </c>
      <c r="B89" s="35"/>
      <c r="C89" s="36" t="e">
        <f>VLOOKUP(Table26[[#This Row],[شماره پرسنلی]],Table1[[شماره پرسنلی]:[نام خانوادگی]],2,FALSE)&amp; " " &amp; VLOOKUP(Table26[[#This Row],[شماره پرسنلی]],Table1[[شماره پرسنلی]:[نام خانوادگی]],3,FALSE)</f>
        <v>#N/A</v>
      </c>
      <c r="D89" s="36" t="e">
        <f>VLOOKUP(Table26[[#This Row],[شماره پرسنلی]],Table1[#All],7,FALSE)</f>
        <v>#N/A</v>
      </c>
      <c r="E89" s="48" t="e">
        <f>VLOOKUP(Table26[[#This Row],[شماره پرسنلی]],Table1[#All],6,FALSE)</f>
        <v>#N/A</v>
      </c>
      <c r="F89" s="35">
        <v>216</v>
      </c>
      <c r="G89" s="49">
        <f>Table26[[#This Row],[کارکرد دوره (ساعت)]]/8*'جداول پایه'!$B$24</f>
        <v>2.7</v>
      </c>
      <c r="H89" s="37">
        <v>56</v>
      </c>
      <c r="I89" s="37">
        <v>0</v>
      </c>
      <c r="J89" s="37">
        <v>0</v>
      </c>
      <c r="K89" s="37">
        <v>0</v>
      </c>
      <c r="L89" s="37">
        <v>0</v>
      </c>
      <c r="M89" s="49" t="e">
        <f>IF(Table26[[#This Row],[جایگاه سازمانی]]="عملیاتی",(Table26[[#This Row],[تعداد ماموریت شهری]]/7+Table26[[#This Row],[تعداد ماموریت جاده ای]]/3)*0.1+1,0)</f>
        <v>#N/A</v>
      </c>
      <c r="N89" s="49" t="e">
        <f ca="1">IF(Table26[[#This Row],[جایگاه سازمانی]]="دیسپچ",OFFSET(TblDispatch[[#Headers],[امتیاز]],MATCH(Table26[[#This Row],[تعداد تماس در دوره]]/'تنظیمات دوره'!$B$3,TblDispatch[کف],1),0)*'تنظیمات دوره'!$B$3,0)</f>
        <v>#N/A</v>
      </c>
      <c r="O89" s="49" t="e">
        <f>IF(Table26[[#This Row],[جایگاه سازمانی]]="ستاد",(Table26[[#This Row],[تعداد بازدید میدانی در دوره]]/2+Table26[[#This Row],[تعداد فرماندهی حادثه در دوره]])*0.1+1,0)</f>
        <v>#N/A</v>
      </c>
      <c r="P89" s="49" t="e">
        <f>SUM(Table26[[#This Row],[عملکرد دوره عملیاتی]:[عملکرد دوره ستادی]])</f>
        <v>#N/A</v>
      </c>
      <c r="Q89" s="48">
        <v>95</v>
      </c>
      <c r="R89" s="48">
        <f ca="1">OFFSET(Table10[[#Headers],[امتیاز]],MATCH(Table26[[#This Row],[رضایت]],Table10[کف],1),0)</f>
        <v>5</v>
      </c>
      <c r="S89" s="49" t="e">
        <f ca="1">(VLOOKUP(Table26[[#This Row],[شماره پرسنلی]],Table1[#All],16,FALSE)+Table26[[#This Row],[امتیاز کارکرد]]+Table26[[#This Row],[امتیاز رضایت]])*Table26[[#This Row],[رتبه کارمند]]*Table26[[#This Row],[امتیاز عملکرد]]</f>
        <v>#N/A</v>
      </c>
      <c r="T89" s="50" t="e">
        <f ca="1">ROUND(Table26[[#This Row],[امتیاز نهایی]]*'تنظیمات دوره'!$B$6,0)</f>
        <v>#N/A</v>
      </c>
      <c r="U89" s="46"/>
    </row>
    <row r="90" spans="1:21" x14ac:dyDescent="0.15">
      <c r="A90" s="42">
        <v>87</v>
      </c>
      <c r="B90" s="35"/>
      <c r="C90" s="36" t="e">
        <f>VLOOKUP(Table26[[#This Row],[شماره پرسنلی]],Table1[[شماره پرسنلی]:[نام خانوادگی]],2,FALSE)&amp; " " &amp; VLOOKUP(Table26[[#This Row],[شماره پرسنلی]],Table1[[شماره پرسنلی]:[نام خانوادگی]],3,FALSE)</f>
        <v>#N/A</v>
      </c>
      <c r="D90" s="36" t="e">
        <f>VLOOKUP(Table26[[#This Row],[شماره پرسنلی]],Table1[#All],7,FALSE)</f>
        <v>#N/A</v>
      </c>
      <c r="E90" s="48" t="e">
        <f>VLOOKUP(Table26[[#This Row],[شماره پرسنلی]],Table1[#All],6,FALSE)</f>
        <v>#N/A</v>
      </c>
      <c r="F90" s="35">
        <v>72</v>
      </c>
      <c r="G90" s="49">
        <f>Table26[[#This Row],[کارکرد دوره (ساعت)]]/8*'جداول پایه'!$B$24</f>
        <v>0.9</v>
      </c>
      <c r="H90" s="37">
        <v>5</v>
      </c>
      <c r="I90" s="37">
        <v>0</v>
      </c>
      <c r="J90" s="37">
        <v>0</v>
      </c>
      <c r="K90" s="37">
        <v>0</v>
      </c>
      <c r="L90" s="37">
        <v>0</v>
      </c>
      <c r="M90" s="49" t="e">
        <f>IF(Table26[[#This Row],[جایگاه سازمانی]]="عملیاتی",(Table26[[#This Row],[تعداد ماموریت شهری]]/7+Table26[[#This Row],[تعداد ماموریت جاده ای]]/3)*0.1+1,0)</f>
        <v>#N/A</v>
      </c>
      <c r="N90" s="49" t="e">
        <f ca="1">IF(Table26[[#This Row],[جایگاه سازمانی]]="دیسپچ",OFFSET(TblDispatch[[#Headers],[امتیاز]],MATCH(Table26[[#This Row],[تعداد تماس در دوره]]/'تنظیمات دوره'!$B$3,TblDispatch[کف],1),0)*'تنظیمات دوره'!$B$3,0)</f>
        <v>#N/A</v>
      </c>
      <c r="O90" s="49" t="e">
        <f>IF(Table26[[#This Row],[جایگاه سازمانی]]="ستاد",(Table26[[#This Row],[تعداد بازدید میدانی در دوره]]/2+Table26[[#This Row],[تعداد فرماندهی حادثه در دوره]])*0.1+1,0)</f>
        <v>#N/A</v>
      </c>
      <c r="P90" s="49" t="e">
        <f>SUM(Table26[[#This Row],[عملکرد دوره عملیاتی]:[عملکرد دوره ستادی]])</f>
        <v>#N/A</v>
      </c>
      <c r="Q90" s="48">
        <v>95</v>
      </c>
      <c r="R90" s="48">
        <f ca="1">OFFSET(Table10[[#Headers],[امتیاز]],MATCH(Table26[[#This Row],[رضایت]],Table10[کف],1),0)</f>
        <v>5</v>
      </c>
      <c r="S90" s="49" t="e">
        <f ca="1">(VLOOKUP(Table26[[#This Row],[شماره پرسنلی]],Table1[#All],16,FALSE)+Table26[[#This Row],[امتیاز کارکرد]]+Table26[[#This Row],[امتیاز رضایت]])*Table26[[#This Row],[رتبه کارمند]]*Table26[[#This Row],[امتیاز عملکرد]]</f>
        <v>#N/A</v>
      </c>
      <c r="T90" s="50" t="e">
        <f ca="1">ROUND(Table26[[#This Row],[امتیاز نهایی]]*'تنظیمات دوره'!$B$6,0)</f>
        <v>#N/A</v>
      </c>
      <c r="U90" s="46"/>
    </row>
    <row r="91" spans="1:21" x14ac:dyDescent="0.15">
      <c r="A91" s="42">
        <v>88</v>
      </c>
      <c r="B91" s="35"/>
      <c r="C91" s="36" t="e">
        <f>VLOOKUP(Table26[[#This Row],[شماره پرسنلی]],Table1[[شماره پرسنلی]:[نام خانوادگی]],2,FALSE)&amp; " " &amp; VLOOKUP(Table26[[#This Row],[شماره پرسنلی]],Table1[[شماره پرسنلی]:[نام خانوادگی]],3,FALSE)</f>
        <v>#N/A</v>
      </c>
      <c r="D91" s="36" t="e">
        <f>VLOOKUP(Table26[[#This Row],[شماره پرسنلی]],Table1[#All],7,FALSE)</f>
        <v>#N/A</v>
      </c>
      <c r="E91" s="48" t="e">
        <f>VLOOKUP(Table26[[#This Row],[شماره پرسنلی]],Table1[#All],6,FALSE)</f>
        <v>#N/A</v>
      </c>
      <c r="F91" s="35">
        <v>204</v>
      </c>
      <c r="G91" s="49">
        <f>Table26[[#This Row],[کارکرد دوره (ساعت)]]/8*'جداول پایه'!$B$24</f>
        <v>2.5500000000000003</v>
      </c>
      <c r="H91" s="37">
        <v>0</v>
      </c>
      <c r="I91" s="37">
        <v>9</v>
      </c>
      <c r="J91" s="37">
        <v>0</v>
      </c>
      <c r="K91" s="37">
        <v>0</v>
      </c>
      <c r="L91" s="37">
        <v>0</v>
      </c>
      <c r="M91" s="49" t="e">
        <f>IF(Table26[[#This Row],[جایگاه سازمانی]]="عملیاتی",(Table26[[#This Row],[تعداد ماموریت شهری]]/7+Table26[[#This Row],[تعداد ماموریت جاده ای]]/3)*0.1+1,0)</f>
        <v>#N/A</v>
      </c>
      <c r="N91" s="49" t="e">
        <f ca="1">IF(Table26[[#This Row],[جایگاه سازمانی]]="دیسپچ",OFFSET(TblDispatch[[#Headers],[امتیاز]],MATCH(Table26[[#This Row],[تعداد تماس در دوره]]/'تنظیمات دوره'!$B$3,TblDispatch[کف],1),0)*'تنظیمات دوره'!$B$3,0)</f>
        <v>#N/A</v>
      </c>
      <c r="O91" s="49" t="e">
        <f>IF(Table26[[#This Row],[جایگاه سازمانی]]="ستاد",(Table26[[#This Row],[تعداد بازدید میدانی در دوره]]/2+Table26[[#This Row],[تعداد فرماندهی حادثه در دوره]])*0.1+1,0)</f>
        <v>#N/A</v>
      </c>
      <c r="P91" s="49" t="e">
        <f>SUM(Table26[[#This Row],[عملکرد دوره عملیاتی]:[عملکرد دوره ستادی]])</f>
        <v>#N/A</v>
      </c>
      <c r="Q91" s="48">
        <v>95</v>
      </c>
      <c r="R91" s="48">
        <f ca="1">OFFSET(Table10[[#Headers],[امتیاز]],MATCH(Table26[[#This Row],[رضایت]],Table10[کف],1),0)</f>
        <v>5</v>
      </c>
      <c r="S91" s="49" t="e">
        <f ca="1">(VLOOKUP(Table26[[#This Row],[شماره پرسنلی]],Table1[#All],16,FALSE)+Table26[[#This Row],[امتیاز کارکرد]]+Table26[[#This Row],[امتیاز رضایت]])*Table26[[#This Row],[رتبه کارمند]]*Table26[[#This Row],[امتیاز عملکرد]]</f>
        <v>#N/A</v>
      </c>
      <c r="T91" s="50" t="e">
        <f ca="1">ROUND(Table26[[#This Row],[امتیاز نهایی]]*'تنظیمات دوره'!$B$6,0)</f>
        <v>#N/A</v>
      </c>
      <c r="U91" s="46"/>
    </row>
    <row r="92" spans="1:21" x14ac:dyDescent="0.15">
      <c r="A92" s="42">
        <v>89</v>
      </c>
      <c r="B92" s="35"/>
      <c r="C92" s="36" t="e">
        <f>VLOOKUP(Table26[[#This Row],[شماره پرسنلی]],Table1[[شماره پرسنلی]:[نام خانوادگی]],2,FALSE)&amp; " " &amp; VLOOKUP(Table26[[#This Row],[شماره پرسنلی]],Table1[[شماره پرسنلی]:[نام خانوادگی]],3,FALSE)</f>
        <v>#N/A</v>
      </c>
      <c r="D92" s="36" t="e">
        <f>VLOOKUP(Table26[[#This Row],[شماره پرسنلی]],Table1[#All],7,FALSE)</f>
        <v>#N/A</v>
      </c>
      <c r="E92" s="48" t="e">
        <f>VLOOKUP(Table26[[#This Row],[شماره پرسنلی]],Table1[#All],6,FALSE)</f>
        <v>#N/A</v>
      </c>
      <c r="F92" s="35">
        <v>600</v>
      </c>
      <c r="G92" s="49">
        <f>Table26[[#This Row],[کارکرد دوره (ساعت)]]/8*'جداول پایه'!$B$24</f>
        <v>7.5</v>
      </c>
      <c r="H92" s="37">
        <v>1</v>
      </c>
      <c r="I92" s="37">
        <v>23</v>
      </c>
      <c r="J92" s="37">
        <v>0</v>
      </c>
      <c r="K92" s="37">
        <v>0</v>
      </c>
      <c r="L92" s="37">
        <v>0</v>
      </c>
      <c r="M92" s="49" t="e">
        <f>IF(Table26[[#This Row],[جایگاه سازمانی]]="عملیاتی",(Table26[[#This Row],[تعداد ماموریت شهری]]/7+Table26[[#This Row],[تعداد ماموریت جاده ای]]/3)*0.1+1,0)</f>
        <v>#N/A</v>
      </c>
      <c r="N92" s="49" t="e">
        <f ca="1">IF(Table26[[#This Row],[جایگاه سازمانی]]="دیسپچ",OFFSET(TblDispatch[[#Headers],[امتیاز]],MATCH(Table26[[#This Row],[تعداد تماس در دوره]]/'تنظیمات دوره'!$B$3,TblDispatch[کف],1),0)*'تنظیمات دوره'!$B$3,0)</f>
        <v>#N/A</v>
      </c>
      <c r="O92" s="49" t="e">
        <f>IF(Table26[[#This Row],[جایگاه سازمانی]]="ستاد",(Table26[[#This Row],[تعداد بازدید میدانی در دوره]]/2+Table26[[#This Row],[تعداد فرماندهی حادثه در دوره]])*0.1+1,0)</f>
        <v>#N/A</v>
      </c>
      <c r="P92" s="49" t="e">
        <f>SUM(Table26[[#This Row],[عملکرد دوره عملیاتی]:[عملکرد دوره ستادی]])</f>
        <v>#N/A</v>
      </c>
      <c r="Q92" s="48">
        <v>95</v>
      </c>
      <c r="R92" s="48">
        <f ca="1">OFFSET(Table10[[#Headers],[امتیاز]],MATCH(Table26[[#This Row],[رضایت]],Table10[کف],1),0)</f>
        <v>5</v>
      </c>
      <c r="S92" s="49" t="e">
        <f ca="1">(VLOOKUP(Table26[[#This Row],[شماره پرسنلی]],Table1[#All],16,FALSE)+Table26[[#This Row],[امتیاز کارکرد]]+Table26[[#This Row],[امتیاز رضایت]])*Table26[[#This Row],[رتبه کارمند]]*Table26[[#This Row],[امتیاز عملکرد]]</f>
        <v>#N/A</v>
      </c>
      <c r="T92" s="50" t="e">
        <f ca="1">ROUND(Table26[[#This Row],[امتیاز نهایی]]*'تنظیمات دوره'!$B$6,0)</f>
        <v>#N/A</v>
      </c>
      <c r="U92" s="46"/>
    </row>
    <row r="93" spans="1:21" x14ac:dyDescent="0.15">
      <c r="A93" s="42">
        <v>90</v>
      </c>
      <c r="B93" s="35"/>
      <c r="C93" s="36" t="e">
        <f>VLOOKUP(Table26[[#This Row],[شماره پرسنلی]],Table1[[شماره پرسنلی]:[نام خانوادگی]],2,FALSE)&amp; " " &amp; VLOOKUP(Table26[[#This Row],[شماره پرسنلی]],Table1[[شماره پرسنلی]:[نام خانوادگی]],3,FALSE)</f>
        <v>#N/A</v>
      </c>
      <c r="D93" s="36" t="e">
        <f>VLOOKUP(Table26[[#This Row],[شماره پرسنلی]],Table1[#All],7,FALSE)</f>
        <v>#N/A</v>
      </c>
      <c r="E93" s="48" t="e">
        <f>VLOOKUP(Table26[[#This Row],[شماره پرسنلی]],Table1[#All],6,FALSE)</f>
        <v>#N/A</v>
      </c>
      <c r="F93" s="35">
        <v>48</v>
      </c>
      <c r="G93" s="49">
        <f>Table26[[#This Row],[کارکرد دوره (ساعت)]]/8*'جداول پایه'!$B$24</f>
        <v>0.60000000000000009</v>
      </c>
      <c r="H93" s="37">
        <v>2</v>
      </c>
      <c r="I93" s="37">
        <v>0</v>
      </c>
      <c r="J93" s="37">
        <v>0</v>
      </c>
      <c r="K93" s="37">
        <v>0</v>
      </c>
      <c r="L93" s="37">
        <v>0</v>
      </c>
      <c r="M93" s="49" t="e">
        <f>IF(Table26[[#This Row],[جایگاه سازمانی]]="عملیاتی",(Table26[[#This Row],[تعداد ماموریت شهری]]/7+Table26[[#This Row],[تعداد ماموریت جاده ای]]/3)*0.1+1,0)</f>
        <v>#N/A</v>
      </c>
      <c r="N93" s="49" t="e">
        <f ca="1">IF(Table26[[#This Row],[جایگاه سازمانی]]="دیسپچ",OFFSET(TblDispatch[[#Headers],[امتیاز]],MATCH(Table26[[#This Row],[تعداد تماس در دوره]]/'تنظیمات دوره'!$B$3,TblDispatch[کف],1),0)*'تنظیمات دوره'!$B$3,0)</f>
        <v>#N/A</v>
      </c>
      <c r="O93" s="49" t="e">
        <f>IF(Table26[[#This Row],[جایگاه سازمانی]]="ستاد",(Table26[[#This Row],[تعداد بازدید میدانی در دوره]]/2+Table26[[#This Row],[تعداد فرماندهی حادثه در دوره]])*0.1+1,0)</f>
        <v>#N/A</v>
      </c>
      <c r="P93" s="49" t="e">
        <f>SUM(Table26[[#This Row],[عملکرد دوره عملیاتی]:[عملکرد دوره ستادی]])</f>
        <v>#N/A</v>
      </c>
      <c r="Q93" s="48">
        <v>85</v>
      </c>
      <c r="R93" s="48">
        <f ca="1">OFFSET(Table10[[#Headers],[امتیاز]],MATCH(Table26[[#This Row],[رضایت]],Table10[کف],1),0)</f>
        <v>3.6</v>
      </c>
      <c r="S93" s="49" t="e">
        <f ca="1">(VLOOKUP(Table26[[#This Row],[شماره پرسنلی]],Table1[#All],16,FALSE)+Table26[[#This Row],[امتیاز کارکرد]]+Table26[[#This Row],[امتیاز رضایت]])*Table26[[#This Row],[رتبه کارمند]]*Table26[[#This Row],[امتیاز عملکرد]]</f>
        <v>#N/A</v>
      </c>
      <c r="T93" s="50" t="e">
        <f ca="1">ROUND(Table26[[#This Row],[امتیاز نهایی]]*'تنظیمات دوره'!$B$6,0)</f>
        <v>#N/A</v>
      </c>
      <c r="U93" s="46"/>
    </row>
    <row r="94" spans="1:21" x14ac:dyDescent="0.15">
      <c r="A94" s="42">
        <v>91</v>
      </c>
      <c r="B94" s="35"/>
      <c r="C94" s="36" t="e">
        <f>VLOOKUP(Table26[[#This Row],[شماره پرسنلی]],Table1[[شماره پرسنلی]:[نام خانوادگی]],2,FALSE)&amp; " " &amp; VLOOKUP(Table26[[#This Row],[شماره پرسنلی]],Table1[[شماره پرسنلی]:[نام خانوادگی]],3,FALSE)</f>
        <v>#N/A</v>
      </c>
      <c r="D94" s="36" t="e">
        <f>VLOOKUP(Table26[[#This Row],[شماره پرسنلی]],Table1[#All],7,FALSE)</f>
        <v>#N/A</v>
      </c>
      <c r="E94" s="48" t="e">
        <f>VLOOKUP(Table26[[#This Row],[شماره پرسنلی]],Table1[#All],6,FALSE)</f>
        <v>#N/A</v>
      </c>
      <c r="F94" s="35">
        <v>648</v>
      </c>
      <c r="G94" s="49">
        <f>Table26[[#This Row],[کارکرد دوره (ساعت)]]/8*'جداول پایه'!$B$24</f>
        <v>8.1</v>
      </c>
      <c r="H94" s="37">
        <v>0</v>
      </c>
      <c r="I94" s="37">
        <v>11</v>
      </c>
      <c r="J94" s="37">
        <v>0</v>
      </c>
      <c r="K94" s="37">
        <v>0</v>
      </c>
      <c r="L94" s="37">
        <v>0</v>
      </c>
      <c r="M94" s="49" t="e">
        <f>IF(Table26[[#This Row],[جایگاه سازمانی]]="عملیاتی",(Table26[[#This Row],[تعداد ماموریت شهری]]/7+Table26[[#This Row],[تعداد ماموریت جاده ای]]/3)*0.1+1,0)</f>
        <v>#N/A</v>
      </c>
      <c r="N94" s="49" t="e">
        <f ca="1">IF(Table26[[#This Row],[جایگاه سازمانی]]="دیسپچ",OFFSET(TblDispatch[[#Headers],[امتیاز]],MATCH(Table26[[#This Row],[تعداد تماس در دوره]]/'تنظیمات دوره'!$B$3,TblDispatch[کف],1),0)*'تنظیمات دوره'!$B$3,0)</f>
        <v>#N/A</v>
      </c>
      <c r="O94" s="49" t="e">
        <f>IF(Table26[[#This Row],[جایگاه سازمانی]]="ستاد",(Table26[[#This Row],[تعداد بازدید میدانی در دوره]]/2+Table26[[#This Row],[تعداد فرماندهی حادثه در دوره]])*0.1+1,0)</f>
        <v>#N/A</v>
      </c>
      <c r="P94" s="49" t="e">
        <f>SUM(Table26[[#This Row],[عملکرد دوره عملیاتی]:[عملکرد دوره ستادی]])</f>
        <v>#N/A</v>
      </c>
      <c r="Q94" s="48">
        <v>85</v>
      </c>
      <c r="R94" s="48">
        <f ca="1">OFFSET(Table10[[#Headers],[امتیاز]],MATCH(Table26[[#This Row],[رضایت]],Table10[کف],1),0)</f>
        <v>3.6</v>
      </c>
      <c r="S94" s="49" t="e">
        <f ca="1">(VLOOKUP(Table26[[#This Row],[شماره پرسنلی]],Table1[#All],16,FALSE)+Table26[[#This Row],[امتیاز کارکرد]]+Table26[[#This Row],[امتیاز رضایت]])*Table26[[#This Row],[رتبه کارمند]]*Table26[[#This Row],[امتیاز عملکرد]]</f>
        <v>#N/A</v>
      </c>
      <c r="T94" s="50" t="e">
        <f ca="1">ROUND(Table26[[#This Row],[امتیاز نهایی]]*'تنظیمات دوره'!$B$6,0)</f>
        <v>#N/A</v>
      </c>
      <c r="U94" s="46"/>
    </row>
    <row r="95" spans="1:21" x14ac:dyDescent="0.15">
      <c r="A95" s="42">
        <v>92</v>
      </c>
      <c r="B95" s="35"/>
      <c r="C95" s="36" t="e">
        <f>VLOOKUP(Table26[[#This Row],[شماره پرسنلی]],Table1[[شماره پرسنلی]:[نام خانوادگی]],2,FALSE)&amp; " " &amp; VLOOKUP(Table26[[#This Row],[شماره پرسنلی]],Table1[[شماره پرسنلی]:[نام خانوادگی]],3,FALSE)</f>
        <v>#N/A</v>
      </c>
      <c r="D95" s="36" t="e">
        <f>VLOOKUP(Table26[[#This Row],[شماره پرسنلی]],Table1[#All],7,FALSE)</f>
        <v>#N/A</v>
      </c>
      <c r="E95" s="48" t="e">
        <f>VLOOKUP(Table26[[#This Row],[شماره پرسنلی]],Table1[#All],6,FALSE)</f>
        <v>#N/A</v>
      </c>
      <c r="F95" s="35">
        <v>216</v>
      </c>
      <c r="G95" s="49">
        <f>Table26[[#This Row],[کارکرد دوره (ساعت)]]/8*'جداول پایه'!$B$24</f>
        <v>2.7</v>
      </c>
      <c r="H95" s="37">
        <v>0</v>
      </c>
      <c r="I95" s="37">
        <v>9</v>
      </c>
      <c r="J95" s="37">
        <v>0</v>
      </c>
      <c r="K95" s="37">
        <v>0</v>
      </c>
      <c r="L95" s="37">
        <v>0</v>
      </c>
      <c r="M95" s="49" t="e">
        <f>IF(Table26[[#This Row],[جایگاه سازمانی]]="عملیاتی",(Table26[[#This Row],[تعداد ماموریت شهری]]/7+Table26[[#This Row],[تعداد ماموریت جاده ای]]/3)*0.1+1,0)</f>
        <v>#N/A</v>
      </c>
      <c r="N95" s="49" t="e">
        <f ca="1">IF(Table26[[#This Row],[جایگاه سازمانی]]="دیسپچ",OFFSET(TblDispatch[[#Headers],[امتیاز]],MATCH(Table26[[#This Row],[تعداد تماس در دوره]]/'تنظیمات دوره'!$B$3,TblDispatch[کف],1),0)*'تنظیمات دوره'!$B$3,0)</f>
        <v>#N/A</v>
      </c>
      <c r="O95" s="49" t="e">
        <f>IF(Table26[[#This Row],[جایگاه سازمانی]]="ستاد",(Table26[[#This Row],[تعداد بازدید میدانی در دوره]]/2+Table26[[#This Row],[تعداد فرماندهی حادثه در دوره]])*0.1+1,0)</f>
        <v>#N/A</v>
      </c>
      <c r="P95" s="49" t="e">
        <f>SUM(Table26[[#This Row],[عملکرد دوره عملیاتی]:[عملکرد دوره ستادی]])</f>
        <v>#N/A</v>
      </c>
      <c r="Q95" s="48">
        <v>90</v>
      </c>
      <c r="R95" s="48">
        <f ca="1">OFFSET(Table10[[#Headers],[امتیاز]],MATCH(Table26[[#This Row],[رضایت]],Table10[کف],1),0)</f>
        <v>3.6</v>
      </c>
      <c r="S95" s="49" t="e">
        <f ca="1">(VLOOKUP(Table26[[#This Row],[شماره پرسنلی]],Table1[#All],16,FALSE)+Table26[[#This Row],[امتیاز کارکرد]]+Table26[[#This Row],[امتیاز رضایت]])*Table26[[#This Row],[رتبه کارمند]]*Table26[[#This Row],[امتیاز عملکرد]]</f>
        <v>#N/A</v>
      </c>
      <c r="T95" s="50" t="e">
        <f ca="1">ROUND(Table26[[#This Row],[امتیاز نهایی]]*'تنظیمات دوره'!$B$6,0)</f>
        <v>#N/A</v>
      </c>
      <c r="U95" s="46"/>
    </row>
    <row r="96" spans="1:21" x14ac:dyDescent="0.15">
      <c r="A96" s="42">
        <v>93</v>
      </c>
      <c r="B96" s="35"/>
      <c r="C96" s="36" t="e">
        <f>VLOOKUP(Table26[[#This Row],[شماره پرسنلی]],Table1[[شماره پرسنلی]:[نام خانوادگی]],2,FALSE)&amp; " " &amp; VLOOKUP(Table26[[#This Row],[شماره پرسنلی]],Table1[[شماره پرسنلی]:[نام خانوادگی]],3,FALSE)</f>
        <v>#N/A</v>
      </c>
      <c r="D96" s="36" t="e">
        <f>VLOOKUP(Table26[[#This Row],[شماره پرسنلی]],Table1[#All],7,FALSE)</f>
        <v>#N/A</v>
      </c>
      <c r="E96" s="48" t="e">
        <f>VLOOKUP(Table26[[#This Row],[شماره پرسنلی]],Table1[#All],6,FALSE)</f>
        <v>#N/A</v>
      </c>
      <c r="F96" s="35">
        <v>432</v>
      </c>
      <c r="G96" s="49">
        <f>Table26[[#This Row],[کارکرد دوره (ساعت)]]/8*'جداول پایه'!$B$24</f>
        <v>5.4</v>
      </c>
      <c r="H96" s="37">
        <v>0</v>
      </c>
      <c r="I96" s="37">
        <v>8</v>
      </c>
      <c r="J96" s="37">
        <v>0</v>
      </c>
      <c r="K96" s="37">
        <v>0</v>
      </c>
      <c r="L96" s="37">
        <v>0</v>
      </c>
      <c r="M96" s="49" t="e">
        <f>IF(Table26[[#This Row],[جایگاه سازمانی]]="عملیاتی",(Table26[[#This Row],[تعداد ماموریت شهری]]/7+Table26[[#This Row],[تعداد ماموریت جاده ای]]/3)*0.1+1,0)</f>
        <v>#N/A</v>
      </c>
      <c r="N96" s="49" t="e">
        <f ca="1">IF(Table26[[#This Row],[جایگاه سازمانی]]="دیسپچ",OFFSET(TblDispatch[[#Headers],[امتیاز]],MATCH(Table26[[#This Row],[تعداد تماس در دوره]]/'تنظیمات دوره'!$B$3,TblDispatch[کف],1),0)*'تنظیمات دوره'!$B$3,0)</f>
        <v>#N/A</v>
      </c>
      <c r="O96" s="49" t="e">
        <f>IF(Table26[[#This Row],[جایگاه سازمانی]]="ستاد",(Table26[[#This Row],[تعداد بازدید میدانی در دوره]]/2+Table26[[#This Row],[تعداد فرماندهی حادثه در دوره]])*0.1+1,0)</f>
        <v>#N/A</v>
      </c>
      <c r="P96" s="49" t="e">
        <f>SUM(Table26[[#This Row],[عملکرد دوره عملیاتی]:[عملکرد دوره ستادی]])</f>
        <v>#N/A</v>
      </c>
      <c r="Q96" s="48">
        <v>100</v>
      </c>
      <c r="R96" s="48">
        <f ca="1">OFFSET(Table10[[#Headers],[امتیاز]],MATCH(Table26[[#This Row],[رضایت]],Table10[کف],1),0)</f>
        <v>5</v>
      </c>
      <c r="S96" s="49" t="e">
        <f ca="1">(VLOOKUP(Table26[[#This Row],[شماره پرسنلی]],Table1[#All],16,FALSE)+Table26[[#This Row],[امتیاز کارکرد]]+Table26[[#This Row],[امتیاز رضایت]])*Table26[[#This Row],[رتبه کارمند]]*Table26[[#This Row],[امتیاز عملکرد]]</f>
        <v>#N/A</v>
      </c>
      <c r="T96" s="50" t="e">
        <f ca="1">ROUND(Table26[[#This Row],[امتیاز نهایی]]*'تنظیمات دوره'!$B$6,0)</f>
        <v>#N/A</v>
      </c>
      <c r="U96" s="46"/>
    </row>
    <row r="97" spans="1:21" x14ac:dyDescent="0.15">
      <c r="A97" s="42">
        <v>94</v>
      </c>
      <c r="B97" s="66"/>
      <c r="C97" s="67" t="e">
        <f>VLOOKUP(Table26[[#This Row],[شماره پرسنلی]],Table1[[شماره پرسنلی]:[نام خانوادگی]],2,FALSE)&amp; " " &amp; VLOOKUP(Table26[[#This Row],[شماره پرسنلی]],Table1[[شماره پرسنلی]:[نام خانوادگی]],3,FALSE)</f>
        <v>#N/A</v>
      </c>
      <c r="D97" s="67" t="e">
        <f>VLOOKUP(Table26[[#This Row],[شماره پرسنلی]],Table1[#All],7,FALSE)</f>
        <v>#N/A</v>
      </c>
      <c r="E97" s="68" t="e">
        <f>VLOOKUP(Table26[[#This Row],[شماره پرسنلی]],Table1[#All],6,FALSE)</f>
        <v>#N/A</v>
      </c>
      <c r="F97" s="66">
        <v>740</v>
      </c>
      <c r="G97" s="70">
        <f>Table26[[#This Row],[کارکرد دوره (ساعت)]]/8*'جداول پایه'!$B$24</f>
        <v>9.25</v>
      </c>
      <c r="H97" s="69">
        <v>15</v>
      </c>
      <c r="I97" s="69">
        <v>30</v>
      </c>
      <c r="J97" s="69">
        <v>0</v>
      </c>
      <c r="K97" s="69">
        <v>0</v>
      </c>
      <c r="L97" s="69">
        <v>0</v>
      </c>
      <c r="M97" s="70" t="e">
        <f>IF(Table26[[#This Row],[جایگاه سازمانی]]="عملیاتی",(Table26[[#This Row],[تعداد ماموریت شهری]]/7+Table26[[#This Row],[تعداد ماموریت جاده ای]]/3)*0.1+1,0)</f>
        <v>#N/A</v>
      </c>
      <c r="N97" s="70" t="e">
        <f ca="1">IF(Table26[[#This Row],[جایگاه سازمانی]]="دیسپچ",OFFSET(TblDispatch[[#Headers],[امتیاز]],MATCH(Table26[[#This Row],[تعداد تماس در دوره]]/'تنظیمات دوره'!$B$3,TblDispatch[کف],1),0)*'تنظیمات دوره'!$B$3,0)</f>
        <v>#N/A</v>
      </c>
      <c r="O97" s="70" t="e">
        <f>IF(Table26[[#This Row],[جایگاه سازمانی]]="ستاد",(Table26[[#This Row],[تعداد بازدید میدانی در دوره]]/2+Table26[[#This Row],[تعداد فرماندهی حادثه در دوره]])*0.1+1,0)</f>
        <v>#N/A</v>
      </c>
      <c r="P97" s="70" t="e">
        <f>SUM(Table26[[#This Row],[عملکرد دوره عملیاتی]:[عملکرد دوره ستادی]])</f>
        <v>#N/A</v>
      </c>
      <c r="Q97" s="68">
        <v>100</v>
      </c>
      <c r="R97" s="68">
        <f ca="1">OFFSET(Table10[[#Headers],[امتیاز]],MATCH(Table26[[#This Row],[رضایت]],Table10[کف],1),0)</f>
        <v>5</v>
      </c>
      <c r="S97" s="70" t="e">
        <f ca="1">(VLOOKUP(Table26[[#This Row],[شماره پرسنلی]],Table1[#All],16,FALSE)+Table26[[#This Row],[امتیاز کارکرد]]+Table26[[#This Row],[امتیاز رضایت]])*Table26[[#This Row],[رتبه کارمند]]*Table26[[#This Row],[امتیاز عملکرد]]</f>
        <v>#N/A</v>
      </c>
      <c r="T97" s="78" t="e">
        <f ca="1">ROUND(Table26[[#This Row],[امتیاز نهایی]]*'تنظیمات دوره'!$B$6,0)</f>
        <v>#N/A</v>
      </c>
      <c r="U97" s="43"/>
    </row>
    <row r="98" spans="1:21" s="54" customFormat="1" x14ac:dyDescent="0.15">
      <c r="A98" s="42">
        <v>95</v>
      </c>
      <c r="B98" s="35"/>
      <c r="C98" s="36" t="e">
        <f>VLOOKUP(Table26[[#This Row],[شماره پرسنلی]],Table1[[شماره پرسنلی]:[نام خانوادگی]],2,FALSE)&amp; " " &amp; VLOOKUP(Table26[[#This Row],[شماره پرسنلی]],Table1[[شماره پرسنلی]:[نام خانوادگی]],3,FALSE)</f>
        <v>#N/A</v>
      </c>
      <c r="D98" s="36" t="e">
        <f>VLOOKUP(Table26[[#This Row],[شماره پرسنلی]],Table1[#All],7,FALSE)</f>
        <v>#N/A</v>
      </c>
      <c r="E98" s="48" t="e">
        <f>VLOOKUP(Table26[[#This Row],[شماره پرسنلی]],Table1[#All],6,FALSE)</f>
        <v>#N/A</v>
      </c>
      <c r="F98" s="35">
        <v>505</v>
      </c>
      <c r="G98" s="49">
        <f>Table26[[#This Row],[کارکرد دوره (ساعت)]]/8*'جداول پایه'!$B$24</f>
        <v>6.3125</v>
      </c>
      <c r="H98" s="37">
        <v>30</v>
      </c>
      <c r="I98" s="37">
        <v>4</v>
      </c>
      <c r="J98" s="37">
        <v>0</v>
      </c>
      <c r="K98" s="37">
        <v>0</v>
      </c>
      <c r="L98" s="37">
        <v>0</v>
      </c>
      <c r="M98" s="49" t="e">
        <f>IF(Table26[[#This Row],[جایگاه سازمانی]]="عملیاتی",(Table26[[#This Row],[تعداد ماموریت شهری]]/7+Table26[[#This Row],[تعداد ماموریت جاده ای]]/3)*0.1+1,0)</f>
        <v>#N/A</v>
      </c>
      <c r="N98" s="49" t="e">
        <f ca="1">IF(Table26[[#This Row],[جایگاه سازمانی]]="دیسپچ",OFFSET(TblDispatch[[#Headers],[امتیاز]],MATCH(Table26[[#This Row],[تعداد تماس در دوره]]/'تنظیمات دوره'!$B$3,TblDispatch[کف],1),0)*'تنظیمات دوره'!$B$3,0)</f>
        <v>#N/A</v>
      </c>
      <c r="O98" s="49" t="e">
        <f>IF(Table26[[#This Row],[جایگاه سازمانی]]="ستاد",(Table26[[#This Row],[تعداد بازدید میدانی در دوره]]/2+Table26[[#This Row],[تعداد فرماندهی حادثه در دوره]])*0.1+1,0)</f>
        <v>#N/A</v>
      </c>
      <c r="P98" s="49" t="e">
        <f>SUM(Table26[[#This Row],[عملکرد دوره عملیاتی]:[عملکرد دوره ستادی]])</f>
        <v>#N/A</v>
      </c>
      <c r="Q98" s="48">
        <v>100</v>
      </c>
      <c r="R98" s="48">
        <f ca="1">OFFSET(Table10[[#Headers],[امتیاز]],MATCH(Table26[[#This Row],[رضایت]],Table10[کف],1),0)</f>
        <v>5</v>
      </c>
      <c r="S98" s="49" t="e">
        <f ca="1">(VLOOKUP(Table26[[#This Row],[شماره پرسنلی]],Table1[#All],16,FALSE)+Table26[[#This Row],[امتیاز کارکرد]]+Table26[[#This Row],[امتیاز رضایت]])*Table26[[#This Row],[رتبه کارمند]]*Table26[[#This Row],[امتیاز عملکرد]]</f>
        <v>#N/A</v>
      </c>
      <c r="T98" s="50" t="e">
        <f ca="1">ROUND(Table26[[#This Row],[امتیاز نهایی]]*'تنظیمات دوره'!$B$6,0)</f>
        <v>#N/A</v>
      </c>
      <c r="U98" s="43"/>
    </row>
    <row r="99" spans="1:21" s="54" customFormat="1" x14ac:dyDescent="0.15">
      <c r="A99" s="42">
        <v>96</v>
      </c>
      <c r="B99" s="35"/>
      <c r="C99" s="36" t="e">
        <f>VLOOKUP(Table26[[#This Row],[شماره پرسنلی]],Table1[[شماره پرسنلی]:[نام خانوادگی]],2,FALSE)&amp; " " &amp; VLOOKUP(Table26[[#This Row],[شماره پرسنلی]],Table1[[شماره پرسنلی]:[نام خانوادگی]],3,FALSE)</f>
        <v>#N/A</v>
      </c>
      <c r="D99" s="36" t="e">
        <f>VLOOKUP(Table26[[#This Row],[شماره پرسنلی]],Table1[#All],7,FALSE)</f>
        <v>#N/A</v>
      </c>
      <c r="E99" s="48" t="e">
        <f>VLOOKUP(Table26[[#This Row],[شماره پرسنلی]],Table1[#All],6,FALSE)</f>
        <v>#N/A</v>
      </c>
      <c r="F99" s="35">
        <v>595</v>
      </c>
      <c r="G99" s="49">
        <f>Table26[[#This Row],[کارکرد دوره (ساعت)]]/8*'جداول پایه'!$B$24</f>
        <v>7.4375</v>
      </c>
      <c r="H99" s="37">
        <v>7</v>
      </c>
      <c r="I99" s="37">
        <v>2</v>
      </c>
      <c r="J99" s="37">
        <v>0</v>
      </c>
      <c r="K99" s="37">
        <v>0</v>
      </c>
      <c r="L99" s="37">
        <v>0</v>
      </c>
      <c r="M99" s="49" t="e">
        <f>IF(Table26[[#This Row],[جایگاه سازمانی]]="عملیاتی",(Table26[[#This Row],[تعداد ماموریت شهری]]/7+Table26[[#This Row],[تعداد ماموریت جاده ای]]/3)*0.1+1,0)</f>
        <v>#N/A</v>
      </c>
      <c r="N99" s="49" t="e">
        <f ca="1">IF(Table26[[#This Row],[جایگاه سازمانی]]="دیسپچ",OFFSET(TblDispatch[[#Headers],[امتیاز]],MATCH(Table26[[#This Row],[تعداد تماس در دوره]]/'تنظیمات دوره'!$B$3,TblDispatch[کف],1),0)*'تنظیمات دوره'!$B$3,0)</f>
        <v>#N/A</v>
      </c>
      <c r="O99" s="49" t="e">
        <f>IF(Table26[[#This Row],[جایگاه سازمانی]]="ستاد",(Table26[[#This Row],[تعداد بازدید میدانی در دوره]]/2+Table26[[#This Row],[تعداد فرماندهی حادثه در دوره]])*0.1+1,0)</f>
        <v>#N/A</v>
      </c>
      <c r="P99" s="49" t="e">
        <f>SUM(Table26[[#This Row],[عملکرد دوره عملیاتی]:[عملکرد دوره ستادی]])</f>
        <v>#N/A</v>
      </c>
      <c r="Q99" s="48">
        <v>100</v>
      </c>
      <c r="R99" s="48">
        <f ca="1">OFFSET(Table10[[#Headers],[امتیاز]],MATCH(Table26[[#This Row],[رضایت]],Table10[کف],1),0)</f>
        <v>5</v>
      </c>
      <c r="S99" s="49" t="e">
        <f ca="1">(VLOOKUP(Table26[[#This Row],[شماره پرسنلی]],Table1[#All],16,FALSE)+Table26[[#This Row],[امتیاز کارکرد]]+Table26[[#This Row],[امتیاز رضایت]])*Table26[[#This Row],[رتبه کارمند]]*Table26[[#This Row],[امتیاز عملکرد]]</f>
        <v>#N/A</v>
      </c>
      <c r="T99" s="50" t="e">
        <f ca="1">ROUND(Table26[[#This Row],[امتیاز نهایی]]*'تنظیمات دوره'!$B$6,0)</f>
        <v>#N/A</v>
      </c>
      <c r="U99" s="43"/>
    </row>
    <row r="100" spans="1:21" x14ac:dyDescent="0.15">
      <c r="A100" s="42">
        <v>97</v>
      </c>
      <c r="B100" s="35"/>
      <c r="C100" s="36" t="e">
        <f>VLOOKUP(Table26[[#This Row],[شماره پرسنلی]],Table1[[شماره پرسنلی]:[نام خانوادگی]],2,FALSE)&amp; " " &amp; VLOOKUP(Table26[[#This Row],[شماره پرسنلی]],Table1[[شماره پرسنلی]:[نام خانوادگی]],3,FALSE)</f>
        <v>#N/A</v>
      </c>
      <c r="D100" s="36" t="e">
        <f>VLOOKUP(Table26[[#This Row],[شماره پرسنلی]],Table1[#All],7,FALSE)</f>
        <v>#N/A</v>
      </c>
      <c r="E100" s="48" t="e">
        <f>VLOOKUP(Table26[[#This Row],[شماره پرسنلی]],Table1[#All],6,FALSE)</f>
        <v>#N/A</v>
      </c>
      <c r="F100" s="35">
        <v>626</v>
      </c>
      <c r="G100" s="49">
        <f>Table26[[#This Row],[کارکرد دوره (ساعت)]]/8*'جداول پایه'!$B$24</f>
        <v>7.8250000000000002</v>
      </c>
      <c r="H100" s="37">
        <v>26</v>
      </c>
      <c r="I100" s="37">
        <v>1</v>
      </c>
      <c r="J100" s="37">
        <v>0</v>
      </c>
      <c r="K100" s="37">
        <v>0</v>
      </c>
      <c r="L100" s="37">
        <v>0</v>
      </c>
      <c r="M100" s="49" t="e">
        <f>IF(Table26[[#This Row],[جایگاه سازمانی]]="عملیاتی",(Table26[[#This Row],[تعداد ماموریت شهری]]/7+Table26[[#This Row],[تعداد ماموریت جاده ای]]/3)*0.1+1,0)</f>
        <v>#N/A</v>
      </c>
      <c r="N100" s="49" t="e">
        <f ca="1">IF(Table26[[#This Row],[جایگاه سازمانی]]="دیسپچ",OFFSET(TblDispatch[[#Headers],[امتیاز]],MATCH(Table26[[#This Row],[تعداد تماس در دوره]]/'تنظیمات دوره'!$B$3,TblDispatch[کف],1),0)*'تنظیمات دوره'!$B$3,0)</f>
        <v>#N/A</v>
      </c>
      <c r="O100" s="49" t="e">
        <f>IF(Table26[[#This Row],[جایگاه سازمانی]]="ستاد",(Table26[[#This Row],[تعداد بازدید میدانی در دوره]]/2+Table26[[#This Row],[تعداد فرماندهی حادثه در دوره]])*0.1+1,0)</f>
        <v>#N/A</v>
      </c>
      <c r="P100" s="49" t="e">
        <f>SUM(Table26[[#This Row],[عملکرد دوره عملیاتی]:[عملکرد دوره ستادی]])</f>
        <v>#N/A</v>
      </c>
      <c r="Q100" s="48">
        <v>100</v>
      </c>
      <c r="R100" s="48">
        <f ca="1">OFFSET(Table10[[#Headers],[امتیاز]],MATCH(Table26[[#This Row],[رضایت]],Table10[کف],1),0)</f>
        <v>5</v>
      </c>
      <c r="S100" s="49" t="e">
        <f ca="1">(VLOOKUP(Table26[[#This Row],[شماره پرسنلی]],Table1[#All],16,FALSE)+Table26[[#This Row],[امتیاز کارکرد]]+Table26[[#This Row],[امتیاز رضایت]])*Table26[[#This Row],[رتبه کارمند]]*Table26[[#This Row],[امتیاز عملکرد]]</f>
        <v>#N/A</v>
      </c>
      <c r="T100" s="50" t="e">
        <f ca="1">ROUND(Table26[[#This Row],[امتیاز نهایی]]*'تنظیمات دوره'!$B$6,0)</f>
        <v>#N/A</v>
      </c>
      <c r="U100" s="43"/>
    </row>
    <row r="101" spans="1:21" x14ac:dyDescent="0.15">
      <c r="A101" s="42">
        <v>98</v>
      </c>
      <c r="B101" s="35"/>
      <c r="C101" s="36" t="e">
        <f>VLOOKUP(Table26[[#This Row],[شماره پرسنلی]],Table1[[شماره پرسنلی]:[نام خانوادگی]],2,FALSE)&amp; " " &amp; VLOOKUP(Table26[[#This Row],[شماره پرسنلی]],Table1[[شماره پرسنلی]:[نام خانوادگی]],3,FALSE)</f>
        <v>#N/A</v>
      </c>
      <c r="D101" s="36" t="e">
        <f>VLOOKUP(Table26[[#This Row],[شماره پرسنلی]],Table1[#All],7,FALSE)</f>
        <v>#N/A</v>
      </c>
      <c r="E101" s="48" t="e">
        <f>VLOOKUP(Table26[[#This Row],[شماره پرسنلی]],Table1[#All],6,FALSE)</f>
        <v>#N/A</v>
      </c>
      <c r="F101" s="35">
        <v>562</v>
      </c>
      <c r="G101" s="49">
        <f>Table26[[#This Row],[کارکرد دوره (ساعت)]]/8*'جداول پایه'!$B$24</f>
        <v>7.0250000000000004</v>
      </c>
      <c r="H101" s="37">
        <v>16</v>
      </c>
      <c r="I101" s="37">
        <v>8</v>
      </c>
      <c r="J101" s="37">
        <v>0</v>
      </c>
      <c r="K101" s="37">
        <v>0</v>
      </c>
      <c r="L101" s="37">
        <v>0</v>
      </c>
      <c r="M101" s="49" t="e">
        <f>IF(Table26[[#This Row],[جایگاه سازمانی]]="عملیاتی",(Table26[[#This Row],[تعداد ماموریت شهری]]/7+Table26[[#This Row],[تعداد ماموریت جاده ای]]/3)*0.1+1,0)</f>
        <v>#N/A</v>
      </c>
      <c r="N101" s="49" t="e">
        <f ca="1">IF(Table26[[#This Row],[جایگاه سازمانی]]="دیسپچ",OFFSET(TblDispatch[[#Headers],[امتیاز]],MATCH(Table26[[#This Row],[تعداد تماس در دوره]]/'تنظیمات دوره'!$B$3,TblDispatch[کف],1),0)*'تنظیمات دوره'!$B$3,0)</f>
        <v>#N/A</v>
      </c>
      <c r="O101" s="49" t="e">
        <f>IF(Table26[[#This Row],[جایگاه سازمانی]]="ستاد",(Table26[[#This Row],[تعداد بازدید میدانی در دوره]]/2+Table26[[#This Row],[تعداد فرماندهی حادثه در دوره]])*0.1+1,0)</f>
        <v>#N/A</v>
      </c>
      <c r="P101" s="49" t="e">
        <f>SUM(Table26[[#This Row],[عملکرد دوره عملیاتی]:[عملکرد دوره ستادی]])</f>
        <v>#N/A</v>
      </c>
      <c r="Q101" s="48">
        <v>100</v>
      </c>
      <c r="R101" s="48">
        <f ca="1">OFFSET(Table10[[#Headers],[امتیاز]],MATCH(Table26[[#This Row],[رضایت]],Table10[کف],1),0)</f>
        <v>5</v>
      </c>
      <c r="S101" s="49" t="e">
        <f ca="1">(VLOOKUP(Table26[[#This Row],[شماره پرسنلی]],Table1[#All],16,FALSE)+Table26[[#This Row],[امتیاز کارکرد]]+Table26[[#This Row],[امتیاز رضایت]])*Table26[[#This Row],[رتبه کارمند]]*Table26[[#This Row],[امتیاز عملکرد]]</f>
        <v>#N/A</v>
      </c>
      <c r="T101" s="50" t="e">
        <f ca="1">ROUND(Table26[[#This Row],[امتیاز نهایی]]*'تنظیمات دوره'!$B$6,0)</f>
        <v>#N/A</v>
      </c>
      <c r="U101" s="43"/>
    </row>
    <row r="102" spans="1:21" x14ac:dyDescent="0.15">
      <c r="A102" s="42">
        <v>99</v>
      </c>
      <c r="B102" s="35"/>
      <c r="C102" s="36" t="e">
        <f>VLOOKUP(Table26[[#This Row],[شماره پرسنلی]],Table1[[شماره پرسنلی]:[نام خانوادگی]],2,FALSE)&amp; " " &amp; VLOOKUP(Table26[[#This Row],[شماره پرسنلی]],Table1[[شماره پرسنلی]:[نام خانوادگی]],3,FALSE)</f>
        <v>#N/A</v>
      </c>
      <c r="D102" s="36" t="e">
        <f>VLOOKUP(Table26[[#This Row],[شماره پرسنلی]],Table1[#All],7,FALSE)</f>
        <v>#N/A</v>
      </c>
      <c r="E102" s="48" t="e">
        <f>VLOOKUP(Table26[[#This Row],[شماره پرسنلی]],Table1[#All],6,FALSE)</f>
        <v>#N/A</v>
      </c>
      <c r="F102" s="35">
        <v>613</v>
      </c>
      <c r="G102" s="49">
        <f>Table26[[#This Row],[کارکرد دوره (ساعت)]]/8*'جداول پایه'!$B$24</f>
        <v>7.6625000000000005</v>
      </c>
      <c r="H102" s="37">
        <v>19</v>
      </c>
      <c r="I102" s="37">
        <v>6</v>
      </c>
      <c r="J102" s="37">
        <v>0</v>
      </c>
      <c r="K102" s="37">
        <v>0</v>
      </c>
      <c r="L102" s="37">
        <v>0</v>
      </c>
      <c r="M102" s="49" t="e">
        <f>IF(Table26[[#This Row],[جایگاه سازمانی]]="عملیاتی",(Table26[[#This Row],[تعداد ماموریت شهری]]/7+Table26[[#This Row],[تعداد ماموریت جاده ای]]/3)*0.1+1,0)</f>
        <v>#N/A</v>
      </c>
      <c r="N102" s="49" t="e">
        <f ca="1">IF(Table26[[#This Row],[جایگاه سازمانی]]="دیسپچ",OFFSET(TblDispatch[[#Headers],[امتیاز]],MATCH(Table26[[#This Row],[تعداد تماس در دوره]]/'تنظیمات دوره'!$B$3,TblDispatch[کف],1),0)*'تنظیمات دوره'!$B$3,0)</f>
        <v>#N/A</v>
      </c>
      <c r="O102" s="49" t="e">
        <f>IF(Table26[[#This Row],[جایگاه سازمانی]]="ستاد",(Table26[[#This Row],[تعداد بازدید میدانی در دوره]]/2+Table26[[#This Row],[تعداد فرماندهی حادثه در دوره]])*0.1+1,0)</f>
        <v>#N/A</v>
      </c>
      <c r="P102" s="49" t="e">
        <f>SUM(Table26[[#This Row],[عملکرد دوره عملیاتی]:[عملکرد دوره ستادی]])</f>
        <v>#N/A</v>
      </c>
      <c r="Q102" s="48">
        <v>100</v>
      </c>
      <c r="R102" s="48">
        <f ca="1">OFFSET(Table10[[#Headers],[امتیاز]],MATCH(Table26[[#This Row],[رضایت]],Table10[کف],1),0)</f>
        <v>5</v>
      </c>
      <c r="S102" s="49" t="e">
        <f ca="1">(VLOOKUP(Table26[[#This Row],[شماره پرسنلی]],Table1[#All],16,FALSE)+Table26[[#This Row],[امتیاز کارکرد]]+Table26[[#This Row],[امتیاز رضایت]])*Table26[[#This Row],[رتبه کارمند]]*Table26[[#This Row],[امتیاز عملکرد]]</f>
        <v>#N/A</v>
      </c>
      <c r="T102" s="50" t="e">
        <f ca="1">ROUND(Table26[[#This Row],[امتیاز نهایی]]*'تنظیمات دوره'!$B$6,0)</f>
        <v>#N/A</v>
      </c>
      <c r="U102" s="43"/>
    </row>
    <row r="103" spans="1:21" x14ac:dyDescent="0.15">
      <c r="A103" s="42">
        <v>100</v>
      </c>
      <c r="B103" s="35"/>
      <c r="C103" s="36" t="e">
        <f>VLOOKUP(Table26[[#This Row],[شماره پرسنلی]],Table1[[شماره پرسنلی]:[نام خانوادگی]],2,FALSE)&amp; " " &amp; VLOOKUP(Table26[[#This Row],[شماره پرسنلی]],Table1[[شماره پرسنلی]:[نام خانوادگی]],3,FALSE)</f>
        <v>#N/A</v>
      </c>
      <c r="D103" s="36" t="e">
        <f>VLOOKUP(Table26[[#This Row],[شماره پرسنلی]],Table1[#All],7,FALSE)</f>
        <v>#N/A</v>
      </c>
      <c r="E103" s="48" t="e">
        <f>VLOOKUP(Table26[[#This Row],[شماره پرسنلی]],Table1[#All],6,FALSE)</f>
        <v>#N/A</v>
      </c>
      <c r="F103" s="35">
        <v>503</v>
      </c>
      <c r="G103" s="49">
        <f>Table26[[#This Row],[کارکرد دوره (ساعت)]]/8*'جداول پایه'!$B$24</f>
        <v>6.2875000000000005</v>
      </c>
      <c r="H103" s="37">
        <v>45</v>
      </c>
      <c r="I103" s="37">
        <v>1</v>
      </c>
      <c r="J103" s="37">
        <v>0</v>
      </c>
      <c r="K103" s="37">
        <v>0</v>
      </c>
      <c r="L103" s="37">
        <v>0</v>
      </c>
      <c r="M103" s="49" t="e">
        <f>IF(Table26[[#This Row],[جایگاه سازمانی]]="عملیاتی",(Table26[[#This Row],[تعداد ماموریت شهری]]/7+Table26[[#This Row],[تعداد ماموریت جاده ای]]/3)*0.1+1,0)</f>
        <v>#N/A</v>
      </c>
      <c r="N103" s="49" t="e">
        <f ca="1">IF(Table26[[#This Row],[جایگاه سازمانی]]="دیسپچ",OFFSET(TblDispatch[[#Headers],[امتیاز]],MATCH(Table26[[#This Row],[تعداد تماس در دوره]]/'تنظیمات دوره'!$B$3,TblDispatch[کف],1),0)*'تنظیمات دوره'!$B$3,0)</f>
        <v>#N/A</v>
      </c>
      <c r="O103" s="49" t="e">
        <f>IF(Table26[[#This Row],[جایگاه سازمانی]]="ستاد",(Table26[[#This Row],[تعداد بازدید میدانی در دوره]]/2+Table26[[#This Row],[تعداد فرماندهی حادثه در دوره]])*0.1+1,0)</f>
        <v>#N/A</v>
      </c>
      <c r="P103" s="49" t="e">
        <f>SUM(Table26[[#This Row],[عملکرد دوره عملیاتی]:[عملکرد دوره ستادی]])</f>
        <v>#N/A</v>
      </c>
      <c r="Q103" s="48">
        <v>100</v>
      </c>
      <c r="R103" s="48">
        <f ca="1">OFFSET(Table10[[#Headers],[امتیاز]],MATCH(Table26[[#This Row],[رضایت]],Table10[کف],1),0)</f>
        <v>5</v>
      </c>
      <c r="S103" s="49" t="e">
        <f ca="1">(VLOOKUP(Table26[[#This Row],[شماره پرسنلی]],Table1[#All],16,FALSE)+Table26[[#This Row],[امتیاز کارکرد]]+Table26[[#This Row],[امتیاز رضایت]])*Table26[[#This Row],[رتبه کارمند]]*Table26[[#This Row],[امتیاز عملکرد]]</f>
        <v>#N/A</v>
      </c>
      <c r="T103" s="50" t="e">
        <f ca="1">ROUND(Table26[[#This Row],[امتیاز نهایی]]*'تنظیمات دوره'!$B$6,0)</f>
        <v>#N/A</v>
      </c>
      <c r="U103" s="43"/>
    </row>
    <row r="104" spans="1:21" x14ac:dyDescent="0.15">
      <c r="A104" s="42">
        <v>101</v>
      </c>
      <c r="B104" s="35"/>
      <c r="C104" s="36" t="e">
        <f>VLOOKUP(Table26[[#This Row],[شماره پرسنلی]],Table1[[شماره پرسنلی]:[نام خانوادگی]],2,FALSE)&amp; " " &amp; VLOOKUP(Table26[[#This Row],[شماره پرسنلی]],Table1[[شماره پرسنلی]:[نام خانوادگی]],3,FALSE)</f>
        <v>#N/A</v>
      </c>
      <c r="D104" s="36" t="e">
        <f>VLOOKUP(Table26[[#This Row],[شماره پرسنلی]],Table1[#All],7,FALSE)</f>
        <v>#N/A</v>
      </c>
      <c r="E104" s="48" t="e">
        <f>VLOOKUP(Table26[[#This Row],[شماره پرسنلی]],Table1[#All],6,FALSE)</f>
        <v>#N/A</v>
      </c>
      <c r="F104" s="35">
        <v>572</v>
      </c>
      <c r="G104" s="49">
        <f>Table26[[#This Row],[کارکرد دوره (ساعت)]]/8*'جداول پایه'!$B$24</f>
        <v>7.15</v>
      </c>
      <c r="H104" s="37">
        <v>2</v>
      </c>
      <c r="I104" s="37">
        <v>6</v>
      </c>
      <c r="J104" s="37">
        <v>0</v>
      </c>
      <c r="K104" s="37">
        <v>0</v>
      </c>
      <c r="L104" s="37">
        <v>0</v>
      </c>
      <c r="M104" s="49" t="e">
        <f>IF(Table26[[#This Row],[جایگاه سازمانی]]="عملیاتی",(Table26[[#This Row],[تعداد ماموریت شهری]]/7+Table26[[#This Row],[تعداد ماموریت جاده ای]]/3)*0.1+1,0)</f>
        <v>#N/A</v>
      </c>
      <c r="N104" s="49" t="e">
        <f ca="1">IF(Table26[[#This Row],[جایگاه سازمانی]]="دیسپچ",OFFSET(TblDispatch[[#Headers],[امتیاز]],MATCH(Table26[[#This Row],[تعداد تماس در دوره]]/'تنظیمات دوره'!$B$3,TblDispatch[کف],1),0)*'تنظیمات دوره'!$B$3,0)</f>
        <v>#N/A</v>
      </c>
      <c r="O104" s="49" t="e">
        <f>IF(Table26[[#This Row],[جایگاه سازمانی]]="ستاد",(Table26[[#This Row],[تعداد بازدید میدانی در دوره]]/2+Table26[[#This Row],[تعداد فرماندهی حادثه در دوره]])*0.1+1,0)</f>
        <v>#N/A</v>
      </c>
      <c r="P104" s="49" t="e">
        <f>SUM(Table26[[#This Row],[عملکرد دوره عملیاتی]:[عملکرد دوره ستادی]])</f>
        <v>#N/A</v>
      </c>
      <c r="Q104" s="48">
        <v>100</v>
      </c>
      <c r="R104" s="48">
        <f ca="1">OFFSET(Table10[[#Headers],[امتیاز]],MATCH(Table26[[#This Row],[رضایت]],Table10[کف],1),0)</f>
        <v>5</v>
      </c>
      <c r="S104" s="49" t="e">
        <f ca="1">(VLOOKUP(Table26[[#This Row],[شماره پرسنلی]],Table1[#All],16,FALSE)+Table26[[#This Row],[امتیاز کارکرد]]+Table26[[#This Row],[امتیاز رضایت]])*Table26[[#This Row],[رتبه کارمند]]*Table26[[#This Row],[امتیاز عملکرد]]</f>
        <v>#N/A</v>
      </c>
      <c r="T104" s="50" t="e">
        <f ca="1">ROUND(Table26[[#This Row],[امتیاز نهایی]]*'تنظیمات دوره'!$B$6,0)</f>
        <v>#N/A</v>
      </c>
      <c r="U104" s="43"/>
    </row>
    <row r="105" spans="1:21" x14ac:dyDescent="0.15">
      <c r="A105" s="42">
        <v>102</v>
      </c>
      <c r="B105" s="35"/>
      <c r="C105" s="36" t="e">
        <f>VLOOKUP(Table26[[#This Row],[شماره پرسنلی]],Table1[[شماره پرسنلی]:[نام خانوادگی]],2,FALSE)&amp; " " &amp; VLOOKUP(Table26[[#This Row],[شماره پرسنلی]],Table1[[شماره پرسنلی]:[نام خانوادگی]],3,FALSE)</f>
        <v>#N/A</v>
      </c>
      <c r="D105" s="36" t="e">
        <f>VLOOKUP(Table26[[#This Row],[شماره پرسنلی]],Table1[#All],7,FALSE)</f>
        <v>#N/A</v>
      </c>
      <c r="E105" s="48" t="e">
        <f>VLOOKUP(Table26[[#This Row],[شماره پرسنلی]],Table1[#All],6,FALSE)</f>
        <v>#N/A</v>
      </c>
      <c r="F105" s="35">
        <v>572</v>
      </c>
      <c r="G105" s="49">
        <f>Table26[[#This Row],[کارکرد دوره (ساعت)]]/8*'جداول پایه'!$B$24</f>
        <v>7.15</v>
      </c>
      <c r="H105" s="37">
        <v>13</v>
      </c>
      <c r="I105" s="37">
        <v>5</v>
      </c>
      <c r="J105" s="37">
        <v>0</v>
      </c>
      <c r="K105" s="37">
        <v>0</v>
      </c>
      <c r="L105" s="37">
        <v>0</v>
      </c>
      <c r="M105" s="49" t="e">
        <f>IF(Table26[[#This Row],[جایگاه سازمانی]]="عملیاتی",(Table26[[#This Row],[تعداد ماموریت شهری]]/7+Table26[[#This Row],[تعداد ماموریت جاده ای]]/3)*0.1+1,0)</f>
        <v>#N/A</v>
      </c>
      <c r="N105" s="49" t="e">
        <f ca="1">IF(Table26[[#This Row],[جایگاه سازمانی]]="دیسپچ",OFFSET(TblDispatch[[#Headers],[امتیاز]],MATCH(Table26[[#This Row],[تعداد تماس در دوره]]/'تنظیمات دوره'!$B$3,TblDispatch[کف],1),0)*'تنظیمات دوره'!$B$3,0)</f>
        <v>#N/A</v>
      </c>
      <c r="O105" s="49" t="e">
        <f>IF(Table26[[#This Row],[جایگاه سازمانی]]="ستاد",(Table26[[#This Row],[تعداد بازدید میدانی در دوره]]/2+Table26[[#This Row],[تعداد فرماندهی حادثه در دوره]])*0.1+1,0)</f>
        <v>#N/A</v>
      </c>
      <c r="P105" s="49" t="e">
        <f>SUM(Table26[[#This Row],[عملکرد دوره عملیاتی]:[عملکرد دوره ستادی]])</f>
        <v>#N/A</v>
      </c>
      <c r="Q105" s="48">
        <v>100</v>
      </c>
      <c r="R105" s="48">
        <f ca="1">OFFSET(Table10[[#Headers],[امتیاز]],MATCH(Table26[[#This Row],[رضایت]],Table10[کف],1),0)</f>
        <v>5</v>
      </c>
      <c r="S105" s="49" t="e">
        <f ca="1">(VLOOKUP(Table26[[#This Row],[شماره پرسنلی]],Table1[#All],16,FALSE)+Table26[[#This Row],[امتیاز کارکرد]]+Table26[[#This Row],[امتیاز رضایت]])*Table26[[#This Row],[رتبه کارمند]]*Table26[[#This Row],[امتیاز عملکرد]]</f>
        <v>#N/A</v>
      </c>
      <c r="T105" s="50" t="e">
        <f ca="1">ROUND(Table26[[#This Row],[امتیاز نهایی]]*'تنظیمات دوره'!$B$6,0)</f>
        <v>#N/A</v>
      </c>
      <c r="U105" s="43"/>
    </row>
    <row r="106" spans="1:21" x14ac:dyDescent="0.15">
      <c r="A106" s="42">
        <v>103</v>
      </c>
      <c r="B106" s="35"/>
      <c r="C106" s="36" t="e">
        <f>VLOOKUP(Table26[[#This Row],[شماره پرسنلی]],Table1[[شماره پرسنلی]:[نام خانوادگی]],2,FALSE)&amp; " " &amp; VLOOKUP(Table26[[#This Row],[شماره پرسنلی]],Table1[[شماره پرسنلی]:[نام خانوادگی]],3,FALSE)</f>
        <v>#N/A</v>
      </c>
      <c r="D106" s="36" t="e">
        <f>VLOOKUP(Table26[[#This Row],[شماره پرسنلی]],Table1[#All],7,FALSE)</f>
        <v>#N/A</v>
      </c>
      <c r="E106" s="48" t="e">
        <f>VLOOKUP(Table26[[#This Row],[شماره پرسنلی]],Table1[#All],6,FALSE)</f>
        <v>#N/A</v>
      </c>
      <c r="F106" s="35">
        <v>523</v>
      </c>
      <c r="G106" s="49">
        <f>Table26[[#This Row],[کارکرد دوره (ساعت)]]/8*'جداول پایه'!$B$24</f>
        <v>6.5375000000000005</v>
      </c>
      <c r="H106" s="37">
        <v>2</v>
      </c>
      <c r="I106" s="37">
        <v>7</v>
      </c>
      <c r="J106" s="37">
        <v>0</v>
      </c>
      <c r="K106" s="37">
        <v>0</v>
      </c>
      <c r="L106" s="37">
        <v>0</v>
      </c>
      <c r="M106" s="49" t="e">
        <f>IF(Table26[[#This Row],[جایگاه سازمانی]]="عملیاتی",(Table26[[#This Row],[تعداد ماموریت شهری]]/7+Table26[[#This Row],[تعداد ماموریت جاده ای]]/3)*0.1+1,0)</f>
        <v>#N/A</v>
      </c>
      <c r="N106" s="49" t="e">
        <f ca="1">IF(Table26[[#This Row],[جایگاه سازمانی]]="دیسپچ",OFFSET(TblDispatch[[#Headers],[امتیاز]],MATCH(Table26[[#This Row],[تعداد تماس در دوره]]/'تنظیمات دوره'!$B$3,TblDispatch[کف],1),0)*'تنظیمات دوره'!$B$3,0)</f>
        <v>#N/A</v>
      </c>
      <c r="O106" s="49" t="e">
        <f>IF(Table26[[#This Row],[جایگاه سازمانی]]="ستاد",(Table26[[#This Row],[تعداد بازدید میدانی در دوره]]/2+Table26[[#This Row],[تعداد فرماندهی حادثه در دوره]])*0.1+1,0)</f>
        <v>#N/A</v>
      </c>
      <c r="P106" s="49" t="e">
        <f>SUM(Table26[[#This Row],[عملکرد دوره عملیاتی]:[عملکرد دوره ستادی]])</f>
        <v>#N/A</v>
      </c>
      <c r="Q106" s="48">
        <v>60</v>
      </c>
      <c r="R106" s="48">
        <f ca="1">OFFSET(Table10[[#Headers],[امتیاز]],MATCH(Table26[[#This Row],[رضایت]],Table10[کف],1),0)</f>
        <v>1</v>
      </c>
      <c r="S106" s="49" t="e">
        <f ca="1">(VLOOKUP(Table26[[#This Row],[شماره پرسنلی]],Table1[#All],16,FALSE)+Table26[[#This Row],[امتیاز کارکرد]]+Table26[[#This Row],[امتیاز رضایت]])*Table26[[#This Row],[رتبه کارمند]]*Table26[[#This Row],[امتیاز عملکرد]]</f>
        <v>#N/A</v>
      </c>
      <c r="T106" s="50" t="e">
        <f ca="1">ROUND(Table26[[#This Row],[امتیاز نهایی]]*'تنظیمات دوره'!$B$6,0)</f>
        <v>#N/A</v>
      </c>
      <c r="U106" s="43"/>
    </row>
    <row r="107" spans="1:21" x14ac:dyDescent="0.15">
      <c r="A107" s="42">
        <v>104</v>
      </c>
      <c r="B107" s="35"/>
      <c r="C107" s="36" t="e">
        <f>VLOOKUP(Table26[[#This Row],[شماره پرسنلی]],Table1[[شماره پرسنلی]:[نام خانوادگی]],2,FALSE)&amp; " " &amp; VLOOKUP(Table26[[#This Row],[شماره پرسنلی]],Table1[[شماره پرسنلی]:[نام خانوادگی]],3,FALSE)</f>
        <v>#N/A</v>
      </c>
      <c r="D107" s="36" t="e">
        <f>VLOOKUP(Table26[[#This Row],[شماره پرسنلی]],Table1[#All],7,FALSE)</f>
        <v>#N/A</v>
      </c>
      <c r="E107" s="48" t="e">
        <f>VLOOKUP(Table26[[#This Row],[شماره پرسنلی]],Table1[#All],6,FALSE)</f>
        <v>#N/A</v>
      </c>
      <c r="F107" s="35">
        <v>527</v>
      </c>
      <c r="G107" s="49">
        <f>Table26[[#This Row],[کارکرد دوره (ساعت)]]/8*'جداول پایه'!$B$24</f>
        <v>6.5875000000000004</v>
      </c>
      <c r="H107" s="37">
        <v>6</v>
      </c>
      <c r="I107" s="37">
        <v>13</v>
      </c>
      <c r="J107" s="37">
        <v>0</v>
      </c>
      <c r="K107" s="37">
        <v>0</v>
      </c>
      <c r="L107" s="37">
        <v>0</v>
      </c>
      <c r="M107" s="49" t="e">
        <f>IF(Table26[[#This Row],[جایگاه سازمانی]]="عملیاتی",(Table26[[#This Row],[تعداد ماموریت شهری]]/7+Table26[[#This Row],[تعداد ماموریت جاده ای]]/3)*0.1+1,0)</f>
        <v>#N/A</v>
      </c>
      <c r="N107" s="49" t="e">
        <f ca="1">IF(Table26[[#This Row],[جایگاه سازمانی]]="دیسپچ",OFFSET(TblDispatch[[#Headers],[امتیاز]],MATCH(Table26[[#This Row],[تعداد تماس در دوره]]/'تنظیمات دوره'!$B$3,TblDispatch[کف],1),0)*'تنظیمات دوره'!$B$3,0)</f>
        <v>#N/A</v>
      </c>
      <c r="O107" s="49" t="e">
        <f>IF(Table26[[#This Row],[جایگاه سازمانی]]="ستاد",(Table26[[#This Row],[تعداد بازدید میدانی در دوره]]/2+Table26[[#This Row],[تعداد فرماندهی حادثه در دوره]])*0.1+1,0)</f>
        <v>#N/A</v>
      </c>
      <c r="P107" s="49" t="e">
        <f>SUM(Table26[[#This Row],[عملکرد دوره عملیاتی]:[عملکرد دوره ستادی]])</f>
        <v>#N/A</v>
      </c>
      <c r="Q107" s="48">
        <v>100</v>
      </c>
      <c r="R107" s="48">
        <f ca="1">OFFSET(Table10[[#Headers],[امتیاز]],MATCH(Table26[[#This Row],[رضایت]],Table10[کف],1),0)</f>
        <v>5</v>
      </c>
      <c r="S107" s="49" t="e">
        <f ca="1">(VLOOKUP(Table26[[#This Row],[شماره پرسنلی]],Table1[#All],16,FALSE)+Table26[[#This Row],[امتیاز کارکرد]]+Table26[[#This Row],[امتیاز رضایت]])*Table26[[#This Row],[رتبه کارمند]]*Table26[[#This Row],[امتیاز عملکرد]]</f>
        <v>#N/A</v>
      </c>
      <c r="T107" s="50" t="e">
        <f ca="1">ROUND(Table26[[#This Row],[امتیاز نهایی]]*'تنظیمات دوره'!$B$6,0)</f>
        <v>#N/A</v>
      </c>
      <c r="U107" s="43"/>
    </row>
    <row r="108" spans="1:21" x14ac:dyDescent="0.15">
      <c r="A108" s="42">
        <v>105</v>
      </c>
      <c r="B108" s="35"/>
      <c r="C108" s="36" t="e">
        <f>VLOOKUP(Table26[[#This Row],[شماره پرسنلی]],Table1[[شماره پرسنلی]:[نام خانوادگی]],2,FALSE)&amp; " " &amp; VLOOKUP(Table26[[#This Row],[شماره پرسنلی]],Table1[[شماره پرسنلی]:[نام خانوادگی]],3,FALSE)</f>
        <v>#N/A</v>
      </c>
      <c r="D108" s="36" t="e">
        <f>VLOOKUP(Table26[[#This Row],[شماره پرسنلی]],Table1[#All],7,FALSE)</f>
        <v>#N/A</v>
      </c>
      <c r="E108" s="48" t="e">
        <f>VLOOKUP(Table26[[#This Row],[شماره پرسنلی]],Table1[#All],6,FALSE)</f>
        <v>#N/A</v>
      </c>
      <c r="F108" s="35">
        <v>700</v>
      </c>
      <c r="G108" s="49">
        <f>Table26[[#This Row],[کارکرد دوره (ساعت)]]/8*'جداول پایه'!$B$24</f>
        <v>8.75</v>
      </c>
      <c r="H108" s="37">
        <v>36</v>
      </c>
      <c r="I108" s="37">
        <v>4</v>
      </c>
      <c r="J108" s="37">
        <v>0</v>
      </c>
      <c r="K108" s="37">
        <v>0</v>
      </c>
      <c r="L108" s="37">
        <v>0</v>
      </c>
      <c r="M108" s="49" t="e">
        <f>IF(Table26[[#This Row],[جایگاه سازمانی]]="عملیاتی",(Table26[[#This Row],[تعداد ماموریت شهری]]/7+Table26[[#This Row],[تعداد ماموریت جاده ای]]/3)*0.1+1,0)</f>
        <v>#N/A</v>
      </c>
      <c r="N108" s="49" t="e">
        <f ca="1">IF(Table26[[#This Row],[جایگاه سازمانی]]="دیسپچ",OFFSET(TblDispatch[[#Headers],[امتیاز]],MATCH(Table26[[#This Row],[تعداد تماس در دوره]]/'تنظیمات دوره'!$B$3,TblDispatch[کف],1),0)*'تنظیمات دوره'!$B$3,0)</f>
        <v>#N/A</v>
      </c>
      <c r="O108" s="49" t="e">
        <f>IF(Table26[[#This Row],[جایگاه سازمانی]]="ستاد",(Table26[[#This Row],[تعداد بازدید میدانی در دوره]]/2+Table26[[#This Row],[تعداد فرماندهی حادثه در دوره]])*0.1+1,0)</f>
        <v>#N/A</v>
      </c>
      <c r="P108" s="49" t="e">
        <f>SUM(Table26[[#This Row],[عملکرد دوره عملیاتی]:[عملکرد دوره ستادی]])</f>
        <v>#N/A</v>
      </c>
      <c r="Q108" s="48">
        <v>100</v>
      </c>
      <c r="R108" s="48">
        <f ca="1">OFFSET(Table10[[#Headers],[امتیاز]],MATCH(Table26[[#This Row],[رضایت]],Table10[کف],1),0)</f>
        <v>5</v>
      </c>
      <c r="S108" s="49" t="e">
        <f ca="1">(VLOOKUP(Table26[[#This Row],[شماره پرسنلی]],Table1[#All],16,FALSE)+Table26[[#This Row],[امتیاز کارکرد]]+Table26[[#This Row],[امتیاز رضایت]])*Table26[[#This Row],[رتبه کارمند]]*Table26[[#This Row],[امتیاز عملکرد]]</f>
        <v>#N/A</v>
      </c>
      <c r="T108" s="50" t="e">
        <f ca="1">ROUND(Table26[[#This Row],[امتیاز نهایی]]*'تنظیمات دوره'!$B$6,0)</f>
        <v>#N/A</v>
      </c>
      <c r="U108" s="43"/>
    </row>
    <row r="109" spans="1:21" x14ac:dyDescent="0.15">
      <c r="A109" s="42">
        <v>106</v>
      </c>
      <c r="B109" s="35"/>
      <c r="C109" s="36" t="e">
        <f>VLOOKUP(Table26[[#This Row],[شماره پرسنلی]],Table1[[شماره پرسنلی]:[نام خانوادگی]],2,FALSE)&amp; " " &amp; VLOOKUP(Table26[[#This Row],[شماره پرسنلی]],Table1[[شماره پرسنلی]:[نام خانوادگی]],3,FALSE)</f>
        <v>#N/A</v>
      </c>
      <c r="D109" s="36" t="e">
        <f>VLOOKUP(Table26[[#This Row],[شماره پرسنلی]],Table1[#All],7,FALSE)</f>
        <v>#N/A</v>
      </c>
      <c r="E109" s="48" t="e">
        <f>VLOOKUP(Table26[[#This Row],[شماره پرسنلی]],Table1[#All],6,FALSE)</f>
        <v>#N/A</v>
      </c>
      <c r="F109" s="35">
        <v>602</v>
      </c>
      <c r="G109" s="49">
        <f>Table26[[#This Row],[کارکرد دوره (ساعت)]]/8*'جداول پایه'!$B$24</f>
        <v>7.5250000000000004</v>
      </c>
      <c r="H109" s="37">
        <v>0</v>
      </c>
      <c r="I109" s="37">
        <v>8</v>
      </c>
      <c r="J109" s="37">
        <v>0</v>
      </c>
      <c r="K109" s="37">
        <v>0</v>
      </c>
      <c r="L109" s="37">
        <v>0</v>
      </c>
      <c r="M109" s="49" t="e">
        <f>IF(Table26[[#This Row],[جایگاه سازمانی]]="عملیاتی",(Table26[[#This Row],[تعداد ماموریت شهری]]/7+Table26[[#This Row],[تعداد ماموریت جاده ای]]/3)*0.1+1,0)</f>
        <v>#N/A</v>
      </c>
      <c r="N109" s="49" t="e">
        <f ca="1">IF(Table26[[#This Row],[جایگاه سازمانی]]="دیسپچ",OFFSET(TblDispatch[[#Headers],[امتیاز]],MATCH(Table26[[#This Row],[تعداد تماس در دوره]]/'تنظیمات دوره'!$B$3,TblDispatch[کف],1),0)*'تنظیمات دوره'!$B$3,0)</f>
        <v>#N/A</v>
      </c>
      <c r="O109" s="49" t="e">
        <f>IF(Table26[[#This Row],[جایگاه سازمانی]]="ستاد",(Table26[[#This Row],[تعداد بازدید میدانی در دوره]]/2+Table26[[#This Row],[تعداد فرماندهی حادثه در دوره]])*0.1+1,0)</f>
        <v>#N/A</v>
      </c>
      <c r="P109" s="49" t="e">
        <f>SUM(Table26[[#This Row],[عملکرد دوره عملیاتی]:[عملکرد دوره ستادی]])</f>
        <v>#N/A</v>
      </c>
      <c r="Q109" s="48">
        <v>100</v>
      </c>
      <c r="R109" s="48">
        <f ca="1">OFFSET(Table10[[#Headers],[امتیاز]],MATCH(Table26[[#This Row],[رضایت]],Table10[کف],1),0)</f>
        <v>5</v>
      </c>
      <c r="S109" s="49" t="e">
        <f ca="1">(VLOOKUP(Table26[[#This Row],[شماره پرسنلی]],Table1[#All],16,FALSE)+Table26[[#This Row],[امتیاز کارکرد]]+Table26[[#This Row],[امتیاز رضایت]])*Table26[[#This Row],[رتبه کارمند]]*Table26[[#This Row],[امتیاز عملکرد]]</f>
        <v>#N/A</v>
      </c>
      <c r="T109" s="50" t="e">
        <f ca="1">ROUND(Table26[[#This Row],[امتیاز نهایی]]*'تنظیمات دوره'!$B$6,0)</f>
        <v>#N/A</v>
      </c>
      <c r="U109" s="43"/>
    </row>
    <row r="110" spans="1:21" x14ac:dyDescent="0.15">
      <c r="A110" s="42">
        <v>107</v>
      </c>
      <c r="B110" s="35"/>
      <c r="C110" s="36" t="e">
        <f>VLOOKUP(Table26[[#This Row],[شماره پرسنلی]],Table1[[شماره پرسنلی]:[نام خانوادگی]],2,FALSE)&amp; " " &amp; VLOOKUP(Table26[[#This Row],[شماره پرسنلی]],Table1[[شماره پرسنلی]:[نام خانوادگی]],3,FALSE)</f>
        <v>#N/A</v>
      </c>
      <c r="D110" s="36" t="e">
        <f>VLOOKUP(Table26[[#This Row],[شماره پرسنلی]],Table1[#All],7,FALSE)</f>
        <v>#N/A</v>
      </c>
      <c r="E110" s="48" t="e">
        <f>VLOOKUP(Table26[[#This Row],[شماره پرسنلی]],Table1[#All],6,FALSE)</f>
        <v>#N/A</v>
      </c>
      <c r="F110" s="35">
        <v>624</v>
      </c>
      <c r="G110" s="49">
        <f>Table26[[#This Row],[کارکرد دوره (ساعت)]]/8*'جداول پایه'!$B$24</f>
        <v>7.8000000000000007</v>
      </c>
      <c r="H110" s="37">
        <v>27</v>
      </c>
      <c r="I110" s="37">
        <v>2</v>
      </c>
      <c r="J110" s="37">
        <v>0</v>
      </c>
      <c r="K110" s="37">
        <v>0</v>
      </c>
      <c r="L110" s="37">
        <v>0</v>
      </c>
      <c r="M110" s="49" t="e">
        <f>IF(Table26[[#This Row],[جایگاه سازمانی]]="عملیاتی",(Table26[[#This Row],[تعداد ماموریت شهری]]/7+Table26[[#This Row],[تعداد ماموریت جاده ای]]/3)*0.1+1,0)</f>
        <v>#N/A</v>
      </c>
      <c r="N110" s="49" t="e">
        <f ca="1">IF(Table26[[#This Row],[جایگاه سازمانی]]="دیسپچ",OFFSET(TblDispatch[[#Headers],[امتیاز]],MATCH(Table26[[#This Row],[تعداد تماس در دوره]]/'تنظیمات دوره'!$B$3,TblDispatch[کف],1),0)*'تنظیمات دوره'!$B$3,0)</f>
        <v>#N/A</v>
      </c>
      <c r="O110" s="49" t="e">
        <f>IF(Table26[[#This Row],[جایگاه سازمانی]]="ستاد",(Table26[[#This Row],[تعداد بازدید میدانی در دوره]]/2+Table26[[#This Row],[تعداد فرماندهی حادثه در دوره]])*0.1+1,0)</f>
        <v>#N/A</v>
      </c>
      <c r="P110" s="49" t="e">
        <f>SUM(Table26[[#This Row],[عملکرد دوره عملیاتی]:[عملکرد دوره ستادی]])</f>
        <v>#N/A</v>
      </c>
      <c r="Q110" s="48">
        <v>100</v>
      </c>
      <c r="R110" s="48">
        <f ca="1">OFFSET(Table10[[#Headers],[امتیاز]],MATCH(Table26[[#This Row],[رضایت]],Table10[کف],1),0)</f>
        <v>5</v>
      </c>
      <c r="S110" s="49" t="e">
        <f ca="1">(VLOOKUP(Table26[[#This Row],[شماره پرسنلی]],Table1[#All],16,FALSE)+Table26[[#This Row],[امتیاز کارکرد]]+Table26[[#This Row],[امتیاز رضایت]])*Table26[[#This Row],[رتبه کارمند]]*Table26[[#This Row],[امتیاز عملکرد]]</f>
        <v>#N/A</v>
      </c>
      <c r="T110" s="50" t="e">
        <f ca="1">ROUND(Table26[[#This Row],[امتیاز نهایی]]*'تنظیمات دوره'!$B$6,0)</f>
        <v>#N/A</v>
      </c>
      <c r="U110" s="43"/>
    </row>
    <row r="111" spans="1:21" s="62" customFormat="1" x14ac:dyDescent="0.15">
      <c r="A111" s="42">
        <v>108</v>
      </c>
      <c r="B111" s="35"/>
      <c r="C111" s="72" t="e">
        <f>VLOOKUP(Table26[[#This Row],[شماره پرسنلی]],Table1[[شماره پرسنلی]:[نام خانوادگی]],2,FALSE)&amp; " " &amp; VLOOKUP(Table26[[#This Row],[شماره پرسنلی]],Table1[[شماره پرسنلی]:[نام خانوادگی]],3,FALSE)</f>
        <v>#N/A</v>
      </c>
      <c r="D111" s="72" t="e">
        <f>VLOOKUP(Table26[[#This Row],[شماره پرسنلی]],Table1[#All],7,FALSE)</f>
        <v>#N/A</v>
      </c>
      <c r="E111" s="48" t="e">
        <f>VLOOKUP(Table26[[#This Row],[شماره پرسنلی]],Table1[#All],6,FALSE)</f>
        <v>#N/A</v>
      </c>
      <c r="F111" s="51">
        <v>671</v>
      </c>
      <c r="G111" s="73">
        <f>Table26[[#This Row],[کارکرد دوره (ساعت)]]/8*'جداول پایه'!$B$24</f>
        <v>8.3875000000000011</v>
      </c>
      <c r="H111" s="51">
        <v>38</v>
      </c>
      <c r="I111" s="51">
        <v>2</v>
      </c>
      <c r="J111" s="51">
        <v>0</v>
      </c>
      <c r="K111" s="51">
        <v>0</v>
      </c>
      <c r="L111" s="51">
        <v>0</v>
      </c>
      <c r="M111" s="73" t="e">
        <f>IF(Table26[[#This Row],[جایگاه سازمانی]]="عملیاتی",(Table26[[#This Row],[تعداد ماموریت شهری]]/7+Table26[[#This Row],[تعداد ماموریت جاده ای]]/3)*0.1+1,0)</f>
        <v>#N/A</v>
      </c>
      <c r="N111" s="73" t="e">
        <f ca="1">IF(Table26[[#This Row],[جایگاه سازمانی]]="دیسپچ",OFFSET(TblDispatch[[#Headers],[امتیاز]],MATCH(Table26[[#This Row],[تعداد تماس در دوره]]/'تنظیمات دوره'!$B$3,TblDispatch[کف],1),0)*'تنظیمات دوره'!$B$3,0)</f>
        <v>#N/A</v>
      </c>
      <c r="O111" s="73" t="e">
        <f>IF(Table26[[#This Row],[جایگاه سازمانی]]="ستاد",(Table26[[#This Row],[تعداد بازدید میدانی در دوره]]/2+Table26[[#This Row],[تعداد فرماندهی حادثه در دوره]])*0.1+1,0)</f>
        <v>#N/A</v>
      </c>
      <c r="P111" s="73" t="e">
        <f>SUM(Table26[[#This Row],[عملکرد دوره عملیاتی]:[عملکرد دوره ستادی]])</f>
        <v>#N/A</v>
      </c>
      <c r="Q111" s="72">
        <v>100</v>
      </c>
      <c r="R111" s="72">
        <f ca="1">OFFSET(Table10[[#Headers],[امتیاز]],MATCH(Table26[[#This Row],[رضایت]],Table10[کف],1),0)</f>
        <v>5</v>
      </c>
      <c r="S111" s="73" t="e">
        <f ca="1">(VLOOKUP(Table26[[#This Row],[شماره پرسنلی]],Table1[#All],16,FALSE)+Table26[[#This Row],[امتیاز کارکرد]]+Table26[[#This Row],[امتیاز رضایت]])*Table26[[#This Row],[رتبه کارمند]]*Table26[[#This Row],[امتیاز عملکرد]]</f>
        <v>#N/A</v>
      </c>
      <c r="T111" s="50" t="e">
        <f ca="1">ROUND(Table26[[#This Row],[امتیاز نهایی]]*'تنظیمات دوره'!$B$6,0)</f>
        <v>#N/A</v>
      </c>
      <c r="U111" s="43"/>
    </row>
    <row r="112" spans="1:21" x14ac:dyDescent="0.15">
      <c r="A112" s="42">
        <v>109</v>
      </c>
      <c r="B112" s="35"/>
      <c r="C112" s="36" t="e">
        <f>VLOOKUP(Table26[[#This Row],[شماره پرسنلی]],Table1[[شماره پرسنلی]:[نام خانوادگی]],2,FALSE)&amp; " " &amp; VLOOKUP(Table26[[#This Row],[شماره پرسنلی]],Table1[[شماره پرسنلی]:[نام خانوادگی]],3,FALSE)</f>
        <v>#N/A</v>
      </c>
      <c r="D112" s="36" t="e">
        <f>VLOOKUP(Table26[[#This Row],[شماره پرسنلی]],Table1[#All],7,FALSE)</f>
        <v>#N/A</v>
      </c>
      <c r="E112" s="48" t="e">
        <f>VLOOKUP(Table26[[#This Row],[شماره پرسنلی]],Table1[#All],6,FALSE)</f>
        <v>#N/A</v>
      </c>
      <c r="F112" s="35">
        <v>691</v>
      </c>
      <c r="G112" s="49">
        <f>Table26[[#This Row],[کارکرد دوره (ساعت)]]/8*'جداول پایه'!$B$24</f>
        <v>8.6375000000000011</v>
      </c>
      <c r="H112" s="37">
        <v>1</v>
      </c>
      <c r="I112" s="37">
        <v>22</v>
      </c>
      <c r="J112" s="37">
        <v>0</v>
      </c>
      <c r="K112" s="37">
        <v>0</v>
      </c>
      <c r="L112" s="37">
        <v>0</v>
      </c>
      <c r="M112" s="49" t="e">
        <f>IF(Table26[[#This Row],[جایگاه سازمانی]]="عملیاتی",(Table26[[#This Row],[تعداد ماموریت شهری]]/7+Table26[[#This Row],[تعداد ماموریت جاده ای]]/3)*0.1+1,0)</f>
        <v>#N/A</v>
      </c>
      <c r="N112" s="49" t="e">
        <f ca="1">IF(Table26[[#This Row],[جایگاه سازمانی]]="دیسپچ",OFFSET(TblDispatch[[#Headers],[امتیاز]],MATCH(Table26[[#This Row],[تعداد تماس در دوره]]/'تنظیمات دوره'!$B$3,TblDispatch[کف],1),0)*'تنظیمات دوره'!$B$3,0)</f>
        <v>#N/A</v>
      </c>
      <c r="O112" s="49" t="e">
        <f>IF(Table26[[#This Row],[جایگاه سازمانی]]="ستاد",(Table26[[#This Row],[تعداد بازدید میدانی در دوره]]/2+Table26[[#This Row],[تعداد فرماندهی حادثه در دوره]])*0.1+1,0)</f>
        <v>#N/A</v>
      </c>
      <c r="P112" s="49" t="e">
        <f>SUM(Table26[[#This Row],[عملکرد دوره عملیاتی]:[عملکرد دوره ستادی]])</f>
        <v>#N/A</v>
      </c>
      <c r="Q112" s="48">
        <v>100</v>
      </c>
      <c r="R112" s="48">
        <f ca="1">OFFSET(Table10[[#Headers],[امتیاز]],MATCH(Table26[[#This Row],[رضایت]],Table10[کف],1),0)</f>
        <v>5</v>
      </c>
      <c r="S112" s="49" t="e">
        <f ca="1">(VLOOKUP(Table26[[#This Row],[شماره پرسنلی]],Table1[#All],16,FALSE)+Table26[[#This Row],[امتیاز کارکرد]]+Table26[[#This Row],[امتیاز رضایت]])*Table26[[#This Row],[رتبه کارمند]]*Table26[[#This Row],[امتیاز عملکرد]]</f>
        <v>#N/A</v>
      </c>
      <c r="T112" s="50" t="e">
        <f ca="1">ROUND(Table26[[#This Row],[امتیاز نهایی]]*'تنظیمات دوره'!$B$6,0)</f>
        <v>#N/A</v>
      </c>
      <c r="U112" s="43"/>
    </row>
    <row r="113" spans="1:21" x14ac:dyDescent="0.15">
      <c r="A113" s="42">
        <v>110</v>
      </c>
      <c r="B113" s="35"/>
      <c r="C113" s="36" t="e">
        <f>VLOOKUP(Table26[[#This Row],[شماره پرسنلی]],Table1[[شماره پرسنلی]:[نام خانوادگی]],2,FALSE)&amp; " " &amp; VLOOKUP(Table26[[#This Row],[شماره پرسنلی]],Table1[[شماره پرسنلی]:[نام خانوادگی]],3,FALSE)</f>
        <v>#N/A</v>
      </c>
      <c r="D113" s="36" t="e">
        <f>VLOOKUP(Table26[[#This Row],[شماره پرسنلی]],Table1[#All],7,FALSE)</f>
        <v>#N/A</v>
      </c>
      <c r="E113" s="48" t="e">
        <f>VLOOKUP(Table26[[#This Row],[شماره پرسنلی]],Table1[#All],6,FALSE)</f>
        <v>#N/A</v>
      </c>
      <c r="F113" s="35">
        <v>549</v>
      </c>
      <c r="G113" s="49">
        <f>Table26[[#This Row],[کارکرد دوره (ساعت)]]/8*'جداول پایه'!$B$24</f>
        <v>6.8625000000000007</v>
      </c>
      <c r="H113" s="37">
        <v>29</v>
      </c>
      <c r="I113" s="37">
        <v>3</v>
      </c>
      <c r="J113" s="37">
        <v>0</v>
      </c>
      <c r="K113" s="37">
        <v>0</v>
      </c>
      <c r="L113" s="37">
        <v>0</v>
      </c>
      <c r="M113" s="49" t="e">
        <f>IF(Table26[[#This Row],[جایگاه سازمانی]]="عملیاتی",(Table26[[#This Row],[تعداد ماموریت شهری]]/7+Table26[[#This Row],[تعداد ماموریت جاده ای]]/3)*0.1+1,0)</f>
        <v>#N/A</v>
      </c>
      <c r="N113" s="49" t="e">
        <f ca="1">IF(Table26[[#This Row],[جایگاه سازمانی]]="دیسپچ",OFFSET(TblDispatch[[#Headers],[امتیاز]],MATCH(Table26[[#This Row],[تعداد تماس در دوره]]/'تنظیمات دوره'!$B$3,TblDispatch[کف],1),0)*'تنظیمات دوره'!$B$3,0)</f>
        <v>#N/A</v>
      </c>
      <c r="O113" s="49" t="e">
        <f>IF(Table26[[#This Row],[جایگاه سازمانی]]="ستاد",(Table26[[#This Row],[تعداد بازدید میدانی در دوره]]/2+Table26[[#This Row],[تعداد فرماندهی حادثه در دوره]])*0.1+1,0)</f>
        <v>#N/A</v>
      </c>
      <c r="P113" s="49" t="e">
        <f>SUM(Table26[[#This Row],[عملکرد دوره عملیاتی]:[عملکرد دوره ستادی]])</f>
        <v>#N/A</v>
      </c>
      <c r="Q113" s="48">
        <v>100</v>
      </c>
      <c r="R113" s="48">
        <f ca="1">OFFSET(Table10[[#Headers],[امتیاز]],MATCH(Table26[[#This Row],[رضایت]],Table10[کف],1),0)</f>
        <v>5</v>
      </c>
      <c r="S113" s="49" t="e">
        <f ca="1">(VLOOKUP(Table26[[#This Row],[شماره پرسنلی]],Table1[#All],16,FALSE)+Table26[[#This Row],[امتیاز کارکرد]]+Table26[[#This Row],[امتیاز رضایت]])*Table26[[#This Row],[رتبه کارمند]]*Table26[[#This Row],[امتیاز عملکرد]]</f>
        <v>#N/A</v>
      </c>
      <c r="T113" s="50" t="e">
        <f ca="1">ROUND(Table26[[#This Row],[امتیاز نهایی]]*'تنظیمات دوره'!$B$6,0)</f>
        <v>#N/A</v>
      </c>
      <c r="U113" s="43"/>
    </row>
    <row r="114" spans="1:21" x14ac:dyDescent="0.15">
      <c r="A114" s="42">
        <v>111</v>
      </c>
      <c r="B114" s="35"/>
      <c r="C114" s="36" t="e">
        <f>VLOOKUP(Table26[[#This Row],[شماره پرسنلی]],Table1[[شماره پرسنلی]:[نام خانوادگی]],2,FALSE)&amp; " " &amp; VLOOKUP(Table26[[#This Row],[شماره پرسنلی]],Table1[[شماره پرسنلی]:[نام خانوادگی]],3,FALSE)</f>
        <v>#N/A</v>
      </c>
      <c r="D114" s="36" t="e">
        <f>VLOOKUP(Table26[[#This Row],[شماره پرسنلی]],Table1[#All],7,FALSE)</f>
        <v>#N/A</v>
      </c>
      <c r="E114" s="48" t="e">
        <f>VLOOKUP(Table26[[#This Row],[شماره پرسنلی]],Table1[#All],6,FALSE)</f>
        <v>#N/A</v>
      </c>
      <c r="F114" s="35">
        <v>608</v>
      </c>
      <c r="G114" s="49">
        <f>Table26[[#This Row],[کارکرد دوره (ساعت)]]/8*'جداول پایه'!$B$24</f>
        <v>7.6000000000000005</v>
      </c>
      <c r="H114" s="37">
        <v>19</v>
      </c>
      <c r="I114" s="37">
        <v>5</v>
      </c>
      <c r="J114" s="37">
        <v>0</v>
      </c>
      <c r="K114" s="37">
        <v>0</v>
      </c>
      <c r="L114" s="37">
        <v>0</v>
      </c>
      <c r="M114" s="49" t="e">
        <f>IF(Table26[[#This Row],[جایگاه سازمانی]]="عملیاتی",(Table26[[#This Row],[تعداد ماموریت شهری]]/7+Table26[[#This Row],[تعداد ماموریت جاده ای]]/3)*0.1+1,0)</f>
        <v>#N/A</v>
      </c>
      <c r="N114" s="49" t="e">
        <f ca="1">IF(Table26[[#This Row],[جایگاه سازمانی]]="دیسپچ",OFFSET(TblDispatch[[#Headers],[امتیاز]],MATCH(Table26[[#This Row],[تعداد تماس در دوره]]/'تنظیمات دوره'!$B$3,TblDispatch[کف],1),0)*'تنظیمات دوره'!$B$3,0)</f>
        <v>#N/A</v>
      </c>
      <c r="O114" s="49" t="e">
        <f>IF(Table26[[#This Row],[جایگاه سازمانی]]="ستاد",(Table26[[#This Row],[تعداد بازدید میدانی در دوره]]/2+Table26[[#This Row],[تعداد فرماندهی حادثه در دوره]])*0.1+1,0)</f>
        <v>#N/A</v>
      </c>
      <c r="P114" s="49" t="e">
        <f>SUM(Table26[[#This Row],[عملکرد دوره عملیاتی]:[عملکرد دوره ستادی]])</f>
        <v>#N/A</v>
      </c>
      <c r="Q114" s="48">
        <v>50</v>
      </c>
      <c r="R114" s="48">
        <f ca="1">OFFSET(Table10[[#Headers],[امتیاز]],MATCH(Table26[[#This Row],[رضایت]],Table10[کف],1),0)</f>
        <v>0.6</v>
      </c>
      <c r="S114" s="49" t="e">
        <f ca="1">(VLOOKUP(Table26[[#This Row],[شماره پرسنلی]],Table1[#All],16,FALSE)+Table26[[#This Row],[امتیاز کارکرد]]+Table26[[#This Row],[امتیاز رضایت]])*Table26[[#This Row],[رتبه کارمند]]*Table26[[#This Row],[امتیاز عملکرد]]</f>
        <v>#N/A</v>
      </c>
      <c r="T114" s="50" t="e">
        <f ca="1">ROUND(Table26[[#This Row],[امتیاز نهایی]]*'تنظیمات دوره'!$B$6,0)</f>
        <v>#N/A</v>
      </c>
      <c r="U114" s="46"/>
    </row>
    <row r="115" spans="1:21" x14ac:dyDescent="0.15">
      <c r="A115" s="42">
        <v>112</v>
      </c>
      <c r="B115" s="35"/>
      <c r="C115" s="36" t="e">
        <f>VLOOKUP(Table26[[#This Row],[شماره پرسنلی]],Table1[[شماره پرسنلی]:[نام خانوادگی]],2,FALSE)&amp; " " &amp; VLOOKUP(Table26[[#This Row],[شماره پرسنلی]],Table1[[شماره پرسنلی]:[نام خانوادگی]],3,FALSE)</f>
        <v>#N/A</v>
      </c>
      <c r="D115" s="36" t="e">
        <f>VLOOKUP(Table26[[#This Row],[شماره پرسنلی]],Table1[#All],7,FALSE)</f>
        <v>#N/A</v>
      </c>
      <c r="E115" s="48" t="e">
        <f>VLOOKUP(Table26[[#This Row],[شماره پرسنلی]],Table1[#All],6,FALSE)</f>
        <v>#N/A</v>
      </c>
      <c r="F115" s="51">
        <v>640</v>
      </c>
      <c r="G115" s="49">
        <f>Table26[[#This Row],[کارکرد دوره (ساعت)]]/8*'جداول پایه'!$B$24</f>
        <v>8</v>
      </c>
      <c r="H115" s="37">
        <v>24</v>
      </c>
      <c r="I115" s="37">
        <v>3</v>
      </c>
      <c r="J115" s="37">
        <v>0</v>
      </c>
      <c r="K115" s="37">
        <v>0</v>
      </c>
      <c r="L115" s="37">
        <v>0</v>
      </c>
      <c r="M115" s="49" t="e">
        <f>IF(Table26[[#This Row],[جایگاه سازمانی]]="عملیاتی",(Table26[[#This Row],[تعداد ماموریت شهری]]/7+Table26[[#This Row],[تعداد ماموریت جاده ای]]/3)*0.1+1,0)</f>
        <v>#N/A</v>
      </c>
      <c r="N115" s="49" t="e">
        <f ca="1">IF(Table26[[#This Row],[جایگاه سازمانی]]="دیسپچ",OFFSET(TblDispatch[[#Headers],[امتیاز]],MATCH(Table26[[#This Row],[تعداد تماس در دوره]]/'تنظیمات دوره'!$B$3,TblDispatch[کف],1),0)*'تنظیمات دوره'!$B$3,0)</f>
        <v>#N/A</v>
      </c>
      <c r="O115" s="49" t="e">
        <f>IF(Table26[[#This Row],[جایگاه سازمانی]]="ستاد",(Table26[[#This Row],[تعداد بازدید میدانی در دوره]]/2+Table26[[#This Row],[تعداد فرماندهی حادثه در دوره]])*0.1+1,0)</f>
        <v>#N/A</v>
      </c>
      <c r="P115" s="49" t="e">
        <f>SUM(Table26[[#This Row],[عملکرد دوره عملیاتی]:[عملکرد دوره ستادی]])</f>
        <v>#N/A</v>
      </c>
      <c r="Q115" s="48">
        <v>100</v>
      </c>
      <c r="R115" s="48">
        <f ca="1">OFFSET(Table10[[#Headers],[امتیاز]],MATCH(Table26[[#This Row],[رضایت]],Table10[کف],1),0)</f>
        <v>5</v>
      </c>
      <c r="S115" s="49" t="e">
        <f ca="1">(VLOOKUP(Table26[[#This Row],[شماره پرسنلی]],Table1[#All],16,FALSE)+Table26[[#This Row],[امتیاز کارکرد]]+Table26[[#This Row],[امتیاز رضایت]])*Table26[[#This Row],[رتبه کارمند]]*Table26[[#This Row],[امتیاز عملکرد]]</f>
        <v>#N/A</v>
      </c>
      <c r="T115" s="50" t="e">
        <f ca="1">ROUND(Table26[[#This Row],[امتیاز نهایی]]*'تنظیمات دوره'!$B$6,0)</f>
        <v>#N/A</v>
      </c>
      <c r="U115" s="43"/>
    </row>
    <row r="116" spans="1:21" x14ac:dyDescent="0.15">
      <c r="A116" s="42">
        <v>113</v>
      </c>
      <c r="B116" s="35"/>
      <c r="C116" s="36" t="e">
        <f>VLOOKUP(Table26[[#This Row],[شماره پرسنلی]],Table1[[شماره پرسنلی]:[نام خانوادگی]],2,FALSE)&amp; " " &amp; VLOOKUP(Table26[[#This Row],[شماره پرسنلی]],Table1[[شماره پرسنلی]:[نام خانوادگی]],3,FALSE)</f>
        <v>#N/A</v>
      </c>
      <c r="D116" s="36" t="s">
        <v>9</v>
      </c>
      <c r="E116" s="48" t="e">
        <f>VLOOKUP(Table26[[#This Row],[شماره پرسنلی]],Table1[#All],6,FALSE)</f>
        <v>#N/A</v>
      </c>
      <c r="F116" s="51">
        <v>422</v>
      </c>
      <c r="G116" s="49">
        <f>Table26[[#This Row],[کارکرد دوره (ساعت)]]/8*'جداول پایه'!$B$24</f>
        <v>5.2750000000000004</v>
      </c>
      <c r="H116" s="37">
        <v>35</v>
      </c>
      <c r="I116" s="37">
        <v>4</v>
      </c>
      <c r="J116" s="37">
        <v>0</v>
      </c>
      <c r="K116" s="37">
        <v>0</v>
      </c>
      <c r="L116" s="37">
        <v>0</v>
      </c>
      <c r="M116" s="49">
        <f>IF(Table26[[#This Row],[جایگاه سازمانی]]="عملیاتی",(Table26[[#This Row],[تعداد ماموریت شهری]]/7+Table26[[#This Row],[تعداد ماموریت جاده ای]]/3)*0.1+1,0)</f>
        <v>1.6333333333333333</v>
      </c>
      <c r="N116" s="49">
        <f ca="1">IF(Table26[[#This Row],[جایگاه سازمانی]]="دیسپچ",OFFSET(TblDispatch[[#Headers],[امتیاز]],MATCH(Table26[[#This Row],[تعداد تماس در دوره]]/'تنظیمات دوره'!$B$3,TblDispatch[کف],1),0)*'تنظیمات دوره'!$B$3,0)</f>
        <v>0</v>
      </c>
      <c r="O116" s="49">
        <f>IF(Table26[[#This Row],[جایگاه سازمانی]]="ستاد",(Table26[[#This Row],[تعداد بازدید میدانی در دوره]]/2+Table26[[#This Row],[تعداد فرماندهی حادثه در دوره]])*0.1+1,0)</f>
        <v>0</v>
      </c>
      <c r="P116" s="49">
        <f ca="1">SUM(Table26[[#This Row],[عملکرد دوره عملیاتی]:[عملکرد دوره ستادی]])</f>
        <v>1.6333333333333333</v>
      </c>
      <c r="Q116" s="48">
        <v>95</v>
      </c>
      <c r="R116" s="48">
        <f ca="1">OFFSET(Table10[[#Headers],[امتیاز]],MATCH(Table26[[#This Row],[رضایت]],Table10[کف],1),0)</f>
        <v>5</v>
      </c>
      <c r="S116" s="49" t="e">
        <f ca="1">(VLOOKUP(Table26[[#This Row],[شماره پرسنلی]],Table1[#All],16,FALSE)+Table26[[#This Row],[امتیاز کارکرد]]+Table26[[#This Row],[امتیاز رضایت]])*Table26[[#This Row],[رتبه کارمند]]*Table26[[#This Row],[امتیاز عملکرد]]</f>
        <v>#N/A</v>
      </c>
      <c r="T116" s="50" t="e">
        <f ca="1">ROUND(Table26[[#This Row],[امتیاز نهایی]]*'تنظیمات دوره'!$B$6,0)</f>
        <v>#N/A</v>
      </c>
      <c r="U116" s="43"/>
    </row>
    <row r="117" spans="1:21" x14ac:dyDescent="0.15">
      <c r="A117" s="42">
        <v>114</v>
      </c>
      <c r="B117" s="66"/>
      <c r="C117" s="67" t="e">
        <f>VLOOKUP(Table26[[#This Row],[شماره پرسنلی]],Table1[[شماره پرسنلی]:[نام خانوادگی]],2,FALSE)&amp; " " &amp; VLOOKUP(Table26[[#This Row],[شماره پرسنلی]],Table1[[شماره پرسنلی]:[نام خانوادگی]],3,FALSE)</f>
        <v>#N/A</v>
      </c>
      <c r="D117" s="67" t="e">
        <f>VLOOKUP(Table26[[#This Row],[شماره پرسنلی]],Table1[#All],7,FALSE)</f>
        <v>#N/A</v>
      </c>
      <c r="E117" s="68" t="e">
        <f>VLOOKUP(Table26[[#This Row],[شماره پرسنلی]],Table1[#All],6,FALSE)</f>
        <v>#N/A</v>
      </c>
      <c r="F117" s="88">
        <v>560</v>
      </c>
      <c r="G117" s="70">
        <f>Table26[[#This Row],[کارکرد دوره (ساعت)]]/8*'جداول پایه'!$B$24</f>
        <v>7</v>
      </c>
      <c r="H117" s="69">
        <v>30</v>
      </c>
      <c r="I117" s="69">
        <v>30</v>
      </c>
      <c r="J117" s="69">
        <v>0</v>
      </c>
      <c r="K117" s="69">
        <v>0</v>
      </c>
      <c r="L117" s="69">
        <v>0</v>
      </c>
      <c r="M117" s="70" t="e">
        <f>IF(Table26[[#This Row],[جایگاه سازمانی]]="عملیاتی",(Table26[[#This Row],[تعداد ماموریت شهری]]/7+Table26[[#This Row],[تعداد ماموریت جاده ای]]/3)*0.1+1,0)</f>
        <v>#N/A</v>
      </c>
      <c r="N117" s="70" t="e">
        <f ca="1">IF(Table26[[#This Row],[جایگاه سازمانی]]="دیسپچ",OFFSET(TblDispatch[[#Headers],[امتیاز]],MATCH(Table26[[#This Row],[تعداد تماس در دوره]]/'تنظیمات دوره'!$B$3,TblDispatch[کف],1),0)*'تنظیمات دوره'!$B$3,0)</f>
        <v>#N/A</v>
      </c>
      <c r="O117" s="70" t="e">
        <f>IF(Table26[[#This Row],[جایگاه سازمانی]]="ستاد",(Table26[[#This Row],[تعداد بازدید میدانی در دوره]]/2+Table26[[#This Row],[تعداد فرماندهی حادثه در دوره]])*0.1+1,0)</f>
        <v>#N/A</v>
      </c>
      <c r="P117" s="70" t="e">
        <f>SUM(Table26[[#This Row],[عملکرد دوره عملیاتی]:[عملکرد دوره ستادی]])</f>
        <v>#N/A</v>
      </c>
      <c r="Q117" s="68">
        <v>100</v>
      </c>
      <c r="R117" s="68">
        <f ca="1">OFFSET(Table10[[#Headers],[امتیاز]],MATCH(Table26[[#This Row],[رضایت]],Table10[کف],1),0)</f>
        <v>5</v>
      </c>
      <c r="S117" s="70" t="e">
        <f ca="1">(VLOOKUP(Table26[[#This Row],[شماره پرسنلی]],Table1[#All],16,FALSE)+Table26[[#This Row],[امتیاز کارکرد]]+Table26[[#This Row],[امتیاز رضایت]])*Table26[[#This Row],[رتبه کارمند]]*Table26[[#This Row],[امتیاز عملکرد]]</f>
        <v>#N/A</v>
      </c>
      <c r="T117" s="78" t="e">
        <f ca="1">ROUND(Table26[[#This Row],[امتیاز نهایی]]*'تنظیمات دوره'!$B$6,0)</f>
        <v>#N/A</v>
      </c>
      <c r="U117" s="43"/>
    </row>
    <row r="118" spans="1:21" s="54" customFormat="1" x14ac:dyDescent="0.15">
      <c r="A118" s="42">
        <v>115</v>
      </c>
      <c r="B118" s="35"/>
      <c r="C118" s="36" t="e">
        <f>VLOOKUP(Table26[[#This Row],[شماره پرسنلی]],Table1[[شماره پرسنلی]:[نام خانوادگی]],2,FALSE)&amp; " " &amp; VLOOKUP(Table26[[#This Row],[شماره پرسنلی]],Table1[[شماره پرسنلی]:[نام خانوادگی]],3,FALSE)</f>
        <v>#N/A</v>
      </c>
      <c r="D118" s="36" t="e">
        <f>VLOOKUP(Table26[[#This Row],[شماره پرسنلی]],Table1[#All],7,FALSE)</f>
        <v>#N/A</v>
      </c>
      <c r="E118" s="48" t="e">
        <f>VLOOKUP(Table26[[#This Row],[شماره پرسنلی]],Table1[#All],6,FALSE)</f>
        <v>#N/A</v>
      </c>
      <c r="F118" s="51">
        <v>528</v>
      </c>
      <c r="G118" s="49">
        <f>Table26[[#This Row],[کارکرد دوره (ساعت)]]/8*'جداول پایه'!$B$24</f>
        <v>6.6000000000000005</v>
      </c>
      <c r="H118" s="37">
        <v>28</v>
      </c>
      <c r="I118" s="37">
        <v>0</v>
      </c>
      <c r="J118" s="37">
        <v>0</v>
      </c>
      <c r="K118" s="37">
        <v>0</v>
      </c>
      <c r="L118" s="37">
        <v>0</v>
      </c>
      <c r="M118" s="49" t="e">
        <f>IF(Table26[[#This Row],[جایگاه سازمانی]]="عملیاتی",(Table26[[#This Row],[تعداد ماموریت شهری]]/7+Table26[[#This Row],[تعداد ماموریت جاده ای]]/3)*0.1+1,0)</f>
        <v>#N/A</v>
      </c>
      <c r="N118" s="49" t="e">
        <f ca="1">IF(Table26[[#This Row],[جایگاه سازمانی]]="دیسپچ",OFFSET(TblDispatch[[#Headers],[امتیاز]],MATCH(Table26[[#This Row],[تعداد تماس در دوره]]/'تنظیمات دوره'!$B$3,TblDispatch[کف],1),0)*'تنظیمات دوره'!$B$3,0)</f>
        <v>#N/A</v>
      </c>
      <c r="O118" s="49" t="e">
        <f>IF(Table26[[#This Row],[جایگاه سازمانی]]="ستاد",(Table26[[#This Row],[تعداد بازدید میدانی در دوره]]/2+Table26[[#This Row],[تعداد فرماندهی حادثه در دوره]])*0.1+1,0)</f>
        <v>#N/A</v>
      </c>
      <c r="P118" s="49" t="e">
        <f>SUM(Table26[[#This Row],[عملکرد دوره عملیاتی]:[عملکرد دوره ستادی]])</f>
        <v>#N/A</v>
      </c>
      <c r="Q118" s="48">
        <v>100</v>
      </c>
      <c r="R118" s="48">
        <f ca="1">OFFSET(Table10[[#Headers],[امتیاز]],MATCH(Table26[[#This Row],[رضایت]],Table10[کف],1),0)</f>
        <v>5</v>
      </c>
      <c r="S118" s="49" t="e">
        <f ca="1">(VLOOKUP(Table26[[#This Row],[شماره پرسنلی]],Table1[#All],16,FALSE)+Table26[[#This Row],[امتیاز کارکرد]]+Table26[[#This Row],[امتیاز رضایت]])*Table26[[#This Row],[رتبه کارمند]]*Table26[[#This Row],[امتیاز عملکرد]]</f>
        <v>#N/A</v>
      </c>
      <c r="T118" s="50" t="e">
        <f ca="1">ROUND(Table26[[#This Row],[امتیاز نهایی]]*'تنظیمات دوره'!$B$6,0)</f>
        <v>#N/A</v>
      </c>
      <c r="U118" s="43"/>
    </row>
    <row r="119" spans="1:21" x14ac:dyDescent="0.15">
      <c r="A119" s="42">
        <v>116</v>
      </c>
      <c r="B119" s="35"/>
      <c r="C119" s="36" t="e">
        <f>VLOOKUP(Table26[[#This Row],[شماره پرسنلی]],Table1[[شماره پرسنلی]:[نام خانوادگی]],2,FALSE)&amp; " " &amp; VLOOKUP(Table26[[#This Row],[شماره پرسنلی]],Table1[[شماره پرسنلی]:[نام خانوادگی]],3,FALSE)</f>
        <v>#N/A</v>
      </c>
      <c r="D119" s="36" t="e">
        <f>VLOOKUP(Table26[[#This Row],[شماره پرسنلی]],Table1[#All],7,FALSE)</f>
        <v>#N/A</v>
      </c>
      <c r="E119" s="48" t="e">
        <f>VLOOKUP(Table26[[#This Row],[شماره پرسنلی]],Table1[#All],6,FALSE)</f>
        <v>#N/A</v>
      </c>
      <c r="F119" s="51">
        <v>528</v>
      </c>
      <c r="G119" s="49">
        <f>Table26[[#This Row],[کارکرد دوره (ساعت)]]/8*'جداول پایه'!$B$24</f>
        <v>6.6000000000000005</v>
      </c>
      <c r="H119" s="37">
        <v>29</v>
      </c>
      <c r="I119" s="37">
        <v>0</v>
      </c>
      <c r="J119" s="37">
        <v>0</v>
      </c>
      <c r="K119" s="37">
        <v>0</v>
      </c>
      <c r="L119" s="37">
        <v>0</v>
      </c>
      <c r="M119" s="49" t="e">
        <f>IF(Table26[[#This Row],[جایگاه سازمانی]]="عملیاتی",(Table26[[#This Row],[تعداد ماموریت شهری]]/7+Table26[[#This Row],[تعداد ماموریت جاده ای]]/3)*0.1+1,0)</f>
        <v>#N/A</v>
      </c>
      <c r="N119" s="49" t="e">
        <f ca="1">IF(Table26[[#This Row],[جایگاه سازمانی]]="دیسپچ",OFFSET(TblDispatch[[#Headers],[امتیاز]],MATCH(Table26[[#This Row],[تعداد تماس در دوره]]/'تنظیمات دوره'!$B$3,TblDispatch[کف],1),0)*'تنظیمات دوره'!$B$3,0)</f>
        <v>#N/A</v>
      </c>
      <c r="O119" s="49" t="e">
        <f>IF(Table26[[#This Row],[جایگاه سازمانی]]="ستاد",(Table26[[#This Row],[تعداد بازدید میدانی در دوره]]/2+Table26[[#This Row],[تعداد فرماندهی حادثه در دوره]])*0.1+1,0)</f>
        <v>#N/A</v>
      </c>
      <c r="P119" s="49" t="e">
        <f>SUM(Table26[[#This Row],[عملکرد دوره عملیاتی]:[عملکرد دوره ستادی]])</f>
        <v>#N/A</v>
      </c>
      <c r="Q119" s="48">
        <v>80</v>
      </c>
      <c r="R119" s="48">
        <f ca="1">OFFSET(Table10[[#Headers],[امتیاز]],MATCH(Table26[[#This Row],[رضایت]],Table10[کف],1),0)</f>
        <v>2.5</v>
      </c>
      <c r="S119" s="49" t="e">
        <f ca="1">(VLOOKUP(Table26[[#This Row],[شماره پرسنلی]],Table1[#All],16,FALSE)+Table26[[#This Row],[امتیاز کارکرد]]+Table26[[#This Row],[امتیاز رضایت]])*Table26[[#This Row],[رتبه کارمند]]*Table26[[#This Row],[امتیاز عملکرد]]</f>
        <v>#N/A</v>
      </c>
      <c r="T119" s="50" t="e">
        <f ca="1">ROUND(Table26[[#This Row],[امتیاز نهایی]]*'تنظیمات دوره'!$B$6,0)</f>
        <v>#N/A</v>
      </c>
      <c r="U119" s="43"/>
    </row>
    <row r="120" spans="1:21" x14ac:dyDescent="0.15">
      <c r="A120" s="42">
        <v>117</v>
      </c>
      <c r="B120" s="35"/>
      <c r="C120" s="36" t="e">
        <f>VLOOKUP(Table26[[#This Row],[شماره پرسنلی]],Table1[[شماره پرسنلی]:[نام خانوادگی]],2,FALSE)&amp; " " &amp; VLOOKUP(Table26[[#This Row],[شماره پرسنلی]],Table1[[شماره پرسنلی]:[نام خانوادگی]],3,FALSE)</f>
        <v>#N/A</v>
      </c>
      <c r="D120" s="36" t="e">
        <f>VLOOKUP(Table26[[#This Row],[شماره پرسنلی]],Table1[#All],7,FALSE)</f>
        <v>#N/A</v>
      </c>
      <c r="E120" s="48" t="e">
        <f>VLOOKUP(Table26[[#This Row],[شماره پرسنلی]],Table1[#All],6,FALSE)</f>
        <v>#N/A</v>
      </c>
      <c r="F120" s="51">
        <v>528</v>
      </c>
      <c r="G120" s="49">
        <f>Table26[[#This Row],[کارکرد دوره (ساعت)]]/8*'جداول پایه'!$B$24</f>
        <v>6.6000000000000005</v>
      </c>
      <c r="H120" s="37">
        <v>25</v>
      </c>
      <c r="I120" s="37">
        <v>0</v>
      </c>
      <c r="J120" s="37">
        <v>0</v>
      </c>
      <c r="K120" s="37">
        <v>0</v>
      </c>
      <c r="L120" s="37">
        <v>0</v>
      </c>
      <c r="M120" s="49" t="e">
        <f>IF(Table26[[#This Row],[جایگاه سازمانی]]="عملیاتی",(Table26[[#This Row],[تعداد ماموریت شهری]]/7+Table26[[#This Row],[تعداد ماموریت جاده ای]]/3)*0.1+1,0)</f>
        <v>#N/A</v>
      </c>
      <c r="N120" s="49" t="e">
        <f ca="1">IF(Table26[[#This Row],[جایگاه سازمانی]]="دیسپچ",OFFSET(TblDispatch[[#Headers],[امتیاز]],MATCH(Table26[[#This Row],[تعداد تماس در دوره]]/'تنظیمات دوره'!$B$3,TblDispatch[کف],1),0)*'تنظیمات دوره'!$B$3,0)</f>
        <v>#N/A</v>
      </c>
      <c r="O120" s="49" t="e">
        <f>IF(Table26[[#This Row],[جایگاه سازمانی]]="ستاد",(Table26[[#This Row],[تعداد بازدید میدانی در دوره]]/2+Table26[[#This Row],[تعداد فرماندهی حادثه در دوره]])*0.1+1,0)</f>
        <v>#N/A</v>
      </c>
      <c r="P120" s="49" t="e">
        <f>SUM(Table26[[#This Row],[عملکرد دوره عملیاتی]:[عملکرد دوره ستادی]])</f>
        <v>#N/A</v>
      </c>
      <c r="Q120" s="48">
        <v>100</v>
      </c>
      <c r="R120" s="48">
        <f ca="1">OFFSET(Table10[[#Headers],[امتیاز]],MATCH(Table26[[#This Row],[رضایت]],Table10[کف],1),0)</f>
        <v>5</v>
      </c>
      <c r="S120" s="49" t="e">
        <f ca="1">(VLOOKUP(Table26[[#This Row],[شماره پرسنلی]],Table1[#All],16,FALSE)+Table26[[#This Row],[امتیاز کارکرد]]+Table26[[#This Row],[امتیاز رضایت]])*Table26[[#This Row],[رتبه کارمند]]*Table26[[#This Row],[امتیاز عملکرد]]</f>
        <v>#N/A</v>
      </c>
      <c r="T120" s="50" t="e">
        <f ca="1">ROUND(Table26[[#This Row],[امتیاز نهایی]]*'تنظیمات دوره'!$B$6,0)</f>
        <v>#N/A</v>
      </c>
      <c r="U120" s="43"/>
    </row>
    <row r="121" spans="1:21" x14ac:dyDescent="0.15">
      <c r="A121" s="42">
        <v>118</v>
      </c>
      <c r="B121" s="35"/>
      <c r="C121" s="36" t="e">
        <f>VLOOKUP(Table26[[#This Row],[شماره پرسنلی]],Table1[[شماره پرسنلی]:[نام خانوادگی]],2,FALSE)&amp; " " &amp; VLOOKUP(Table26[[#This Row],[شماره پرسنلی]],Table1[[شماره پرسنلی]:[نام خانوادگی]],3,FALSE)</f>
        <v>#N/A</v>
      </c>
      <c r="D121" s="36" t="e">
        <f>VLOOKUP(Table26[[#This Row],[شماره پرسنلی]],Table1[#All],7,FALSE)</f>
        <v>#N/A</v>
      </c>
      <c r="E121" s="48" t="e">
        <f>VLOOKUP(Table26[[#This Row],[شماره پرسنلی]],Table1[#All],6,FALSE)</f>
        <v>#N/A</v>
      </c>
      <c r="F121" s="51">
        <v>288</v>
      </c>
      <c r="G121" s="49">
        <f>Table26[[#This Row],[کارکرد دوره (ساعت)]]/8*'جداول پایه'!$B$24</f>
        <v>3.6</v>
      </c>
      <c r="H121" s="37">
        <v>17</v>
      </c>
      <c r="I121" s="37">
        <v>0</v>
      </c>
      <c r="J121" s="37">
        <v>0</v>
      </c>
      <c r="K121" s="37">
        <v>0</v>
      </c>
      <c r="L121" s="37">
        <v>0</v>
      </c>
      <c r="M121" s="49" t="e">
        <f>IF(Table26[[#This Row],[جایگاه سازمانی]]="عملیاتی",(Table26[[#This Row],[تعداد ماموریت شهری]]/7+Table26[[#This Row],[تعداد ماموریت جاده ای]]/3)*0.1+1,0)</f>
        <v>#N/A</v>
      </c>
      <c r="N121" s="49" t="e">
        <f ca="1">IF(Table26[[#This Row],[جایگاه سازمانی]]="دیسپچ",OFFSET(TblDispatch[[#Headers],[امتیاز]],MATCH(Table26[[#This Row],[تعداد تماس در دوره]]/'تنظیمات دوره'!$B$3,TblDispatch[کف],1),0)*'تنظیمات دوره'!$B$3,0)</f>
        <v>#N/A</v>
      </c>
      <c r="O121" s="49" t="e">
        <f>IF(Table26[[#This Row],[جایگاه سازمانی]]="ستاد",(Table26[[#This Row],[تعداد بازدید میدانی در دوره]]/2+Table26[[#This Row],[تعداد فرماندهی حادثه در دوره]])*0.1+1,0)</f>
        <v>#N/A</v>
      </c>
      <c r="P121" s="49" t="e">
        <f>SUM(Table26[[#This Row],[عملکرد دوره عملیاتی]:[عملکرد دوره ستادی]])</f>
        <v>#N/A</v>
      </c>
      <c r="Q121" s="48">
        <v>100</v>
      </c>
      <c r="R121" s="48">
        <f ca="1">OFFSET(Table10[[#Headers],[امتیاز]],MATCH(Table26[[#This Row],[رضایت]],Table10[کف],1),0)</f>
        <v>5</v>
      </c>
      <c r="S121" s="49" t="e">
        <f ca="1">(VLOOKUP(Table26[[#This Row],[شماره پرسنلی]],Table1[#All],16,FALSE)+Table26[[#This Row],[امتیاز کارکرد]]+Table26[[#This Row],[امتیاز رضایت]])*Table26[[#This Row],[رتبه کارمند]]*Table26[[#This Row],[امتیاز عملکرد]]</f>
        <v>#N/A</v>
      </c>
      <c r="T121" s="50" t="e">
        <f ca="1">ROUND(Table26[[#This Row],[امتیاز نهایی]]*'تنظیمات دوره'!$B$6,0)</f>
        <v>#N/A</v>
      </c>
      <c r="U121" s="43"/>
    </row>
    <row r="122" spans="1:21" x14ac:dyDescent="0.15">
      <c r="A122" s="42">
        <v>119</v>
      </c>
      <c r="B122" s="35"/>
      <c r="C122" s="36" t="e">
        <f>VLOOKUP(Table26[[#This Row],[شماره پرسنلی]],Table1[[شماره پرسنلی]:[نام خانوادگی]],2,FALSE)&amp; " " &amp; VLOOKUP(Table26[[#This Row],[شماره پرسنلی]],Table1[[شماره پرسنلی]:[نام خانوادگی]],3,FALSE)</f>
        <v>#N/A</v>
      </c>
      <c r="D122" s="36" t="e">
        <f>VLOOKUP(Table26[[#This Row],[شماره پرسنلی]],Table1[#All],7,FALSE)</f>
        <v>#N/A</v>
      </c>
      <c r="E122" s="48" t="e">
        <f>VLOOKUP(Table26[[#This Row],[شماره پرسنلی]],Table1[#All],6,FALSE)</f>
        <v>#N/A</v>
      </c>
      <c r="F122" s="51">
        <v>504</v>
      </c>
      <c r="G122" s="49">
        <f>Table26[[#This Row],[کارکرد دوره (ساعت)]]/8*'جداول پایه'!$B$24</f>
        <v>6.3000000000000007</v>
      </c>
      <c r="H122" s="37">
        <v>0</v>
      </c>
      <c r="I122" s="37">
        <v>22</v>
      </c>
      <c r="J122" s="37">
        <v>0</v>
      </c>
      <c r="K122" s="37">
        <v>0</v>
      </c>
      <c r="L122" s="37">
        <v>0</v>
      </c>
      <c r="M122" s="49" t="e">
        <f>IF(Table26[[#This Row],[جایگاه سازمانی]]="عملیاتی",(Table26[[#This Row],[تعداد ماموریت شهری]]/7+Table26[[#This Row],[تعداد ماموریت جاده ای]]/3)*0.1+1,0)</f>
        <v>#N/A</v>
      </c>
      <c r="N122" s="49" t="e">
        <f ca="1">IF(Table26[[#This Row],[جایگاه سازمانی]]="دیسپچ",OFFSET(TblDispatch[[#Headers],[امتیاز]],MATCH(Table26[[#This Row],[تعداد تماس در دوره]]/'تنظیمات دوره'!$B$3,TblDispatch[کف],1),0)*'تنظیمات دوره'!$B$3,0)</f>
        <v>#N/A</v>
      </c>
      <c r="O122" s="49" t="e">
        <f>IF(Table26[[#This Row],[جایگاه سازمانی]]="ستاد",(Table26[[#This Row],[تعداد بازدید میدانی در دوره]]/2+Table26[[#This Row],[تعداد فرماندهی حادثه در دوره]])*0.1+1,0)</f>
        <v>#N/A</v>
      </c>
      <c r="P122" s="49" t="e">
        <f>SUM(Table26[[#This Row],[عملکرد دوره عملیاتی]:[عملکرد دوره ستادی]])</f>
        <v>#N/A</v>
      </c>
      <c r="Q122" s="48">
        <v>100</v>
      </c>
      <c r="R122" s="48">
        <f ca="1">OFFSET(Table10[[#Headers],[امتیاز]],MATCH(Table26[[#This Row],[رضایت]],Table10[کف],1),0)</f>
        <v>5</v>
      </c>
      <c r="S122" s="49" t="e">
        <f ca="1">(VLOOKUP(Table26[[#This Row],[شماره پرسنلی]],Table1[#All],16,FALSE)+Table26[[#This Row],[امتیاز کارکرد]]+Table26[[#This Row],[امتیاز رضایت]])*Table26[[#This Row],[رتبه کارمند]]*Table26[[#This Row],[امتیاز عملکرد]]</f>
        <v>#N/A</v>
      </c>
      <c r="T122" s="50" t="e">
        <f ca="1">ROUND(Table26[[#This Row],[امتیاز نهایی]]*'تنظیمات دوره'!$B$6,0)</f>
        <v>#N/A</v>
      </c>
      <c r="U122" s="43"/>
    </row>
    <row r="123" spans="1:21" x14ac:dyDescent="0.15">
      <c r="A123" s="42">
        <v>120</v>
      </c>
      <c r="B123" s="35"/>
      <c r="C123" s="36" t="e">
        <f>VLOOKUP(Table26[[#This Row],[شماره پرسنلی]],Table1[[شماره پرسنلی]:[نام خانوادگی]],2,FALSE)&amp; " " &amp; VLOOKUP(Table26[[#This Row],[شماره پرسنلی]],Table1[[شماره پرسنلی]:[نام خانوادگی]],3,FALSE)</f>
        <v>#N/A</v>
      </c>
      <c r="D123" s="36" t="e">
        <f>VLOOKUP(Table26[[#This Row],[شماره پرسنلی]],Table1[#All],7,FALSE)</f>
        <v>#N/A</v>
      </c>
      <c r="E123" s="48" t="e">
        <f>VLOOKUP(Table26[[#This Row],[شماره پرسنلی]],Table1[#All],6,FALSE)</f>
        <v>#N/A</v>
      </c>
      <c r="F123" s="51">
        <v>480</v>
      </c>
      <c r="G123" s="49">
        <f>Table26[[#This Row],[کارکرد دوره (ساعت)]]/8*'جداول پایه'!$B$24</f>
        <v>6</v>
      </c>
      <c r="H123" s="37">
        <v>0</v>
      </c>
      <c r="I123" s="37">
        <v>4</v>
      </c>
      <c r="J123" s="37">
        <v>0</v>
      </c>
      <c r="K123" s="37">
        <v>0</v>
      </c>
      <c r="L123" s="37">
        <v>0</v>
      </c>
      <c r="M123" s="49" t="e">
        <f>IF(Table26[[#This Row],[جایگاه سازمانی]]="عملیاتی",(Table26[[#This Row],[تعداد ماموریت شهری]]/7+Table26[[#This Row],[تعداد ماموریت جاده ای]]/3)*0.1+1,0)</f>
        <v>#N/A</v>
      </c>
      <c r="N123" s="49" t="e">
        <f ca="1">IF(Table26[[#This Row],[جایگاه سازمانی]]="دیسپچ",OFFSET(TblDispatch[[#Headers],[امتیاز]],MATCH(Table26[[#This Row],[تعداد تماس در دوره]]/'تنظیمات دوره'!$B$3,TblDispatch[کف],1),0)*'تنظیمات دوره'!$B$3,0)</f>
        <v>#N/A</v>
      </c>
      <c r="O123" s="49" t="e">
        <f>IF(Table26[[#This Row],[جایگاه سازمانی]]="ستاد",(Table26[[#This Row],[تعداد بازدید میدانی در دوره]]/2+Table26[[#This Row],[تعداد فرماندهی حادثه در دوره]])*0.1+1,0)</f>
        <v>#N/A</v>
      </c>
      <c r="P123" s="49" t="e">
        <f>SUM(Table26[[#This Row],[عملکرد دوره عملیاتی]:[عملکرد دوره ستادی]])</f>
        <v>#N/A</v>
      </c>
      <c r="Q123" s="48">
        <v>100</v>
      </c>
      <c r="R123" s="48">
        <f ca="1">OFFSET(Table10[[#Headers],[امتیاز]],MATCH(Table26[[#This Row],[رضایت]],Table10[کف],1),0)</f>
        <v>5</v>
      </c>
      <c r="S123" s="49" t="e">
        <f ca="1">(VLOOKUP(Table26[[#This Row],[شماره پرسنلی]],Table1[#All],16,FALSE)+Table26[[#This Row],[امتیاز کارکرد]]+Table26[[#This Row],[امتیاز رضایت]])*Table26[[#This Row],[رتبه کارمند]]*Table26[[#This Row],[امتیاز عملکرد]]</f>
        <v>#N/A</v>
      </c>
      <c r="T123" s="50" t="e">
        <f ca="1">ROUND(Table26[[#This Row],[امتیاز نهایی]]*'تنظیمات دوره'!$B$6,0)</f>
        <v>#N/A</v>
      </c>
      <c r="U123" s="43"/>
    </row>
    <row r="124" spans="1:21" x14ac:dyDescent="0.15">
      <c r="A124" s="42">
        <v>121</v>
      </c>
      <c r="B124" s="35"/>
      <c r="C124" s="36" t="e">
        <f>VLOOKUP(Table26[[#This Row],[شماره پرسنلی]],Table1[[شماره پرسنلی]:[نام خانوادگی]],2,FALSE)&amp; " " &amp; VLOOKUP(Table26[[#This Row],[شماره پرسنلی]],Table1[[شماره پرسنلی]:[نام خانوادگی]],3,FALSE)</f>
        <v>#N/A</v>
      </c>
      <c r="D124" s="36" t="e">
        <f>VLOOKUP(Table26[[#This Row],[شماره پرسنلی]],Table1[#All],7,FALSE)</f>
        <v>#N/A</v>
      </c>
      <c r="E124" s="48" t="e">
        <f>VLOOKUP(Table26[[#This Row],[شماره پرسنلی]],Table1[#All],6,FALSE)</f>
        <v>#N/A</v>
      </c>
      <c r="F124" s="51">
        <v>456</v>
      </c>
      <c r="G124" s="49">
        <f>Table26[[#This Row],[کارکرد دوره (ساعت)]]/8*'جداول پایه'!$B$24</f>
        <v>5.7</v>
      </c>
      <c r="H124" s="37">
        <v>0</v>
      </c>
      <c r="I124" s="37">
        <v>11</v>
      </c>
      <c r="J124" s="37">
        <v>0</v>
      </c>
      <c r="K124" s="37">
        <v>0</v>
      </c>
      <c r="L124" s="37">
        <v>0</v>
      </c>
      <c r="M124" s="49" t="e">
        <f>IF(Table26[[#This Row],[جایگاه سازمانی]]="عملیاتی",(Table26[[#This Row],[تعداد ماموریت شهری]]/7+Table26[[#This Row],[تعداد ماموریت جاده ای]]/3)*0.1+1,0)</f>
        <v>#N/A</v>
      </c>
      <c r="N124" s="49" t="e">
        <f ca="1">IF(Table26[[#This Row],[جایگاه سازمانی]]="دیسپچ",OFFSET(TblDispatch[[#Headers],[امتیاز]],MATCH(Table26[[#This Row],[تعداد تماس در دوره]]/'تنظیمات دوره'!$B$3,TblDispatch[کف],1),0)*'تنظیمات دوره'!$B$3,0)</f>
        <v>#N/A</v>
      </c>
      <c r="O124" s="49" t="e">
        <f>IF(Table26[[#This Row],[جایگاه سازمانی]]="ستاد",(Table26[[#This Row],[تعداد بازدید میدانی در دوره]]/2+Table26[[#This Row],[تعداد فرماندهی حادثه در دوره]])*0.1+1,0)</f>
        <v>#N/A</v>
      </c>
      <c r="P124" s="49" t="e">
        <f>SUM(Table26[[#This Row],[عملکرد دوره عملیاتی]:[عملکرد دوره ستادی]])</f>
        <v>#N/A</v>
      </c>
      <c r="Q124" s="48">
        <v>100</v>
      </c>
      <c r="R124" s="48">
        <f ca="1">OFFSET(Table10[[#Headers],[امتیاز]],MATCH(Table26[[#This Row],[رضایت]],Table10[کف],1),0)</f>
        <v>5</v>
      </c>
      <c r="S124" s="49" t="e">
        <f ca="1">(VLOOKUP(Table26[[#This Row],[شماره پرسنلی]],Table1[#All],16,FALSE)+Table26[[#This Row],[امتیاز کارکرد]]+Table26[[#This Row],[امتیاز رضایت]])*Table26[[#This Row],[رتبه کارمند]]*Table26[[#This Row],[امتیاز عملکرد]]</f>
        <v>#N/A</v>
      </c>
      <c r="T124" s="50" t="e">
        <f ca="1">ROUND(Table26[[#This Row],[امتیاز نهایی]]*'تنظیمات دوره'!$B$6,0)</f>
        <v>#N/A</v>
      </c>
      <c r="U124" s="43"/>
    </row>
    <row r="125" spans="1:21" x14ac:dyDescent="0.15">
      <c r="A125" s="42">
        <v>122</v>
      </c>
      <c r="B125" s="35"/>
      <c r="C125" s="36" t="e">
        <f>VLOOKUP(Table26[[#This Row],[شماره پرسنلی]],Table1[[شماره پرسنلی]:[نام خانوادگی]],2,FALSE)&amp; " " &amp; VLOOKUP(Table26[[#This Row],[شماره پرسنلی]],Table1[[شماره پرسنلی]:[نام خانوادگی]],3,FALSE)</f>
        <v>#N/A</v>
      </c>
      <c r="D125" s="36" t="e">
        <f>VLOOKUP(Table26[[#This Row],[شماره پرسنلی]],Table1[#All],7,FALSE)</f>
        <v>#N/A</v>
      </c>
      <c r="E125" s="48" t="e">
        <f>VLOOKUP(Table26[[#This Row],[شماره پرسنلی]],Table1[#All],6,FALSE)</f>
        <v>#N/A</v>
      </c>
      <c r="F125" s="51">
        <v>528</v>
      </c>
      <c r="G125" s="49">
        <f>Table26[[#This Row],[کارکرد دوره (ساعت)]]/8*'جداول پایه'!$B$24</f>
        <v>6.6000000000000005</v>
      </c>
      <c r="H125" s="37">
        <v>0</v>
      </c>
      <c r="I125" s="37">
        <v>11</v>
      </c>
      <c r="J125" s="37">
        <v>0</v>
      </c>
      <c r="K125" s="37">
        <v>0</v>
      </c>
      <c r="L125" s="37">
        <v>0</v>
      </c>
      <c r="M125" s="49" t="e">
        <f>IF(Table26[[#This Row],[جایگاه سازمانی]]="عملیاتی",(Table26[[#This Row],[تعداد ماموریت شهری]]/7+Table26[[#This Row],[تعداد ماموریت جاده ای]]/3)*0.1+1,0)</f>
        <v>#N/A</v>
      </c>
      <c r="N125" s="49" t="e">
        <f ca="1">IF(Table26[[#This Row],[جایگاه سازمانی]]="دیسپچ",OFFSET(TblDispatch[[#Headers],[امتیاز]],MATCH(Table26[[#This Row],[تعداد تماس در دوره]]/'تنظیمات دوره'!$B$3,TblDispatch[کف],1),0)*'تنظیمات دوره'!$B$3,0)</f>
        <v>#N/A</v>
      </c>
      <c r="O125" s="49" t="e">
        <f>IF(Table26[[#This Row],[جایگاه سازمانی]]="ستاد",(Table26[[#This Row],[تعداد بازدید میدانی در دوره]]/2+Table26[[#This Row],[تعداد فرماندهی حادثه در دوره]])*0.1+1,0)</f>
        <v>#N/A</v>
      </c>
      <c r="P125" s="49" t="e">
        <f>SUM(Table26[[#This Row],[عملکرد دوره عملیاتی]:[عملکرد دوره ستادی]])</f>
        <v>#N/A</v>
      </c>
      <c r="Q125" s="48">
        <v>100</v>
      </c>
      <c r="R125" s="48">
        <f ca="1">OFFSET(Table10[[#Headers],[امتیاز]],MATCH(Table26[[#This Row],[رضایت]],Table10[کف],1),0)</f>
        <v>5</v>
      </c>
      <c r="S125" s="49" t="e">
        <f ca="1">(VLOOKUP(Table26[[#This Row],[شماره پرسنلی]],Table1[#All],16,FALSE)+Table26[[#This Row],[امتیاز کارکرد]]+Table26[[#This Row],[امتیاز رضایت]])*Table26[[#This Row],[رتبه کارمند]]*Table26[[#This Row],[امتیاز عملکرد]]</f>
        <v>#N/A</v>
      </c>
      <c r="T125" s="50" t="e">
        <f ca="1">ROUND(Table26[[#This Row],[امتیاز نهایی]]*'تنظیمات دوره'!$B$6,0)</f>
        <v>#N/A</v>
      </c>
      <c r="U125" s="43"/>
    </row>
    <row r="126" spans="1:21" x14ac:dyDescent="0.15">
      <c r="A126" s="42">
        <v>123</v>
      </c>
      <c r="B126" s="35"/>
      <c r="C126" s="36" t="e">
        <f>VLOOKUP(Table26[[#This Row],[شماره پرسنلی]],Table1[[شماره پرسنلی]:[نام خانوادگی]],2,FALSE)&amp; " " &amp; VLOOKUP(Table26[[#This Row],[شماره پرسنلی]],Table1[[شماره پرسنلی]:[نام خانوادگی]],3,FALSE)</f>
        <v>#N/A</v>
      </c>
      <c r="D126" s="36" t="e">
        <f>VLOOKUP(Table26[[#This Row],[شماره پرسنلی]],Table1[#All],7,FALSE)</f>
        <v>#N/A</v>
      </c>
      <c r="E126" s="48" t="e">
        <f>VLOOKUP(Table26[[#This Row],[شماره پرسنلی]],Table1[#All],6,FALSE)</f>
        <v>#N/A</v>
      </c>
      <c r="F126" s="51">
        <v>552</v>
      </c>
      <c r="G126" s="49">
        <f>Table26[[#This Row],[کارکرد دوره (ساعت)]]/8*'جداول پایه'!$B$24</f>
        <v>6.9</v>
      </c>
      <c r="H126" s="37">
        <v>0</v>
      </c>
      <c r="I126" s="37">
        <v>8</v>
      </c>
      <c r="J126" s="37">
        <v>0</v>
      </c>
      <c r="K126" s="37">
        <v>0</v>
      </c>
      <c r="L126" s="37">
        <v>0</v>
      </c>
      <c r="M126" s="49" t="e">
        <f>IF(Table26[[#This Row],[جایگاه سازمانی]]="عملیاتی",(Table26[[#This Row],[تعداد ماموریت شهری]]/7+Table26[[#This Row],[تعداد ماموریت جاده ای]]/3)*0.1+1,0)</f>
        <v>#N/A</v>
      </c>
      <c r="N126" s="49" t="e">
        <f ca="1">IF(Table26[[#This Row],[جایگاه سازمانی]]="دیسپچ",OFFSET(TblDispatch[[#Headers],[امتیاز]],MATCH(Table26[[#This Row],[تعداد تماس در دوره]]/'تنظیمات دوره'!$B$3,TblDispatch[کف],1),0)*'تنظیمات دوره'!$B$3,0)</f>
        <v>#N/A</v>
      </c>
      <c r="O126" s="49" t="e">
        <f>IF(Table26[[#This Row],[جایگاه سازمانی]]="ستاد",(Table26[[#This Row],[تعداد بازدید میدانی در دوره]]/2+Table26[[#This Row],[تعداد فرماندهی حادثه در دوره]])*0.1+1,0)</f>
        <v>#N/A</v>
      </c>
      <c r="P126" s="49" t="e">
        <f>SUM(Table26[[#This Row],[عملکرد دوره عملیاتی]:[عملکرد دوره ستادی]])</f>
        <v>#N/A</v>
      </c>
      <c r="Q126" s="48">
        <v>100</v>
      </c>
      <c r="R126" s="48">
        <f ca="1">OFFSET(Table10[[#Headers],[امتیاز]],MATCH(Table26[[#This Row],[رضایت]],Table10[کف],1),0)</f>
        <v>5</v>
      </c>
      <c r="S126" s="49" t="e">
        <f ca="1">(VLOOKUP(Table26[[#This Row],[شماره پرسنلی]],Table1[#All],16,FALSE)+Table26[[#This Row],[امتیاز کارکرد]]+Table26[[#This Row],[امتیاز رضایت]])*Table26[[#This Row],[رتبه کارمند]]*Table26[[#This Row],[امتیاز عملکرد]]</f>
        <v>#N/A</v>
      </c>
      <c r="T126" s="50" t="e">
        <f ca="1">ROUND(Table26[[#This Row],[امتیاز نهایی]]*'تنظیمات دوره'!$B$6,0)</f>
        <v>#N/A</v>
      </c>
      <c r="U126" s="43"/>
    </row>
    <row r="127" spans="1:21" x14ac:dyDescent="0.15">
      <c r="A127" s="42">
        <v>124</v>
      </c>
      <c r="B127" s="35"/>
      <c r="C127" s="36" t="e">
        <f>VLOOKUP(Table26[[#This Row],[شماره پرسنلی]],Table1[[شماره پرسنلی]:[نام خانوادگی]],2,FALSE)&amp; " " &amp; VLOOKUP(Table26[[#This Row],[شماره پرسنلی]],Table1[[شماره پرسنلی]:[نام خانوادگی]],3,FALSE)</f>
        <v>#N/A</v>
      </c>
      <c r="D127" s="36" t="e">
        <f>VLOOKUP(Table26[[#This Row],[شماره پرسنلی]],Table1[#All],7,FALSE)</f>
        <v>#N/A</v>
      </c>
      <c r="E127" s="48" t="e">
        <f>VLOOKUP(Table26[[#This Row],[شماره پرسنلی]],Table1[#All],6,FALSE)</f>
        <v>#N/A</v>
      </c>
      <c r="F127" s="51">
        <v>504</v>
      </c>
      <c r="G127" s="49">
        <f>Table26[[#This Row],[کارکرد دوره (ساعت)]]/8*'جداول پایه'!$B$24</f>
        <v>6.3000000000000007</v>
      </c>
      <c r="H127" s="37">
        <v>0</v>
      </c>
      <c r="I127" s="37">
        <v>23</v>
      </c>
      <c r="J127" s="37">
        <v>0</v>
      </c>
      <c r="K127" s="37">
        <v>0</v>
      </c>
      <c r="L127" s="37">
        <v>0</v>
      </c>
      <c r="M127" s="49" t="e">
        <f>IF(Table26[[#This Row],[جایگاه سازمانی]]="عملیاتی",(Table26[[#This Row],[تعداد ماموریت شهری]]/7+Table26[[#This Row],[تعداد ماموریت جاده ای]]/3)*0.1+1,0)</f>
        <v>#N/A</v>
      </c>
      <c r="N127" s="49" t="e">
        <f ca="1">IF(Table26[[#This Row],[جایگاه سازمانی]]="دیسپچ",OFFSET(TblDispatch[[#Headers],[امتیاز]],MATCH(Table26[[#This Row],[تعداد تماس در دوره]]/'تنظیمات دوره'!$B$3,TblDispatch[کف],1),0)*'تنظیمات دوره'!$B$3,0)</f>
        <v>#N/A</v>
      </c>
      <c r="O127" s="49" t="e">
        <f>IF(Table26[[#This Row],[جایگاه سازمانی]]="ستاد",(Table26[[#This Row],[تعداد بازدید میدانی در دوره]]/2+Table26[[#This Row],[تعداد فرماندهی حادثه در دوره]])*0.1+1,0)</f>
        <v>#N/A</v>
      </c>
      <c r="P127" s="49" t="e">
        <f>SUM(Table26[[#This Row],[عملکرد دوره عملیاتی]:[عملکرد دوره ستادی]])</f>
        <v>#N/A</v>
      </c>
      <c r="Q127" s="48">
        <v>100</v>
      </c>
      <c r="R127" s="48">
        <f ca="1">OFFSET(Table10[[#Headers],[امتیاز]],MATCH(Table26[[#This Row],[رضایت]],Table10[کف],1),0)</f>
        <v>5</v>
      </c>
      <c r="S127" s="49" t="e">
        <f ca="1">(VLOOKUP(Table26[[#This Row],[شماره پرسنلی]],Table1[#All],16,FALSE)+Table26[[#This Row],[امتیاز کارکرد]]+Table26[[#This Row],[امتیاز رضایت]])*Table26[[#This Row],[رتبه کارمند]]*Table26[[#This Row],[امتیاز عملکرد]]</f>
        <v>#N/A</v>
      </c>
      <c r="T127" s="50" t="e">
        <f ca="1">ROUND(Table26[[#This Row],[امتیاز نهایی]]*'تنظیمات دوره'!$B$6,0)</f>
        <v>#N/A</v>
      </c>
      <c r="U127" s="43"/>
    </row>
    <row r="128" spans="1:21" x14ac:dyDescent="0.15">
      <c r="A128" s="42">
        <v>125</v>
      </c>
      <c r="B128" s="35"/>
      <c r="C128" s="36" t="e">
        <f>VLOOKUP(Table26[[#This Row],[شماره پرسنلی]],Table1[[شماره پرسنلی]:[نام خانوادگی]],2,FALSE)&amp; " " &amp; VLOOKUP(Table26[[#This Row],[شماره پرسنلی]],Table1[[شماره پرسنلی]:[نام خانوادگی]],3,FALSE)</f>
        <v>#N/A</v>
      </c>
      <c r="D128" s="36" t="e">
        <f>VLOOKUP(Table26[[#This Row],[شماره پرسنلی]],Table1[#All],7,FALSE)</f>
        <v>#N/A</v>
      </c>
      <c r="E128" s="48" t="e">
        <f>VLOOKUP(Table26[[#This Row],[شماره پرسنلی]],Table1[#All],6,FALSE)</f>
        <v>#N/A</v>
      </c>
      <c r="F128" s="51">
        <v>432</v>
      </c>
      <c r="G128" s="49">
        <f>Table26[[#This Row],[کارکرد دوره (ساعت)]]/8*'جداول پایه'!$B$24</f>
        <v>5.4</v>
      </c>
      <c r="H128" s="37">
        <v>0</v>
      </c>
      <c r="I128" s="37">
        <v>16</v>
      </c>
      <c r="J128" s="37">
        <v>0</v>
      </c>
      <c r="K128" s="37">
        <v>0</v>
      </c>
      <c r="L128" s="37">
        <v>0</v>
      </c>
      <c r="M128" s="49" t="e">
        <f>IF(Table26[[#This Row],[جایگاه سازمانی]]="عملیاتی",(Table26[[#This Row],[تعداد ماموریت شهری]]/7+Table26[[#This Row],[تعداد ماموریت جاده ای]]/3)*0.1+1,0)</f>
        <v>#N/A</v>
      </c>
      <c r="N128" s="49" t="e">
        <f ca="1">IF(Table26[[#This Row],[جایگاه سازمانی]]="دیسپچ",OFFSET(TblDispatch[[#Headers],[امتیاز]],MATCH(Table26[[#This Row],[تعداد تماس در دوره]]/'تنظیمات دوره'!$B$3,TblDispatch[کف],1),0)*'تنظیمات دوره'!$B$3,0)</f>
        <v>#N/A</v>
      </c>
      <c r="O128" s="49" t="e">
        <f>IF(Table26[[#This Row],[جایگاه سازمانی]]="ستاد",(Table26[[#This Row],[تعداد بازدید میدانی در دوره]]/2+Table26[[#This Row],[تعداد فرماندهی حادثه در دوره]])*0.1+1,0)</f>
        <v>#N/A</v>
      </c>
      <c r="P128" s="49" t="e">
        <f>SUM(Table26[[#This Row],[عملکرد دوره عملیاتی]:[عملکرد دوره ستادی]])</f>
        <v>#N/A</v>
      </c>
      <c r="Q128" s="48">
        <v>100</v>
      </c>
      <c r="R128" s="48">
        <f ca="1">OFFSET(Table10[[#Headers],[امتیاز]],MATCH(Table26[[#This Row],[رضایت]],Table10[کف],1),0)</f>
        <v>5</v>
      </c>
      <c r="S128" s="49" t="e">
        <f ca="1">(VLOOKUP(Table26[[#This Row],[شماره پرسنلی]],Table1[#All],16,FALSE)+Table26[[#This Row],[امتیاز کارکرد]]+Table26[[#This Row],[امتیاز رضایت]])*Table26[[#This Row],[رتبه کارمند]]*Table26[[#This Row],[امتیاز عملکرد]]</f>
        <v>#N/A</v>
      </c>
      <c r="T128" s="50" t="e">
        <f ca="1">ROUND(Table26[[#This Row],[امتیاز نهایی]]*'تنظیمات دوره'!$B$6,0)</f>
        <v>#N/A</v>
      </c>
      <c r="U128" s="43"/>
    </row>
    <row r="129" spans="1:21" x14ac:dyDescent="0.15">
      <c r="A129" s="42">
        <v>126</v>
      </c>
      <c r="B129" s="35"/>
      <c r="C129" s="36" t="e">
        <f>VLOOKUP(Table26[[#This Row],[شماره پرسنلی]],Table1[[شماره پرسنلی]:[نام خانوادگی]],2,FALSE)&amp; " " &amp; VLOOKUP(Table26[[#This Row],[شماره پرسنلی]],Table1[[شماره پرسنلی]:[نام خانوادگی]],3,FALSE)</f>
        <v>#N/A</v>
      </c>
      <c r="D129" s="36" t="e">
        <f>VLOOKUP(Table26[[#This Row],[شماره پرسنلی]],Table1[#All],7,FALSE)</f>
        <v>#N/A</v>
      </c>
      <c r="E129" s="48" t="e">
        <f>VLOOKUP(Table26[[#This Row],[شماره پرسنلی]],Table1[#All],6,FALSE)</f>
        <v>#N/A</v>
      </c>
      <c r="F129" s="51">
        <v>552</v>
      </c>
      <c r="G129" s="49">
        <f>Table26[[#This Row],[کارکرد دوره (ساعت)]]/8*'جداول پایه'!$B$24</f>
        <v>6.9</v>
      </c>
      <c r="H129" s="37">
        <v>0</v>
      </c>
      <c r="I129" s="37">
        <v>12</v>
      </c>
      <c r="J129" s="37">
        <v>0</v>
      </c>
      <c r="K129" s="37">
        <v>0</v>
      </c>
      <c r="L129" s="37">
        <v>0</v>
      </c>
      <c r="M129" s="49" t="e">
        <f>IF(Table26[[#This Row],[جایگاه سازمانی]]="عملیاتی",(Table26[[#This Row],[تعداد ماموریت شهری]]/7+Table26[[#This Row],[تعداد ماموریت جاده ای]]/3)*0.1+1,0)</f>
        <v>#N/A</v>
      </c>
      <c r="N129" s="49" t="e">
        <f ca="1">IF(Table26[[#This Row],[جایگاه سازمانی]]="دیسپچ",OFFSET(TblDispatch[[#Headers],[امتیاز]],MATCH(Table26[[#This Row],[تعداد تماس در دوره]]/'تنظیمات دوره'!$B$3,TblDispatch[کف],1),0)*'تنظیمات دوره'!$B$3,0)</f>
        <v>#N/A</v>
      </c>
      <c r="O129" s="49" t="e">
        <f>IF(Table26[[#This Row],[جایگاه سازمانی]]="ستاد",(Table26[[#This Row],[تعداد بازدید میدانی در دوره]]/2+Table26[[#This Row],[تعداد فرماندهی حادثه در دوره]])*0.1+1,0)</f>
        <v>#N/A</v>
      </c>
      <c r="P129" s="49" t="e">
        <f>SUM(Table26[[#This Row],[عملکرد دوره عملیاتی]:[عملکرد دوره ستادی]])</f>
        <v>#N/A</v>
      </c>
      <c r="Q129" s="48">
        <v>100</v>
      </c>
      <c r="R129" s="48">
        <f ca="1">OFFSET(Table10[[#Headers],[امتیاز]],MATCH(Table26[[#This Row],[رضایت]],Table10[کف],1),0)</f>
        <v>5</v>
      </c>
      <c r="S129" s="49" t="e">
        <f ca="1">(VLOOKUP(Table26[[#This Row],[شماره پرسنلی]],Table1[#All],16,FALSE)+Table26[[#This Row],[امتیاز کارکرد]]+Table26[[#This Row],[امتیاز رضایت]])*Table26[[#This Row],[رتبه کارمند]]*Table26[[#This Row],[امتیاز عملکرد]]</f>
        <v>#N/A</v>
      </c>
      <c r="T129" s="50" t="e">
        <f ca="1">ROUND(Table26[[#This Row],[امتیاز نهایی]]*'تنظیمات دوره'!$B$6,0)</f>
        <v>#N/A</v>
      </c>
      <c r="U129" s="43"/>
    </row>
    <row r="130" spans="1:21" x14ac:dyDescent="0.15">
      <c r="A130" s="42">
        <v>127</v>
      </c>
      <c r="B130" s="35"/>
      <c r="C130" s="36" t="e">
        <f>VLOOKUP(Table26[[#This Row],[شماره پرسنلی]],Table1[[شماره پرسنلی]:[نام خانوادگی]],2,FALSE)&amp; " " &amp; VLOOKUP(Table26[[#This Row],[شماره پرسنلی]],Table1[[شماره پرسنلی]:[نام خانوادگی]],3,FALSE)</f>
        <v>#N/A</v>
      </c>
      <c r="D130" s="36" t="e">
        <f>VLOOKUP(Table26[[#This Row],[شماره پرسنلی]],Table1[#All],7,FALSE)</f>
        <v>#N/A</v>
      </c>
      <c r="E130" s="48" t="e">
        <f>VLOOKUP(Table26[[#This Row],[شماره پرسنلی]],Table1[#All],6,FALSE)</f>
        <v>#N/A</v>
      </c>
      <c r="F130" s="51">
        <v>552</v>
      </c>
      <c r="G130" s="49">
        <f>Table26[[#This Row],[کارکرد دوره (ساعت)]]/8*'جداول پایه'!$B$24</f>
        <v>6.9</v>
      </c>
      <c r="H130" s="37">
        <v>0</v>
      </c>
      <c r="I130" s="37">
        <v>14</v>
      </c>
      <c r="J130" s="37">
        <v>0</v>
      </c>
      <c r="K130" s="37">
        <v>0</v>
      </c>
      <c r="L130" s="37">
        <v>0</v>
      </c>
      <c r="M130" s="49" t="e">
        <f>IF(Table26[[#This Row],[جایگاه سازمانی]]="عملیاتی",(Table26[[#This Row],[تعداد ماموریت شهری]]/7+Table26[[#This Row],[تعداد ماموریت جاده ای]]/3)*0.1+1,0)</f>
        <v>#N/A</v>
      </c>
      <c r="N130" s="49" t="e">
        <f ca="1">IF(Table26[[#This Row],[جایگاه سازمانی]]="دیسپچ",OFFSET(TblDispatch[[#Headers],[امتیاز]],MATCH(Table26[[#This Row],[تعداد تماس در دوره]]/'تنظیمات دوره'!$B$3,TblDispatch[کف],1),0)*'تنظیمات دوره'!$B$3,0)</f>
        <v>#N/A</v>
      </c>
      <c r="O130" s="49" t="e">
        <f>IF(Table26[[#This Row],[جایگاه سازمانی]]="ستاد",(Table26[[#This Row],[تعداد بازدید میدانی در دوره]]/2+Table26[[#This Row],[تعداد فرماندهی حادثه در دوره]])*0.1+1,0)</f>
        <v>#N/A</v>
      </c>
      <c r="P130" s="49" t="e">
        <f>SUM(Table26[[#This Row],[عملکرد دوره عملیاتی]:[عملکرد دوره ستادی]])</f>
        <v>#N/A</v>
      </c>
      <c r="Q130" s="48">
        <v>100</v>
      </c>
      <c r="R130" s="48">
        <f ca="1">OFFSET(Table10[[#Headers],[امتیاز]],MATCH(Table26[[#This Row],[رضایت]],Table10[کف],1),0)</f>
        <v>5</v>
      </c>
      <c r="S130" s="49" t="e">
        <f ca="1">(VLOOKUP(Table26[[#This Row],[شماره پرسنلی]],Table1[#All],16,FALSE)+Table26[[#This Row],[امتیاز کارکرد]]+Table26[[#This Row],[امتیاز رضایت]])*Table26[[#This Row],[رتبه کارمند]]*Table26[[#This Row],[امتیاز عملکرد]]</f>
        <v>#N/A</v>
      </c>
      <c r="T130" s="50" t="e">
        <f ca="1">ROUND(Table26[[#This Row],[امتیاز نهایی]]*'تنظیمات دوره'!$B$6,0)</f>
        <v>#N/A</v>
      </c>
      <c r="U130" s="43"/>
    </row>
    <row r="131" spans="1:21" x14ac:dyDescent="0.15">
      <c r="A131" s="42">
        <v>128</v>
      </c>
      <c r="B131" s="35"/>
      <c r="C131" s="36" t="e">
        <f>VLOOKUP(Table26[[#This Row],[شماره پرسنلی]],Table1[[شماره پرسنلی]:[نام خانوادگی]],2,FALSE)&amp; " " &amp; VLOOKUP(Table26[[#This Row],[شماره پرسنلی]],Table1[[شماره پرسنلی]:[نام خانوادگی]],3,FALSE)</f>
        <v>#N/A</v>
      </c>
      <c r="D131" s="36" t="e">
        <f>VLOOKUP(Table26[[#This Row],[شماره پرسنلی]],Table1[#All],7,FALSE)</f>
        <v>#N/A</v>
      </c>
      <c r="E131" s="48" t="e">
        <f>VLOOKUP(Table26[[#This Row],[شماره پرسنلی]],Table1[#All],6,FALSE)</f>
        <v>#N/A</v>
      </c>
      <c r="F131" s="51">
        <v>456</v>
      </c>
      <c r="G131" s="49">
        <f>Table26[[#This Row],[کارکرد دوره (ساعت)]]/8*'جداول پایه'!$B$24</f>
        <v>5.7</v>
      </c>
      <c r="H131" s="37">
        <v>0</v>
      </c>
      <c r="I131" s="37">
        <v>5</v>
      </c>
      <c r="J131" s="37">
        <v>0</v>
      </c>
      <c r="K131" s="37">
        <v>0</v>
      </c>
      <c r="L131" s="37">
        <v>0</v>
      </c>
      <c r="M131" s="49" t="e">
        <f>IF(Table26[[#This Row],[جایگاه سازمانی]]="عملیاتی",(Table26[[#This Row],[تعداد ماموریت شهری]]/7+Table26[[#This Row],[تعداد ماموریت جاده ای]]/3)*0.1+1,0)</f>
        <v>#N/A</v>
      </c>
      <c r="N131" s="49" t="e">
        <f ca="1">IF(Table26[[#This Row],[جایگاه سازمانی]]="دیسپچ",OFFSET(TblDispatch[[#Headers],[امتیاز]],MATCH(Table26[[#This Row],[تعداد تماس در دوره]]/'تنظیمات دوره'!$B$3,TblDispatch[کف],1),0)*'تنظیمات دوره'!$B$3,0)</f>
        <v>#N/A</v>
      </c>
      <c r="O131" s="49" t="e">
        <f>IF(Table26[[#This Row],[جایگاه سازمانی]]="ستاد",(Table26[[#This Row],[تعداد بازدید میدانی در دوره]]/2+Table26[[#This Row],[تعداد فرماندهی حادثه در دوره]])*0.1+1,0)</f>
        <v>#N/A</v>
      </c>
      <c r="P131" s="49" t="e">
        <f>SUM(Table26[[#This Row],[عملکرد دوره عملیاتی]:[عملکرد دوره ستادی]])</f>
        <v>#N/A</v>
      </c>
      <c r="Q131" s="48">
        <v>100</v>
      </c>
      <c r="R131" s="48">
        <f ca="1">OFFSET(Table10[[#Headers],[امتیاز]],MATCH(Table26[[#This Row],[رضایت]],Table10[کف],1),0)</f>
        <v>5</v>
      </c>
      <c r="S131" s="49" t="e">
        <f ca="1">(VLOOKUP(Table26[[#This Row],[شماره پرسنلی]],Table1[#All],16,FALSE)+Table26[[#This Row],[امتیاز کارکرد]]+Table26[[#This Row],[امتیاز رضایت]])*Table26[[#This Row],[رتبه کارمند]]*Table26[[#This Row],[امتیاز عملکرد]]</f>
        <v>#N/A</v>
      </c>
      <c r="T131" s="50" t="e">
        <f ca="1">ROUND(Table26[[#This Row],[امتیاز نهایی]]*'تنظیمات دوره'!$B$6,0)</f>
        <v>#N/A</v>
      </c>
      <c r="U131" s="43"/>
    </row>
    <row r="132" spans="1:21" x14ac:dyDescent="0.15">
      <c r="A132" s="42">
        <v>129</v>
      </c>
      <c r="B132" s="35"/>
      <c r="C132" s="36" t="e">
        <f>VLOOKUP(Table26[[#This Row],[شماره پرسنلی]],Table1[[شماره پرسنلی]:[نام خانوادگی]],2,FALSE)&amp; " " &amp; VLOOKUP(Table26[[#This Row],[شماره پرسنلی]],Table1[[شماره پرسنلی]:[نام خانوادگی]],3,FALSE)</f>
        <v>#N/A</v>
      </c>
      <c r="D132" s="36" t="e">
        <f>VLOOKUP(Table26[[#This Row],[شماره پرسنلی]],Table1[#All],7,FALSE)</f>
        <v>#N/A</v>
      </c>
      <c r="E132" s="48" t="e">
        <f>VLOOKUP(Table26[[#This Row],[شماره پرسنلی]],Table1[#All],6,FALSE)</f>
        <v>#N/A</v>
      </c>
      <c r="F132" s="51">
        <v>552</v>
      </c>
      <c r="G132" s="49">
        <f>Table26[[#This Row],[کارکرد دوره (ساعت)]]/8*'جداول پایه'!$B$24</f>
        <v>6.9</v>
      </c>
      <c r="H132" s="37">
        <v>27</v>
      </c>
      <c r="I132" s="37">
        <v>3</v>
      </c>
      <c r="J132" s="37">
        <v>0</v>
      </c>
      <c r="K132" s="37">
        <v>0</v>
      </c>
      <c r="L132" s="37">
        <v>0</v>
      </c>
      <c r="M132" s="49" t="e">
        <f>IF(Table26[[#This Row],[جایگاه سازمانی]]="عملیاتی",(Table26[[#This Row],[تعداد ماموریت شهری]]/7+Table26[[#This Row],[تعداد ماموریت جاده ای]]/3)*0.1+1,0)</f>
        <v>#N/A</v>
      </c>
      <c r="N132" s="49" t="e">
        <f ca="1">IF(Table26[[#This Row],[جایگاه سازمانی]]="دیسپچ",OFFSET(TblDispatch[[#Headers],[امتیاز]],MATCH(Table26[[#This Row],[تعداد تماس در دوره]]/'تنظیمات دوره'!$B$3,TblDispatch[کف],1),0)*'تنظیمات دوره'!$B$3,0)</f>
        <v>#N/A</v>
      </c>
      <c r="O132" s="49" t="e">
        <f>IF(Table26[[#This Row],[جایگاه سازمانی]]="ستاد",(Table26[[#This Row],[تعداد بازدید میدانی در دوره]]/2+Table26[[#This Row],[تعداد فرماندهی حادثه در دوره]])*0.1+1,0)</f>
        <v>#N/A</v>
      </c>
      <c r="P132" s="49" t="e">
        <f>SUM(Table26[[#This Row],[عملکرد دوره عملیاتی]:[عملکرد دوره ستادی]])</f>
        <v>#N/A</v>
      </c>
      <c r="Q132" s="48">
        <v>100</v>
      </c>
      <c r="R132" s="48">
        <f ca="1">OFFSET(Table10[[#Headers],[امتیاز]],MATCH(Table26[[#This Row],[رضایت]],Table10[کف],1),0)</f>
        <v>5</v>
      </c>
      <c r="S132" s="49" t="e">
        <f ca="1">(VLOOKUP(Table26[[#This Row],[شماره پرسنلی]],Table1[#All],16,FALSE)+Table26[[#This Row],[امتیاز کارکرد]]+Table26[[#This Row],[امتیاز رضایت]])*Table26[[#This Row],[رتبه کارمند]]*Table26[[#This Row],[امتیاز عملکرد]]</f>
        <v>#N/A</v>
      </c>
      <c r="T132" s="50" t="e">
        <f ca="1">ROUND(Table26[[#This Row],[امتیاز نهایی]]*'تنظیمات دوره'!$B$6,0)</f>
        <v>#N/A</v>
      </c>
      <c r="U132" s="43"/>
    </row>
    <row r="133" spans="1:21" x14ac:dyDescent="0.15">
      <c r="A133" s="42">
        <v>130</v>
      </c>
      <c r="B133" s="35"/>
      <c r="C133" s="36" t="e">
        <f>VLOOKUP(Table26[[#This Row],[شماره پرسنلی]],Table1[[شماره پرسنلی]:[نام خانوادگی]],2,FALSE)&amp; " " &amp; VLOOKUP(Table26[[#This Row],[شماره پرسنلی]],Table1[[شماره پرسنلی]:[نام خانوادگی]],3,FALSE)</f>
        <v>#N/A</v>
      </c>
      <c r="D133" s="36" t="e">
        <f>VLOOKUP(Table26[[#This Row],[شماره پرسنلی]],Table1[#All],7,FALSE)</f>
        <v>#N/A</v>
      </c>
      <c r="E133" s="48" t="e">
        <f>VLOOKUP(Table26[[#This Row],[شماره پرسنلی]],Table1[#All],6,FALSE)</f>
        <v>#N/A</v>
      </c>
      <c r="F133" s="51">
        <v>648</v>
      </c>
      <c r="G133" s="49">
        <f>Table26[[#This Row],[کارکرد دوره (ساعت)]]/8*'جداول پایه'!$B$24</f>
        <v>8.1</v>
      </c>
      <c r="H133" s="37">
        <v>28</v>
      </c>
      <c r="I133" s="37">
        <v>0</v>
      </c>
      <c r="J133" s="37">
        <v>0</v>
      </c>
      <c r="K133" s="37">
        <v>0</v>
      </c>
      <c r="L133" s="37">
        <v>0</v>
      </c>
      <c r="M133" s="49" t="e">
        <f>IF(Table26[[#This Row],[جایگاه سازمانی]]="عملیاتی",(Table26[[#This Row],[تعداد ماموریت شهری]]/7+Table26[[#This Row],[تعداد ماموریت جاده ای]]/3)*0.1+1,0)</f>
        <v>#N/A</v>
      </c>
      <c r="N133" s="49" t="e">
        <f ca="1">IF(Table26[[#This Row],[جایگاه سازمانی]]="دیسپچ",OFFSET(TblDispatch[[#Headers],[امتیاز]],MATCH(Table26[[#This Row],[تعداد تماس در دوره]]/'تنظیمات دوره'!$B$3,TblDispatch[کف],1),0)*'تنظیمات دوره'!$B$3,0)</f>
        <v>#N/A</v>
      </c>
      <c r="O133" s="49" t="e">
        <f>IF(Table26[[#This Row],[جایگاه سازمانی]]="ستاد",(Table26[[#This Row],[تعداد بازدید میدانی در دوره]]/2+Table26[[#This Row],[تعداد فرماندهی حادثه در دوره]])*0.1+1,0)</f>
        <v>#N/A</v>
      </c>
      <c r="P133" s="49" t="e">
        <f>SUM(Table26[[#This Row],[عملکرد دوره عملیاتی]:[عملکرد دوره ستادی]])</f>
        <v>#N/A</v>
      </c>
      <c r="Q133" s="48">
        <v>100</v>
      </c>
      <c r="R133" s="48">
        <f ca="1">OFFSET(Table10[[#Headers],[امتیاز]],MATCH(Table26[[#This Row],[رضایت]],Table10[کف],1),0)</f>
        <v>5</v>
      </c>
      <c r="S133" s="49" t="e">
        <f ca="1">(VLOOKUP(Table26[[#This Row],[شماره پرسنلی]],Table1[#All],16,FALSE)+Table26[[#This Row],[امتیاز کارکرد]]+Table26[[#This Row],[امتیاز رضایت]])*Table26[[#This Row],[رتبه کارمند]]*Table26[[#This Row],[امتیاز عملکرد]]</f>
        <v>#N/A</v>
      </c>
      <c r="T133" s="50" t="e">
        <f ca="1">ROUND(Table26[[#This Row],[امتیاز نهایی]]*'تنظیمات دوره'!$B$6,0)</f>
        <v>#N/A</v>
      </c>
      <c r="U133" s="43"/>
    </row>
    <row r="134" spans="1:21" x14ac:dyDescent="0.15">
      <c r="A134" s="42">
        <v>131</v>
      </c>
      <c r="B134" s="35"/>
      <c r="C134" s="36" t="e">
        <f>VLOOKUP(Table26[[#This Row],[شماره پرسنلی]],Table1[[شماره پرسنلی]:[نام خانوادگی]],2,FALSE)&amp; " " &amp; VLOOKUP(Table26[[#This Row],[شماره پرسنلی]],Table1[[شماره پرسنلی]:[نام خانوادگی]],3,FALSE)</f>
        <v>#N/A</v>
      </c>
      <c r="D134" s="36" t="e">
        <f>VLOOKUP(Table26[[#This Row],[شماره پرسنلی]],Table1[#All],7,FALSE)</f>
        <v>#N/A</v>
      </c>
      <c r="E134" s="48" t="e">
        <f>VLOOKUP(Table26[[#This Row],[شماره پرسنلی]],Table1[#All],6,FALSE)</f>
        <v>#N/A</v>
      </c>
      <c r="F134" s="51">
        <v>528</v>
      </c>
      <c r="G134" s="49">
        <f>Table26[[#This Row],[کارکرد دوره (ساعت)]]/8*'جداول پایه'!$B$24</f>
        <v>6.6000000000000005</v>
      </c>
      <c r="H134" s="37">
        <v>0</v>
      </c>
      <c r="I134" s="37">
        <v>18</v>
      </c>
      <c r="J134" s="37">
        <v>0</v>
      </c>
      <c r="K134" s="37">
        <v>0</v>
      </c>
      <c r="L134" s="37">
        <v>0</v>
      </c>
      <c r="M134" s="49" t="e">
        <f>IF(Table26[[#This Row],[جایگاه سازمانی]]="عملیاتی",(Table26[[#This Row],[تعداد ماموریت شهری]]/7+Table26[[#This Row],[تعداد ماموریت جاده ای]]/3)*0.1+1,0)</f>
        <v>#N/A</v>
      </c>
      <c r="N134" s="49" t="e">
        <f ca="1">IF(Table26[[#This Row],[جایگاه سازمانی]]="دیسپچ",OFFSET(TblDispatch[[#Headers],[امتیاز]],MATCH(Table26[[#This Row],[تعداد تماس در دوره]]/'تنظیمات دوره'!$B$3,TblDispatch[کف],1),0)*'تنظیمات دوره'!$B$3,0)</f>
        <v>#N/A</v>
      </c>
      <c r="O134" s="49" t="e">
        <f>IF(Table26[[#This Row],[جایگاه سازمانی]]="ستاد",(Table26[[#This Row],[تعداد بازدید میدانی در دوره]]/2+Table26[[#This Row],[تعداد فرماندهی حادثه در دوره]])*0.1+1,0)</f>
        <v>#N/A</v>
      </c>
      <c r="P134" s="49" t="e">
        <f>SUM(Table26[[#This Row],[عملکرد دوره عملیاتی]:[عملکرد دوره ستادی]])</f>
        <v>#N/A</v>
      </c>
      <c r="Q134" s="48">
        <v>100</v>
      </c>
      <c r="R134" s="48">
        <f ca="1">OFFSET(Table10[[#Headers],[امتیاز]],MATCH(Table26[[#This Row],[رضایت]],Table10[کف],1),0)</f>
        <v>5</v>
      </c>
      <c r="S134" s="49" t="e">
        <f ca="1">(VLOOKUP(Table26[[#This Row],[شماره پرسنلی]],Table1[#All],16,FALSE)+Table26[[#This Row],[امتیاز کارکرد]]+Table26[[#This Row],[امتیاز رضایت]])*Table26[[#This Row],[رتبه کارمند]]*Table26[[#This Row],[امتیاز عملکرد]]</f>
        <v>#N/A</v>
      </c>
      <c r="T134" s="50" t="e">
        <f ca="1">ROUND(Table26[[#This Row],[امتیاز نهایی]]*'تنظیمات دوره'!$B$6,0)</f>
        <v>#N/A</v>
      </c>
      <c r="U134" s="43"/>
    </row>
    <row r="135" spans="1:21" x14ac:dyDescent="0.15">
      <c r="A135" s="42">
        <v>132</v>
      </c>
      <c r="B135" s="35"/>
      <c r="C135" s="36" t="e">
        <f>VLOOKUP(Table26[[#This Row],[شماره پرسنلی]],Table1[[شماره پرسنلی]:[نام خانوادگی]],2,FALSE)&amp; " " &amp; VLOOKUP(Table26[[#This Row],[شماره پرسنلی]],Table1[[شماره پرسنلی]:[نام خانوادگی]],3,FALSE)</f>
        <v>#N/A</v>
      </c>
      <c r="D135" s="36" t="e">
        <f>VLOOKUP(Table26[[#This Row],[شماره پرسنلی]],Table1[#All],7,FALSE)</f>
        <v>#N/A</v>
      </c>
      <c r="E135" s="48" t="e">
        <f>VLOOKUP(Table26[[#This Row],[شماره پرسنلی]],Table1[#All],6,FALSE)</f>
        <v>#N/A</v>
      </c>
      <c r="F135" s="51">
        <v>360</v>
      </c>
      <c r="G135" s="49">
        <f>Table26[[#This Row],[کارکرد دوره (ساعت)]]/8*'جداول پایه'!$B$24</f>
        <v>4.5</v>
      </c>
      <c r="H135" s="37">
        <v>0</v>
      </c>
      <c r="I135" s="37">
        <v>9</v>
      </c>
      <c r="J135" s="37">
        <v>0</v>
      </c>
      <c r="K135" s="37">
        <v>0</v>
      </c>
      <c r="L135" s="37">
        <v>0</v>
      </c>
      <c r="M135" s="49" t="e">
        <f>IF(Table26[[#This Row],[جایگاه سازمانی]]="عملیاتی",(Table26[[#This Row],[تعداد ماموریت شهری]]/7+Table26[[#This Row],[تعداد ماموریت جاده ای]]/3)*0.1+1,0)</f>
        <v>#N/A</v>
      </c>
      <c r="N135" s="49" t="e">
        <f ca="1">IF(Table26[[#This Row],[جایگاه سازمانی]]="دیسپچ",OFFSET(TblDispatch[[#Headers],[امتیاز]],MATCH(Table26[[#This Row],[تعداد تماس در دوره]]/'تنظیمات دوره'!$B$3,TblDispatch[کف],1),0)*'تنظیمات دوره'!$B$3,0)</f>
        <v>#N/A</v>
      </c>
      <c r="O135" s="49" t="e">
        <f>IF(Table26[[#This Row],[جایگاه سازمانی]]="ستاد",(Table26[[#This Row],[تعداد بازدید میدانی در دوره]]/2+Table26[[#This Row],[تعداد فرماندهی حادثه در دوره]])*0.1+1,0)</f>
        <v>#N/A</v>
      </c>
      <c r="P135" s="49" t="e">
        <f>SUM(Table26[[#This Row],[عملکرد دوره عملیاتی]:[عملکرد دوره ستادی]])</f>
        <v>#N/A</v>
      </c>
      <c r="Q135" s="48">
        <v>100</v>
      </c>
      <c r="R135" s="48">
        <f ca="1">OFFSET(Table10[[#Headers],[امتیاز]],MATCH(Table26[[#This Row],[رضایت]],Table10[کف],1),0)</f>
        <v>5</v>
      </c>
      <c r="S135" s="49" t="e">
        <f ca="1">(VLOOKUP(Table26[[#This Row],[شماره پرسنلی]],Table1[#All],16,FALSE)+Table26[[#This Row],[امتیاز کارکرد]]+Table26[[#This Row],[امتیاز رضایت]])*Table26[[#This Row],[رتبه کارمند]]*Table26[[#This Row],[امتیاز عملکرد]]</f>
        <v>#N/A</v>
      </c>
      <c r="T135" s="50" t="e">
        <f ca="1">ROUND(Table26[[#This Row],[امتیاز نهایی]]*'تنظیمات دوره'!$B$6,0)</f>
        <v>#N/A</v>
      </c>
      <c r="U135" s="43"/>
    </row>
    <row r="136" spans="1:21" x14ac:dyDescent="0.15">
      <c r="A136" s="42">
        <v>133</v>
      </c>
      <c r="B136" s="35"/>
      <c r="C136" s="36" t="e">
        <f>VLOOKUP(Table26[[#This Row],[شماره پرسنلی]],Table1[[شماره پرسنلی]:[نام خانوادگی]],2,FALSE)&amp; " " &amp; VLOOKUP(Table26[[#This Row],[شماره پرسنلی]],Table1[[شماره پرسنلی]:[نام خانوادگی]],3,FALSE)</f>
        <v>#N/A</v>
      </c>
      <c r="D136" s="36" t="e">
        <f>VLOOKUP(Table26[[#This Row],[شماره پرسنلی]],Table1[#All],7,FALSE)</f>
        <v>#N/A</v>
      </c>
      <c r="E136" s="48" t="e">
        <f>VLOOKUP(Table26[[#This Row],[شماره پرسنلی]],Table1[#All],6,FALSE)</f>
        <v>#N/A</v>
      </c>
      <c r="F136" s="51">
        <v>480</v>
      </c>
      <c r="G136" s="49">
        <f>Table26[[#This Row],[کارکرد دوره (ساعت)]]/8*'جداول پایه'!$B$24</f>
        <v>6</v>
      </c>
      <c r="H136" s="37">
        <v>0</v>
      </c>
      <c r="I136" s="37">
        <v>13</v>
      </c>
      <c r="J136" s="37">
        <v>0</v>
      </c>
      <c r="K136" s="37">
        <v>0</v>
      </c>
      <c r="L136" s="37">
        <v>0</v>
      </c>
      <c r="M136" s="49" t="e">
        <f>IF(Table26[[#This Row],[جایگاه سازمانی]]="عملیاتی",(Table26[[#This Row],[تعداد ماموریت شهری]]/7+Table26[[#This Row],[تعداد ماموریت جاده ای]]/3)*0.1+1,0)</f>
        <v>#N/A</v>
      </c>
      <c r="N136" s="49" t="e">
        <f ca="1">IF(Table26[[#This Row],[جایگاه سازمانی]]="دیسپچ",OFFSET(TblDispatch[[#Headers],[امتیاز]],MATCH(Table26[[#This Row],[تعداد تماس در دوره]]/'تنظیمات دوره'!$B$3,TblDispatch[کف],1),0)*'تنظیمات دوره'!$B$3,0)</f>
        <v>#N/A</v>
      </c>
      <c r="O136" s="49" t="e">
        <f>IF(Table26[[#This Row],[جایگاه سازمانی]]="ستاد",(Table26[[#This Row],[تعداد بازدید میدانی در دوره]]/2+Table26[[#This Row],[تعداد فرماندهی حادثه در دوره]])*0.1+1,0)</f>
        <v>#N/A</v>
      </c>
      <c r="P136" s="49" t="e">
        <f>SUM(Table26[[#This Row],[عملکرد دوره عملیاتی]:[عملکرد دوره ستادی]])</f>
        <v>#N/A</v>
      </c>
      <c r="Q136" s="48">
        <v>100</v>
      </c>
      <c r="R136" s="48">
        <f ca="1">OFFSET(Table10[[#Headers],[امتیاز]],MATCH(Table26[[#This Row],[رضایت]],Table10[کف],1),0)</f>
        <v>5</v>
      </c>
      <c r="S136" s="49" t="e">
        <f ca="1">(VLOOKUP(Table26[[#This Row],[شماره پرسنلی]],Table1[#All],16,FALSE)+Table26[[#This Row],[امتیاز کارکرد]]+Table26[[#This Row],[امتیاز رضایت]])*Table26[[#This Row],[رتبه کارمند]]*Table26[[#This Row],[امتیاز عملکرد]]</f>
        <v>#N/A</v>
      </c>
      <c r="T136" s="50" t="e">
        <f ca="1">ROUND(Table26[[#This Row],[امتیاز نهایی]]*'تنظیمات دوره'!$B$6,0)</f>
        <v>#N/A</v>
      </c>
      <c r="U136" s="43"/>
    </row>
    <row r="137" spans="1:21" x14ac:dyDescent="0.15">
      <c r="A137" s="42">
        <v>134</v>
      </c>
      <c r="B137" s="35"/>
      <c r="C137" s="36" t="e">
        <f>VLOOKUP(Table26[[#This Row],[شماره پرسنلی]],Table1[[شماره پرسنلی]:[نام خانوادگی]],2,FALSE)&amp; " " &amp; VLOOKUP(Table26[[#This Row],[شماره پرسنلی]],Table1[[شماره پرسنلی]:[نام خانوادگی]],3,FALSE)</f>
        <v>#N/A</v>
      </c>
      <c r="D137" s="36" t="e">
        <f>VLOOKUP(Table26[[#This Row],[شماره پرسنلی]],Table1[#All],7,FALSE)</f>
        <v>#N/A</v>
      </c>
      <c r="E137" s="48" t="e">
        <f>VLOOKUP(Table26[[#This Row],[شماره پرسنلی]],Table1[#All],6,FALSE)</f>
        <v>#N/A</v>
      </c>
      <c r="F137" s="51">
        <v>456</v>
      </c>
      <c r="G137" s="49">
        <f>Table26[[#This Row],[کارکرد دوره (ساعت)]]/8*'جداول پایه'!$B$24</f>
        <v>5.7</v>
      </c>
      <c r="H137" s="37">
        <v>0</v>
      </c>
      <c r="I137" s="37">
        <v>14</v>
      </c>
      <c r="J137" s="37">
        <v>0</v>
      </c>
      <c r="K137" s="37">
        <v>0</v>
      </c>
      <c r="L137" s="37">
        <v>0</v>
      </c>
      <c r="M137" s="49" t="e">
        <f>IF(Table26[[#This Row],[جایگاه سازمانی]]="عملیاتی",(Table26[[#This Row],[تعداد ماموریت شهری]]/7+Table26[[#This Row],[تعداد ماموریت جاده ای]]/3)*0.1+1,0)</f>
        <v>#N/A</v>
      </c>
      <c r="N137" s="49" t="e">
        <f ca="1">IF(Table26[[#This Row],[جایگاه سازمانی]]="دیسپچ",OFFSET(TblDispatch[[#Headers],[امتیاز]],MATCH(Table26[[#This Row],[تعداد تماس در دوره]]/'تنظیمات دوره'!$B$3,TblDispatch[کف],1),0)*'تنظیمات دوره'!$B$3,0)</f>
        <v>#N/A</v>
      </c>
      <c r="O137" s="49" t="e">
        <f>IF(Table26[[#This Row],[جایگاه سازمانی]]="ستاد",(Table26[[#This Row],[تعداد بازدید میدانی در دوره]]/2+Table26[[#This Row],[تعداد فرماندهی حادثه در دوره]])*0.1+1,0)</f>
        <v>#N/A</v>
      </c>
      <c r="P137" s="49" t="e">
        <f>SUM(Table26[[#This Row],[عملکرد دوره عملیاتی]:[عملکرد دوره ستادی]])</f>
        <v>#N/A</v>
      </c>
      <c r="Q137" s="48">
        <v>100</v>
      </c>
      <c r="R137" s="48">
        <f ca="1">OFFSET(Table10[[#Headers],[امتیاز]],MATCH(Table26[[#This Row],[رضایت]],Table10[کف],1),0)</f>
        <v>5</v>
      </c>
      <c r="S137" s="49" t="e">
        <f ca="1">(VLOOKUP(Table26[[#This Row],[شماره پرسنلی]],Table1[#All],16,FALSE)+Table26[[#This Row],[امتیاز کارکرد]]+Table26[[#This Row],[امتیاز رضایت]])*Table26[[#This Row],[رتبه کارمند]]*Table26[[#This Row],[امتیاز عملکرد]]</f>
        <v>#N/A</v>
      </c>
      <c r="T137" s="50" t="e">
        <f ca="1">ROUND(Table26[[#This Row],[امتیاز نهایی]]*'تنظیمات دوره'!$B$6,0)</f>
        <v>#N/A</v>
      </c>
      <c r="U137" s="43"/>
    </row>
    <row r="138" spans="1:21" x14ac:dyDescent="0.15">
      <c r="A138" s="42">
        <v>135</v>
      </c>
      <c r="B138" s="35"/>
      <c r="C138" s="36" t="e">
        <f>VLOOKUP(Table26[[#This Row],[شماره پرسنلی]],Table1[[شماره پرسنلی]:[نام خانوادگی]],2,FALSE)&amp; " " &amp; VLOOKUP(Table26[[#This Row],[شماره پرسنلی]],Table1[[شماره پرسنلی]:[نام خانوادگی]],3,FALSE)</f>
        <v>#N/A</v>
      </c>
      <c r="D138" s="36" t="e">
        <f>VLOOKUP(Table26[[#This Row],[شماره پرسنلی]],Table1[#All],7,FALSE)</f>
        <v>#N/A</v>
      </c>
      <c r="E138" s="48" t="e">
        <f>VLOOKUP(Table26[[#This Row],[شماره پرسنلی]],Table1[#All],6,FALSE)</f>
        <v>#N/A</v>
      </c>
      <c r="F138" s="51">
        <v>552</v>
      </c>
      <c r="G138" s="49">
        <f>Table26[[#This Row],[کارکرد دوره (ساعت)]]/8*'جداول پایه'!$B$24</f>
        <v>6.9</v>
      </c>
      <c r="H138" s="37">
        <v>0</v>
      </c>
      <c r="I138" s="37">
        <v>11</v>
      </c>
      <c r="J138" s="37">
        <v>0</v>
      </c>
      <c r="K138" s="37">
        <v>0</v>
      </c>
      <c r="L138" s="37">
        <v>0</v>
      </c>
      <c r="M138" s="49" t="e">
        <f>IF(Table26[[#This Row],[جایگاه سازمانی]]="عملیاتی",(Table26[[#This Row],[تعداد ماموریت شهری]]/7+Table26[[#This Row],[تعداد ماموریت جاده ای]]/3)*0.1+1,0)</f>
        <v>#N/A</v>
      </c>
      <c r="N138" s="49" t="e">
        <f ca="1">IF(Table26[[#This Row],[جایگاه سازمانی]]="دیسپچ",OFFSET(TblDispatch[[#Headers],[امتیاز]],MATCH(Table26[[#This Row],[تعداد تماس در دوره]]/'تنظیمات دوره'!$B$3,TblDispatch[کف],1),0)*'تنظیمات دوره'!$B$3,0)</f>
        <v>#N/A</v>
      </c>
      <c r="O138" s="49" t="e">
        <f>IF(Table26[[#This Row],[جایگاه سازمانی]]="ستاد",(Table26[[#This Row],[تعداد بازدید میدانی در دوره]]/2+Table26[[#This Row],[تعداد فرماندهی حادثه در دوره]])*0.1+1,0)</f>
        <v>#N/A</v>
      </c>
      <c r="P138" s="49" t="e">
        <f>SUM(Table26[[#This Row],[عملکرد دوره عملیاتی]:[عملکرد دوره ستادی]])</f>
        <v>#N/A</v>
      </c>
      <c r="Q138" s="48">
        <v>100</v>
      </c>
      <c r="R138" s="48">
        <f ca="1">OFFSET(Table10[[#Headers],[امتیاز]],MATCH(Table26[[#This Row],[رضایت]],Table10[کف],1),0)</f>
        <v>5</v>
      </c>
      <c r="S138" s="49" t="e">
        <f ca="1">(VLOOKUP(Table26[[#This Row],[شماره پرسنلی]],Table1[#All],16,FALSE)+Table26[[#This Row],[امتیاز کارکرد]]+Table26[[#This Row],[امتیاز رضایت]])*Table26[[#This Row],[رتبه کارمند]]*Table26[[#This Row],[امتیاز عملکرد]]</f>
        <v>#N/A</v>
      </c>
      <c r="T138" s="50" t="e">
        <f ca="1">ROUND(Table26[[#This Row],[امتیاز نهایی]]*'تنظیمات دوره'!$B$6,0)</f>
        <v>#N/A</v>
      </c>
      <c r="U138" s="43"/>
    </row>
    <row r="139" spans="1:21" x14ac:dyDescent="0.15">
      <c r="A139" s="42">
        <v>136</v>
      </c>
      <c r="B139" s="35"/>
      <c r="C139" s="36" t="e">
        <f>VLOOKUP(Table26[[#This Row],[شماره پرسنلی]],Table1[[شماره پرسنلی]:[نام خانوادگی]],2,FALSE)&amp; " " &amp; VLOOKUP(Table26[[#This Row],[شماره پرسنلی]],Table1[[شماره پرسنلی]:[نام خانوادگی]],3,FALSE)</f>
        <v>#N/A</v>
      </c>
      <c r="D139" s="36" t="e">
        <f>VLOOKUP(Table26[[#This Row],[شماره پرسنلی]],Table1[#All],7,FALSE)</f>
        <v>#N/A</v>
      </c>
      <c r="E139" s="48" t="e">
        <f>VLOOKUP(Table26[[#This Row],[شماره پرسنلی]],Table1[#All],6,FALSE)</f>
        <v>#N/A</v>
      </c>
      <c r="F139" s="51">
        <v>528</v>
      </c>
      <c r="G139" s="49">
        <f>Table26[[#This Row],[کارکرد دوره (ساعت)]]/8*'جداول پایه'!$B$24</f>
        <v>6.6000000000000005</v>
      </c>
      <c r="H139" s="37">
        <v>0</v>
      </c>
      <c r="I139" s="37">
        <v>34</v>
      </c>
      <c r="J139" s="37">
        <v>0</v>
      </c>
      <c r="K139" s="37">
        <v>0</v>
      </c>
      <c r="L139" s="37">
        <v>0</v>
      </c>
      <c r="M139" s="49" t="e">
        <f>IF(Table26[[#This Row],[جایگاه سازمانی]]="عملیاتی",(Table26[[#This Row],[تعداد ماموریت شهری]]/7+Table26[[#This Row],[تعداد ماموریت جاده ای]]/3)*0.1+1,0)</f>
        <v>#N/A</v>
      </c>
      <c r="N139" s="49" t="e">
        <f ca="1">IF(Table26[[#This Row],[جایگاه سازمانی]]="دیسپچ",OFFSET(TblDispatch[[#Headers],[امتیاز]],MATCH(Table26[[#This Row],[تعداد تماس در دوره]]/'تنظیمات دوره'!$B$3,TblDispatch[کف],1),0)*'تنظیمات دوره'!$B$3,0)</f>
        <v>#N/A</v>
      </c>
      <c r="O139" s="49" t="e">
        <f>IF(Table26[[#This Row],[جایگاه سازمانی]]="ستاد",(Table26[[#This Row],[تعداد بازدید میدانی در دوره]]/2+Table26[[#This Row],[تعداد فرماندهی حادثه در دوره]])*0.1+1,0)</f>
        <v>#N/A</v>
      </c>
      <c r="P139" s="49" t="e">
        <f>SUM(Table26[[#This Row],[عملکرد دوره عملیاتی]:[عملکرد دوره ستادی]])</f>
        <v>#N/A</v>
      </c>
      <c r="Q139" s="48">
        <v>100</v>
      </c>
      <c r="R139" s="48">
        <f ca="1">OFFSET(Table10[[#Headers],[امتیاز]],MATCH(Table26[[#This Row],[رضایت]],Table10[کف],1),0)</f>
        <v>5</v>
      </c>
      <c r="S139" s="49" t="e">
        <f ca="1">(VLOOKUP(Table26[[#This Row],[شماره پرسنلی]],Table1[#All],16,FALSE)+Table26[[#This Row],[امتیاز کارکرد]]+Table26[[#This Row],[امتیاز رضایت]])*Table26[[#This Row],[رتبه کارمند]]*Table26[[#This Row],[امتیاز عملکرد]]</f>
        <v>#N/A</v>
      </c>
      <c r="T139" s="50" t="e">
        <f ca="1">ROUND(Table26[[#This Row],[امتیاز نهایی]]*'تنظیمات دوره'!$B$6,0)</f>
        <v>#N/A</v>
      </c>
      <c r="U139" s="43"/>
    </row>
    <row r="140" spans="1:21" x14ac:dyDescent="0.15">
      <c r="A140" s="42">
        <v>137</v>
      </c>
      <c r="B140" s="35"/>
      <c r="C140" s="36" t="e">
        <f>VLOOKUP(Table26[[#This Row],[شماره پرسنلی]],Table1[[شماره پرسنلی]:[نام خانوادگی]],2,FALSE)&amp; " " &amp; VLOOKUP(Table26[[#This Row],[شماره پرسنلی]],Table1[[شماره پرسنلی]:[نام خانوادگی]],3,FALSE)</f>
        <v>#N/A</v>
      </c>
      <c r="D140" s="36" t="e">
        <f>VLOOKUP(Table26[[#This Row],[شماره پرسنلی]],Table1[#All],7,FALSE)</f>
        <v>#N/A</v>
      </c>
      <c r="E140" s="48" t="e">
        <f>VLOOKUP(Table26[[#This Row],[شماره پرسنلی]],Table1[#All],6,FALSE)</f>
        <v>#N/A</v>
      </c>
      <c r="F140" s="51">
        <v>456</v>
      </c>
      <c r="G140" s="49">
        <f>Table26[[#This Row],[کارکرد دوره (ساعت)]]/8*'جداول پایه'!$B$24</f>
        <v>5.7</v>
      </c>
      <c r="H140" s="37">
        <v>0</v>
      </c>
      <c r="I140" s="37">
        <v>24</v>
      </c>
      <c r="J140" s="37">
        <v>0</v>
      </c>
      <c r="K140" s="37">
        <v>0</v>
      </c>
      <c r="L140" s="37">
        <v>0</v>
      </c>
      <c r="M140" s="49" t="e">
        <f>IF(Table26[[#This Row],[جایگاه سازمانی]]="عملیاتی",(Table26[[#This Row],[تعداد ماموریت شهری]]/7+Table26[[#This Row],[تعداد ماموریت جاده ای]]/3)*0.1+1,0)</f>
        <v>#N/A</v>
      </c>
      <c r="N140" s="49" t="e">
        <f ca="1">IF(Table26[[#This Row],[جایگاه سازمانی]]="دیسپچ",OFFSET(TblDispatch[[#Headers],[امتیاز]],MATCH(Table26[[#This Row],[تعداد تماس در دوره]]/'تنظیمات دوره'!$B$3,TblDispatch[کف],1),0)*'تنظیمات دوره'!$B$3,0)</f>
        <v>#N/A</v>
      </c>
      <c r="O140" s="49" t="e">
        <f>IF(Table26[[#This Row],[جایگاه سازمانی]]="ستاد",(Table26[[#This Row],[تعداد بازدید میدانی در دوره]]/2+Table26[[#This Row],[تعداد فرماندهی حادثه در دوره]])*0.1+1,0)</f>
        <v>#N/A</v>
      </c>
      <c r="P140" s="49" t="e">
        <f>SUM(Table26[[#This Row],[عملکرد دوره عملیاتی]:[عملکرد دوره ستادی]])</f>
        <v>#N/A</v>
      </c>
      <c r="Q140" s="48">
        <v>100</v>
      </c>
      <c r="R140" s="48">
        <f ca="1">OFFSET(Table10[[#Headers],[امتیاز]],MATCH(Table26[[#This Row],[رضایت]],Table10[کف],1),0)</f>
        <v>5</v>
      </c>
      <c r="S140" s="49" t="e">
        <f ca="1">(VLOOKUP(Table26[[#This Row],[شماره پرسنلی]],Table1[#All],16,FALSE)+Table26[[#This Row],[امتیاز کارکرد]]+Table26[[#This Row],[امتیاز رضایت]])*Table26[[#This Row],[رتبه کارمند]]*Table26[[#This Row],[امتیاز عملکرد]]</f>
        <v>#N/A</v>
      </c>
      <c r="T140" s="50" t="e">
        <f ca="1">ROUND(Table26[[#This Row],[امتیاز نهایی]]*'تنظیمات دوره'!$B$6,0)</f>
        <v>#N/A</v>
      </c>
      <c r="U140" s="43"/>
    </row>
    <row r="141" spans="1:21" x14ac:dyDescent="0.15">
      <c r="A141" s="42">
        <v>138</v>
      </c>
      <c r="B141" s="35"/>
      <c r="C141" s="36" t="e">
        <f>VLOOKUP(Table26[[#This Row],[شماره پرسنلی]],Table1[[شماره پرسنلی]:[نام خانوادگی]],2,FALSE)&amp; " " &amp; VLOOKUP(Table26[[#This Row],[شماره پرسنلی]],Table1[[شماره پرسنلی]:[نام خانوادگی]],3,FALSE)</f>
        <v>#N/A</v>
      </c>
      <c r="D141" s="36" t="e">
        <f>VLOOKUP(Table26[[#This Row],[شماره پرسنلی]],Table1[#All],7,FALSE)</f>
        <v>#N/A</v>
      </c>
      <c r="E141" s="48" t="e">
        <f>VLOOKUP(Table26[[#This Row],[شماره پرسنلی]],Table1[#All],6,FALSE)</f>
        <v>#N/A</v>
      </c>
      <c r="F141" s="51">
        <v>504</v>
      </c>
      <c r="G141" s="49">
        <f>Table26[[#This Row],[کارکرد دوره (ساعت)]]/8*'جداول پایه'!$B$24</f>
        <v>6.3000000000000007</v>
      </c>
      <c r="H141" s="37">
        <v>0</v>
      </c>
      <c r="I141" s="37">
        <v>13</v>
      </c>
      <c r="J141" s="37">
        <v>0</v>
      </c>
      <c r="K141" s="37">
        <v>0</v>
      </c>
      <c r="L141" s="37">
        <v>0</v>
      </c>
      <c r="M141" s="49" t="e">
        <f>IF(Table26[[#This Row],[جایگاه سازمانی]]="عملیاتی",(Table26[[#This Row],[تعداد ماموریت شهری]]/7+Table26[[#This Row],[تعداد ماموریت جاده ای]]/3)*0.1+1,0)</f>
        <v>#N/A</v>
      </c>
      <c r="N141" s="49" t="e">
        <f ca="1">IF(Table26[[#This Row],[جایگاه سازمانی]]="دیسپچ",OFFSET(TblDispatch[[#Headers],[امتیاز]],MATCH(Table26[[#This Row],[تعداد تماس در دوره]]/'تنظیمات دوره'!$B$3,TblDispatch[کف],1),0)*'تنظیمات دوره'!$B$3,0)</f>
        <v>#N/A</v>
      </c>
      <c r="O141" s="49" t="e">
        <f>IF(Table26[[#This Row],[جایگاه سازمانی]]="ستاد",(Table26[[#This Row],[تعداد بازدید میدانی در دوره]]/2+Table26[[#This Row],[تعداد فرماندهی حادثه در دوره]])*0.1+1,0)</f>
        <v>#N/A</v>
      </c>
      <c r="P141" s="49" t="e">
        <f>SUM(Table26[[#This Row],[عملکرد دوره عملیاتی]:[عملکرد دوره ستادی]])</f>
        <v>#N/A</v>
      </c>
      <c r="Q141" s="48">
        <v>100</v>
      </c>
      <c r="R141" s="48">
        <f ca="1">OFFSET(Table10[[#Headers],[امتیاز]],MATCH(Table26[[#This Row],[رضایت]],Table10[کف],1),0)</f>
        <v>5</v>
      </c>
      <c r="S141" s="49" t="e">
        <f ca="1">(VLOOKUP(Table26[[#This Row],[شماره پرسنلی]],Table1[#All],16,FALSE)+Table26[[#This Row],[امتیاز کارکرد]]+Table26[[#This Row],[امتیاز رضایت]])*Table26[[#This Row],[رتبه کارمند]]*Table26[[#This Row],[امتیاز عملکرد]]</f>
        <v>#N/A</v>
      </c>
      <c r="T141" s="50" t="e">
        <f ca="1">ROUND(Table26[[#This Row],[امتیاز نهایی]]*'تنظیمات دوره'!$B$6,0)</f>
        <v>#N/A</v>
      </c>
      <c r="U141" s="43"/>
    </row>
    <row r="142" spans="1:21" x14ac:dyDescent="0.15">
      <c r="A142" s="42">
        <v>139</v>
      </c>
      <c r="B142" s="35"/>
      <c r="C142" s="36" t="e">
        <f>VLOOKUP(Table26[[#This Row],[شماره پرسنلی]],Table1[[شماره پرسنلی]:[نام خانوادگی]],2,FALSE)&amp; " " &amp; VLOOKUP(Table26[[#This Row],[شماره پرسنلی]],Table1[[شماره پرسنلی]:[نام خانوادگی]],3,FALSE)</f>
        <v>#N/A</v>
      </c>
      <c r="D142" s="36" t="e">
        <f>VLOOKUP(Table26[[#This Row],[شماره پرسنلی]],Table1[#All],7,FALSE)</f>
        <v>#N/A</v>
      </c>
      <c r="E142" s="48" t="e">
        <f>VLOOKUP(Table26[[#This Row],[شماره پرسنلی]],Table1[#All],6,FALSE)</f>
        <v>#N/A</v>
      </c>
      <c r="F142" s="51">
        <v>360</v>
      </c>
      <c r="G142" s="49">
        <f>Table26[[#This Row],[کارکرد دوره (ساعت)]]/8*'جداول پایه'!$B$24</f>
        <v>4.5</v>
      </c>
      <c r="H142" s="37">
        <v>0</v>
      </c>
      <c r="I142" s="37">
        <v>13</v>
      </c>
      <c r="J142" s="37">
        <v>0</v>
      </c>
      <c r="K142" s="37">
        <v>0</v>
      </c>
      <c r="L142" s="37">
        <v>0</v>
      </c>
      <c r="M142" s="49" t="e">
        <f>IF(Table26[[#This Row],[جایگاه سازمانی]]="عملیاتی",(Table26[[#This Row],[تعداد ماموریت شهری]]/7+Table26[[#This Row],[تعداد ماموریت جاده ای]]/3)*0.1+1,0)</f>
        <v>#N/A</v>
      </c>
      <c r="N142" s="49" t="e">
        <f ca="1">IF(Table26[[#This Row],[جایگاه سازمانی]]="دیسپچ",OFFSET(TblDispatch[[#Headers],[امتیاز]],MATCH(Table26[[#This Row],[تعداد تماس در دوره]]/'تنظیمات دوره'!$B$3,TblDispatch[کف],1),0)*'تنظیمات دوره'!$B$3,0)</f>
        <v>#N/A</v>
      </c>
      <c r="O142" s="49" t="e">
        <f>IF(Table26[[#This Row],[جایگاه سازمانی]]="ستاد",(Table26[[#This Row],[تعداد بازدید میدانی در دوره]]/2+Table26[[#This Row],[تعداد فرماندهی حادثه در دوره]])*0.1+1,0)</f>
        <v>#N/A</v>
      </c>
      <c r="P142" s="49" t="e">
        <f>SUM(Table26[[#This Row],[عملکرد دوره عملیاتی]:[عملکرد دوره ستادی]])</f>
        <v>#N/A</v>
      </c>
      <c r="Q142" s="48">
        <v>100</v>
      </c>
      <c r="R142" s="48">
        <f ca="1">OFFSET(Table10[[#Headers],[امتیاز]],MATCH(Table26[[#This Row],[رضایت]],Table10[کف],1),0)</f>
        <v>5</v>
      </c>
      <c r="S142" s="49" t="e">
        <f ca="1">(VLOOKUP(Table26[[#This Row],[شماره پرسنلی]],Table1[#All],16,FALSE)+Table26[[#This Row],[امتیاز کارکرد]]+Table26[[#This Row],[امتیاز رضایت]])*Table26[[#This Row],[رتبه کارمند]]*Table26[[#This Row],[امتیاز عملکرد]]</f>
        <v>#N/A</v>
      </c>
      <c r="T142" s="50" t="e">
        <f ca="1">ROUND(Table26[[#This Row],[امتیاز نهایی]]*'تنظیمات دوره'!$B$6,0)</f>
        <v>#N/A</v>
      </c>
      <c r="U142" s="43"/>
    </row>
    <row r="143" spans="1:21" x14ac:dyDescent="0.15">
      <c r="A143" s="42">
        <v>140</v>
      </c>
      <c r="B143" s="35"/>
      <c r="C143" s="36" t="e">
        <f>VLOOKUP(Table26[[#This Row],[شماره پرسنلی]],Table1[[شماره پرسنلی]:[نام خانوادگی]],2,FALSE)&amp; " " &amp; VLOOKUP(Table26[[#This Row],[شماره پرسنلی]],Table1[[شماره پرسنلی]:[نام خانوادگی]],3,FALSE)</f>
        <v>#N/A</v>
      </c>
      <c r="D143" s="36" t="e">
        <f>VLOOKUP(Table26[[#This Row],[شماره پرسنلی]],Table1[#All],7,FALSE)</f>
        <v>#N/A</v>
      </c>
      <c r="E143" s="48" t="e">
        <f>VLOOKUP(Table26[[#This Row],[شماره پرسنلی]],Table1[#All],6,FALSE)</f>
        <v>#N/A</v>
      </c>
      <c r="F143" s="51">
        <v>456</v>
      </c>
      <c r="G143" s="49">
        <f>Table26[[#This Row],[کارکرد دوره (ساعت)]]/8*'جداول پایه'!$B$24</f>
        <v>5.7</v>
      </c>
      <c r="H143" s="37">
        <v>0</v>
      </c>
      <c r="I143" s="37">
        <v>17</v>
      </c>
      <c r="J143" s="37">
        <v>0</v>
      </c>
      <c r="K143" s="37">
        <v>0</v>
      </c>
      <c r="L143" s="37">
        <v>0</v>
      </c>
      <c r="M143" s="49" t="e">
        <f>IF(Table26[[#This Row],[جایگاه سازمانی]]="عملیاتی",(Table26[[#This Row],[تعداد ماموریت شهری]]/7+Table26[[#This Row],[تعداد ماموریت جاده ای]]/3)*0.1+1,0)</f>
        <v>#N/A</v>
      </c>
      <c r="N143" s="49" t="e">
        <f ca="1">IF(Table26[[#This Row],[جایگاه سازمانی]]="دیسپچ",OFFSET(TblDispatch[[#Headers],[امتیاز]],MATCH(Table26[[#This Row],[تعداد تماس در دوره]]/'تنظیمات دوره'!$B$3,TblDispatch[کف],1),0)*'تنظیمات دوره'!$B$3,0)</f>
        <v>#N/A</v>
      </c>
      <c r="O143" s="49" t="e">
        <f>IF(Table26[[#This Row],[جایگاه سازمانی]]="ستاد",(Table26[[#This Row],[تعداد بازدید میدانی در دوره]]/2+Table26[[#This Row],[تعداد فرماندهی حادثه در دوره]])*0.1+1,0)</f>
        <v>#N/A</v>
      </c>
      <c r="P143" s="49" t="e">
        <f>SUM(Table26[[#This Row],[عملکرد دوره عملیاتی]:[عملکرد دوره ستادی]])</f>
        <v>#N/A</v>
      </c>
      <c r="Q143" s="48">
        <v>100</v>
      </c>
      <c r="R143" s="48">
        <f ca="1">OFFSET(Table10[[#Headers],[امتیاز]],MATCH(Table26[[#This Row],[رضایت]],Table10[کف],1),0)</f>
        <v>5</v>
      </c>
      <c r="S143" s="49" t="e">
        <f ca="1">(VLOOKUP(Table26[[#This Row],[شماره پرسنلی]],Table1[#All],16,FALSE)+Table26[[#This Row],[امتیاز کارکرد]]+Table26[[#This Row],[امتیاز رضایت]])*Table26[[#This Row],[رتبه کارمند]]*Table26[[#This Row],[امتیاز عملکرد]]</f>
        <v>#N/A</v>
      </c>
      <c r="T143" s="50" t="e">
        <f ca="1">ROUND(Table26[[#This Row],[امتیاز نهایی]]*'تنظیمات دوره'!$B$6,0)</f>
        <v>#N/A</v>
      </c>
      <c r="U143" s="43"/>
    </row>
    <row r="144" spans="1:21" x14ac:dyDescent="0.15">
      <c r="A144" s="42">
        <v>141</v>
      </c>
      <c r="B144" s="35"/>
      <c r="C144" s="36" t="e">
        <f>VLOOKUP(Table26[[#This Row],[شماره پرسنلی]],Table1[[شماره پرسنلی]:[نام خانوادگی]],2,FALSE)&amp; " " &amp; VLOOKUP(Table26[[#This Row],[شماره پرسنلی]],Table1[[شماره پرسنلی]:[نام خانوادگی]],3,FALSE)</f>
        <v>#N/A</v>
      </c>
      <c r="D144" s="36" t="e">
        <f>VLOOKUP(Table26[[#This Row],[شماره پرسنلی]],Table1[#All],7,FALSE)</f>
        <v>#N/A</v>
      </c>
      <c r="E144" s="48" t="e">
        <f>VLOOKUP(Table26[[#This Row],[شماره پرسنلی]],Table1[#All],6,FALSE)</f>
        <v>#N/A</v>
      </c>
      <c r="F144" s="51">
        <v>480</v>
      </c>
      <c r="G144" s="49">
        <f>Table26[[#This Row],[کارکرد دوره (ساعت)]]/8*'جداول پایه'!$B$24</f>
        <v>6</v>
      </c>
      <c r="H144" s="37">
        <v>0</v>
      </c>
      <c r="I144" s="37">
        <v>14</v>
      </c>
      <c r="J144" s="37">
        <v>0</v>
      </c>
      <c r="K144" s="37">
        <v>0</v>
      </c>
      <c r="L144" s="37">
        <v>0</v>
      </c>
      <c r="M144" s="49" t="e">
        <f>IF(Table26[[#This Row],[جایگاه سازمانی]]="عملیاتی",(Table26[[#This Row],[تعداد ماموریت شهری]]/7+Table26[[#This Row],[تعداد ماموریت جاده ای]]/3)*0.1+1,0)</f>
        <v>#N/A</v>
      </c>
      <c r="N144" s="49" t="e">
        <f ca="1">IF(Table26[[#This Row],[جایگاه سازمانی]]="دیسپچ",OFFSET(TblDispatch[[#Headers],[امتیاز]],MATCH(Table26[[#This Row],[تعداد تماس در دوره]]/'تنظیمات دوره'!$B$3,TblDispatch[کف],1),0)*'تنظیمات دوره'!$B$3,0)</f>
        <v>#N/A</v>
      </c>
      <c r="O144" s="49" t="e">
        <f>IF(Table26[[#This Row],[جایگاه سازمانی]]="ستاد",(Table26[[#This Row],[تعداد بازدید میدانی در دوره]]/2+Table26[[#This Row],[تعداد فرماندهی حادثه در دوره]])*0.1+1,0)</f>
        <v>#N/A</v>
      </c>
      <c r="P144" s="49" t="e">
        <f>SUM(Table26[[#This Row],[عملکرد دوره عملیاتی]:[عملکرد دوره ستادی]])</f>
        <v>#N/A</v>
      </c>
      <c r="Q144" s="48">
        <v>100</v>
      </c>
      <c r="R144" s="48">
        <f ca="1">OFFSET(Table10[[#Headers],[امتیاز]],MATCH(Table26[[#This Row],[رضایت]],Table10[کف],1),0)</f>
        <v>5</v>
      </c>
      <c r="S144" s="49" t="e">
        <f ca="1">(VLOOKUP(Table26[[#This Row],[شماره پرسنلی]],Table1[#All],16,FALSE)+Table26[[#This Row],[امتیاز کارکرد]]+Table26[[#This Row],[امتیاز رضایت]])*Table26[[#This Row],[رتبه کارمند]]*Table26[[#This Row],[امتیاز عملکرد]]</f>
        <v>#N/A</v>
      </c>
      <c r="T144" s="50" t="e">
        <f ca="1">ROUND(Table26[[#This Row],[امتیاز نهایی]]*'تنظیمات دوره'!$B$6,0)</f>
        <v>#N/A</v>
      </c>
      <c r="U144" s="43"/>
    </row>
    <row r="145" spans="1:21" x14ac:dyDescent="0.15">
      <c r="A145" s="42">
        <v>142</v>
      </c>
      <c r="B145" s="35"/>
      <c r="C145" s="36" t="e">
        <f>VLOOKUP(Table26[[#This Row],[شماره پرسنلی]],Table1[[شماره پرسنلی]:[نام خانوادگی]],2,FALSE)&amp; " " &amp; VLOOKUP(Table26[[#This Row],[شماره پرسنلی]],Table1[[شماره پرسنلی]:[نام خانوادگی]],3,FALSE)</f>
        <v>#N/A</v>
      </c>
      <c r="D145" s="36" t="e">
        <f>VLOOKUP(Table26[[#This Row],[شماره پرسنلی]],Table1[#All],7,FALSE)</f>
        <v>#N/A</v>
      </c>
      <c r="E145" s="48" t="e">
        <f>VLOOKUP(Table26[[#This Row],[شماره پرسنلی]],Table1[#All],6,FALSE)</f>
        <v>#N/A</v>
      </c>
      <c r="F145" s="51">
        <v>504</v>
      </c>
      <c r="G145" s="49">
        <f>Table26[[#This Row],[کارکرد دوره (ساعت)]]/8*'جداول پایه'!$B$24</f>
        <v>6.3000000000000007</v>
      </c>
      <c r="H145" s="37">
        <v>0</v>
      </c>
      <c r="I145" s="37">
        <v>18</v>
      </c>
      <c r="J145" s="37">
        <v>0</v>
      </c>
      <c r="K145" s="37">
        <v>0</v>
      </c>
      <c r="L145" s="37">
        <v>0</v>
      </c>
      <c r="M145" s="49" t="e">
        <f>IF(Table26[[#This Row],[جایگاه سازمانی]]="عملیاتی",(Table26[[#This Row],[تعداد ماموریت شهری]]/7+Table26[[#This Row],[تعداد ماموریت جاده ای]]/3)*0.1+1,0)</f>
        <v>#N/A</v>
      </c>
      <c r="N145" s="49" t="e">
        <f ca="1">IF(Table26[[#This Row],[جایگاه سازمانی]]="دیسپچ",OFFSET(TblDispatch[[#Headers],[امتیاز]],MATCH(Table26[[#This Row],[تعداد تماس در دوره]]/'تنظیمات دوره'!$B$3,TblDispatch[کف],1),0)*'تنظیمات دوره'!$B$3,0)</f>
        <v>#N/A</v>
      </c>
      <c r="O145" s="49" t="e">
        <f>IF(Table26[[#This Row],[جایگاه سازمانی]]="ستاد",(Table26[[#This Row],[تعداد بازدید میدانی در دوره]]/2+Table26[[#This Row],[تعداد فرماندهی حادثه در دوره]])*0.1+1,0)</f>
        <v>#N/A</v>
      </c>
      <c r="P145" s="49" t="e">
        <f>SUM(Table26[[#This Row],[عملکرد دوره عملیاتی]:[عملکرد دوره ستادی]])</f>
        <v>#N/A</v>
      </c>
      <c r="Q145" s="48">
        <v>100</v>
      </c>
      <c r="R145" s="48">
        <f ca="1">OFFSET(Table10[[#Headers],[امتیاز]],MATCH(Table26[[#This Row],[رضایت]],Table10[کف],1),0)</f>
        <v>5</v>
      </c>
      <c r="S145" s="49" t="e">
        <f ca="1">(VLOOKUP(Table26[[#This Row],[شماره پرسنلی]],Table1[#All],16,FALSE)+Table26[[#This Row],[امتیاز کارکرد]]+Table26[[#This Row],[امتیاز رضایت]])*Table26[[#This Row],[رتبه کارمند]]*Table26[[#This Row],[امتیاز عملکرد]]</f>
        <v>#N/A</v>
      </c>
      <c r="T145" s="50" t="e">
        <f ca="1">ROUND(Table26[[#This Row],[امتیاز نهایی]]*'تنظیمات دوره'!$B$6,0)</f>
        <v>#N/A</v>
      </c>
      <c r="U145" s="43"/>
    </row>
    <row r="146" spans="1:21" x14ac:dyDescent="0.15">
      <c r="A146" s="42">
        <v>143</v>
      </c>
      <c r="B146" s="35"/>
      <c r="C146" s="36" t="e">
        <f>VLOOKUP(Table26[[#This Row],[شماره پرسنلی]],Table1[[شماره پرسنلی]:[نام خانوادگی]],2,FALSE)&amp; " " &amp; VLOOKUP(Table26[[#This Row],[شماره پرسنلی]],Table1[[شماره پرسنلی]:[نام خانوادگی]],3,FALSE)</f>
        <v>#N/A</v>
      </c>
      <c r="D146" s="36" t="e">
        <f>VLOOKUP(Table26[[#This Row],[شماره پرسنلی]],Table1[#All],7,FALSE)</f>
        <v>#N/A</v>
      </c>
      <c r="E146" s="48" t="e">
        <f>VLOOKUP(Table26[[#This Row],[شماره پرسنلی]],Table1[#All],6,FALSE)</f>
        <v>#N/A</v>
      </c>
      <c r="F146" s="51">
        <v>504</v>
      </c>
      <c r="G146" s="49">
        <f>Table26[[#This Row],[کارکرد دوره (ساعت)]]/8*'جداول پایه'!$B$24</f>
        <v>6.3000000000000007</v>
      </c>
      <c r="H146" s="37">
        <v>0</v>
      </c>
      <c r="I146" s="37">
        <v>11</v>
      </c>
      <c r="J146" s="37">
        <v>0</v>
      </c>
      <c r="K146" s="37">
        <v>0</v>
      </c>
      <c r="L146" s="37">
        <v>0</v>
      </c>
      <c r="M146" s="49" t="e">
        <f>IF(Table26[[#This Row],[جایگاه سازمانی]]="عملیاتی",(Table26[[#This Row],[تعداد ماموریت شهری]]/7+Table26[[#This Row],[تعداد ماموریت جاده ای]]/3)*0.1+1,0)</f>
        <v>#N/A</v>
      </c>
      <c r="N146" s="49" t="e">
        <f ca="1">IF(Table26[[#This Row],[جایگاه سازمانی]]="دیسپچ",OFFSET(TblDispatch[[#Headers],[امتیاز]],MATCH(Table26[[#This Row],[تعداد تماس در دوره]]/'تنظیمات دوره'!$B$3,TblDispatch[کف],1),0)*'تنظیمات دوره'!$B$3,0)</f>
        <v>#N/A</v>
      </c>
      <c r="O146" s="49" t="e">
        <f>IF(Table26[[#This Row],[جایگاه سازمانی]]="ستاد",(Table26[[#This Row],[تعداد بازدید میدانی در دوره]]/2+Table26[[#This Row],[تعداد فرماندهی حادثه در دوره]])*0.1+1,0)</f>
        <v>#N/A</v>
      </c>
      <c r="P146" s="49" t="e">
        <f>SUM(Table26[[#This Row],[عملکرد دوره عملیاتی]:[عملکرد دوره ستادی]])</f>
        <v>#N/A</v>
      </c>
      <c r="Q146" s="48">
        <v>100</v>
      </c>
      <c r="R146" s="48">
        <f ca="1">OFFSET(Table10[[#Headers],[امتیاز]],MATCH(Table26[[#This Row],[رضایت]],Table10[کف],1),0)</f>
        <v>5</v>
      </c>
      <c r="S146" s="49" t="e">
        <f ca="1">(VLOOKUP(Table26[[#This Row],[شماره پرسنلی]],Table1[#All],16,FALSE)+Table26[[#This Row],[امتیاز کارکرد]]+Table26[[#This Row],[امتیاز رضایت]])*Table26[[#This Row],[رتبه کارمند]]*Table26[[#This Row],[امتیاز عملکرد]]</f>
        <v>#N/A</v>
      </c>
      <c r="T146" s="50" t="e">
        <f ca="1">ROUND(Table26[[#This Row],[امتیاز نهایی]]*'تنظیمات دوره'!$B$6,0)</f>
        <v>#N/A</v>
      </c>
      <c r="U146" s="43"/>
    </row>
    <row r="147" spans="1:21" x14ac:dyDescent="0.15">
      <c r="A147" s="42">
        <v>144</v>
      </c>
      <c r="B147" s="35"/>
      <c r="C147" s="36" t="e">
        <f>VLOOKUP(Table26[[#This Row],[شماره پرسنلی]],Table1[[شماره پرسنلی]:[نام خانوادگی]],2,FALSE)&amp; " " &amp; VLOOKUP(Table26[[#This Row],[شماره پرسنلی]],Table1[[شماره پرسنلی]:[نام خانوادگی]],3,FALSE)</f>
        <v>#N/A</v>
      </c>
      <c r="D147" s="36" t="e">
        <f>VLOOKUP(Table26[[#This Row],[شماره پرسنلی]],Table1[#All],7,FALSE)</f>
        <v>#N/A</v>
      </c>
      <c r="E147" s="48" t="e">
        <f>VLOOKUP(Table26[[#This Row],[شماره پرسنلی]],Table1[#All],6,FALSE)</f>
        <v>#N/A</v>
      </c>
      <c r="F147" s="51">
        <v>480</v>
      </c>
      <c r="G147" s="49">
        <f>Table26[[#This Row],[کارکرد دوره (ساعت)]]/8*'جداول پایه'!$B$24</f>
        <v>6</v>
      </c>
      <c r="H147" s="37">
        <v>0</v>
      </c>
      <c r="I147" s="37">
        <v>22</v>
      </c>
      <c r="J147" s="37">
        <v>0</v>
      </c>
      <c r="K147" s="37">
        <v>0</v>
      </c>
      <c r="L147" s="37">
        <v>0</v>
      </c>
      <c r="M147" s="49" t="e">
        <f>IF(Table26[[#This Row],[جایگاه سازمانی]]="عملیاتی",(Table26[[#This Row],[تعداد ماموریت شهری]]/7+Table26[[#This Row],[تعداد ماموریت جاده ای]]/3)*0.1+1,0)</f>
        <v>#N/A</v>
      </c>
      <c r="N147" s="49" t="e">
        <f ca="1">IF(Table26[[#This Row],[جایگاه سازمانی]]="دیسپچ",OFFSET(TblDispatch[[#Headers],[امتیاز]],MATCH(Table26[[#This Row],[تعداد تماس در دوره]]/'تنظیمات دوره'!$B$3,TblDispatch[کف],1),0)*'تنظیمات دوره'!$B$3,0)</f>
        <v>#N/A</v>
      </c>
      <c r="O147" s="49" t="e">
        <f>IF(Table26[[#This Row],[جایگاه سازمانی]]="ستاد",(Table26[[#This Row],[تعداد بازدید میدانی در دوره]]/2+Table26[[#This Row],[تعداد فرماندهی حادثه در دوره]])*0.1+1,0)</f>
        <v>#N/A</v>
      </c>
      <c r="P147" s="49" t="e">
        <f>SUM(Table26[[#This Row],[عملکرد دوره عملیاتی]:[عملکرد دوره ستادی]])</f>
        <v>#N/A</v>
      </c>
      <c r="Q147" s="48">
        <v>100</v>
      </c>
      <c r="R147" s="48">
        <f ca="1">OFFSET(Table10[[#Headers],[امتیاز]],MATCH(Table26[[#This Row],[رضایت]],Table10[کف],1),0)</f>
        <v>5</v>
      </c>
      <c r="S147" s="49" t="e">
        <f ca="1">(VLOOKUP(Table26[[#This Row],[شماره پرسنلی]],Table1[#All],16,FALSE)+Table26[[#This Row],[امتیاز کارکرد]]+Table26[[#This Row],[امتیاز رضایت]])*Table26[[#This Row],[رتبه کارمند]]*Table26[[#This Row],[امتیاز عملکرد]]</f>
        <v>#N/A</v>
      </c>
      <c r="T147" s="50" t="e">
        <f ca="1">ROUND(Table26[[#This Row],[امتیاز نهایی]]*'تنظیمات دوره'!$B$6,0)</f>
        <v>#N/A</v>
      </c>
      <c r="U147" s="43"/>
    </row>
    <row r="148" spans="1:21" x14ac:dyDescent="0.15">
      <c r="A148" s="42">
        <v>145</v>
      </c>
      <c r="B148" s="35"/>
      <c r="C148" s="36" t="e">
        <f>VLOOKUP(Table26[[#This Row],[شماره پرسنلی]],Table1[[شماره پرسنلی]:[نام خانوادگی]],2,FALSE)&amp; " " &amp; VLOOKUP(Table26[[#This Row],[شماره پرسنلی]],Table1[[شماره پرسنلی]:[نام خانوادگی]],3,FALSE)</f>
        <v>#N/A</v>
      </c>
      <c r="D148" s="36" t="e">
        <f>VLOOKUP(Table26[[#This Row],[شماره پرسنلی]],Table1[#All],7,FALSE)</f>
        <v>#N/A</v>
      </c>
      <c r="E148" s="48" t="e">
        <f>VLOOKUP(Table26[[#This Row],[شماره پرسنلی]],Table1[#All],6,FALSE)</f>
        <v>#N/A</v>
      </c>
      <c r="F148" s="51">
        <v>456</v>
      </c>
      <c r="G148" s="49">
        <f>Table26[[#This Row],[کارکرد دوره (ساعت)]]/8*'جداول پایه'!$B$24</f>
        <v>5.7</v>
      </c>
      <c r="H148" s="37">
        <v>0</v>
      </c>
      <c r="I148" s="37">
        <v>26</v>
      </c>
      <c r="J148" s="37">
        <v>0</v>
      </c>
      <c r="K148" s="37">
        <v>0</v>
      </c>
      <c r="L148" s="37">
        <v>0</v>
      </c>
      <c r="M148" s="49" t="e">
        <f>IF(Table26[[#This Row],[جایگاه سازمانی]]="عملیاتی",(Table26[[#This Row],[تعداد ماموریت شهری]]/7+Table26[[#This Row],[تعداد ماموریت جاده ای]]/3)*0.1+1,0)</f>
        <v>#N/A</v>
      </c>
      <c r="N148" s="49" t="e">
        <f ca="1">IF(Table26[[#This Row],[جایگاه سازمانی]]="دیسپچ",OFFSET(TblDispatch[[#Headers],[امتیاز]],MATCH(Table26[[#This Row],[تعداد تماس در دوره]]/'تنظیمات دوره'!$B$3,TblDispatch[کف],1),0)*'تنظیمات دوره'!$B$3,0)</f>
        <v>#N/A</v>
      </c>
      <c r="O148" s="49" t="e">
        <f>IF(Table26[[#This Row],[جایگاه سازمانی]]="ستاد",(Table26[[#This Row],[تعداد بازدید میدانی در دوره]]/2+Table26[[#This Row],[تعداد فرماندهی حادثه در دوره]])*0.1+1,0)</f>
        <v>#N/A</v>
      </c>
      <c r="P148" s="49" t="e">
        <f>SUM(Table26[[#This Row],[عملکرد دوره عملیاتی]:[عملکرد دوره ستادی]])</f>
        <v>#N/A</v>
      </c>
      <c r="Q148" s="48">
        <v>100</v>
      </c>
      <c r="R148" s="48">
        <f ca="1">OFFSET(Table10[[#Headers],[امتیاز]],MATCH(Table26[[#This Row],[رضایت]],Table10[کف],1),0)</f>
        <v>5</v>
      </c>
      <c r="S148" s="49" t="e">
        <f ca="1">(VLOOKUP(Table26[[#This Row],[شماره پرسنلی]],Table1[#All],16,FALSE)+Table26[[#This Row],[امتیاز کارکرد]]+Table26[[#This Row],[امتیاز رضایت]])*Table26[[#This Row],[رتبه کارمند]]*Table26[[#This Row],[امتیاز عملکرد]]</f>
        <v>#N/A</v>
      </c>
      <c r="T148" s="50" t="e">
        <f ca="1">ROUND(Table26[[#This Row],[امتیاز نهایی]]*'تنظیمات دوره'!$B$6,0)</f>
        <v>#N/A</v>
      </c>
      <c r="U148" s="43"/>
    </row>
    <row r="149" spans="1:21" x14ac:dyDescent="0.15">
      <c r="A149" s="42">
        <v>146</v>
      </c>
      <c r="B149" s="35"/>
      <c r="C149" s="36" t="e">
        <f>VLOOKUP(Table26[[#This Row],[شماره پرسنلی]],Table1[[شماره پرسنلی]:[نام خانوادگی]],2,FALSE)&amp; " " &amp; VLOOKUP(Table26[[#This Row],[شماره پرسنلی]],Table1[[شماره پرسنلی]:[نام خانوادگی]],3,FALSE)</f>
        <v>#N/A</v>
      </c>
      <c r="D149" s="36" t="e">
        <f>VLOOKUP(Table26[[#This Row],[شماره پرسنلی]],Table1[#All],7,FALSE)</f>
        <v>#N/A</v>
      </c>
      <c r="E149" s="48" t="e">
        <f>VLOOKUP(Table26[[#This Row],[شماره پرسنلی]],Table1[#All],6,FALSE)</f>
        <v>#N/A</v>
      </c>
      <c r="F149" s="51">
        <v>480</v>
      </c>
      <c r="G149" s="49">
        <f>Table26[[#This Row],[کارکرد دوره (ساعت)]]/8*'جداول پایه'!$B$24</f>
        <v>6</v>
      </c>
      <c r="H149" s="37">
        <v>0</v>
      </c>
      <c r="I149" s="37">
        <v>24</v>
      </c>
      <c r="J149" s="37">
        <v>0</v>
      </c>
      <c r="K149" s="37">
        <v>0</v>
      </c>
      <c r="L149" s="37">
        <v>0</v>
      </c>
      <c r="M149" s="49" t="e">
        <f>IF(Table26[[#This Row],[جایگاه سازمانی]]="عملیاتی",(Table26[[#This Row],[تعداد ماموریت شهری]]/7+Table26[[#This Row],[تعداد ماموریت جاده ای]]/3)*0.1+1,0)</f>
        <v>#N/A</v>
      </c>
      <c r="N149" s="49" t="e">
        <f ca="1">IF(Table26[[#This Row],[جایگاه سازمانی]]="دیسپچ",OFFSET(TblDispatch[[#Headers],[امتیاز]],MATCH(Table26[[#This Row],[تعداد تماس در دوره]]/'تنظیمات دوره'!$B$3,TblDispatch[کف],1),0)*'تنظیمات دوره'!$B$3,0)</f>
        <v>#N/A</v>
      </c>
      <c r="O149" s="49" t="e">
        <f>IF(Table26[[#This Row],[جایگاه سازمانی]]="ستاد",(Table26[[#This Row],[تعداد بازدید میدانی در دوره]]/2+Table26[[#This Row],[تعداد فرماندهی حادثه در دوره]])*0.1+1,0)</f>
        <v>#N/A</v>
      </c>
      <c r="P149" s="49" t="e">
        <f>SUM(Table26[[#This Row],[عملکرد دوره عملیاتی]:[عملکرد دوره ستادی]])</f>
        <v>#N/A</v>
      </c>
      <c r="Q149" s="48">
        <v>50</v>
      </c>
      <c r="R149" s="48">
        <f ca="1">OFFSET(Table10[[#Headers],[امتیاز]],MATCH(Table26[[#This Row],[رضایت]],Table10[کف],1),0)</f>
        <v>0.6</v>
      </c>
      <c r="S149" s="49" t="e">
        <f ca="1">(VLOOKUP(Table26[[#This Row],[شماره پرسنلی]],Table1[#All],16,FALSE)+Table26[[#This Row],[امتیاز کارکرد]]+Table26[[#This Row],[امتیاز رضایت]])*Table26[[#This Row],[رتبه کارمند]]*Table26[[#This Row],[امتیاز عملکرد]]</f>
        <v>#N/A</v>
      </c>
      <c r="T149" s="50" t="e">
        <f ca="1">ROUND(Table26[[#This Row],[امتیاز نهایی]]*'تنظیمات دوره'!$B$6,0)</f>
        <v>#N/A</v>
      </c>
      <c r="U149" s="43"/>
    </row>
    <row r="150" spans="1:21" x14ac:dyDescent="0.15">
      <c r="A150" s="42">
        <v>147</v>
      </c>
      <c r="B150" s="35"/>
      <c r="C150" s="36" t="e">
        <f>VLOOKUP(Table26[[#This Row],[شماره پرسنلی]],Table1[[شماره پرسنلی]:[نام خانوادگی]],2,FALSE)&amp; " " &amp; VLOOKUP(Table26[[#This Row],[شماره پرسنلی]],Table1[[شماره پرسنلی]:[نام خانوادگی]],3,FALSE)</f>
        <v>#N/A</v>
      </c>
      <c r="D150" s="36" t="e">
        <f>VLOOKUP(Table26[[#This Row],[شماره پرسنلی]],Table1[#All],7,FALSE)</f>
        <v>#N/A</v>
      </c>
      <c r="E150" s="48" t="e">
        <f>VLOOKUP(Table26[[#This Row],[شماره پرسنلی]],Table1[#All],6,FALSE)</f>
        <v>#N/A</v>
      </c>
      <c r="F150" s="51">
        <v>480</v>
      </c>
      <c r="G150" s="49">
        <f>Table26[[#This Row],[کارکرد دوره (ساعت)]]/8*'جداول پایه'!$B$24</f>
        <v>6</v>
      </c>
      <c r="H150" s="37">
        <v>29</v>
      </c>
      <c r="I150" s="37">
        <v>0</v>
      </c>
      <c r="J150" s="37">
        <v>0</v>
      </c>
      <c r="K150" s="37">
        <v>0</v>
      </c>
      <c r="L150" s="37">
        <v>0</v>
      </c>
      <c r="M150" s="49" t="e">
        <f>IF(Table26[[#This Row],[جایگاه سازمانی]]="عملیاتی",(Table26[[#This Row],[تعداد ماموریت شهری]]/7+Table26[[#This Row],[تعداد ماموریت جاده ای]]/3)*0.1+1,0)</f>
        <v>#N/A</v>
      </c>
      <c r="N150" s="49" t="e">
        <f ca="1">IF(Table26[[#This Row],[جایگاه سازمانی]]="دیسپچ",OFFSET(TblDispatch[[#Headers],[امتیاز]],MATCH(Table26[[#This Row],[تعداد تماس در دوره]]/'تنظیمات دوره'!$B$3,TblDispatch[کف],1),0)*'تنظیمات دوره'!$B$3,0)</f>
        <v>#N/A</v>
      </c>
      <c r="O150" s="49" t="e">
        <f>IF(Table26[[#This Row],[جایگاه سازمانی]]="ستاد",(Table26[[#This Row],[تعداد بازدید میدانی در دوره]]/2+Table26[[#This Row],[تعداد فرماندهی حادثه در دوره]])*0.1+1,0)</f>
        <v>#N/A</v>
      </c>
      <c r="P150" s="49" t="e">
        <f>SUM(Table26[[#This Row],[عملکرد دوره عملیاتی]:[عملکرد دوره ستادی]])</f>
        <v>#N/A</v>
      </c>
      <c r="Q150" s="48">
        <v>100</v>
      </c>
      <c r="R150" s="48">
        <f ca="1">OFFSET(Table10[[#Headers],[امتیاز]],MATCH(Table26[[#This Row],[رضایت]],Table10[کف],1),0)</f>
        <v>5</v>
      </c>
      <c r="S150" s="49" t="e">
        <f ca="1">(VLOOKUP(Table26[[#This Row],[شماره پرسنلی]],Table1[#All],16,FALSE)+Table26[[#This Row],[امتیاز کارکرد]]+Table26[[#This Row],[امتیاز رضایت]])*Table26[[#This Row],[رتبه کارمند]]*Table26[[#This Row],[امتیاز عملکرد]]</f>
        <v>#N/A</v>
      </c>
      <c r="T150" s="50" t="e">
        <f ca="1">ROUND(Table26[[#This Row],[امتیاز نهایی]]*'تنظیمات دوره'!$B$6,0)</f>
        <v>#N/A</v>
      </c>
      <c r="U150" s="43"/>
    </row>
    <row r="151" spans="1:21" x14ac:dyDescent="0.15">
      <c r="A151" s="42">
        <v>148</v>
      </c>
      <c r="B151" s="35"/>
      <c r="C151" s="36" t="e">
        <f>VLOOKUP(Table26[[#This Row],[شماره پرسنلی]],Table1[[شماره پرسنلی]:[نام خانوادگی]],2,FALSE)&amp; " " &amp; VLOOKUP(Table26[[#This Row],[شماره پرسنلی]],Table1[[شماره پرسنلی]:[نام خانوادگی]],3,FALSE)</f>
        <v>#N/A</v>
      </c>
      <c r="D151" s="36" t="e">
        <f>VLOOKUP(Table26[[#This Row],[شماره پرسنلی]],Table1[#All],7,FALSE)</f>
        <v>#N/A</v>
      </c>
      <c r="E151" s="48" t="e">
        <f>VLOOKUP(Table26[[#This Row],[شماره پرسنلی]],Table1[#All],6,FALSE)</f>
        <v>#N/A</v>
      </c>
      <c r="F151" s="51">
        <v>624</v>
      </c>
      <c r="G151" s="49">
        <f>Table26[[#This Row],[کارکرد دوره (ساعت)]]/8*'جداول پایه'!$B$24</f>
        <v>7.8000000000000007</v>
      </c>
      <c r="H151" s="37">
        <v>1</v>
      </c>
      <c r="I151" s="37">
        <v>17</v>
      </c>
      <c r="J151" s="37">
        <v>0</v>
      </c>
      <c r="K151" s="37">
        <v>0</v>
      </c>
      <c r="L151" s="37">
        <v>0</v>
      </c>
      <c r="M151" s="49" t="e">
        <f>IF(Table26[[#This Row],[جایگاه سازمانی]]="عملیاتی",(Table26[[#This Row],[تعداد ماموریت شهری]]/7+Table26[[#This Row],[تعداد ماموریت جاده ای]]/3)*0.1+1,0)</f>
        <v>#N/A</v>
      </c>
      <c r="N151" s="49" t="e">
        <f ca="1">IF(Table26[[#This Row],[جایگاه سازمانی]]="دیسپچ",OFFSET(TblDispatch[[#Headers],[امتیاز]],MATCH(Table26[[#This Row],[تعداد تماس در دوره]]/'تنظیمات دوره'!$B$3,TblDispatch[کف],1),0)*'تنظیمات دوره'!$B$3,0)</f>
        <v>#N/A</v>
      </c>
      <c r="O151" s="49" t="e">
        <f>IF(Table26[[#This Row],[جایگاه سازمانی]]="ستاد",(Table26[[#This Row],[تعداد بازدید میدانی در دوره]]/2+Table26[[#This Row],[تعداد فرماندهی حادثه در دوره]])*0.1+1,0)</f>
        <v>#N/A</v>
      </c>
      <c r="P151" s="49" t="e">
        <f>SUM(Table26[[#This Row],[عملکرد دوره عملیاتی]:[عملکرد دوره ستادی]])</f>
        <v>#N/A</v>
      </c>
      <c r="Q151" s="48">
        <v>100</v>
      </c>
      <c r="R151" s="48">
        <f ca="1">OFFSET(Table10[[#Headers],[امتیاز]],MATCH(Table26[[#This Row],[رضایت]],Table10[کف],1),0)</f>
        <v>5</v>
      </c>
      <c r="S151" s="49" t="e">
        <f ca="1">(VLOOKUP(Table26[[#This Row],[شماره پرسنلی]],Table1[#All],16,FALSE)+Table26[[#This Row],[امتیاز کارکرد]]+Table26[[#This Row],[امتیاز رضایت]])*Table26[[#This Row],[رتبه کارمند]]*Table26[[#This Row],[امتیاز عملکرد]]</f>
        <v>#N/A</v>
      </c>
      <c r="T151" s="50" t="e">
        <f ca="1">ROUND(Table26[[#This Row],[امتیاز نهایی]]*'تنظیمات دوره'!$B$6,0)</f>
        <v>#N/A</v>
      </c>
      <c r="U151" s="43"/>
    </row>
    <row r="152" spans="1:21" x14ac:dyDescent="0.15">
      <c r="A152" s="42">
        <v>149</v>
      </c>
      <c r="B152" s="35"/>
      <c r="C152" s="36" t="e">
        <f>VLOOKUP(Table26[[#This Row],[شماره پرسنلی]],Table1[[شماره پرسنلی]:[نام خانوادگی]],2,FALSE)&amp; " " &amp; VLOOKUP(Table26[[#This Row],[شماره پرسنلی]],Table1[[شماره پرسنلی]:[نام خانوادگی]],3,FALSE)</f>
        <v>#N/A</v>
      </c>
      <c r="D152" s="36" t="e">
        <f>VLOOKUP(Table26[[#This Row],[شماره پرسنلی]],Table1[#All],7,FALSE)</f>
        <v>#N/A</v>
      </c>
      <c r="E152" s="48" t="e">
        <f>VLOOKUP(Table26[[#This Row],[شماره پرسنلی]],Table1[#All],6,FALSE)</f>
        <v>#N/A</v>
      </c>
      <c r="F152" s="51">
        <v>360</v>
      </c>
      <c r="G152" s="49">
        <f>Table26[[#This Row],[کارکرد دوره (ساعت)]]/8*'جداول پایه'!$B$24</f>
        <v>4.5</v>
      </c>
      <c r="H152" s="37">
        <v>0</v>
      </c>
      <c r="I152" s="37">
        <v>19</v>
      </c>
      <c r="J152" s="37">
        <v>0</v>
      </c>
      <c r="K152" s="37">
        <v>0</v>
      </c>
      <c r="L152" s="37">
        <v>0</v>
      </c>
      <c r="M152" s="49" t="e">
        <f>IF(Table26[[#This Row],[جایگاه سازمانی]]="عملیاتی",(Table26[[#This Row],[تعداد ماموریت شهری]]/7+Table26[[#This Row],[تعداد ماموریت جاده ای]]/3)*0.1+1,0)</f>
        <v>#N/A</v>
      </c>
      <c r="N152" s="49" t="e">
        <f ca="1">IF(Table26[[#This Row],[جایگاه سازمانی]]="دیسپچ",OFFSET(TblDispatch[[#Headers],[امتیاز]],MATCH(Table26[[#This Row],[تعداد تماس در دوره]]/'تنظیمات دوره'!$B$3,TblDispatch[کف],1),0)*'تنظیمات دوره'!$B$3,0)</f>
        <v>#N/A</v>
      </c>
      <c r="O152" s="49" t="e">
        <f>IF(Table26[[#This Row],[جایگاه سازمانی]]="ستاد",(Table26[[#This Row],[تعداد بازدید میدانی در دوره]]/2+Table26[[#This Row],[تعداد فرماندهی حادثه در دوره]])*0.1+1,0)</f>
        <v>#N/A</v>
      </c>
      <c r="P152" s="49" t="e">
        <f>SUM(Table26[[#This Row],[عملکرد دوره عملیاتی]:[عملکرد دوره ستادی]])</f>
        <v>#N/A</v>
      </c>
      <c r="Q152" s="48">
        <v>100</v>
      </c>
      <c r="R152" s="48">
        <f ca="1">OFFSET(Table10[[#Headers],[امتیاز]],MATCH(Table26[[#This Row],[رضایت]],Table10[کف],1),0)</f>
        <v>5</v>
      </c>
      <c r="S152" s="49" t="e">
        <f ca="1">(VLOOKUP(Table26[[#This Row],[شماره پرسنلی]],Table1[#All],16,FALSE)+Table26[[#This Row],[امتیاز کارکرد]]+Table26[[#This Row],[امتیاز رضایت]])*Table26[[#This Row],[رتبه کارمند]]*Table26[[#This Row],[امتیاز عملکرد]]</f>
        <v>#N/A</v>
      </c>
      <c r="T152" s="50" t="e">
        <f ca="1">ROUND(Table26[[#This Row],[امتیاز نهایی]]*'تنظیمات دوره'!$B$6,0)</f>
        <v>#N/A</v>
      </c>
      <c r="U152" s="43"/>
    </row>
    <row r="153" spans="1:21" x14ac:dyDescent="0.15">
      <c r="A153" s="42">
        <v>150</v>
      </c>
      <c r="B153" s="35"/>
      <c r="C153" s="36" t="e">
        <f>VLOOKUP(Table26[[#This Row],[شماره پرسنلی]],Table1[[شماره پرسنلی]:[نام خانوادگی]],2,FALSE)&amp; " " &amp; VLOOKUP(Table26[[#This Row],[شماره پرسنلی]],Table1[[شماره پرسنلی]:[نام خانوادگی]],3,FALSE)</f>
        <v>#N/A</v>
      </c>
      <c r="D153" s="36" t="e">
        <f>VLOOKUP(Table26[[#This Row],[شماره پرسنلی]],Table1[#All],7,FALSE)</f>
        <v>#N/A</v>
      </c>
      <c r="E153" s="48" t="e">
        <f>VLOOKUP(Table26[[#This Row],[شماره پرسنلی]],Table1[#All],6,FALSE)</f>
        <v>#N/A</v>
      </c>
      <c r="F153" s="51">
        <v>480</v>
      </c>
      <c r="G153" s="49">
        <f>Table26[[#This Row],[کارکرد دوره (ساعت)]]/8*'جداول پایه'!$B$24</f>
        <v>6</v>
      </c>
      <c r="H153" s="37">
        <v>0</v>
      </c>
      <c r="I153" s="37">
        <v>2</v>
      </c>
      <c r="J153" s="37">
        <v>0</v>
      </c>
      <c r="K153" s="37">
        <v>0</v>
      </c>
      <c r="L153" s="37">
        <v>0</v>
      </c>
      <c r="M153" s="49" t="e">
        <f>IF(Table26[[#This Row],[جایگاه سازمانی]]="عملیاتی",(Table26[[#This Row],[تعداد ماموریت شهری]]/7+Table26[[#This Row],[تعداد ماموریت جاده ای]]/3)*0.1+1,0)</f>
        <v>#N/A</v>
      </c>
      <c r="N153" s="49" t="e">
        <f ca="1">IF(Table26[[#This Row],[جایگاه سازمانی]]="دیسپچ",OFFSET(TblDispatch[[#Headers],[امتیاز]],MATCH(Table26[[#This Row],[تعداد تماس در دوره]]/'تنظیمات دوره'!$B$3,TblDispatch[کف],1),0)*'تنظیمات دوره'!$B$3,0)</f>
        <v>#N/A</v>
      </c>
      <c r="O153" s="49" t="e">
        <f>IF(Table26[[#This Row],[جایگاه سازمانی]]="ستاد",(Table26[[#This Row],[تعداد بازدید میدانی در دوره]]/2+Table26[[#This Row],[تعداد فرماندهی حادثه در دوره]])*0.1+1,0)</f>
        <v>#N/A</v>
      </c>
      <c r="P153" s="49" t="e">
        <f>SUM(Table26[[#This Row],[عملکرد دوره عملیاتی]:[عملکرد دوره ستادی]])</f>
        <v>#N/A</v>
      </c>
      <c r="Q153" s="48">
        <v>100</v>
      </c>
      <c r="R153" s="48">
        <f ca="1">OFFSET(Table10[[#Headers],[امتیاز]],MATCH(Table26[[#This Row],[رضایت]],Table10[کف],1),0)</f>
        <v>5</v>
      </c>
      <c r="S153" s="49" t="e">
        <f ca="1">(VLOOKUP(Table26[[#This Row],[شماره پرسنلی]],Table1[#All],16,FALSE)+Table26[[#This Row],[امتیاز کارکرد]]+Table26[[#This Row],[امتیاز رضایت]])*Table26[[#This Row],[رتبه کارمند]]*Table26[[#This Row],[امتیاز عملکرد]]</f>
        <v>#N/A</v>
      </c>
      <c r="T153" s="50" t="e">
        <f ca="1">ROUND(Table26[[#This Row],[امتیاز نهایی]]*'تنظیمات دوره'!$B$6,0)</f>
        <v>#N/A</v>
      </c>
      <c r="U153" s="43"/>
    </row>
    <row r="154" spans="1:21" x14ac:dyDescent="0.15">
      <c r="A154" s="42">
        <v>151</v>
      </c>
      <c r="B154" s="35"/>
      <c r="C154" s="36" t="e">
        <f>VLOOKUP(Table26[[#This Row],[شماره پرسنلی]],Table1[[شماره پرسنلی]:[نام خانوادگی]],2,FALSE)&amp; " " &amp; VLOOKUP(Table26[[#This Row],[شماره پرسنلی]],Table1[[شماره پرسنلی]:[نام خانوادگی]],3,FALSE)</f>
        <v>#N/A</v>
      </c>
      <c r="D154" s="36" t="e">
        <f>VLOOKUP(Table26[[#This Row],[شماره پرسنلی]],Table1[#All],7,FALSE)</f>
        <v>#N/A</v>
      </c>
      <c r="E154" s="48" t="e">
        <f>VLOOKUP(Table26[[#This Row],[شماره پرسنلی]],Table1[#All],6,FALSE)</f>
        <v>#N/A</v>
      </c>
      <c r="F154" s="51">
        <v>576</v>
      </c>
      <c r="G154" s="49">
        <f>Table26[[#This Row],[کارکرد دوره (ساعت)]]/8*'جداول پایه'!$B$24</f>
        <v>7.2</v>
      </c>
      <c r="H154" s="37">
        <v>0</v>
      </c>
      <c r="I154" s="37">
        <v>12</v>
      </c>
      <c r="J154" s="37">
        <v>0</v>
      </c>
      <c r="K154" s="37">
        <v>0</v>
      </c>
      <c r="L154" s="37">
        <v>0</v>
      </c>
      <c r="M154" s="49" t="e">
        <f>IF(Table26[[#This Row],[جایگاه سازمانی]]="عملیاتی",(Table26[[#This Row],[تعداد ماموریت شهری]]/7+Table26[[#This Row],[تعداد ماموریت جاده ای]]/3)*0.1+1,0)</f>
        <v>#N/A</v>
      </c>
      <c r="N154" s="49" t="e">
        <f ca="1">IF(Table26[[#This Row],[جایگاه سازمانی]]="دیسپچ",OFFSET(TblDispatch[[#Headers],[امتیاز]],MATCH(Table26[[#This Row],[تعداد تماس در دوره]]/'تنظیمات دوره'!$B$3,TblDispatch[کف],1),0)*'تنظیمات دوره'!$B$3,0)</f>
        <v>#N/A</v>
      </c>
      <c r="O154" s="49" t="e">
        <f>IF(Table26[[#This Row],[جایگاه سازمانی]]="ستاد",(Table26[[#This Row],[تعداد بازدید میدانی در دوره]]/2+Table26[[#This Row],[تعداد فرماندهی حادثه در دوره]])*0.1+1,0)</f>
        <v>#N/A</v>
      </c>
      <c r="P154" s="49" t="e">
        <f>SUM(Table26[[#This Row],[عملکرد دوره عملیاتی]:[عملکرد دوره ستادی]])</f>
        <v>#N/A</v>
      </c>
      <c r="Q154" s="48">
        <v>100</v>
      </c>
      <c r="R154" s="48">
        <f ca="1">OFFSET(Table10[[#Headers],[امتیاز]],MATCH(Table26[[#This Row],[رضایت]],Table10[کف],1),0)</f>
        <v>5</v>
      </c>
      <c r="S154" s="49" t="e">
        <f ca="1">(VLOOKUP(Table26[[#This Row],[شماره پرسنلی]],Table1[#All],16,FALSE)+Table26[[#This Row],[امتیاز کارکرد]]+Table26[[#This Row],[امتیاز رضایت]])*Table26[[#This Row],[رتبه کارمند]]*Table26[[#This Row],[امتیاز عملکرد]]</f>
        <v>#N/A</v>
      </c>
      <c r="T154" s="50" t="e">
        <f ca="1">ROUND(Table26[[#This Row],[امتیاز نهایی]]*'تنظیمات دوره'!$B$6,0)</f>
        <v>#N/A</v>
      </c>
      <c r="U154" s="43"/>
    </row>
    <row r="155" spans="1:21" x14ac:dyDescent="0.15">
      <c r="A155" s="42">
        <v>152</v>
      </c>
      <c r="B155" s="35"/>
      <c r="C155" s="36" t="e">
        <f>VLOOKUP(Table26[[#This Row],[شماره پرسنلی]],Table1[[شماره پرسنلی]:[نام خانوادگی]],2,FALSE)&amp; " " &amp; VLOOKUP(Table26[[#This Row],[شماره پرسنلی]],Table1[[شماره پرسنلی]:[نام خانوادگی]],3,FALSE)</f>
        <v>#N/A</v>
      </c>
      <c r="D155" s="36" t="e">
        <f>VLOOKUP(Table26[[#This Row],[شماره پرسنلی]],Table1[#All],7,FALSE)</f>
        <v>#N/A</v>
      </c>
      <c r="E155" s="48" t="e">
        <f>VLOOKUP(Table26[[#This Row],[شماره پرسنلی]],Table1[#All],6,FALSE)</f>
        <v>#N/A</v>
      </c>
      <c r="F155" s="51">
        <v>504</v>
      </c>
      <c r="G155" s="49">
        <f>Table26[[#This Row],[کارکرد دوره (ساعت)]]/8*'جداول پایه'!$B$24</f>
        <v>6.3000000000000007</v>
      </c>
      <c r="H155" s="37">
        <v>0</v>
      </c>
      <c r="I155" s="37">
        <v>23</v>
      </c>
      <c r="J155" s="37">
        <v>0</v>
      </c>
      <c r="K155" s="37">
        <v>0</v>
      </c>
      <c r="L155" s="37">
        <v>0</v>
      </c>
      <c r="M155" s="49" t="e">
        <f>IF(Table26[[#This Row],[جایگاه سازمانی]]="عملیاتی",(Table26[[#This Row],[تعداد ماموریت شهری]]/7+Table26[[#This Row],[تعداد ماموریت جاده ای]]/3)*0.1+1,0)</f>
        <v>#N/A</v>
      </c>
      <c r="N155" s="49" t="e">
        <f ca="1">IF(Table26[[#This Row],[جایگاه سازمانی]]="دیسپچ",OFFSET(TblDispatch[[#Headers],[امتیاز]],MATCH(Table26[[#This Row],[تعداد تماس در دوره]]/'تنظیمات دوره'!$B$3,TblDispatch[کف],1),0)*'تنظیمات دوره'!$B$3,0)</f>
        <v>#N/A</v>
      </c>
      <c r="O155" s="49" t="e">
        <f>IF(Table26[[#This Row],[جایگاه سازمانی]]="ستاد",(Table26[[#This Row],[تعداد بازدید میدانی در دوره]]/2+Table26[[#This Row],[تعداد فرماندهی حادثه در دوره]])*0.1+1,0)</f>
        <v>#N/A</v>
      </c>
      <c r="P155" s="49" t="e">
        <f>SUM(Table26[[#This Row],[عملکرد دوره عملیاتی]:[عملکرد دوره ستادی]])</f>
        <v>#N/A</v>
      </c>
      <c r="Q155" s="48">
        <v>100</v>
      </c>
      <c r="R155" s="48">
        <f ca="1">OFFSET(Table10[[#Headers],[امتیاز]],MATCH(Table26[[#This Row],[رضایت]],Table10[کف],1),0)</f>
        <v>5</v>
      </c>
      <c r="S155" s="49" t="e">
        <f ca="1">(VLOOKUP(Table26[[#This Row],[شماره پرسنلی]],Table1[#All],16,FALSE)+Table26[[#This Row],[امتیاز کارکرد]]+Table26[[#This Row],[امتیاز رضایت]])*Table26[[#This Row],[رتبه کارمند]]*Table26[[#This Row],[امتیاز عملکرد]]</f>
        <v>#N/A</v>
      </c>
      <c r="T155" s="50" t="e">
        <f ca="1">ROUND(Table26[[#This Row],[امتیاز نهایی]]*'تنظیمات دوره'!$B$6,0)</f>
        <v>#N/A</v>
      </c>
      <c r="U155" s="43"/>
    </row>
    <row r="156" spans="1:21" x14ac:dyDescent="0.15">
      <c r="A156" s="42">
        <v>153</v>
      </c>
      <c r="B156" s="35"/>
      <c r="C156" s="36" t="e">
        <f>VLOOKUP(Table26[[#This Row],[شماره پرسنلی]],Table1[[شماره پرسنلی]:[نام خانوادگی]],2,FALSE)&amp; " " &amp; VLOOKUP(Table26[[#This Row],[شماره پرسنلی]],Table1[[شماره پرسنلی]:[نام خانوادگی]],3,FALSE)</f>
        <v>#N/A</v>
      </c>
      <c r="D156" s="36" t="e">
        <f>VLOOKUP(Table26[[#This Row],[شماره پرسنلی]],Table1[#All],7,FALSE)</f>
        <v>#N/A</v>
      </c>
      <c r="E156" s="48" t="e">
        <f>VLOOKUP(Table26[[#This Row],[شماره پرسنلی]],Table1[#All],6,FALSE)</f>
        <v>#N/A</v>
      </c>
      <c r="F156" s="51">
        <v>504</v>
      </c>
      <c r="G156" s="49">
        <f>Table26[[#This Row],[کارکرد دوره (ساعت)]]/8*'جداول پایه'!$B$24</f>
        <v>6.3000000000000007</v>
      </c>
      <c r="H156" s="37">
        <v>0</v>
      </c>
      <c r="I156" s="37">
        <v>15</v>
      </c>
      <c r="J156" s="37">
        <v>0</v>
      </c>
      <c r="K156" s="37">
        <v>0</v>
      </c>
      <c r="L156" s="37">
        <v>0</v>
      </c>
      <c r="M156" s="49" t="e">
        <f>IF(Table26[[#This Row],[جایگاه سازمانی]]="عملیاتی",(Table26[[#This Row],[تعداد ماموریت شهری]]/7+Table26[[#This Row],[تعداد ماموریت جاده ای]]/3)*0.1+1,0)</f>
        <v>#N/A</v>
      </c>
      <c r="N156" s="49" t="e">
        <f ca="1">IF(Table26[[#This Row],[جایگاه سازمانی]]="دیسپچ",OFFSET(TblDispatch[[#Headers],[امتیاز]],MATCH(Table26[[#This Row],[تعداد تماس در دوره]]/'تنظیمات دوره'!$B$3,TblDispatch[کف],1),0)*'تنظیمات دوره'!$B$3,0)</f>
        <v>#N/A</v>
      </c>
      <c r="O156" s="49" t="e">
        <f>IF(Table26[[#This Row],[جایگاه سازمانی]]="ستاد",(Table26[[#This Row],[تعداد بازدید میدانی در دوره]]/2+Table26[[#This Row],[تعداد فرماندهی حادثه در دوره]])*0.1+1,0)</f>
        <v>#N/A</v>
      </c>
      <c r="P156" s="49" t="e">
        <f>SUM(Table26[[#This Row],[عملکرد دوره عملیاتی]:[عملکرد دوره ستادی]])</f>
        <v>#N/A</v>
      </c>
      <c r="Q156" s="48">
        <v>100</v>
      </c>
      <c r="R156" s="48">
        <f ca="1">OFFSET(Table10[[#Headers],[امتیاز]],MATCH(Table26[[#This Row],[رضایت]],Table10[کف],1),0)</f>
        <v>5</v>
      </c>
      <c r="S156" s="49" t="e">
        <f ca="1">(VLOOKUP(Table26[[#This Row],[شماره پرسنلی]],Table1[#All],16,FALSE)+Table26[[#This Row],[امتیاز کارکرد]]+Table26[[#This Row],[امتیاز رضایت]])*Table26[[#This Row],[رتبه کارمند]]*Table26[[#This Row],[امتیاز عملکرد]]</f>
        <v>#N/A</v>
      </c>
      <c r="T156" s="50" t="e">
        <f ca="1">ROUND(Table26[[#This Row],[امتیاز نهایی]]*'تنظیمات دوره'!$B$6,0)</f>
        <v>#N/A</v>
      </c>
      <c r="U156" s="43"/>
    </row>
    <row r="157" spans="1:21" x14ac:dyDescent="0.15">
      <c r="A157" s="42">
        <v>154</v>
      </c>
      <c r="B157" s="35"/>
      <c r="C157" s="36" t="e">
        <f>VLOOKUP(Table26[[#This Row],[شماره پرسنلی]],Table1[[شماره پرسنلی]:[نام خانوادگی]],2,FALSE)&amp; " " &amp; VLOOKUP(Table26[[#This Row],[شماره پرسنلی]],Table1[[شماره پرسنلی]:[نام خانوادگی]],3,FALSE)</f>
        <v>#N/A</v>
      </c>
      <c r="D157" s="36" t="e">
        <f>VLOOKUP(Table26[[#This Row],[شماره پرسنلی]],Table1[#All],7,FALSE)</f>
        <v>#N/A</v>
      </c>
      <c r="E157" s="48" t="e">
        <f>VLOOKUP(Table26[[#This Row],[شماره پرسنلی]],Table1[#All],6,FALSE)</f>
        <v>#N/A</v>
      </c>
      <c r="F157" s="51">
        <v>576</v>
      </c>
      <c r="G157" s="49">
        <f>Table26[[#This Row],[کارکرد دوره (ساعت)]]/8*'جداول پایه'!$B$24</f>
        <v>7.2</v>
      </c>
      <c r="H157" s="85">
        <v>26</v>
      </c>
      <c r="I157" s="85">
        <v>0</v>
      </c>
      <c r="J157" s="37">
        <v>0</v>
      </c>
      <c r="K157" s="37">
        <v>0</v>
      </c>
      <c r="L157" s="37">
        <v>0</v>
      </c>
      <c r="M157" s="86" t="e">
        <f>IF(Table26[[#This Row],[جایگاه سازمانی]]="عملیاتی",(Table26[[#This Row],[تعداد ماموریت شهری]]/7+Table26[[#This Row],[تعداد ماموریت جاده ای]]/3)*0.1+1,0)</f>
        <v>#N/A</v>
      </c>
      <c r="N157" s="86" t="e">
        <f ca="1">IF(Table26[[#This Row],[جایگاه سازمانی]]="دیسپچ",OFFSET(TblDispatch[[#Headers],[امتیاز]],MATCH(Table26[[#This Row],[تعداد تماس در دوره]]/'تنظیمات دوره'!$B$3,TblDispatch[کف],1),0)*'تنظیمات دوره'!$B$3,0)</f>
        <v>#N/A</v>
      </c>
      <c r="O157" s="86" t="e">
        <f>IF(Table26[[#This Row],[جایگاه سازمانی]]="ستاد",(Table26[[#This Row],[تعداد بازدید میدانی در دوره]]/2+Table26[[#This Row],[تعداد فرماندهی حادثه در دوره]])*0.1+1,0)</f>
        <v>#N/A</v>
      </c>
      <c r="P157" s="86" t="e">
        <f>SUM(Table26[[#This Row],[عملکرد دوره عملیاتی]:[عملکرد دوره ستادی]])</f>
        <v>#N/A</v>
      </c>
      <c r="Q157" s="48">
        <v>100</v>
      </c>
      <c r="R157" s="87">
        <f ca="1">OFFSET(Table10[[#Headers],[امتیاز]],MATCH(Table26[[#This Row],[رضایت]],Table10[کف],1),0)</f>
        <v>5</v>
      </c>
      <c r="S157" s="49" t="e">
        <f ca="1">(VLOOKUP(Table26[[#This Row],[شماره پرسنلی]],Table1[#All],16,FALSE)+Table26[[#This Row],[امتیاز کارکرد]]+Table26[[#This Row],[امتیاز رضایت]])*Table26[[#This Row],[رتبه کارمند]]*Table26[[#This Row],[امتیاز عملکرد]]</f>
        <v>#N/A</v>
      </c>
      <c r="T157" s="50" t="e">
        <f ca="1">ROUND(Table26[[#This Row],[امتیاز نهایی]]*'تنظیمات دوره'!$B$6,0)</f>
        <v>#N/A</v>
      </c>
      <c r="U157" s="43"/>
    </row>
    <row r="158" spans="1:21" x14ac:dyDescent="0.15">
      <c r="A158" s="42">
        <v>155</v>
      </c>
      <c r="B158" s="35"/>
      <c r="C158" s="36" t="e">
        <f>VLOOKUP(Table26[[#This Row],[شماره پرسنلی]],Table1[[شماره پرسنلی]:[نام خانوادگی]],2,FALSE)&amp; " " &amp; VLOOKUP(Table26[[#This Row],[شماره پرسنلی]],Table1[[شماره پرسنلی]:[نام خانوادگی]],3,FALSE)</f>
        <v>#N/A</v>
      </c>
      <c r="D158" s="36" t="e">
        <f>VLOOKUP(Table26[[#This Row],[شماره پرسنلی]],Table1[#All],7,FALSE)</f>
        <v>#N/A</v>
      </c>
      <c r="E158" s="48" t="e">
        <f>VLOOKUP(Table26[[#This Row],[شماره پرسنلی]],Table1[#All],6,FALSE)</f>
        <v>#N/A</v>
      </c>
      <c r="F158" s="51">
        <v>384</v>
      </c>
      <c r="G158" s="49">
        <f>Table26[[#This Row],[کارکرد دوره (ساعت)]]/8*'جداول پایه'!$B$24</f>
        <v>4.8000000000000007</v>
      </c>
      <c r="H158" s="85">
        <v>0</v>
      </c>
      <c r="I158" s="85">
        <v>3</v>
      </c>
      <c r="J158" s="37">
        <v>0</v>
      </c>
      <c r="K158" s="37">
        <v>0</v>
      </c>
      <c r="L158" s="37">
        <v>0</v>
      </c>
      <c r="M158" s="86" t="e">
        <f>IF(Table26[[#This Row],[جایگاه سازمانی]]="عملیاتی",(Table26[[#This Row],[تعداد ماموریت شهری]]/7+Table26[[#This Row],[تعداد ماموریت جاده ای]]/3)*0.1+1,0)</f>
        <v>#N/A</v>
      </c>
      <c r="N158" s="86" t="e">
        <f ca="1">IF(Table26[[#This Row],[جایگاه سازمانی]]="دیسپچ",OFFSET(TblDispatch[[#Headers],[امتیاز]],MATCH(Table26[[#This Row],[تعداد تماس در دوره]]/'تنظیمات دوره'!$B$3,TblDispatch[کف],1),0)*'تنظیمات دوره'!$B$3,0)</f>
        <v>#N/A</v>
      </c>
      <c r="O158" s="86" t="e">
        <f>IF(Table26[[#This Row],[جایگاه سازمانی]]="ستاد",(Table26[[#This Row],[تعداد بازدید میدانی در دوره]]/2+Table26[[#This Row],[تعداد فرماندهی حادثه در دوره]])*0.1+1,0)</f>
        <v>#N/A</v>
      </c>
      <c r="P158" s="86" t="e">
        <f>SUM(Table26[[#This Row],[عملکرد دوره عملیاتی]:[عملکرد دوره ستادی]])</f>
        <v>#N/A</v>
      </c>
      <c r="Q158" s="48">
        <v>100</v>
      </c>
      <c r="R158" s="87">
        <f ca="1">OFFSET(Table10[[#Headers],[امتیاز]],MATCH(Table26[[#This Row],[رضایت]],Table10[کف],1),0)</f>
        <v>5</v>
      </c>
      <c r="S158" s="49" t="e">
        <f ca="1">(VLOOKUP(Table26[[#This Row],[شماره پرسنلی]],Table1[#All],16,FALSE)+Table26[[#This Row],[امتیاز کارکرد]]+Table26[[#This Row],[امتیاز رضایت]])*Table26[[#This Row],[رتبه کارمند]]*Table26[[#This Row],[امتیاز عملکرد]]</f>
        <v>#N/A</v>
      </c>
      <c r="T158" s="50" t="e">
        <f ca="1">ROUND(Table26[[#This Row],[امتیاز نهایی]]*'تنظیمات دوره'!$B$6,0)</f>
        <v>#N/A</v>
      </c>
      <c r="U158" s="43"/>
    </row>
    <row r="159" spans="1:21" x14ac:dyDescent="0.15">
      <c r="A159" s="42">
        <v>156</v>
      </c>
      <c r="B159" s="35"/>
      <c r="C159" s="36" t="e">
        <f>VLOOKUP(Table26[[#This Row],[شماره پرسنلی]],Table1[[شماره پرسنلی]:[نام خانوادگی]],2,FALSE)&amp; " " &amp; VLOOKUP(Table26[[#This Row],[شماره پرسنلی]],Table1[[شماره پرسنلی]:[نام خانوادگی]],3,FALSE)</f>
        <v>#N/A</v>
      </c>
      <c r="D159" s="36" t="e">
        <f>VLOOKUP(Table26[[#This Row],[شماره پرسنلی]],Table1[#All],7,FALSE)</f>
        <v>#N/A</v>
      </c>
      <c r="E159" s="48" t="e">
        <f>VLOOKUP(Table26[[#This Row],[شماره پرسنلی]],Table1[#All],6,FALSE)</f>
        <v>#N/A</v>
      </c>
      <c r="F159" s="51">
        <v>480</v>
      </c>
      <c r="G159" s="49">
        <f>Table26[[#This Row],[کارکرد دوره (ساعت)]]/8*'جداول پایه'!$B$24</f>
        <v>6</v>
      </c>
      <c r="H159" s="85">
        <v>0</v>
      </c>
      <c r="I159" s="85">
        <v>1</v>
      </c>
      <c r="J159" s="37">
        <v>0</v>
      </c>
      <c r="K159" s="37">
        <v>0</v>
      </c>
      <c r="L159" s="37">
        <v>0</v>
      </c>
      <c r="M159" s="86" t="e">
        <f>IF(Table26[[#This Row],[جایگاه سازمانی]]="عملیاتی",(Table26[[#This Row],[تعداد ماموریت شهری]]/7+Table26[[#This Row],[تعداد ماموریت جاده ای]]/3)*0.1+1,0)</f>
        <v>#N/A</v>
      </c>
      <c r="N159" s="86" t="e">
        <f ca="1">IF(Table26[[#This Row],[جایگاه سازمانی]]="دیسپچ",OFFSET(TblDispatch[[#Headers],[امتیاز]],MATCH(Table26[[#This Row],[تعداد تماس در دوره]]/'تنظیمات دوره'!$B$3,TblDispatch[کف],1),0)*'تنظیمات دوره'!$B$3,0)</f>
        <v>#N/A</v>
      </c>
      <c r="O159" s="86" t="e">
        <f>IF(Table26[[#This Row],[جایگاه سازمانی]]="ستاد",(Table26[[#This Row],[تعداد بازدید میدانی در دوره]]/2+Table26[[#This Row],[تعداد فرماندهی حادثه در دوره]])*0.1+1,0)</f>
        <v>#N/A</v>
      </c>
      <c r="P159" s="86" t="e">
        <f>SUM(Table26[[#This Row],[عملکرد دوره عملیاتی]:[عملکرد دوره ستادی]])</f>
        <v>#N/A</v>
      </c>
      <c r="Q159" s="48">
        <v>100</v>
      </c>
      <c r="R159" s="87">
        <f ca="1">OFFSET(Table10[[#Headers],[امتیاز]],MATCH(Table26[[#This Row],[رضایت]],Table10[کف],1),0)</f>
        <v>5</v>
      </c>
      <c r="S159" s="49" t="e">
        <f ca="1">(VLOOKUP(Table26[[#This Row],[شماره پرسنلی]],Table1[#All],16,FALSE)+Table26[[#This Row],[امتیاز کارکرد]]+Table26[[#This Row],[امتیاز رضایت]])*Table26[[#This Row],[رتبه کارمند]]*Table26[[#This Row],[امتیاز عملکرد]]</f>
        <v>#N/A</v>
      </c>
      <c r="T159" s="50" t="e">
        <f ca="1">ROUND(Table26[[#This Row],[امتیاز نهایی]]*'تنظیمات دوره'!$B$6,0)</f>
        <v>#N/A</v>
      </c>
      <c r="U159" s="43"/>
    </row>
    <row r="160" spans="1:21" x14ac:dyDescent="0.15">
      <c r="A160" s="42">
        <v>157</v>
      </c>
      <c r="B160" s="35"/>
      <c r="C160" s="36" t="e">
        <f>VLOOKUP(Table26[[#This Row],[شماره پرسنلی]],Table1[[شماره پرسنلی]:[نام خانوادگی]],2,FALSE)&amp; " " &amp; VLOOKUP(Table26[[#This Row],[شماره پرسنلی]],Table1[[شماره پرسنلی]:[نام خانوادگی]],3,FALSE)</f>
        <v>#N/A</v>
      </c>
      <c r="D160" s="36" t="e">
        <f>VLOOKUP(Table26[[#This Row],[شماره پرسنلی]],Table1[#All],7,FALSE)</f>
        <v>#N/A</v>
      </c>
      <c r="E160" s="48" t="e">
        <f>VLOOKUP(Table26[[#This Row],[شماره پرسنلی]],Table1[#All],6,FALSE)</f>
        <v>#N/A</v>
      </c>
      <c r="F160" s="51">
        <v>576</v>
      </c>
      <c r="G160" s="49">
        <f>Table26[[#This Row],[کارکرد دوره (ساعت)]]/8*'جداول پایه'!$B$24</f>
        <v>7.2</v>
      </c>
      <c r="H160" s="85">
        <v>0</v>
      </c>
      <c r="I160" s="85">
        <v>9</v>
      </c>
      <c r="J160" s="37">
        <v>0</v>
      </c>
      <c r="K160" s="37">
        <v>0</v>
      </c>
      <c r="L160" s="37">
        <v>0</v>
      </c>
      <c r="M160" s="86" t="e">
        <f>IF(Table26[[#This Row],[جایگاه سازمانی]]="عملیاتی",(Table26[[#This Row],[تعداد ماموریت شهری]]/7+Table26[[#This Row],[تعداد ماموریت جاده ای]]/3)*0.1+1,0)</f>
        <v>#N/A</v>
      </c>
      <c r="N160" s="86" t="e">
        <f ca="1">IF(Table26[[#This Row],[جایگاه سازمانی]]="دیسپچ",OFFSET(TblDispatch[[#Headers],[امتیاز]],MATCH(Table26[[#This Row],[تعداد تماس در دوره]]/'تنظیمات دوره'!$B$3,TblDispatch[کف],1),0)*'تنظیمات دوره'!$B$3,0)</f>
        <v>#N/A</v>
      </c>
      <c r="O160" s="86" t="e">
        <f>IF(Table26[[#This Row],[جایگاه سازمانی]]="ستاد",(Table26[[#This Row],[تعداد بازدید میدانی در دوره]]/2+Table26[[#This Row],[تعداد فرماندهی حادثه در دوره]])*0.1+1,0)</f>
        <v>#N/A</v>
      </c>
      <c r="P160" s="86" t="e">
        <f>SUM(Table26[[#This Row],[عملکرد دوره عملیاتی]:[عملکرد دوره ستادی]])</f>
        <v>#N/A</v>
      </c>
      <c r="Q160" s="48">
        <v>100</v>
      </c>
      <c r="R160" s="87">
        <f ca="1">OFFSET(Table10[[#Headers],[امتیاز]],MATCH(Table26[[#This Row],[رضایت]],Table10[کف],1),0)</f>
        <v>5</v>
      </c>
      <c r="S160" s="49" t="e">
        <f ca="1">(VLOOKUP(Table26[[#This Row],[شماره پرسنلی]],Table1[#All],16,FALSE)+Table26[[#This Row],[امتیاز کارکرد]]+Table26[[#This Row],[امتیاز رضایت]])*Table26[[#This Row],[رتبه کارمند]]*Table26[[#This Row],[امتیاز عملکرد]]</f>
        <v>#N/A</v>
      </c>
      <c r="T160" s="50" t="e">
        <f ca="1">ROUND(Table26[[#This Row],[امتیاز نهایی]]*'تنظیمات دوره'!$B$6,0)</f>
        <v>#N/A</v>
      </c>
      <c r="U160" s="46"/>
    </row>
    <row r="161" spans="1:21" x14ac:dyDescent="0.15">
      <c r="A161" s="42">
        <v>158</v>
      </c>
      <c r="B161" s="66"/>
      <c r="C161" s="67" t="e">
        <f>VLOOKUP(Table26[[#This Row],[شماره پرسنلی]],Table1[[شماره پرسنلی]:[نام خانوادگی]],2,FALSE)&amp; " " &amp; VLOOKUP(Table26[[#This Row],[شماره پرسنلی]],Table1[[شماره پرسنلی]:[نام خانوادگی]],3,FALSE)</f>
        <v>#N/A</v>
      </c>
      <c r="D161" s="67" t="e">
        <f>VLOOKUP(Table26[[#This Row],[شماره پرسنلی]],Table1[#All],7,FALSE)</f>
        <v>#N/A</v>
      </c>
      <c r="E161" s="68" t="e">
        <f>VLOOKUP(Table26[[#This Row],[شماره پرسنلی]],Table1[#All],6,FALSE)</f>
        <v>#N/A</v>
      </c>
      <c r="F161" s="69">
        <v>584</v>
      </c>
      <c r="G161" s="70">
        <f>Table26[[#This Row],[کارکرد دوره (ساعت)]]/8*'جداول پایه'!$B$24</f>
        <v>7.3000000000000007</v>
      </c>
      <c r="H161" s="69">
        <v>40</v>
      </c>
      <c r="I161" s="69">
        <v>30</v>
      </c>
      <c r="J161" s="69">
        <v>0</v>
      </c>
      <c r="K161" s="69">
        <v>0</v>
      </c>
      <c r="L161" s="69">
        <v>0</v>
      </c>
      <c r="M161" s="70" t="e">
        <f>IF(Table26[[#This Row],[جایگاه سازمانی]]="عملیاتی",(Table26[[#This Row],[تعداد ماموریت شهری]]/7+Table26[[#This Row],[تعداد ماموریت جاده ای]]/3)*0.1+1,0)</f>
        <v>#N/A</v>
      </c>
      <c r="N161" s="70" t="e">
        <f ca="1">IF(Table26[[#This Row],[جایگاه سازمانی]]="دیسپچ",OFFSET(TblDispatch[[#Headers],[امتیاز]],MATCH(Table26[[#This Row],[تعداد تماس در دوره]]/'تنظیمات دوره'!$B$3,TblDispatch[کف],1),0)*'تنظیمات دوره'!$B$3,0)</f>
        <v>#N/A</v>
      </c>
      <c r="O161" s="70" t="e">
        <f>IF(Table26[[#This Row],[جایگاه سازمانی]]="ستاد",(Table26[[#This Row],[تعداد بازدید میدانی در دوره]]/2+Table26[[#This Row],[تعداد فرماندهی حادثه در دوره]])*0.1+1,0)</f>
        <v>#N/A</v>
      </c>
      <c r="P161" s="70" t="e">
        <f>SUM(Table26[[#This Row],[عملکرد دوره عملیاتی]:[عملکرد دوره ستادی]])</f>
        <v>#N/A</v>
      </c>
      <c r="Q161" s="68">
        <v>100</v>
      </c>
      <c r="R161" s="68">
        <f ca="1">OFFSET(Table10[[#Headers],[امتیاز]],MATCH(Table26[[#This Row],[رضایت]],Table10[کف],1),0)</f>
        <v>5</v>
      </c>
      <c r="S161" s="70" t="e">
        <f ca="1">(VLOOKUP(Table26[[#This Row],[شماره پرسنلی]],Table1[#All],16,FALSE)+Table26[[#This Row],[امتیاز کارکرد]]+Table26[[#This Row],[امتیاز رضایت]])*Table26[[#This Row],[رتبه کارمند]]*Table26[[#This Row],[امتیاز عملکرد]]</f>
        <v>#N/A</v>
      </c>
      <c r="T161" s="78" t="e">
        <f ca="1">ROUND(Table26[[#This Row],[امتیاز نهایی]]*'تنظیمات دوره'!$B$6,0)</f>
        <v>#N/A</v>
      </c>
      <c r="U161" s="43"/>
    </row>
    <row r="162" spans="1:21" x14ac:dyDescent="0.15">
      <c r="A162" s="42">
        <v>159</v>
      </c>
      <c r="B162" s="35"/>
      <c r="C162" s="36" t="e">
        <f>VLOOKUP(Table26[[#This Row],[شماره پرسنلی]],Table1[[شماره پرسنلی]:[نام خانوادگی]],2,FALSE)&amp; " " &amp; VLOOKUP(Table26[[#This Row],[شماره پرسنلی]],Table1[[شماره پرسنلی]:[نام خانوادگی]],3,FALSE)</f>
        <v>#N/A</v>
      </c>
      <c r="D162" s="36" t="e">
        <f>VLOOKUP(Table26[[#This Row],[شماره پرسنلی]],Table1[#All],7,FALSE)</f>
        <v>#N/A</v>
      </c>
      <c r="E162" s="48" t="e">
        <f>VLOOKUP(Table26[[#This Row],[شماره پرسنلی]],Table1[#All],6,FALSE)</f>
        <v>#N/A</v>
      </c>
      <c r="F162" s="37">
        <v>483</v>
      </c>
      <c r="G162" s="49">
        <f>Table26[[#This Row],[کارکرد دوره (ساعت)]]/8*'جداول پایه'!$B$24</f>
        <v>6.0375000000000005</v>
      </c>
      <c r="H162" s="37">
        <v>40</v>
      </c>
      <c r="I162" s="37">
        <v>0</v>
      </c>
      <c r="J162" s="37">
        <v>0</v>
      </c>
      <c r="K162" s="37">
        <v>0</v>
      </c>
      <c r="L162" s="37">
        <v>0</v>
      </c>
      <c r="M162" s="49" t="e">
        <f>IF(Table26[[#This Row],[جایگاه سازمانی]]="عملیاتی",(Table26[[#This Row],[تعداد ماموریت شهری]]/7+Table26[[#This Row],[تعداد ماموریت جاده ای]]/3)*0.1+1,0)</f>
        <v>#N/A</v>
      </c>
      <c r="N162" s="49" t="e">
        <f ca="1">IF(Table26[[#This Row],[جایگاه سازمانی]]="دیسپچ",OFFSET(TblDispatch[[#Headers],[امتیاز]],MATCH(Table26[[#This Row],[تعداد تماس در دوره]]/'تنظیمات دوره'!$B$3,TblDispatch[کف],1),0)*'تنظیمات دوره'!$B$3,0)</f>
        <v>#N/A</v>
      </c>
      <c r="O162" s="49" t="e">
        <f>IF(Table26[[#This Row],[جایگاه سازمانی]]="ستاد",(Table26[[#This Row],[تعداد بازدید میدانی در دوره]]/2+Table26[[#This Row],[تعداد فرماندهی حادثه در دوره]])*0.1+1,0)</f>
        <v>#N/A</v>
      </c>
      <c r="P162" s="49" t="e">
        <f>SUM(Table26[[#This Row],[عملکرد دوره عملیاتی]:[عملکرد دوره ستادی]])</f>
        <v>#N/A</v>
      </c>
      <c r="Q162" s="48">
        <v>100</v>
      </c>
      <c r="R162" s="48">
        <f ca="1">OFFSET(Table10[[#Headers],[امتیاز]],MATCH(Table26[[#This Row],[رضایت]],Table10[کف],1),0)</f>
        <v>5</v>
      </c>
      <c r="S162" s="49" t="e">
        <f ca="1">(VLOOKUP(Table26[[#This Row],[شماره پرسنلی]],Table1[#All],16,FALSE)+Table26[[#This Row],[امتیاز کارکرد]]+Table26[[#This Row],[امتیاز رضایت]])*Table26[[#This Row],[رتبه کارمند]]*Table26[[#This Row],[امتیاز عملکرد]]</f>
        <v>#N/A</v>
      </c>
      <c r="T162" s="50" t="e">
        <f ca="1">ROUND(Table26[[#This Row],[امتیاز نهایی]]*'تنظیمات دوره'!$B$6,0)</f>
        <v>#N/A</v>
      </c>
      <c r="U162" s="43"/>
    </row>
    <row r="163" spans="1:21" x14ac:dyDescent="0.15">
      <c r="A163" s="42">
        <v>160</v>
      </c>
      <c r="B163" s="35"/>
      <c r="C163" s="36" t="e">
        <f>VLOOKUP(Table26[[#This Row],[شماره پرسنلی]],Table1[[شماره پرسنلی]:[نام خانوادگی]],2,FALSE)&amp; " " &amp; VLOOKUP(Table26[[#This Row],[شماره پرسنلی]],Table1[[شماره پرسنلی]:[نام خانوادگی]],3,FALSE)</f>
        <v>#N/A</v>
      </c>
      <c r="D163" s="36" t="e">
        <f>VLOOKUP(Table26[[#This Row],[شماره پرسنلی]],Table1[#All],7,FALSE)</f>
        <v>#N/A</v>
      </c>
      <c r="E163" s="48" t="e">
        <f>VLOOKUP(Table26[[#This Row],[شماره پرسنلی]],Table1[#All],6,FALSE)</f>
        <v>#N/A</v>
      </c>
      <c r="F163" s="37">
        <v>456</v>
      </c>
      <c r="G163" s="49">
        <f>Table26[[#This Row],[کارکرد دوره (ساعت)]]/8*'جداول پایه'!$B$24</f>
        <v>5.7</v>
      </c>
      <c r="H163" s="37">
        <v>41</v>
      </c>
      <c r="I163" s="37">
        <v>0</v>
      </c>
      <c r="J163" s="37">
        <v>0</v>
      </c>
      <c r="K163" s="37">
        <v>0</v>
      </c>
      <c r="L163" s="37">
        <v>0</v>
      </c>
      <c r="M163" s="49" t="e">
        <f>IF(Table26[[#This Row],[جایگاه سازمانی]]="عملیاتی",(Table26[[#This Row],[تعداد ماموریت شهری]]/7+Table26[[#This Row],[تعداد ماموریت جاده ای]]/3)*0.1+1,0)</f>
        <v>#N/A</v>
      </c>
      <c r="N163" s="49" t="e">
        <f ca="1">IF(Table26[[#This Row],[جایگاه سازمانی]]="دیسپچ",OFFSET(TblDispatch[[#Headers],[امتیاز]],MATCH(Table26[[#This Row],[تعداد تماس در دوره]]/'تنظیمات دوره'!$B$3,TblDispatch[کف],1),0)*'تنظیمات دوره'!$B$3,0)</f>
        <v>#N/A</v>
      </c>
      <c r="O163" s="49" t="e">
        <f>IF(Table26[[#This Row],[جایگاه سازمانی]]="ستاد",(Table26[[#This Row],[تعداد بازدید میدانی در دوره]]/2+Table26[[#This Row],[تعداد فرماندهی حادثه در دوره]])*0.1+1,0)</f>
        <v>#N/A</v>
      </c>
      <c r="P163" s="49" t="e">
        <f>SUM(Table26[[#This Row],[عملکرد دوره عملیاتی]:[عملکرد دوره ستادی]])</f>
        <v>#N/A</v>
      </c>
      <c r="Q163" s="48">
        <v>100</v>
      </c>
      <c r="R163" s="48">
        <f ca="1">OFFSET(Table10[[#Headers],[امتیاز]],MATCH(Table26[[#This Row],[رضایت]],Table10[کف],1),0)</f>
        <v>5</v>
      </c>
      <c r="S163" s="49" t="e">
        <f ca="1">(VLOOKUP(Table26[[#This Row],[شماره پرسنلی]],Table1[#All],16,FALSE)+Table26[[#This Row],[امتیاز کارکرد]]+Table26[[#This Row],[امتیاز رضایت]])*Table26[[#This Row],[رتبه کارمند]]*Table26[[#This Row],[امتیاز عملکرد]]</f>
        <v>#N/A</v>
      </c>
      <c r="T163" s="50" t="e">
        <f ca="1">ROUND(Table26[[#This Row],[امتیاز نهایی]]*'تنظیمات دوره'!$B$6,0)</f>
        <v>#N/A</v>
      </c>
      <c r="U163" s="43"/>
    </row>
    <row r="164" spans="1:21" x14ac:dyDescent="0.15">
      <c r="A164" s="42">
        <v>161</v>
      </c>
      <c r="B164" s="35"/>
      <c r="C164" s="36" t="e">
        <f>VLOOKUP(Table26[[#This Row],[شماره پرسنلی]],Table1[[شماره پرسنلی]:[نام خانوادگی]],2,FALSE)&amp; " " &amp; VLOOKUP(Table26[[#This Row],[شماره پرسنلی]],Table1[[شماره پرسنلی]:[نام خانوادگی]],3,FALSE)</f>
        <v>#N/A</v>
      </c>
      <c r="D164" s="36" t="e">
        <f>VLOOKUP(Table26[[#This Row],[شماره پرسنلی]],Table1[#All],7,FALSE)</f>
        <v>#N/A</v>
      </c>
      <c r="E164" s="48" t="e">
        <f>VLOOKUP(Table26[[#This Row],[شماره پرسنلی]],Table1[#All],6,FALSE)</f>
        <v>#N/A</v>
      </c>
      <c r="F164" s="37">
        <v>278</v>
      </c>
      <c r="G164" s="49">
        <f>Table26[[#This Row],[کارکرد دوره (ساعت)]]/8*'جداول پایه'!$B$24</f>
        <v>3.4750000000000001</v>
      </c>
      <c r="H164" s="37">
        <v>5</v>
      </c>
      <c r="I164" s="37">
        <v>3</v>
      </c>
      <c r="J164" s="37">
        <v>0</v>
      </c>
      <c r="K164" s="37">
        <v>0</v>
      </c>
      <c r="L164" s="37">
        <v>0</v>
      </c>
      <c r="M164" s="49" t="e">
        <f>IF(Table26[[#This Row],[جایگاه سازمانی]]="عملیاتی",(Table26[[#This Row],[تعداد ماموریت شهری]]/7+Table26[[#This Row],[تعداد ماموریت جاده ای]]/3)*0.1+1,0)</f>
        <v>#N/A</v>
      </c>
      <c r="N164" s="49" t="e">
        <f ca="1">IF(Table26[[#This Row],[جایگاه سازمانی]]="دیسپچ",OFFSET(TblDispatch[[#Headers],[امتیاز]],MATCH(Table26[[#This Row],[تعداد تماس در دوره]]/'تنظیمات دوره'!$B$3,TblDispatch[کف],1),0)*'تنظیمات دوره'!$B$3,0)</f>
        <v>#N/A</v>
      </c>
      <c r="O164" s="49" t="e">
        <f>IF(Table26[[#This Row],[جایگاه سازمانی]]="ستاد",(Table26[[#This Row],[تعداد بازدید میدانی در دوره]]/2+Table26[[#This Row],[تعداد فرماندهی حادثه در دوره]])*0.1+1,0)</f>
        <v>#N/A</v>
      </c>
      <c r="P164" s="49" t="e">
        <f>SUM(Table26[[#This Row],[عملکرد دوره عملیاتی]:[عملکرد دوره ستادی]])</f>
        <v>#N/A</v>
      </c>
      <c r="Q164" s="48">
        <v>100</v>
      </c>
      <c r="R164" s="48">
        <f ca="1">OFFSET(Table10[[#Headers],[امتیاز]],MATCH(Table26[[#This Row],[رضایت]],Table10[کف],1),0)</f>
        <v>5</v>
      </c>
      <c r="S164" s="49" t="e">
        <f ca="1">(VLOOKUP(Table26[[#This Row],[شماره پرسنلی]],Table1[#All],16,FALSE)+Table26[[#This Row],[امتیاز کارکرد]]+Table26[[#This Row],[امتیاز رضایت]])*Table26[[#This Row],[رتبه کارمند]]*Table26[[#This Row],[امتیاز عملکرد]]</f>
        <v>#N/A</v>
      </c>
      <c r="T164" s="50" t="e">
        <f ca="1">ROUND(Table26[[#This Row],[امتیاز نهایی]]*'تنظیمات دوره'!$B$6,0)</f>
        <v>#N/A</v>
      </c>
      <c r="U164" s="43"/>
    </row>
    <row r="165" spans="1:21" x14ac:dyDescent="0.15">
      <c r="A165" s="42">
        <v>162</v>
      </c>
      <c r="B165" s="35"/>
      <c r="C165" s="36" t="e">
        <f>VLOOKUP(Table26[[#This Row],[شماره پرسنلی]],Table1[[شماره پرسنلی]:[نام خانوادگی]],2,FALSE)&amp; " " &amp; VLOOKUP(Table26[[#This Row],[شماره پرسنلی]],Table1[[شماره پرسنلی]:[نام خانوادگی]],3,FALSE)</f>
        <v>#N/A</v>
      </c>
      <c r="D165" s="36" t="e">
        <f>VLOOKUP(Table26[[#This Row],[شماره پرسنلی]],Table1[#All],7,FALSE)</f>
        <v>#N/A</v>
      </c>
      <c r="E165" s="48" t="e">
        <f>VLOOKUP(Table26[[#This Row],[شماره پرسنلی]],Table1[#All],6,FALSE)</f>
        <v>#N/A</v>
      </c>
      <c r="F165" s="37">
        <v>804</v>
      </c>
      <c r="G165" s="49">
        <f>Table26[[#This Row],[کارکرد دوره (ساعت)]]/8*'جداول پایه'!$B$24</f>
        <v>10.050000000000001</v>
      </c>
      <c r="H165" s="37">
        <v>3</v>
      </c>
      <c r="I165" s="37">
        <v>19</v>
      </c>
      <c r="J165" s="37">
        <v>0</v>
      </c>
      <c r="K165" s="37">
        <v>0</v>
      </c>
      <c r="L165" s="37">
        <v>0</v>
      </c>
      <c r="M165" s="49" t="e">
        <f>IF(Table26[[#This Row],[جایگاه سازمانی]]="عملیاتی",(Table26[[#This Row],[تعداد ماموریت شهری]]/7+Table26[[#This Row],[تعداد ماموریت جاده ای]]/3)*0.1+1,0)</f>
        <v>#N/A</v>
      </c>
      <c r="N165" s="49" t="e">
        <f ca="1">IF(Table26[[#This Row],[جایگاه سازمانی]]="دیسپچ",OFFSET(TblDispatch[[#Headers],[امتیاز]],MATCH(Table26[[#This Row],[تعداد تماس در دوره]]/'تنظیمات دوره'!$B$3,TblDispatch[کف],1),0)*'تنظیمات دوره'!$B$3,0)</f>
        <v>#N/A</v>
      </c>
      <c r="O165" s="49" t="e">
        <f>IF(Table26[[#This Row],[جایگاه سازمانی]]="ستاد",(Table26[[#This Row],[تعداد بازدید میدانی در دوره]]/2+Table26[[#This Row],[تعداد فرماندهی حادثه در دوره]])*0.1+1,0)</f>
        <v>#N/A</v>
      </c>
      <c r="P165" s="49" t="e">
        <f>SUM(Table26[[#This Row],[عملکرد دوره عملیاتی]:[عملکرد دوره ستادی]])</f>
        <v>#N/A</v>
      </c>
      <c r="Q165" s="48">
        <v>100</v>
      </c>
      <c r="R165" s="48">
        <f ca="1">OFFSET(Table10[[#Headers],[امتیاز]],MATCH(Table26[[#This Row],[رضایت]],Table10[کف],1),0)</f>
        <v>5</v>
      </c>
      <c r="S165" s="49" t="e">
        <f ca="1">(VLOOKUP(Table26[[#This Row],[شماره پرسنلی]],Table1[#All],16,FALSE)+Table26[[#This Row],[امتیاز کارکرد]]+Table26[[#This Row],[امتیاز رضایت]])*Table26[[#This Row],[رتبه کارمند]]*Table26[[#This Row],[امتیاز عملکرد]]</f>
        <v>#N/A</v>
      </c>
      <c r="T165" s="50" t="e">
        <f ca="1">ROUND(Table26[[#This Row],[امتیاز نهایی]]*'تنظیمات دوره'!$B$6,0)</f>
        <v>#N/A</v>
      </c>
      <c r="U165" s="43"/>
    </row>
    <row r="166" spans="1:21" x14ac:dyDescent="0.15">
      <c r="A166" s="42">
        <v>163</v>
      </c>
      <c r="B166" s="35"/>
      <c r="C166" s="36" t="e">
        <f>VLOOKUP(Table26[[#This Row],[شماره پرسنلی]],Table1[[شماره پرسنلی]:[نام خانوادگی]],2,FALSE)&amp; " " &amp; VLOOKUP(Table26[[#This Row],[شماره پرسنلی]],Table1[[شماره پرسنلی]:[نام خانوادگی]],3,FALSE)</f>
        <v>#N/A</v>
      </c>
      <c r="D166" s="36" t="e">
        <f>VLOOKUP(Table26[[#This Row],[شماره پرسنلی]],Table1[#All],7,FALSE)</f>
        <v>#N/A</v>
      </c>
      <c r="E166" s="48" t="e">
        <f>VLOOKUP(Table26[[#This Row],[شماره پرسنلی]],Table1[#All],6,FALSE)</f>
        <v>#N/A</v>
      </c>
      <c r="F166" s="37">
        <v>482</v>
      </c>
      <c r="G166" s="49">
        <f>Table26[[#This Row],[کارکرد دوره (ساعت)]]/8*'جداول پایه'!$B$24</f>
        <v>6.0250000000000004</v>
      </c>
      <c r="H166" s="37">
        <v>40</v>
      </c>
      <c r="I166" s="37">
        <v>0</v>
      </c>
      <c r="J166" s="37">
        <v>0</v>
      </c>
      <c r="K166" s="37">
        <v>0</v>
      </c>
      <c r="L166" s="37">
        <v>0</v>
      </c>
      <c r="M166" s="49" t="e">
        <f>IF(Table26[[#This Row],[جایگاه سازمانی]]="عملیاتی",(Table26[[#This Row],[تعداد ماموریت شهری]]/7+Table26[[#This Row],[تعداد ماموریت جاده ای]]/3)*0.1+1,0)</f>
        <v>#N/A</v>
      </c>
      <c r="N166" s="49" t="e">
        <f ca="1">IF(Table26[[#This Row],[جایگاه سازمانی]]="دیسپچ",OFFSET(TblDispatch[[#Headers],[امتیاز]],MATCH(Table26[[#This Row],[تعداد تماس در دوره]]/'تنظیمات دوره'!$B$3,TblDispatch[کف],1),0)*'تنظیمات دوره'!$B$3,0)</f>
        <v>#N/A</v>
      </c>
      <c r="O166" s="49" t="e">
        <f>IF(Table26[[#This Row],[جایگاه سازمانی]]="ستاد",(Table26[[#This Row],[تعداد بازدید میدانی در دوره]]/2+Table26[[#This Row],[تعداد فرماندهی حادثه در دوره]])*0.1+1,0)</f>
        <v>#N/A</v>
      </c>
      <c r="P166" s="49" t="e">
        <f>SUM(Table26[[#This Row],[عملکرد دوره عملیاتی]:[عملکرد دوره ستادی]])</f>
        <v>#N/A</v>
      </c>
      <c r="Q166" s="48">
        <v>90</v>
      </c>
      <c r="R166" s="48">
        <f ca="1">OFFSET(Table10[[#Headers],[امتیاز]],MATCH(Table26[[#This Row],[رضایت]],Table10[کف],1),0)</f>
        <v>3.6</v>
      </c>
      <c r="S166" s="49" t="e">
        <f ca="1">(VLOOKUP(Table26[[#This Row],[شماره پرسنلی]],Table1[#All],16,FALSE)+Table26[[#This Row],[امتیاز کارکرد]]+Table26[[#This Row],[امتیاز رضایت]])*Table26[[#This Row],[رتبه کارمند]]*Table26[[#This Row],[امتیاز عملکرد]]</f>
        <v>#N/A</v>
      </c>
      <c r="T166" s="50" t="e">
        <f ca="1">ROUND(Table26[[#This Row],[امتیاز نهایی]]*'تنظیمات دوره'!$B$6,0)</f>
        <v>#N/A</v>
      </c>
      <c r="U166" s="43"/>
    </row>
    <row r="167" spans="1:21" x14ac:dyDescent="0.15">
      <c r="A167" s="42">
        <v>164</v>
      </c>
      <c r="B167" s="35"/>
      <c r="C167" s="36" t="e">
        <f>VLOOKUP(Table26[[#This Row],[شماره پرسنلی]],Table1[[شماره پرسنلی]:[نام خانوادگی]],2,FALSE)&amp; " " &amp; VLOOKUP(Table26[[#This Row],[شماره پرسنلی]],Table1[[شماره پرسنلی]:[نام خانوادگی]],3,FALSE)</f>
        <v>#N/A</v>
      </c>
      <c r="D167" s="36" t="e">
        <f>VLOOKUP(Table26[[#This Row],[شماره پرسنلی]],Table1[#All],7,FALSE)</f>
        <v>#N/A</v>
      </c>
      <c r="E167" s="48" t="e">
        <f>VLOOKUP(Table26[[#This Row],[شماره پرسنلی]],Table1[#All],6,FALSE)</f>
        <v>#N/A</v>
      </c>
      <c r="F167" s="37">
        <v>540</v>
      </c>
      <c r="G167" s="49">
        <f>Table26[[#This Row],[کارکرد دوره (ساعت)]]/8*'جداول پایه'!$B$24</f>
        <v>6.75</v>
      </c>
      <c r="H167" s="37">
        <v>78</v>
      </c>
      <c r="I167" s="37">
        <v>0</v>
      </c>
      <c r="J167" s="37">
        <v>0</v>
      </c>
      <c r="K167" s="37">
        <v>0</v>
      </c>
      <c r="L167" s="37">
        <v>0</v>
      </c>
      <c r="M167" s="49" t="e">
        <f>IF(Table26[[#This Row],[جایگاه سازمانی]]="عملیاتی",(Table26[[#This Row],[تعداد ماموریت شهری]]/7+Table26[[#This Row],[تعداد ماموریت جاده ای]]/3)*0.1+1,0)</f>
        <v>#N/A</v>
      </c>
      <c r="N167" s="49" t="e">
        <f ca="1">IF(Table26[[#This Row],[جایگاه سازمانی]]="دیسپچ",OFFSET(TblDispatch[[#Headers],[امتیاز]],MATCH(Table26[[#This Row],[تعداد تماس در دوره]]/'تنظیمات دوره'!$B$3,TblDispatch[کف],1),0)*'تنظیمات دوره'!$B$3,0)</f>
        <v>#N/A</v>
      </c>
      <c r="O167" s="49" t="e">
        <f>IF(Table26[[#This Row],[جایگاه سازمانی]]="ستاد",(Table26[[#This Row],[تعداد بازدید میدانی در دوره]]/2+Table26[[#This Row],[تعداد فرماندهی حادثه در دوره]])*0.1+1,0)</f>
        <v>#N/A</v>
      </c>
      <c r="P167" s="49" t="e">
        <f>SUM(Table26[[#This Row],[عملکرد دوره عملیاتی]:[عملکرد دوره ستادی]])</f>
        <v>#N/A</v>
      </c>
      <c r="Q167" s="48">
        <v>100</v>
      </c>
      <c r="R167" s="48">
        <f ca="1">OFFSET(Table10[[#Headers],[امتیاز]],MATCH(Table26[[#This Row],[رضایت]],Table10[کف],1),0)</f>
        <v>5</v>
      </c>
      <c r="S167" s="49" t="e">
        <f ca="1">(VLOOKUP(Table26[[#This Row],[شماره پرسنلی]],Table1[#All],16,FALSE)+Table26[[#This Row],[امتیاز کارکرد]]+Table26[[#This Row],[امتیاز رضایت]])*Table26[[#This Row],[رتبه کارمند]]*Table26[[#This Row],[امتیاز عملکرد]]</f>
        <v>#N/A</v>
      </c>
      <c r="T167" s="50" t="e">
        <f ca="1">ROUND(Table26[[#This Row],[امتیاز نهایی]]*'تنظیمات دوره'!$B$6,0)</f>
        <v>#N/A</v>
      </c>
      <c r="U167" s="43"/>
    </row>
    <row r="168" spans="1:21" x14ac:dyDescent="0.15">
      <c r="A168" s="42">
        <v>165</v>
      </c>
      <c r="B168" s="35"/>
      <c r="C168" s="36" t="e">
        <f>VLOOKUP(Table26[[#This Row],[شماره پرسنلی]],Table1[[شماره پرسنلی]:[نام خانوادگی]],2,FALSE)&amp; " " &amp; VLOOKUP(Table26[[#This Row],[شماره پرسنلی]],Table1[[شماره پرسنلی]:[نام خانوادگی]],3,FALSE)</f>
        <v>#N/A</v>
      </c>
      <c r="D168" s="36" t="e">
        <f>VLOOKUP(Table26[[#This Row],[شماره پرسنلی]],Table1[#All],7,FALSE)</f>
        <v>#N/A</v>
      </c>
      <c r="E168" s="48" t="e">
        <f>VLOOKUP(Table26[[#This Row],[شماره پرسنلی]],Table1[#All],6,FALSE)</f>
        <v>#N/A</v>
      </c>
      <c r="F168" s="37">
        <v>552</v>
      </c>
      <c r="G168" s="49">
        <f>Table26[[#This Row],[کارکرد دوره (ساعت)]]/8*'جداول پایه'!$B$24</f>
        <v>6.9</v>
      </c>
      <c r="H168" s="37">
        <v>47</v>
      </c>
      <c r="I168" s="37">
        <v>0</v>
      </c>
      <c r="J168" s="37">
        <v>0</v>
      </c>
      <c r="K168" s="37">
        <v>0</v>
      </c>
      <c r="L168" s="37">
        <v>0</v>
      </c>
      <c r="M168" s="49" t="e">
        <f>IF(Table26[[#This Row],[جایگاه سازمانی]]="عملیاتی",(Table26[[#This Row],[تعداد ماموریت شهری]]/7+Table26[[#This Row],[تعداد ماموریت جاده ای]]/3)*0.1+1,0)</f>
        <v>#N/A</v>
      </c>
      <c r="N168" s="49" t="e">
        <f ca="1">IF(Table26[[#This Row],[جایگاه سازمانی]]="دیسپچ",OFFSET(TblDispatch[[#Headers],[امتیاز]],MATCH(Table26[[#This Row],[تعداد تماس در دوره]]/'تنظیمات دوره'!$B$3,TblDispatch[کف],1),0)*'تنظیمات دوره'!$B$3,0)</f>
        <v>#N/A</v>
      </c>
      <c r="O168" s="49" t="e">
        <f>IF(Table26[[#This Row],[جایگاه سازمانی]]="ستاد",(Table26[[#This Row],[تعداد بازدید میدانی در دوره]]/2+Table26[[#This Row],[تعداد فرماندهی حادثه در دوره]])*0.1+1,0)</f>
        <v>#N/A</v>
      </c>
      <c r="P168" s="49" t="e">
        <f>SUM(Table26[[#This Row],[عملکرد دوره عملیاتی]:[عملکرد دوره ستادی]])</f>
        <v>#N/A</v>
      </c>
      <c r="Q168" s="48">
        <v>100</v>
      </c>
      <c r="R168" s="48">
        <f ca="1">OFFSET(Table10[[#Headers],[امتیاز]],MATCH(Table26[[#This Row],[رضایت]],Table10[کف],1),0)</f>
        <v>5</v>
      </c>
      <c r="S168" s="49" t="e">
        <f ca="1">(VLOOKUP(Table26[[#This Row],[شماره پرسنلی]],Table1[#All],16,FALSE)+Table26[[#This Row],[امتیاز کارکرد]]+Table26[[#This Row],[امتیاز رضایت]])*Table26[[#This Row],[رتبه کارمند]]*Table26[[#This Row],[امتیاز عملکرد]]</f>
        <v>#N/A</v>
      </c>
      <c r="T168" s="50" t="e">
        <f ca="1">ROUND(Table26[[#This Row],[امتیاز نهایی]]*'تنظیمات دوره'!$B$6,0)</f>
        <v>#N/A</v>
      </c>
      <c r="U168" s="43"/>
    </row>
    <row r="169" spans="1:21" x14ac:dyDescent="0.15">
      <c r="A169" s="42">
        <v>166</v>
      </c>
      <c r="B169" s="35"/>
      <c r="C169" s="36" t="e">
        <f>VLOOKUP(Table26[[#This Row],[شماره پرسنلی]],Table1[[شماره پرسنلی]:[نام خانوادگی]],2,FALSE)&amp; " " &amp; VLOOKUP(Table26[[#This Row],[شماره پرسنلی]],Table1[[شماره پرسنلی]:[نام خانوادگی]],3,FALSE)</f>
        <v>#N/A</v>
      </c>
      <c r="D169" s="36" t="e">
        <f>VLOOKUP(Table26[[#This Row],[شماره پرسنلی]],Table1[#All],7,FALSE)</f>
        <v>#N/A</v>
      </c>
      <c r="E169" s="48" t="e">
        <f>VLOOKUP(Table26[[#This Row],[شماره پرسنلی]],Table1[#All],6,FALSE)</f>
        <v>#N/A</v>
      </c>
      <c r="F169" s="37">
        <v>240</v>
      </c>
      <c r="G169" s="49">
        <f>Table26[[#This Row],[کارکرد دوره (ساعت)]]/8*'جداول پایه'!$B$24</f>
        <v>3</v>
      </c>
      <c r="H169" s="37">
        <v>21</v>
      </c>
      <c r="I169" s="37">
        <v>4</v>
      </c>
      <c r="J169" s="37">
        <v>0</v>
      </c>
      <c r="K169" s="37">
        <v>0</v>
      </c>
      <c r="L169" s="37">
        <v>0</v>
      </c>
      <c r="M169" s="49" t="e">
        <f>IF(Table26[[#This Row],[جایگاه سازمانی]]="عملیاتی",(Table26[[#This Row],[تعداد ماموریت شهری]]/7+Table26[[#This Row],[تعداد ماموریت جاده ای]]/3)*0.1+1,0)</f>
        <v>#N/A</v>
      </c>
      <c r="N169" s="49" t="e">
        <f ca="1">IF(Table26[[#This Row],[جایگاه سازمانی]]="دیسپچ",OFFSET(TblDispatch[[#Headers],[امتیاز]],MATCH(Table26[[#This Row],[تعداد تماس در دوره]]/'تنظیمات دوره'!$B$3,TblDispatch[کف],1),0)*'تنظیمات دوره'!$B$3,0)</f>
        <v>#N/A</v>
      </c>
      <c r="O169" s="49" t="e">
        <f>IF(Table26[[#This Row],[جایگاه سازمانی]]="ستاد",(Table26[[#This Row],[تعداد بازدید میدانی در دوره]]/2+Table26[[#This Row],[تعداد فرماندهی حادثه در دوره]])*0.1+1,0)</f>
        <v>#N/A</v>
      </c>
      <c r="P169" s="49" t="e">
        <f>SUM(Table26[[#This Row],[عملکرد دوره عملیاتی]:[عملکرد دوره ستادی]])</f>
        <v>#N/A</v>
      </c>
      <c r="Q169" s="48">
        <v>100</v>
      </c>
      <c r="R169" s="48">
        <f ca="1">OFFSET(Table10[[#Headers],[امتیاز]],MATCH(Table26[[#This Row],[رضایت]],Table10[کف],1),0)</f>
        <v>5</v>
      </c>
      <c r="S169" s="49" t="e">
        <f ca="1">(VLOOKUP(Table26[[#This Row],[شماره پرسنلی]],Table1[#All],16,FALSE)+Table26[[#This Row],[امتیاز کارکرد]]+Table26[[#This Row],[امتیاز رضایت]])*Table26[[#This Row],[رتبه کارمند]]*Table26[[#This Row],[امتیاز عملکرد]]</f>
        <v>#N/A</v>
      </c>
      <c r="T169" s="50" t="e">
        <f ca="1">ROUND(Table26[[#This Row],[امتیاز نهایی]]*'تنظیمات دوره'!$B$6,0)</f>
        <v>#N/A</v>
      </c>
      <c r="U169" s="43"/>
    </row>
    <row r="170" spans="1:21" s="54" customFormat="1" x14ac:dyDescent="0.15">
      <c r="A170" s="42">
        <v>167</v>
      </c>
      <c r="B170" s="35"/>
      <c r="C170" s="36" t="e">
        <f>VLOOKUP(Table26[[#This Row],[شماره پرسنلی]],Table1[[شماره پرسنلی]:[نام خانوادگی]],2,FALSE)&amp; " " &amp; VLOOKUP(Table26[[#This Row],[شماره پرسنلی]],Table1[[شماره پرسنلی]:[نام خانوادگی]],3,FALSE)</f>
        <v>#N/A</v>
      </c>
      <c r="D170" s="36" t="e">
        <f>VLOOKUP(Table26[[#This Row],[شماره پرسنلی]],Table1[#All],7,FALSE)</f>
        <v>#N/A</v>
      </c>
      <c r="E170" s="48" t="e">
        <f>VLOOKUP(Table26[[#This Row],[شماره پرسنلی]],Table1[#All],6,FALSE)</f>
        <v>#N/A</v>
      </c>
      <c r="F170" s="37">
        <v>750</v>
      </c>
      <c r="G170" s="49">
        <f>Table26[[#This Row],[کارکرد دوره (ساعت)]]/8*'جداول پایه'!$B$24</f>
        <v>9.375</v>
      </c>
      <c r="H170" s="37">
        <v>0</v>
      </c>
      <c r="I170" s="37">
        <v>70</v>
      </c>
      <c r="J170" s="37">
        <v>0</v>
      </c>
      <c r="K170" s="37">
        <v>0</v>
      </c>
      <c r="L170" s="37">
        <v>0</v>
      </c>
      <c r="M170" s="49" t="e">
        <f>IF(Table26[[#This Row],[جایگاه سازمانی]]="عملیاتی",(Table26[[#This Row],[تعداد ماموریت شهری]]/7+Table26[[#This Row],[تعداد ماموریت جاده ای]]/3)*0.1+1,0)</f>
        <v>#N/A</v>
      </c>
      <c r="N170" s="49" t="e">
        <f ca="1">IF(Table26[[#This Row],[جایگاه سازمانی]]="دیسپچ",OFFSET(TblDispatch[[#Headers],[امتیاز]],MATCH(Table26[[#This Row],[تعداد تماس در دوره]]/'تنظیمات دوره'!$B$3,TblDispatch[کف],1),0)*'تنظیمات دوره'!$B$3,0)</f>
        <v>#N/A</v>
      </c>
      <c r="O170" s="49" t="e">
        <f>IF(Table26[[#This Row],[جایگاه سازمانی]]="ستاد",(Table26[[#This Row],[تعداد بازدید میدانی در دوره]]/2+Table26[[#This Row],[تعداد فرماندهی حادثه در دوره]])*0.1+1,0)</f>
        <v>#N/A</v>
      </c>
      <c r="P170" s="49" t="e">
        <f>SUM(Table26[[#This Row],[عملکرد دوره عملیاتی]:[عملکرد دوره ستادی]])</f>
        <v>#N/A</v>
      </c>
      <c r="Q170" s="48">
        <v>70</v>
      </c>
      <c r="R170" s="48">
        <f ca="1">OFFSET(Table10[[#Headers],[امتیاز]],MATCH(Table26[[#This Row],[رضایت]],Table10[کف],1),0)</f>
        <v>1.6</v>
      </c>
      <c r="S170" s="49" t="e">
        <f ca="1">(VLOOKUP(Table26[[#This Row],[شماره پرسنلی]],Table1[#All],16,FALSE)+Table26[[#This Row],[امتیاز کارکرد]]+Table26[[#This Row],[امتیاز رضایت]])*Table26[[#This Row],[رتبه کارمند]]*Table26[[#This Row],[امتیاز عملکرد]]</f>
        <v>#N/A</v>
      </c>
      <c r="T170" s="50" t="e">
        <f ca="1">ROUND(Table26[[#This Row],[امتیاز نهایی]]*'تنظیمات دوره'!$B$6,0)</f>
        <v>#N/A</v>
      </c>
      <c r="U170" s="43"/>
    </row>
    <row r="171" spans="1:21" x14ac:dyDescent="0.15">
      <c r="A171" s="42">
        <v>168</v>
      </c>
      <c r="B171" s="35"/>
      <c r="C171" s="36" t="e">
        <f>VLOOKUP(Table26[[#This Row],[شماره پرسنلی]],Table1[[شماره پرسنلی]:[نام خانوادگی]],2,FALSE)&amp; " " &amp; VLOOKUP(Table26[[#This Row],[شماره پرسنلی]],Table1[[شماره پرسنلی]:[نام خانوادگی]],3,FALSE)</f>
        <v>#N/A</v>
      </c>
      <c r="D171" s="36" t="e">
        <f>VLOOKUP(Table26[[#This Row],[شماره پرسنلی]],Table1[#All],7,FALSE)</f>
        <v>#N/A</v>
      </c>
      <c r="E171" s="48" t="e">
        <f>VLOOKUP(Table26[[#This Row],[شماره پرسنلی]],Table1[#All],6,FALSE)</f>
        <v>#N/A</v>
      </c>
      <c r="F171" s="37">
        <v>744</v>
      </c>
      <c r="G171" s="49">
        <f>Table26[[#This Row],[کارکرد دوره (ساعت)]]/8*'جداول پایه'!$B$24</f>
        <v>9.3000000000000007</v>
      </c>
      <c r="H171" s="37">
        <v>0</v>
      </c>
      <c r="I171" s="37">
        <v>58</v>
      </c>
      <c r="J171" s="37">
        <v>0</v>
      </c>
      <c r="K171" s="37">
        <v>0</v>
      </c>
      <c r="L171" s="37">
        <v>0</v>
      </c>
      <c r="M171" s="49" t="e">
        <f>IF(Table26[[#This Row],[جایگاه سازمانی]]="عملیاتی",(Table26[[#This Row],[تعداد ماموریت شهری]]/7+Table26[[#This Row],[تعداد ماموریت جاده ای]]/3)*0.1+1,0)</f>
        <v>#N/A</v>
      </c>
      <c r="N171" s="49" t="e">
        <f ca="1">IF(Table26[[#This Row],[جایگاه سازمانی]]="دیسپچ",OFFSET(TblDispatch[[#Headers],[امتیاز]],MATCH(Table26[[#This Row],[تعداد تماس در دوره]]/'تنظیمات دوره'!$B$3,TblDispatch[کف],1),0)*'تنظیمات دوره'!$B$3,0)</f>
        <v>#N/A</v>
      </c>
      <c r="O171" s="49" t="e">
        <f>IF(Table26[[#This Row],[جایگاه سازمانی]]="ستاد",(Table26[[#This Row],[تعداد بازدید میدانی در دوره]]/2+Table26[[#This Row],[تعداد فرماندهی حادثه در دوره]])*0.1+1,0)</f>
        <v>#N/A</v>
      </c>
      <c r="P171" s="49" t="e">
        <f>SUM(Table26[[#This Row],[عملکرد دوره عملیاتی]:[عملکرد دوره ستادی]])</f>
        <v>#N/A</v>
      </c>
      <c r="Q171" s="48">
        <v>100</v>
      </c>
      <c r="R171" s="48">
        <f ca="1">OFFSET(Table10[[#Headers],[امتیاز]],MATCH(Table26[[#This Row],[رضایت]],Table10[کف],1),0)</f>
        <v>5</v>
      </c>
      <c r="S171" s="49" t="e">
        <f ca="1">(VLOOKUP(Table26[[#This Row],[شماره پرسنلی]],Table1[#All],16,FALSE)+Table26[[#This Row],[امتیاز کارکرد]]+Table26[[#This Row],[امتیاز رضایت]])*Table26[[#This Row],[رتبه کارمند]]*Table26[[#This Row],[امتیاز عملکرد]]</f>
        <v>#N/A</v>
      </c>
      <c r="T171" s="50" t="e">
        <f ca="1">ROUND(Table26[[#This Row],[امتیاز نهایی]]*'تنظیمات دوره'!$B$6,0)</f>
        <v>#N/A</v>
      </c>
      <c r="U171" s="43"/>
    </row>
    <row r="172" spans="1:21" x14ac:dyDescent="0.15">
      <c r="A172" s="42">
        <v>169</v>
      </c>
      <c r="B172" s="35"/>
      <c r="C172" s="36" t="e">
        <f>VLOOKUP(Table26[[#This Row],[شماره پرسنلی]],Table1[[شماره پرسنلی]:[نام خانوادگی]],2,FALSE)&amp; " " &amp; VLOOKUP(Table26[[#This Row],[شماره پرسنلی]],Table1[[شماره پرسنلی]:[نام خانوادگی]],3,FALSE)</f>
        <v>#N/A</v>
      </c>
      <c r="D172" s="36" t="e">
        <f>VLOOKUP(Table26[[#This Row],[شماره پرسنلی]],Table1[#All],7,FALSE)</f>
        <v>#N/A</v>
      </c>
      <c r="E172" s="48" t="e">
        <f>VLOOKUP(Table26[[#This Row],[شماره پرسنلی]],Table1[#All],6,FALSE)</f>
        <v>#N/A</v>
      </c>
      <c r="F172" s="37">
        <v>624</v>
      </c>
      <c r="G172" s="49">
        <f>Table26[[#This Row],[کارکرد دوره (ساعت)]]/8*'جداول پایه'!$B$24</f>
        <v>7.8000000000000007</v>
      </c>
      <c r="H172" s="37">
        <v>0</v>
      </c>
      <c r="I172" s="37">
        <v>53</v>
      </c>
      <c r="J172" s="37">
        <v>0</v>
      </c>
      <c r="K172" s="37">
        <v>0</v>
      </c>
      <c r="L172" s="37">
        <v>0</v>
      </c>
      <c r="M172" s="49" t="e">
        <f>IF(Table26[[#This Row],[جایگاه سازمانی]]="عملیاتی",(Table26[[#This Row],[تعداد ماموریت شهری]]/7+Table26[[#This Row],[تعداد ماموریت جاده ای]]/3)*0.1+1,0)</f>
        <v>#N/A</v>
      </c>
      <c r="N172" s="49" t="e">
        <f ca="1">IF(Table26[[#This Row],[جایگاه سازمانی]]="دیسپچ",OFFSET(TblDispatch[[#Headers],[امتیاز]],MATCH(Table26[[#This Row],[تعداد تماس در دوره]]/'تنظیمات دوره'!$B$3,TblDispatch[کف],1),0)*'تنظیمات دوره'!$B$3,0)</f>
        <v>#N/A</v>
      </c>
      <c r="O172" s="49" t="e">
        <f>IF(Table26[[#This Row],[جایگاه سازمانی]]="ستاد",(Table26[[#This Row],[تعداد بازدید میدانی در دوره]]/2+Table26[[#This Row],[تعداد فرماندهی حادثه در دوره]])*0.1+1,0)</f>
        <v>#N/A</v>
      </c>
      <c r="P172" s="49" t="e">
        <f>SUM(Table26[[#This Row],[عملکرد دوره عملیاتی]:[عملکرد دوره ستادی]])</f>
        <v>#N/A</v>
      </c>
      <c r="Q172" s="48">
        <v>90</v>
      </c>
      <c r="R172" s="48">
        <f ca="1">OFFSET(Table10[[#Headers],[امتیاز]],MATCH(Table26[[#This Row],[رضایت]],Table10[کف],1),0)</f>
        <v>3.6</v>
      </c>
      <c r="S172" s="49" t="e">
        <f ca="1">(VLOOKUP(Table26[[#This Row],[شماره پرسنلی]],Table1[#All],16,FALSE)+Table26[[#This Row],[امتیاز کارکرد]]+Table26[[#This Row],[امتیاز رضایت]])*Table26[[#This Row],[رتبه کارمند]]*Table26[[#This Row],[امتیاز عملکرد]]</f>
        <v>#N/A</v>
      </c>
      <c r="T172" s="50" t="e">
        <f ca="1">ROUND(Table26[[#This Row],[امتیاز نهایی]]*'تنظیمات دوره'!$B$6,0)</f>
        <v>#N/A</v>
      </c>
      <c r="U172" s="43"/>
    </row>
    <row r="173" spans="1:21" x14ac:dyDescent="0.15">
      <c r="A173" s="42">
        <v>170</v>
      </c>
      <c r="B173" s="35"/>
      <c r="C173" s="36" t="e">
        <f>VLOOKUP(Table26[[#This Row],[شماره پرسنلی]],Table1[[شماره پرسنلی]:[نام خانوادگی]],2,FALSE)&amp; " " &amp; VLOOKUP(Table26[[#This Row],[شماره پرسنلی]],Table1[[شماره پرسنلی]:[نام خانوادگی]],3,FALSE)</f>
        <v>#N/A</v>
      </c>
      <c r="D173" s="36" t="e">
        <f>VLOOKUP(Table26[[#This Row],[شماره پرسنلی]],Table1[#All],7,FALSE)</f>
        <v>#N/A</v>
      </c>
      <c r="E173" s="48" t="e">
        <f>VLOOKUP(Table26[[#This Row],[شماره پرسنلی]],Table1[#All],6,FALSE)</f>
        <v>#N/A</v>
      </c>
      <c r="F173" s="37">
        <v>480</v>
      </c>
      <c r="G173" s="49">
        <f>Table26[[#This Row],[کارکرد دوره (ساعت)]]/8*'جداول پایه'!$B$24</f>
        <v>6</v>
      </c>
      <c r="H173" s="37">
        <v>0</v>
      </c>
      <c r="I173" s="37">
        <v>28</v>
      </c>
      <c r="J173" s="37">
        <v>0</v>
      </c>
      <c r="K173" s="37">
        <v>0</v>
      </c>
      <c r="L173" s="37">
        <v>0</v>
      </c>
      <c r="M173" s="49" t="e">
        <f>IF(Table26[[#This Row],[جایگاه سازمانی]]="عملیاتی",(Table26[[#This Row],[تعداد ماموریت شهری]]/7+Table26[[#This Row],[تعداد ماموریت جاده ای]]/3)*0.1+1,0)</f>
        <v>#N/A</v>
      </c>
      <c r="N173" s="49" t="e">
        <f ca="1">IF(Table26[[#This Row],[جایگاه سازمانی]]="دیسپچ",OFFSET(TblDispatch[[#Headers],[امتیاز]],MATCH(Table26[[#This Row],[تعداد تماس در دوره]]/'تنظیمات دوره'!$B$3,TblDispatch[کف],1),0)*'تنظیمات دوره'!$B$3,0)</f>
        <v>#N/A</v>
      </c>
      <c r="O173" s="49" t="e">
        <f>IF(Table26[[#This Row],[جایگاه سازمانی]]="ستاد",(Table26[[#This Row],[تعداد بازدید میدانی در دوره]]/2+Table26[[#This Row],[تعداد فرماندهی حادثه در دوره]])*0.1+1,0)</f>
        <v>#N/A</v>
      </c>
      <c r="P173" s="49" t="e">
        <f>SUM(Table26[[#This Row],[عملکرد دوره عملیاتی]:[عملکرد دوره ستادی]])</f>
        <v>#N/A</v>
      </c>
      <c r="Q173" s="48">
        <v>90</v>
      </c>
      <c r="R173" s="48">
        <f ca="1">OFFSET(Table10[[#Headers],[امتیاز]],MATCH(Table26[[#This Row],[رضایت]],Table10[کف],1),0)</f>
        <v>3.6</v>
      </c>
      <c r="S173" s="49" t="e">
        <f ca="1">(VLOOKUP(Table26[[#This Row],[شماره پرسنلی]],Table1[#All],16,FALSE)+Table26[[#This Row],[امتیاز کارکرد]]+Table26[[#This Row],[امتیاز رضایت]])*Table26[[#This Row],[رتبه کارمند]]*Table26[[#This Row],[امتیاز عملکرد]]</f>
        <v>#N/A</v>
      </c>
      <c r="T173" s="50" t="e">
        <f ca="1">ROUND(Table26[[#This Row],[امتیاز نهایی]]*'تنظیمات دوره'!$B$6,0)</f>
        <v>#N/A</v>
      </c>
      <c r="U173" s="43"/>
    </row>
    <row r="174" spans="1:21" x14ac:dyDescent="0.15">
      <c r="A174" s="42">
        <v>171</v>
      </c>
      <c r="B174" s="35"/>
      <c r="C174" s="36" t="e">
        <f>VLOOKUP(Table26[[#This Row],[شماره پرسنلی]],Table1[[شماره پرسنلی]:[نام خانوادگی]],2,FALSE)&amp; " " &amp; VLOOKUP(Table26[[#This Row],[شماره پرسنلی]],Table1[[شماره پرسنلی]:[نام خانوادگی]],3,FALSE)</f>
        <v>#N/A</v>
      </c>
      <c r="D174" s="36" t="e">
        <f>VLOOKUP(Table26[[#This Row],[شماره پرسنلی]],Table1[#All],7,FALSE)</f>
        <v>#N/A</v>
      </c>
      <c r="E174" s="48" t="e">
        <f>VLOOKUP(Table26[[#This Row],[شماره پرسنلی]],Table1[#All],6,FALSE)</f>
        <v>#N/A</v>
      </c>
      <c r="F174" s="37">
        <v>780</v>
      </c>
      <c r="G174" s="49">
        <f>Table26[[#This Row],[کارکرد دوره (ساعت)]]/8*'جداول پایه'!$B$24</f>
        <v>9.75</v>
      </c>
      <c r="H174" s="37">
        <v>0</v>
      </c>
      <c r="I174" s="37">
        <v>10</v>
      </c>
      <c r="J174" s="37">
        <v>0</v>
      </c>
      <c r="K174" s="37">
        <v>0</v>
      </c>
      <c r="L174" s="37">
        <v>0</v>
      </c>
      <c r="M174" s="49" t="e">
        <f>IF(Table26[[#This Row],[جایگاه سازمانی]]="عملیاتی",(Table26[[#This Row],[تعداد ماموریت شهری]]/7+Table26[[#This Row],[تعداد ماموریت جاده ای]]/3)*0.1+1,0)</f>
        <v>#N/A</v>
      </c>
      <c r="N174" s="49" t="e">
        <f ca="1">IF(Table26[[#This Row],[جایگاه سازمانی]]="دیسپچ",OFFSET(TblDispatch[[#Headers],[امتیاز]],MATCH(Table26[[#This Row],[تعداد تماس در دوره]]/'تنظیمات دوره'!$B$3,TblDispatch[کف],1),0)*'تنظیمات دوره'!$B$3,0)</f>
        <v>#N/A</v>
      </c>
      <c r="O174" s="49" t="e">
        <f>IF(Table26[[#This Row],[جایگاه سازمانی]]="ستاد",(Table26[[#This Row],[تعداد بازدید میدانی در دوره]]/2+Table26[[#This Row],[تعداد فرماندهی حادثه در دوره]])*0.1+1,0)</f>
        <v>#N/A</v>
      </c>
      <c r="P174" s="49" t="e">
        <f>SUM(Table26[[#This Row],[عملکرد دوره عملیاتی]:[عملکرد دوره ستادی]])</f>
        <v>#N/A</v>
      </c>
      <c r="Q174" s="48">
        <v>90</v>
      </c>
      <c r="R174" s="48">
        <f ca="1">OFFSET(Table10[[#Headers],[امتیاز]],MATCH(Table26[[#This Row],[رضایت]],Table10[کف],1),0)</f>
        <v>3.6</v>
      </c>
      <c r="S174" s="49" t="e">
        <f ca="1">(VLOOKUP(Table26[[#This Row],[شماره پرسنلی]],Table1[#All],16,FALSE)+Table26[[#This Row],[امتیاز کارکرد]]+Table26[[#This Row],[امتیاز رضایت]])*Table26[[#This Row],[رتبه کارمند]]*Table26[[#This Row],[امتیاز عملکرد]]</f>
        <v>#N/A</v>
      </c>
      <c r="T174" s="50" t="e">
        <f ca="1">ROUND(Table26[[#This Row],[امتیاز نهایی]]*'تنظیمات دوره'!$B$6,0)</f>
        <v>#N/A</v>
      </c>
      <c r="U174" s="43"/>
    </row>
    <row r="175" spans="1:21" x14ac:dyDescent="0.15">
      <c r="A175" s="42">
        <v>172</v>
      </c>
      <c r="B175" s="35"/>
      <c r="C175" s="36" t="e">
        <f>VLOOKUP(Table26[[#This Row],[شماره پرسنلی]],Table1[[شماره پرسنلی]:[نام خانوادگی]],2,FALSE)&amp; " " &amp; VLOOKUP(Table26[[#This Row],[شماره پرسنلی]],Table1[[شماره پرسنلی]:[نام خانوادگی]],3,FALSE)</f>
        <v>#N/A</v>
      </c>
      <c r="D175" s="36" t="e">
        <f>VLOOKUP(Table26[[#This Row],[شماره پرسنلی]],Table1[#All],7,FALSE)</f>
        <v>#N/A</v>
      </c>
      <c r="E175" s="48" t="e">
        <f>VLOOKUP(Table26[[#This Row],[شماره پرسنلی]],Table1[#All],6,FALSE)</f>
        <v>#N/A</v>
      </c>
      <c r="F175" s="37">
        <v>672</v>
      </c>
      <c r="G175" s="49">
        <f>Table26[[#This Row],[کارکرد دوره (ساعت)]]/8*'جداول پایه'!$B$24</f>
        <v>8.4</v>
      </c>
      <c r="H175" s="37">
        <v>0</v>
      </c>
      <c r="I175" s="37">
        <v>63</v>
      </c>
      <c r="J175" s="37">
        <v>0</v>
      </c>
      <c r="K175" s="37">
        <v>0</v>
      </c>
      <c r="L175" s="37">
        <v>0</v>
      </c>
      <c r="M175" s="49" t="e">
        <f>IF(Table26[[#This Row],[جایگاه سازمانی]]="عملیاتی",(Table26[[#This Row],[تعداد ماموریت شهری]]/7+Table26[[#This Row],[تعداد ماموریت جاده ای]]/3)*0.1+1,0)</f>
        <v>#N/A</v>
      </c>
      <c r="N175" s="49" t="e">
        <f ca="1">IF(Table26[[#This Row],[جایگاه سازمانی]]="دیسپچ",OFFSET(TblDispatch[[#Headers],[امتیاز]],MATCH(Table26[[#This Row],[تعداد تماس در دوره]]/'تنظیمات دوره'!$B$3,TblDispatch[کف],1),0)*'تنظیمات دوره'!$B$3,0)</f>
        <v>#N/A</v>
      </c>
      <c r="O175" s="49" t="e">
        <f>IF(Table26[[#This Row],[جایگاه سازمانی]]="ستاد",(Table26[[#This Row],[تعداد بازدید میدانی در دوره]]/2+Table26[[#This Row],[تعداد فرماندهی حادثه در دوره]])*0.1+1,0)</f>
        <v>#N/A</v>
      </c>
      <c r="P175" s="49" t="e">
        <f>SUM(Table26[[#This Row],[عملکرد دوره عملیاتی]:[عملکرد دوره ستادی]])</f>
        <v>#N/A</v>
      </c>
      <c r="Q175" s="48">
        <v>100</v>
      </c>
      <c r="R175" s="48">
        <f ca="1">OFFSET(Table10[[#Headers],[امتیاز]],MATCH(Table26[[#This Row],[رضایت]],Table10[کف],1),0)</f>
        <v>5</v>
      </c>
      <c r="S175" s="49" t="e">
        <f ca="1">(VLOOKUP(Table26[[#This Row],[شماره پرسنلی]],Table1[#All],16,FALSE)+Table26[[#This Row],[امتیاز کارکرد]]+Table26[[#This Row],[امتیاز رضایت]])*Table26[[#This Row],[رتبه کارمند]]*Table26[[#This Row],[امتیاز عملکرد]]</f>
        <v>#N/A</v>
      </c>
      <c r="T175" s="50" t="e">
        <f ca="1">ROUND(Table26[[#This Row],[امتیاز نهایی]]*'تنظیمات دوره'!$B$6,0)</f>
        <v>#N/A</v>
      </c>
      <c r="U175" s="43"/>
    </row>
    <row r="176" spans="1:21" x14ac:dyDescent="0.15">
      <c r="A176" s="42">
        <v>173</v>
      </c>
      <c r="B176" s="35"/>
      <c r="C176" s="36" t="e">
        <f>VLOOKUP(Table26[[#This Row],[شماره پرسنلی]],Table1[[شماره پرسنلی]:[نام خانوادگی]],2,FALSE)&amp; " " &amp; VLOOKUP(Table26[[#This Row],[شماره پرسنلی]],Table1[[شماره پرسنلی]:[نام خانوادگی]],3,FALSE)</f>
        <v>#N/A</v>
      </c>
      <c r="D176" s="36" t="e">
        <f>VLOOKUP(Table26[[#This Row],[شماره پرسنلی]],Table1[#All],7,FALSE)</f>
        <v>#N/A</v>
      </c>
      <c r="E176" s="48" t="e">
        <f>VLOOKUP(Table26[[#This Row],[شماره پرسنلی]],Table1[#All],6,FALSE)</f>
        <v>#N/A</v>
      </c>
      <c r="F176" s="37">
        <v>640</v>
      </c>
      <c r="G176" s="49">
        <f>Table26[[#This Row],[کارکرد دوره (ساعت)]]/8*'جداول پایه'!$B$24</f>
        <v>8</v>
      </c>
      <c r="H176" s="37">
        <v>0</v>
      </c>
      <c r="I176" s="37">
        <v>60</v>
      </c>
      <c r="J176" s="37">
        <v>0</v>
      </c>
      <c r="K176" s="37">
        <v>0</v>
      </c>
      <c r="L176" s="37">
        <v>0</v>
      </c>
      <c r="M176" s="49" t="e">
        <f>IF(Table26[[#This Row],[جایگاه سازمانی]]="عملیاتی",(Table26[[#This Row],[تعداد ماموریت شهری]]/7+Table26[[#This Row],[تعداد ماموریت جاده ای]]/3)*0.1+1,0)</f>
        <v>#N/A</v>
      </c>
      <c r="N176" s="49" t="e">
        <f ca="1">IF(Table26[[#This Row],[جایگاه سازمانی]]="دیسپچ",OFFSET(TblDispatch[[#Headers],[امتیاز]],MATCH(Table26[[#This Row],[تعداد تماس در دوره]]/'تنظیمات دوره'!$B$3,TblDispatch[کف],1),0)*'تنظیمات دوره'!$B$3,0)</f>
        <v>#N/A</v>
      </c>
      <c r="O176" s="49" t="e">
        <f>IF(Table26[[#This Row],[جایگاه سازمانی]]="ستاد",(Table26[[#This Row],[تعداد بازدید میدانی در دوره]]/2+Table26[[#This Row],[تعداد فرماندهی حادثه در دوره]])*0.1+1,0)</f>
        <v>#N/A</v>
      </c>
      <c r="P176" s="49" t="e">
        <f>SUM(Table26[[#This Row],[عملکرد دوره عملیاتی]:[عملکرد دوره ستادی]])</f>
        <v>#N/A</v>
      </c>
      <c r="Q176" s="48">
        <v>85</v>
      </c>
      <c r="R176" s="48">
        <f ca="1">OFFSET(Table10[[#Headers],[امتیاز]],MATCH(Table26[[#This Row],[رضایت]],Table10[کف],1),0)</f>
        <v>3.6</v>
      </c>
      <c r="S176" s="49" t="e">
        <f ca="1">(VLOOKUP(Table26[[#This Row],[شماره پرسنلی]],Table1[#All],16,FALSE)+Table26[[#This Row],[امتیاز کارکرد]]+Table26[[#This Row],[امتیاز رضایت]])*Table26[[#This Row],[رتبه کارمند]]*Table26[[#This Row],[امتیاز عملکرد]]</f>
        <v>#N/A</v>
      </c>
      <c r="T176" s="50" t="e">
        <f ca="1">ROUND(Table26[[#This Row],[امتیاز نهایی]]*'تنظیمات دوره'!$B$6,0)</f>
        <v>#N/A</v>
      </c>
      <c r="U176" s="43"/>
    </row>
    <row r="177" spans="1:21" x14ac:dyDescent="0.15">
      <c r="A177" s="42">
        <v>174</v>
      </c>
      <c r="B177" s="35"/>
      <c r="C177" s="36" t="e">
        <f>VLOOKUP(Table26[[#This Row],[شماره پرسنلی]],Table1[[شماره پرسنلی]:[نام خانوادگی]],2,FALSE)&amp; " " &amp; VLOOKUP(Table26[[#This Row],[شماره پرسنلی]],Table1[[شماره پرسنلی]:[نام خانوادگی]],3,FALSE)</f>
        <v>#N/A</v>
      </c>
      <c r="D177" s="36" t="e">
        <f>VLOOKUP(Table26[[#This Row],[شماره پرسنلی]],Table1[#All],7,FALSE)</f>
        <v>#N/A</v>
      </c>
      <c r="E177" s="48" t="e">
        <f>VLOOKUP(Table26[[#This Row],[شماره پرسنلی]],Table1[#All],6,FALSE)</f>
        <v>#N/A</v>
      </c>
      <c r="F177" s="37">
        <v>552</v>
      </c>
      <c r="G177" s="49">
        <f>Table26[[#This Row],[کارکرد دوره (ساعت)]]/8*'جداول پایه'!$B$24</f>
        <v>6.9</v>
      </c>
      <c r="H177" s="37">
        <v>0</v>
      </c>
      <c r="I177" s="37">
        <v>53</v>
      </c>
      <c r="J177" s="37">
        <v>0</v>
      </c>
      <c r="K177" s="37">
        <v>0</v>
      </c>
      <c r="L177" s="37">
        <v>0</v>
      </c>
      <c r="M177" s="49" t="e">
        <f>IF(Table26[[#This Row],[جایگاه سازمانی]]="عملیاتی",(Table26[[#This Row],[تعداد ماموریت شهری]]/7+Table26[[#This Row],[تعداد ماموریت جاده ای]]/3)*0.1+1,0)</f>
        <v>#N/A</v>
      </c>
      <c r="N177" s="49" t="e">
        <f ca="1">IF(Table26[[#This Row],[جایگاه سازمانی]]="دیسپچ",OFFSET(TblDispatch[[#Headers],[امتیاز]],MATCH(Table26[[#This Row],[تعداد تماس در دوره]]/'تنظیمات دوره'!$B$3,TblDispatch[کف],1),0)*'تنظیمات دوره'!$B$3,0)</f>
        <v>#N/A</v>
      </c>
      <c r="O177" s="49" t="e">
        <f>IF(Table26[[#This Row],[جایگاه سازمانی]]="ستاد",(Table26[[#This Row],[تعداد بازدید میدانی در دوره]]/2+Table26[[#This Row],[تعداد فرماندهی حادثه در دوره]])*0.1+1,0)</f>
        <v>#N/A</v>
      </c>
      <c r="P177" s="49" t="e">
        <f>SUM(Table26[[#This Row],[عملکرد دوره عملیاتی]:[عملکرد دوره ستادی]])</f>
        <v>#N/A</v>
      </c>
      <c r="Q177" s="48">
        <v>100</v>
      </c>
      <c r="R177" s="48">
        <f ca="1">OFFSET(Table10[[#Headers],[امتیاز]],MATCH(Table26[[#This Row],[رضایت]],Table10[کف],1),0)</f>
        <v>5</v>
      </c>
      <c r="S177" s="49" t="e">
        <f ca="1">(VLOOKUP(Table26[[#This Row],[شماره پرسنلی]],Table1[#All],16,FALSE)+Table26[[#This Row],[امتیاز کارکرد]]+Table26[[#This Row],[امتیاز رضایت]])*Table26[[#This Row],[رتبه کارمند]]*Table26[[#This Row],[امتیاز عملکرد]]</f>
        <v>#N/A</v>
      </c>
      <c r="T177" s="50" t="e">
        <f ca="1">ROUND(Table26[[#This Row],[امتیاز نهایی]]*'تنظیمات دوره'!$B$6,0)</f>
        <v>#N/A</v>
      </c>
      <c r="U177" s="43"/>
    </row>
    <row r="178" spans="1:21" x14ac:dyDescent="0.15">
      <c r="A178" s="42">
        <v>175</v>
      </c>
      <c r="B178" s="35"/>
      <c r="C178" s="36" t="e">
        <f>VLOOKUP(Table26[[#This Row],[شماره پرسنلی]],Table1[[شماره پرسنلی]:[نام خانوادگی]],2,FALSE)&amp; " " &amp; VLOOKUP(Table26[[#This Row],[شماره پرسنلی]],Table1[[شماره پرسنلی]:[نام خانوادگی]],3,FALSE)</f>
        <v>#N/A</v>
      </c>
      <c r="D178" s="36" t="e">
        <f>VLOOKUP(Table26[[#This Row],[شماره پرسنلی]],Table1[#All],7,FALSE)</f>
        <v>#N/A</v>
      </c>
      <c r="E178" s="48" t="e">
        <f>VLOOKUP(Table26[[#This Row],[شماره پرسنلی]],Table1[#All],6,FALSE)</f>
        <v>#N/A</v>
      </c>
      <c r="F178" s="37">
        <v>760</v>
      </c>
      <c r="G178" s="49">
        <f>Table26[[#This Row],[کارکرد دوره (ساعت)]]/8*'جداول پایه'!$B$24</f>
        <v>9.5</v>
      </c>
      <c r="H178" s="37">
        <v>0</v>
      </c>
      <c r="I178" s="37">
        <v>68</v>
      </c>
      <c r="J178" s="37">
        <v>0</v>
      </c>
      <c r="K178" s="37">
        <v>0</v>
      </c>
      <c r="L178" s="37">
        <v>0</v>
      </c>
      <c r="M178" s="49" t="e">
        <f>IF(Table26[[#This Row],[جایگاه سازمانی]]="عملیاتی",(Table26[[#This Row],[تعداد ماموریت شهری]]/7+Table26[[#This Row],[تعداد ماموریت جاده ای]]/3)*0.1+1,0)</f>
        <v>#N/A</v>
      </c>
      <c r="N178" s="49" t="e">
        <f ca="1">IF(Table26[[#This Row],[جایگاه سازمانی]]="دیسپچ",OFFSET(TblDispatch[[#Headers],[امتیاز]],MATCH(Table26[[#This Row],[تعداد تماس در دوره]]/'تنظیمات دوره'!$B$3,TblDispatch[کف],1),0)*'تنظیمات دوره'!$B$3,0)</f>
        <v>#N/A</v>
      </c>
      <c r="O178" s="49" t="e">
        <f>IF(Table26[[#This Row],[جایگاه سازمانی]]="ستاد",(Table26[[#This Row],[تعداد بازدید میدانی در دوره]]/2+Table26[[#This Row],[تعداد فرماندهی حادثه در دوره]])*0.1+1,0)</f>
        <v>#N/A</v>
      </c>
      <c r="P178" s="49" t="e">
        <f>SUM(Table26[[#This Row],[عملکرد دوره عملیاتی]:[عملکرد دوره ستادی]])</f>
        <v>#N/A</v>
      </c>
      <c r="Q178" s="48">
        <v>90</v>
      </c>
      <c r="R178" s="48">
        <f ca="1">OFFSET(Table10[[#Headers],[امتیاز]],MATCH(Table26[[#This Row],[رضایت]],Table10[کف],1),0)</f>
        <v>3.6</v>
      </c>
      <c r="S178" s="49" t="e">
        <f ca="1">(VLOOKUP(Table26[[#This Row],[شماره پرسنلی]],Table1[#All],16,FALSE)+Table26[[#This Row],[امتیاز کارکرد]]+Table26[[#This Row],[امتیاز رضایت]])*Table26[[#This Row],[رتبه کارمند]]*Table26[[#This Row],[امتیاز عملکرد]]</f>
        <v>#N/A</v>
      </c>
      <c r="T178" s="50" t="e">
        <f ca="1">ROUND(Table26[[#This Row],[امتیاز نهایی]]*'تنظیمات دوره'!$B$6,0)</f>
        <v>#N/A</v>
      </c>
      <c r="U178" s="43"/>
    </row>
    <row r="179" spans="1:21" x14ac:dyDescent="0.15">
      <c r="A179" s="42">
        <v>176</v>
      </c>
      <c r="B179" s="35"/>
      <c r="C179" s="36" t="e">
        <f>VLOOKUP(Table26[[#This Row],[شماره پرسنلی]],Table1[[شماره پرسنلی]:[نام خانوادگی]],2,FALSE)&amp; " " &amp; VLOOKUP(Table26[[#This Row],[شماره پرسنلی]],Table1[[شماره پرسنلی]:[نام خانوادگی]],3,FALSE)</f>
        <v>#N/A</v>
      </c>
      <c r="D179" s="36" t="e">
        <f>VLOOKUP(Table26[[#This Row],[شماره پرسنلی]],Table1[#All],7,FALSE)</f>
        <v>#N/A</v>
      </c>
      <c r="E179" s="48" t="e">
        <f>VLOOKUP(Table26[[#This Row],[شماره پرسنلی]],Table1[#All],6,FALSE)</f>
        <v>#N/A</v>
      </c>
      <c r="F179" s="37">
        <v>312</v>
      </c>
      <c r="G179" s="49">
        <f>Table26[[#This Row],[کارکرد دوره (ساعت)]]/8*'جداول پایه'!$B$24</f>
        <v>3.9000000000000004</v>
      </c>
      <c r="H179" s="37">
        <v>1</v>
      </c>
      <c r="I179" s="37">
        <v>4</v>
      </c>
      <c r="J179" s="37">
        <v>0</v>
      </c>
      <c r="K179" s="37">
        <v>0</v>
      </c>
      <c r="L179" s="37">
        <v>0</v>
      </c>
      <c r="M179" s="49" t="e">
        <f>IF(Table26[[#This Row],[جایگاه سازمانی]]="عملیاتی",(Table26[[#This Row],[تعداد ماموریت شهری]]/7+Table26[[#This Row],[تعداد ماموریت جاده ای]]/3)*0.1+1,0)</f>
        <v>#N/A</v>
      </c>
      <c r="N179" s="49" t="e">
        <f ca="1">IF(Table26[[#This Row],[جایگاه سازمانی]]="دیسپچ",OFFSET(TblDispatch[[#Headers],[امتیاز]],MATCH(Table26[[#This Row],[تعداد تماس در دوره]]/'تنظیمات دوره'!$B$3,TblDispatch[کف],1),0)*'تنظیمات دوره'!$B$3,0)</f>
        <v>#N/A</v>
      </c>
      <c r="O179" s="49" t="e">
        <f>IF(Table26[[#This Row],[جایگاه سازمانی]]="ستاد",(Table26[[#This Row],[تعداد بازدید میدانی در دوره]]/2+Table26[[#This Row],[تعداد فرماندهی حادثه در دوره]])*0.1+1,0)</f>
        <v>#N/A</v>
      </c>
      <c r="P179" s="49" t="e">
        <f>SUM(Table26[[#This Row],[عملکرد دوره عملیاتی]:[عملکرد دوره ستادی]])</f>
        <v>#N/A</v>
      </c>
      <c r="Q179" s="48">
        <v>80</v>
      </c>
      <c r="R179" s="48">
        <f ca="1">OFFSET(Table10[[#Headers],[امتیاز]],MATCH(Table26[[#This Row],[رضایت]],Table10[کف],1),0)</f>
        <v>2.5</v>
      </c>
      <c r="S179" s="49" t="e">
        <f ca="1">(VLOOKUP(Table26[[#This Row],[شماره پرسنلی]],Table1[#All],16,FALSE)+Table26[[#This Row],[امتیاز کارکرد]]+Table26[[#This Row],[امتیاز رضایت]])*Table26[[#This Row],[رتبه کارمند]]*Table26[[#This Row],[امتیاز عملکرد]]</f>
        <v>#N/A</v>
      </c>
      <c r="T179" s="50" t="e">
        <f ca="1">ROUND(Table26[[#This Row],[امتیاز نهایی]]*'تنظیمات دوره'!$B$6,0)</f>
        <v>#N/A</v>
      </c>
      <c r="U179" s="43"/>
    </row>
    <row r="180" spans="1:21" x14ac:dyDescent="0.15">
      <c r="A180" s="42">
        <v>177</v>
      </c>
      <c r="B180" s="35"/>
      <c r="C180" s="36" t="e">
        <f>VLOOKUP(Table26[[#This Row],[شماره پرسنلی]],Table1[[شماره پرسنلی]:[نام خانوادگی]],2,FALSE)&amp; " " &amp; VLOOKUP(Table26[[#This Row],[شماره پرسنلی]],Table1[[شماره پرسنلی]:[نام خانوادگی]],3,FALSE)</f>
        <v>#N/A</v>
      </c>
      <c r="D180" s="36" t="e">
        <f>VLOOKUP(Table26[[#This Row],[شماره پرسنلی]],Table1[#All],7,FALSE)</f>
        <v>#N/A</v>
      </c>
      <c r="E180" s="48" t="e">
        <f>VLOOKUP(Table26[[#This Row],[شماره پرسنلی]],Table1[#All],6,FALSE)</f>
        <v>#N/A</v>
      </c>
      <c r="F180" s="37">
        <v>750</v>
      </c>
      <c r="G180" s="49">
        <f>Table26[[#This Row],[کارکرد دوره (ساعت)]]/8*'جداول پایه'!$B$24</f>
        <v>9.375</v>
      </c>
      <c r="H180" s="37">
        <v>0</v>
      </c>
      <c r="I180" s="37">
        <v>65</v>
      </c>
      <c r="J180" s="37">
        <v>0</v>
      </c>
      <c r="K180" s="37">
        <v>0</v>
      </c>
      <c r="L180" s="37">
        <v>0</v>
      </c>
      <c r="M180" s="49" t="e">
        <f>IF(Table26[[#This Row],[جایگاه سازمانی]]="عملیاتی",(Table26[[#This Row],[تعداد ماموریت شهری]]/7+Table26[[#This Row],[تعداد ماموریت جاده ای]]/3)*0.1+1,0)</f>
        <v>#N/A</v>
      </c>
      <c r="N180" s="49" t="e">
        <f ca="1">IF(Table26[[#This Row],[جایگاه سازمانی]]="دیسپچ",OFFSET(TblDispatch[[#Headers],[امتیاز]],MATCH(Table26[[#This Row],[تعداد تماس در دوره]]/'تنظیمات دوره'!$B$3,TblDispatch[کف],1),0)*'تنظیمات دوره'!$B$3,0)</f>
        <v>#N/A</v>
      </c>
      <c r="O180" s="49" t="e">
        <f>IF(Table26[[#This Row],[جایگاه سازمانی]]="ستاد",(Table26[[#This Row],[تعداد بازدید میدانی در دوره]]/2+Table26[[#This Row],[تعداد فرماندهی حادثه در دوره]])*0.1+1,0)</f>
        <v>#N/A</v>
      </c>
      <c r="P180" s="49" t="e">
        <f>SUM(Table26[[#This Row],[عملکرد دوره عملیاتی]:[عملکرد دوره ستادی]])</f>
        <v>#N/A</v>
      </c>
      <c r="Q180" s="48">
        <v>100</v>
      </c>
      <c r="R180" s="48">
        <f ca="1">OFFSET(Table10[[#Headers],[امتیاز]],MATCH(Table26[[#This Row],[رضایت]],Table10[کف],1),0)</f>
        <v>5</v>
      </c>
      <c r="S180" s="49" t="e">
        <f ca="1">(VLOOKUP(Table26[[#This Row],[شماره پرسنلی]],Table1[#All],16,FALSE)+Table26[[#This Row],[امتیاز کارکرد]]+Table26[[#This Row],[امتیاز رضایت]])*Table26[[#This Row],[رتبه کارمند]]*Table26[[#This Row],[امتیاز عملکرد]]</f>
        <v>#N/A</v>
      </c>
      <c r="T180" s="50" t="e">
        <f ca="1">ROUND(Table26[[#This Row],[امتیاز نهایی]]*'تنظیمات دوره'!$B$6,0)</f>
        <v>#N/A</v>
      </c>
      <c r="U180" s="43"/>
    </row>
    <row r="181" spans="1:21" x14ac:dyDescent="0.15">
      <c r="A181" s="42">
        <v>178</v>
      </c>
      <c r="B181" s="35"/>
      <c r="C181" s="36" t="e">
        <f>VLOOKUP(Table26[[#This Row],[شماره پرسنلی]],Table1[[شماره پرسنلی]:[نام خانوادگی]],2,FALSE)&amp; " " &amp; VLOOKUP(Table26[[#This Row],[شماره پرسنلی]],Table1[[شماره پرسنلی]:[نام خانوادگی]],3,FALSE)</f>
        <v>#N/A</v>
      </c>
      <c r="D181" s="36" t="e">
        <f>VLOOKUP(Table26[[#This Row],[شماره پرسنلی]],Table1[#All],7,FALSE)</f>
        <v>#N/A</v>
      </c>
      <c r="E181" s="48" t="e">
        <f>VLOOKUP(Table26[[#This Row],[شماره پرسنلی]],Table1[#All],6,FALSE)</f>
        <v>#N/A</v>
      </c>
      <c r="F181" s="37">
        <v>504</v>
      </c>
      <c r="G181" s="49">
        <f>Table26[[#This Row],[کارکرد دوره (ساعت)]]/8*'جداول پایه'!$B$24</f>
        <v>6.3000000000000007</v>
      </c>
      <c r="H181" s="37">
        <v>0</v>
      </c>
      <c r="I181" s="37">
        <v>16</v>
      </c>
      <c r="J181" s="37">
        <v>0</v>
      </c>
      <c r="K181" s="37">
        <v>0</v>
      </c>
      <c r="L181" s="37">
        <v>0</v>
      </c>
      <c r="M181" s="49" t="e">
        <f>IF(Table26[[#This Row],[جایگاه سازمانی]]="عملیاتی",(Table26[[#This Row],[تعداد ماموریت شهری]]/7+Table26[[#This Row],[تعداد ماموریت جاده ای]]/3)*0.1+1,0)</f>
        <v>#N/A</v>
      </c>
      <c r="N181" s="49" t="e">
        <f ca="1">IF(Table26[[#This Row],[جایگاه سازمانی]]="دیسپچ",OFFSET(TblDispatch[[#Headers],[امتیاز]],MATCH(Table26[[#This Row],[تعداد تماس در دوره]]/'تنظیمات دوره'!$B$3,TblDispatch[کف],1),0)*'تنظیمات دوره'!$B$3,0)</f>
        <v>#N/A</v>
      </c>
      <c r="O181" s="49" t="e">
        <f>IF(Table26[[#This Row],[جایگاه سازمانی]]="ستاد",(Table26[[#This Row],[تعداد بازدید میدانی در دوره]]/2+Table26[[#This Row],[تعداد فرماندهی حادثه در دوره]])*0.1+1,0)</f>
        <v>#N/A</v>
      </c>
      <c r="P181" s="49" t="e">
        <f>SUM(Table26[[#This Row],[عملکرد دوره عملیاتی]:[عملکرد دوره ستادی]])</f>
        <v>#N/A</v>
      </c>
      <c r="Q181" s="48">
        <v>100</v>
      </c>
      <c r="R181" s="48">
        <f ca="1">OFFSET(Table10[[#Headers],[امتیاز]],MATCH(Table26[[#This Row],[رضایت]],Table10[کف],1),0)</f>
        <v>5</v>
      </c>
      <c r="S181" s="49" t="e">
        <f ca="1">(VLOOKUP(Table26[[#This Row],[شماره پرسنلی]],Table1[#All],16,FALSE)+Table26[[#This Row],[امتیاز کارکرد]]+Table26[[#This Row],[امتیاز رضایت]])*Table26[[#This Row],[رتبه کارمند]]*Table26[[#This Row],[امتیاز عملکرد]]</f>
        <v>#N/A</v>
      </c>
      <c r="T181" s="50" t="e">
        <f ca="1">ROUND(Table26[[#This Row],[امتیاز نهایی]]*'تنظیمات دوره'!$B$6,0)</f>
        <v>#N/A</v>
      </c>
      <c r="U181" s="43"/>
    </row>
    <row r="182" spans="1:21" x14ac:dyDescent="0.15">
      <c r="A182" s="42">
        <v>179</v>
      </c>
      <c r="B182" s="35"/>
      <c r="C182" s="36" t="e">
        <f>VLOOKUP(Table26[[#This Row],[شماره پرسنلی]],Table1[[شماره پرسنلی]:[نام خانوادگی]],2,FALSE)&amp; " " &amp; VLOOKUP(Table26[[#This Row],[شماره پرسنلی]],Table1[[شماره پرسنلی]:[نام خانوادگی]],3,FALSE)</f>
        <v>#N/A</v>
      </c>
      <c r="D182" s="36" t="e">
        <f>VLOOKUP(Table26[[#This Row],[شماره پرسنلی]],Table1[#All],7,FALSE)</f>
        <v>#N/A</v>
      </c>
      <c r="E182" s="48" t="e">
        <f>VLOOKUP(Table26[[#This Row],[شماره پرسنلی]],Table1[#All],6,FALSE)</f>
        <v>#N/A</v>
      </c>
      <c r="F182" s="37">
        <v>648</v>
      </c>
      <c r="G182" s="49">
        <f>Table26[[#This Row],[کارکرد دوره (ساعت)]]/8*'جداول پایه'!$B$24</f>
        <v>8.1</v>
      </c>
      <c r="H182" s="37">
        <v>0</v>
      </c>
      <c r="I182" s="37">
        <v>58</v>
      </c>
      <c r="J182" s="37">
        <v>0</v>
      </c>
      <c r="K182" s="37">
        <v>0</v>
      </c>
      <c r="L182" s="37">
        <v>0</v>
      </c>
      <c r="M182" s="49" t="e">
        <f>IF(Table26[[#This Row],[جایگاه سازمانی]]="عملیاتی",(Table26[[#This Row],[تعداد ماموریت شهری]]/7+Table26[[#This Row],[تعداد ماموریت جاده ای]]/3)*0.1+1,0)</f>
        <v>#N/A</v>
      </c>
      <c r="N182" s="49" t="e">
        <f ca="1">IF(Table26[[#This Row],[جایگاه سازمانی]]="دیسپچ",OFFSET(TblDispatch[[#Headers],[امتیاز]],MATCH(Table26[[#This Row],[تعداد تماس در دوره]]/'تنظیمات دوره'!$B$3,TblDispatch[کف],1),0)*'تنظیمات دوره'!$B$3,0)</f>
        <v>#N/A</v>
      </c>
      <c r="O182" s="49" t="e">
        <f>IF(Table26[[#This Row],[جایگاه سازمانی]]="ستاد",(Table26[[#This Row],[تعداد بازدید میدانی در دوره]]/2+Table26[[#This Row],[تعداد فرماندهی حادثه در دوره]])*0.1+1,0)</f>
        <v>#N/A</v>
      </c>
      <c r="P182" s="49" t="e">
        <f>SUM(Table26[[#This Row],[عملکرد دوره عملیاتی]:[عملکرد دوره ستادی]])</f>
        <v>#N/A</v>
      </c>
      <c r="Q182" s="48">
        <v>100</v>
      </c>
      <c r="R182" s="48">
        <f ca="1">OFFSET(Table10[[#Headers],[امتیاز]],MATCH(Table26[[#This Row],[رضایت]],Table10[کف],1),0)</f>
        <v>5</v>
      </c>
      <c r="S182" s="49" t="e">
        <f ca="1">(VLOOKUP(Table26[[#This Row],[شماره پرسنلی]],Table1[#All],16,FALSE)+Table26[[#This Row],[امتیاز کارکرد]]+Table26[[#This Row],[امتیاز رضایت]])*Table26[[#This Row],[رتبه کارمند]]*Table26[[#This Row],[امتیاز عملکرد]]</f>
        <v>#N/A</v>
      </c>
      <c r="T182" s="50" t="e">
        <f ca="1">ROUND(Table26[[#This Row],[امتیاز نهایی]]*'تنظیمات دوره'!$B$6,0)</f>
        <v>#N/A</v>
      </c>
      <c r="U182" s="43"/>
    </row>
    <row r="183" spans="1:21" x14ac:dyDescent="0.15">
      <c r="A183" s="42">
        <v>180</v>
      </c>
      <c r="B183" s="35"/>
      <c r="C183" s="36" t="e">
        <f>VLOOKUP(Table26[[#This Row],[شماره پرسنلی]],Table1[[شماره پرسنلی]:[نام خانوادگی]],2,FALSE)&amp; " " &amp; VLOOKUP(Table26[[#This Row],[شماره پرسنلی]],Table1[[شماره پرسنلی]:[نام خانوادگی]],3,FALSE)</f>
        <v>#N/A</v>
      </c>
      <c r="D183" s="36" t="e">
        <f>VLOOKUP(Table26[[#This Row],[شماره پرسنلی]],Table1[#All],7,FALSE)</f>
        <v>#N/A</v>
      </c>
      <c r="E183" s="48" t="e">
        <f>VLOOKUP(Table26[[#This Row],[شماره پرسنلی]],Table1[#All],6,FALSE)</f>
        <v>#N/A</v>
      </c>
      <c r="F183" s="37">
        <v>552</v>
      </c>
      <c r="G183" s="49">
        <f>Table26[[#This Row],[کارکرد دوره (ساعت)]]/8*'جداول پایه'!$B$24</f>
        <v>6.9</v>
      </c>
      <c r="H183" s="37">
        <v>54</v>
      </c>
      <c r="I183" s="37">
        <v>0</v>
      </c>
      <c r="J183" s="37">
        <v>0</v>
      </c>
      <c r="K183" s="37">
        <v>0</v>
      </c>
      <c r="L183" s="37">
        <v>0</v>
      </c>
      <c r="M183" s="49" t="e">
        <f>IF(Table26[[#This Row],[جایگاه سازمانی]]="عملیاتی",(Table26[[#This Row],[تعداد ماموریت شهری]]/7+Table26[[#This Row],[تعداد ماموریت جاده ای]]/3)*0.1+1,0)</f>
        <v>#N/A</v>
      </c>
      <c r="N183" s="49" t="e">
        <f ca="1">IF(Table26[[#This Row],[جایگاه سازمانی]]="دیسپچ",OFFSET(TblDispatch[[#Headers],[امتیاز]],MATCH(Table26[[#This Row],[تعداد تماس در دوره]]/'تنظیمات دوره'!$B$3,TblDispatch[کف],1),0)*'تنظیمات دوره'!$B$3,0)</f>
        <v>#N/A</v>
      </c>
      <c r="O183" s="49" t="e">
        <f>IF(Table26[[#This Row],[جایگاه سازمانی]]="ستاد",(Table26[[#This Row],[تعداد بازدید میدانی در دوره]]/2+Table26[[#This Row],[تعداد فرماندهی حادثه در دوره]])*0.1+1,0)</f>
        <v>#N/A</v>
      </c>
      <c r="P183" s="49" t="e">
        <f>SUM(Table26[[#This Row],[عملکرد دوره عملیاتی]:[عملکرد دوره ستادی]])</f>
        <v>#N/A</v>
      </c>
      <c r="Q183" s="48">
        <v>100</v>
      </c>
      <c r="R183" s="48">
        <f ca="1">OFFSET(Table10[[#Headers],[امتیاز]],MATCH(Table26[[#This Row],[رضایت]],Table10[کف],1),0)</f>
        <v>5</v>
      </c>
      <c r="S183" s="49" t="e">
        <f ca="1">(VLOOKUP(Table26[[#This Row],[شماره پرسنلی]],Table1[#All],16,FALSE)+Table26[[#This Row],[امتیاز کارکرد]]+Table26[[#This Row],[امتیاز رضایت]])*Table26[[#This Row],[رتبه کارمند]]*Table26[[#This Row],[امتیاز عملکرد]]</f>
        <v>#N/A</v>
      </c>
      <c r="T183" s="50" t="e">
        <f ca="1">ROUND(Table26[[#This Row],[امتیاز نهایی]]*'تنظیمات دوره'!$B$6,0)</f>
        <v>#N/A</v>
      </c>
      <c r="U183" s="43"/>
    </row>
    <row r="184" spans="1:21" s="54" customFormat="1" x14ac:dyDescent="0.15">
      <c r="A184" s="42">
        <v>181</v>
      </c>
      <c r="B184" s="35"/>
      <c r="C184" s="36" t="e">
        <f>VLOOKUP(Table26[[#This Row],[شماره پرسنلی]],Table1[[شماره پرسنلی]:[نام خانوادگی]],2,FALSE)&amp; " " &amp; VLOOKUP(Table26[[#This Row],[شماره پرسنلی]],Table1[[شماره پرسنلی]:[نام خانوادگی]],3,FALSE)</f>
        <v>#N/A</v>
      </c>
      <c r="D184" s="36" t="e">
        <f>VLOOKUP(Table26[[#This Row],[شماره پرسنلی]],Table1[#All],7,FALSE)</f>
        <v>#N/A</v>
      </c>
      <c r="E184" s="48" t="e">
        <f>VLOOKUP(Table26[[#This Row],[شماره پرسنلی]],Table1[#All],6,FALSE)</f>
        <v>#N/A</v>
      </c>
      <c r="F184" s="37">
        <v>504</v>
      </c>
      <c r="G184" s="49">
        <f>Table26[[#This Row],[کارکرد دوره (ساعت)]]/8*'جداول پایه'!$B$24</f>
        <v>6.3000000000000007</v>
      </c>
      <c r="H184" s="37">
        <v>0</v>
      </c>
      <c r="I184" s="37">
        <v>50</v>
      </c>
      <c r="J184" s="37">
        <v>0</v>
      </c>
      <c r="K184" s="37">
        <v>0</v>
      </c>
      <c r="L184" s="37">
        <v>0</v>
      </c>
      <c r="M184" s="49" t="e">
        <f>IF(Table26[[#This Row],[جایگاه سازمانی]]="عملیاتی",(Table26[[#This Row],[تعداد ماموریت شهری]]/7+Table26[[#This Row],[تعداد ماموریت جاده ای]]/3)*0.1+1,0)</f>
        <v>#N/A</v>
      </c>
      <c r="N184" s="49" t="e">
        <f ca="1">IF(Table26[[#This Row],[جایگاه سازمانی]]="دیسپچ",OFFSET(TblDispatch[[#Headers],[امتیاز]],MATCH(Table26[[#This Row],[تعداد تماس در دوره]]/'تنظیمات دوره'!$B$3,TblDispatch[کف],1),0)*'تنظیمات دوره'!$B$3,0)</f>
        <v>#N/A</v>
      </c>
      <c r="O184" s="49" t="e">
        <f>IF(Table26[[#This Row],[جایگاه سازمانی]]="ستاد",(Table26[[#This Row],[تعداد بازدید میدانی در دوره]]/2+Table26[[#This Row],[تعداد فرماندهی حادثه در دوره]])*0.1+1,0)</f>
        <v>#N/A</v>
      </c>
      <c r="P184" s="49" t="e">
        <f>SUM(Table26[[#This Row],[عملکرد دوره عملیاتی]:[عملکرد دوره ستادی]])</f>
        <v>#N/A</v>
      </c>
      <c r="Q184" s="48">
        <v>90</v>
      </c>
      <c r="R184" s="48">
        <f ca="1">OFFSET(Table10[[#Headers],[امتیاز]],MATCH(Table26[[#This Row],[رضایت]],Table10[کف],1),0)</f>
        <v>3.6</v>
      </c>
      <c r="S184" s="49" t="e">
        <f ca="1">(VLOOKUP(Table26[[#This Row],[شماره پرسنلی]],Table1[#All],16,FALSE)+Table26[[#This Row],[امتیاز کارکرد]]+Table26[[#This Row],[امتیاز رضایت]])*Table26[[#This Row],[رتبه کارمند]]*Table26[[#This Row],[امتیاز عملکرد]]</f>
        <v>#N/A</v>
      </c>
      <c r="T184" s="50" t="e">
        <f ca="1">ROUND(Table26[[#This Row],[امتیاز نهایی]]*'تنظیمات دوره'!$B$6,0)</f>
        <v>#N/A</v>
      </c>
      <c r="U184" s="43"/>
    </row>
    <row r="185" spans="1:21" x14ac:dyDescent="0.15">
      <c r="A185" s="42">
        <v>182</v>
      </c>
      <c r="B185" s="35"/>
      <c r="C185" s="36" t="e">
        <f>VLOOKUP(Table26[[#This Row],[شماره پرسنلی]],Table1[[شماره پرسنلی]:[نام خانوادگی]],2,FALSE)&amp; " " &amp; VLOOKUP(Table26[[#This Row],[شماره پرسنلی]],Table1[[شماره پرسنلی]:[نام خانوادگی]],3,FALSE)</f>
        <v>#N/A</v>
      </c>
      <c r="D185" s="36" t="e">
        <f>VLOOKUP(Table26[[#This Row],[شماره پرسنلی]],Table1[#All],7,FALSE)</f>
        <v>#N/A</v>
      </c>
      <c r="E185" s="48" t="e">
        <f>VLOOKUP(Table26[[#This Row],[شماره پرسنلی]],Table1[#All],6,FALSE)</f>
        <v>#N/A</v>
      </c>
      <c r="F185" s="37">
        <v>687</v>
      </c>
      <c r="G185" s="49">
        <f>Table26[[#This Row],[کارکرد دوره (ساعت)]]/8*'جداول پایه'!$B$24</f>
        <v>8.5875000000000004</v>
      </c>
      <c r="H185" s="37">
        <v>57</v>
      </c>
      <c r="I185" s="37">
        <v>0</v>
      </c>
      <c r="J185" s="37">
        <v>0</v>
      </c>
      <c r="K185" s="37">
        <v>0</v>
      </c>
      <c r="L185" s="37">
        <v>0</v>
      </c>
      <c r="M185" s="49" t="e">
        <f>IF(Table26[[#This Row],[جایگاه سازمانی]]="عملیاتی",(Table26[[#This Row],[تعداد ماموریت شهری]]/7+Table26[[#This Row],[تعداد ماموریت جاده ای]]/3)*0.1+1,0)</f>
        <v>#N/A</v>
      </c>
      <c r="N185" s="49" t="e">
        <f ca="1">IF(Table26[[#This Row],[جایگاه سازمانی]]="دیسپچ",OFFSET(TblDispatch[[#Headers],[امتیاز]],MATCH(Table26[[#This Row],[تعداد تماس در دوره]]/'تنظیمات دوره'!$B$3,TblDispatch[کف],1),0)*'تنظیمات دوره'!$B$3,0)</f>
        <v>#N/A</v>
      </c>
      <c r="O185" s="49" t="e">
        <f>IF(Table26[[#This Row],[جایگاه سازمانی]]="ستاد",(Table26[[#This Row],[تعداد بازدید میدانی در دوره]]/2+Table26[[#This Row],[تعداد فرماندهی حادثه در دوره]])*0.1+1,0)</f>
        <v>#N/A</v>
      </c>
      <c r="P185" s="49" t="e">
        <f>SUM(Table26[[#This Row],[عملکرد دوره عملیاتی]:[عملکرد دوره ستادی]])</f>
        <v>#N/A</v>
      </c>
      <c r="Q185" s="48">
        <v>90</v>
      </c>
      <c r="R185" s="48">
        <f ca="1">OFFSET(Table10[[#Headers],[امتیاز]],MATCH(Table26[[#This Row],[رضایت]],Table10[کف],1),0)</f>
        <v>3.6</v>
      </c>
      <c r="S185" s="49" t="e">
        <f ca="1">(VLOOKUP(Table26[[#This Row],[شماره پرسنلی]],Table1[#All],16,FALSE)+Table26[[#This Row],[امتیاز کارکرد]]+Table26[[#This Row],[امتیاز رضایت]])*Table26[[#This Row],[رتبه کارمند]]*Table26[[#This Row],[امتیاز عملکرد]]</f>
        <v>#N/A</v>
      </c>
      <c r="T185" s="50" t="e">
        <f ca="1">ROUND(Table26[[#This Row],[امتیاز نهایی]]*'تنظیمات دوره'!$B$6,0)</f>
        <v>#N/A</v>
      </c>
      <c r="U185" s="43"/>
    </row>
    <row r="186" spans="1:21" x14ac:dyDescent="0.15">
      <c r="A186" s="42">
        <v>183</v>
      </c>
      <c r="B186" s="35"/>
      <c r="C186" s="36" t="e">
        <f>VLOOKUP(Table26[[#This Row],[شماره پرسنلی]],Table1[[شماره پرسنلی]:[نام خانوادگی]],2,FALSE)&amp; " " &amp; VLOOKUP(Table26[[#This Row],[شماره پرسنلی]],Table1[[شماره پرسنلی]:[نام خانوادگی]],3,FALSE)</f>
        <v>#N/A</v>
      </c>
      <c r="D186" s="36" t="e">
        <f>VLOOKUP(Table26[[#This Row],[شماره پرسنلی]],Table1[#All],7,FALSE)</f>
        <v>#N/A</v>
      </c>
      <c r="E186" s="48" t="e">
        <f>VLOOKUP(Table26[[#This Row],[شماره پرسنلی]],Table1[#All],6,FALSE)</f>
        <v>#N/A</v>
      </c>
      <c r="F186" s="37">
        <v>744</v>
      </c>
      <c r="G186" s="49">
        <f>Table26[[#This Row],[کارکرد دوره (ساعت)]]/8*'جداول پایه'!$B$24</f>
        <v>9.3000000000000007</v>
      </c>
      <c r="H186" s="37">
        <v>1</v>
      </c>
      <c r="I186" s="37">
        <v>14</v>
      </c>
      <c r="J186" s="37">
        <v>0</v>
      </c>
      <c r="K186" s="37">
        <v>0</v>
      </c>
      <c r="L186" s="37">
        <v>0</v>
      </c>
      <c r="M186" s="49" t="e">
        <f>IF(Table26[[#This Row],[جایگاه سازمانی]]="عملیاتی",(Table26[[#This Row],[تعداد ماموریت شهری]]/7+Table26[[#This Row],[تعداد ماموریت جاده ای]]/3)*0.1+1,0)</f>
        <v>#N/A</v>
      </c>
      <c r="N186" s="49" t="e">
        <f ca="1">IF(Table26[[#This Row],[جایگاه سازمانی]]="دیسپچ",OFFSET(TblDispatch[[#Headers],[امتیاز]],MATCH(Table26[[#This Row],[تعداد تماس در دوره]]/'تنظیمات دوره'!$B$3,TblDispatch[کف],1),0)*'تنظیمات دوره'!$B$3,0)</f>
        <v>#N/A</v>
      </c>
      <c r="O186" s="49" t="e">
        <f>IF(Table26[[#This Row],[جایگاه سازمانی]]="ستاد",(Table26[[#This Row],[تعداد بازدید میدانی در دوره]]/2+Table26[[#This Row],[تعداد فرماندهی حادثه در دوره]])*0.1+1,0)</f>
        <v>#N/A</v>
      </c>
      <c r="P186" s="49" t="e">
        <f>SUM(Table26[[#This Row],[عملکرد دوره عملیاتی]:[عملکرد دوره ستادی]])</f>
        <v>#N/A</v>
      </c>
      <c r="Q186" s="48">
        <v>90</v>
      </c>
      <c r="R186" s="48">
        <f ca="1">OFFSET(Table10[[#Headers],[امتیاز]],MATCH(Table26[[#This Row],[رضایت]],Table10[کف],1),0)</f>
        <v>3.6</v>
      </c>
      <c r="S186" s="49" t="e">
        <f ca="1">(VLOOKUP(Table26[[#This Row],[شماره پرسنلی]],Table1[#All],16,FALSE)+Table26[[#This Row],[امتیاز کارکرد]]+Table26[[#This Row],[امتیاز رضایت]])*Table26[[#This Row],[رتبه کارمند]]*Table26[[#This Row],[امتیاز عملکرد]]</f>
        <v>#N/A</v>
      </c>
      <c r="T186" s="50" t="e">
        <f ca="1">ROUND(Table26[[#This Row],[امتیاز نهایی]]*'تنظیمات دوره'!$B$6,0)</f>
        <v>#N/A</v>
      </c>
      <c r="U186" s="43"/>
    </row>
    <row r="187" spans="1:21" x14ac:dyDescent="0.15">
      <c r="A187" s="42">
        <v>184</v>
      </c>
      <c r="B187" s="35"/>
      <c r="C187" s="36" t="e">
        <f>VLOOKUP(Table26[[#This Row],[شماره پرسنلی]],Table1[[شماره پرسنلی]:[نام خانوادگی]],2,FALSE)&amp; " " &amp; VLOOKUP(Table26[[#This Row],[شماره پرسنلی]],Table1[[شماره پرسنلی]:[نام خانوادگی]],3,FALSE)</f>
        <v>#N/A</v>
      </c>
      <c r="D187" s="36" t="e">
        <f>VLOOKUP(Table26[[#This Row],[شماره پرسنلی]],Table1[#All],7,FALSE)</f>
        <v>#N/A</v>
      </c>
      <c r="E187" s="48" t="e">
        <f>VLOOKUP(Table26[[#This Row],[شماره پرسنلی]],Table1[#All],6,FALSE)</f>
        <v>#N/A</v>
      </c>
      <c r="F187" s="37">
        <v>840</v>
      </c>
      <c r="G187" s="49">
        <f>Table26[[#This Row],[کارکرد دوره (ساعت)]]/8*'جداول پایه'!$B$24</f>
        <v>10.5</v>
      </c>
      <c r="H187" s="37">
        <v>2</v>
      </c>
      <c r="I187" s="37">
        <v>13</v>
      </c>
      <c r="J187" s="37">
        <v>0</v>
      </c>
      <c r="K187" s="37">
        <v>0</v>
      </c>
      <c r="L187" s="37">
        <v>0</v>
      </c>
      <c r="M187" s="49" t="e">
        <f>IF(Table26[[#This Row],[جایگاه سازمانی]]="عملیاتی",(Table26[[#This Row],[تعداد ماموریت شهری]]/7+Table26[[#This Row],[تعداد ماموریت جاده ای]]/3)*0.1+1,0)</f>
        <v>#N/A</v>
      </c>
      <c r="N187" s="49" t="e">
        <f ca="1">IF(Table26[[#This Row],[جایگاه سازمانی]]="دیسپچ",OFFSET(TblDispatch[[#Headers],[امتیاز]],MATCH(Table26[[#This Row],[تعداد تماس در دوره]]/'تنظیمات دوره'!$B$3,TblDispatch[کف],1),0)*'تنظیمات دوره'!$B$3,0)</f>
        <v>#N/A</v>
      </c>
      <c r="O187" s="49" t="e">
        <f>IF(Table26[[#This Row],[جایگاه سازمانی]]="ستاد",(Table26[[#This Row],[تعداد بازدید میدانی در دوره]]/2+Table26[[#This Row],[تعداد فرماندهی حادثه در دوره]])*0.1+1,0)</f>
        <v>#N/A</v>
      </c>
      <c r="P187" s="49" t="e">
        <f>SUM(Table26[[#This Row],[عملکرد دوره عملیاتی]:[عملکرد دوره ستادی]])</f>
        <v>#N/A</v>
      </c>
      <c r="Q187" s="48">
        <v>90</v>
      </c>
      <c r="R187" s="48">
        <f ca="1">OFFSET(Table10[[#Headers],[امتیاز]],MATCH(Table26[[#This Row],[رضایت]],Table10[کف],1),0)</f>
        <v>3.6</v>
      </c>
      <c r="S187" s="49" t="e">
        <f ca="1">(VLOOKUP(Table26[[#This Row],[شماره پرسنلی]],Table1[#All],16,FALSE)+Table26[[#This Row],[امتیاز کارکرد]]+Table26[[#This Row],[امتیاز رضایت]])*Table26[[#This Row],[رتبه کارمند]]*Table26[[#This Row],[امتیاز عملکرد]]</f>
        <v>#N/A</v>
      </c>
      <c r="T187" s="50" t="e">
        <f ca="1">ROUND(Table26[[#This Row],[امتیاز نهایی]]*'تنظیمات دوره'!$B$6,0)</f>
        <v>#N/A</v>
      </c>
      <c r="U187" s="43"/>
    </row>
    <row r="188" spans="1:21" x14ac:dyDescent="0.15">
      <c r="A188" s="42">
        <v>185</v>
      </c>
      <c r="B188" s="35"/>
      <c r="C188" s="36" t="e">
        <f>VLOOKUP(Table26[[#This Row],[شماره پرسنلی]],Table1[[شماره پرسنلی]:[نام خانوادگی]],2,FALSE)&amp; " " &amp; VLOOKUP(Table26[[#This Row],[شماره پرسنلی]],Table1[[شماره پرسنلی]:[نام خانوادگی]],3,FALSE)</f>
        <v>#N/A</v>
      </c>
      <c r="D188" s="36" t="e">
        <f>VLOOKUP(Table26[[#This Row],[شماره پرسنلی]],Table1[#All],7,FALSE)</f>
        <v>#N/A</v>
      </c>
      <c r="E188" s="48" t="e">
        <f>VLOOKUP(Table26[[#This Row],[شماره پرسنلی]],Table1[#All],6,FALSE)</f>
        <v>#N/A</v>
      </c>
      <c r="F188" s="37">
        <v>144</v>
      </c>
      <c r="G188" s="49">
        <f>Table26[[#This Row],[کارکرد دوره (ساعت)]]/8*'جداول پایه'!$B$24</f>
        <v>1.8</v>
      </c>
      <c r="H188" s="37">
        <v>0</v>
      </c>
      <c r="I188" s="37">
        <v>8</v>
      </c>
      <c r="J188" s="37">
        <v>0</v>
      </c>
      <c r="K188" s="37">
        <v>0</v>
      </c>
      <c r="L188" s="37">
        <v>0</v>
      </c>
      <c r="M188" s="49" t="e">
        <f>IF(Table26[[#This Row],[جایگاه سازمانی]]="عملیاتی",(Table26[[#This Row],[تعداد ماموریت شهری]]/7+Table26[[#This Row],[تعداد ماموریت جاده ای]]/3)*0.1+1,0)</f>
        <v>#N/A</v>
      </c>
      <c r="N188" s="49" t="e">
        <f ca="1">IF(Table26[[#This Row],[جایگاه سازمانی]]="دیسپچ",OFFSET(TblDispatch[[#Headers],[امتیاز]],MATCH(Table26[[#This Row],[تعداد تماس در دوره]]/'تنظیمات دوره'!$B$3,TblDispatch[کف],1),0)*'تنظیمات دوره'!$B$3,0)</f>
        <v>#N/A</v>
      </c>
      <c r="O188" s="49" t="e">
        <f>IF(Table26[[#This Row],[جایگاه سازمانی]]="ستاد",(Table26[[#This Row],[تعداد بازدید میدانی در دوره]]/2+Table26[[#This Row],[تعداد فرماندهی حادثه در دوره]])*0.1+1,0)</f>
        <v>#N/A</v>
      </c>
      <c r="P188" s="49" t="e">
        <f>SUM(Table26[[#This Row],[عملکرد دوره عملیاتی]:[عملکرد دوره ستادی]])</f>
        <v>#N/A</v>
      </c>
      <c r="Q188" s="48">
        <v>90</v>
      </c>
      <c r="R188" s="48">
        <f ca="1">OFFSET(Table10[[#Headers],[امتیاز]],MATCH(Table26[[#This Row],[رضایت]],Table10[کف],1),0)</f>
        <v>3.6</v>
      </c>
      <c r="S188" s="49" t="e">
        <f ca="1">(VLOOKUP(Table26[[#This Row],[شماره پرسنلی]],Table1[#All],16,FALSE)+Table26[[#This Row],[امتیاز کارکرد]]+Table26[[#This Row],[امتیاز رضایت]])*Table26[[#This Row],[رتبه کارمند]]*Table26[[#This Row],[امتیاز عملکرد]]</f>
        <v>#N/A</v>
      </c>
      <c r="T188" s="50" t="e">
        <f ca="1">ROUND(Table26[[#This Row],[امتیاز نهایی]]*'تنظیمات دوره'!$B$6,0)</f>
        <v>#N/A</v>
      </c>
      <c r="U188" s="43"/>
    </row>
    <row r="189" spans="1:21" x14ac:dyDescent="0.15">
      <c r="A189" s="42">
        <v>186</v>
      </c>
      <c r="B189" s="35"/>
      <c r="C189" s="36" t="e">
        <f>VLOOKUP(Table26[[#This Row],[شماره پرسنلی]],Table1[[شماره پرسنلی]:[نام خانوادگی]],2,FALSE)&amp; " " &amp; VLOOKUP(Table26[[#This Row],[شماره پرسنلی]],Table1[[شماره پرسنلی]:[نام خانوادگی]],3,FALSE)</f>
        <v>#N/A</v>
      </c>
      <c r="D189" s="36" t="e">
        <f>VLOOKUP(Table26[[#This Row],[شماره پرسنلی]],Table1[#All],7,FALSE)</f>
        <v>#N/A</v>
      </c>
      <c r="E189" s="48">
        <v>1</v>
      </c>
      <c r="F189" s="37">
        <v>528</v>
      </c>
      <c r="G189" s="49">
        <f>Table26[[#This Row],[کارکرد دوره (ساعت)]]/8*'جداول پایه'!$B$24</f>
        <v>6.6000000000000005</v>
      </c>
      <c r="H189" s="37">
        <v>0</v>
      </c>
      <c r="I189" s="37">
        <v>36</v>
      </c>
      <c r="J189" s="37">
        <v>0</v>
      </c>
      <c r="K189" s="37">
        <v>0</v>
      </c>
      <c r="L189" s="37">
        <v>0</v>
      </c>
      <c r="M189" s="49" t="e">
        <f>IF(Table26[[#This Row],[جایگاه سازمانی]]="عملیاتی",(Table26[[#This Row],[تعداد ماموریت شهری]]/7+Table26[[#This Row],[تعداد ماموریت جاده ای]]/3)*0.1+1,0)</f>
        <v>#N/A</v>
      </c>
      <c r="N189" s="49" t="e">
        <f ca="1">IF(Table26[[#This Row],[جایگاه سازمانی]]="دیسپچ",OFFSET(TblDispatch[[#Headers],[امتیاز]],MATCH(Table26[[#This Row],[تعداد تماس در دوره]]/'تنظیمات دوره'!$B$3,TblDispatch[کف],1),0)*'تنظیمات دوره'!$B$3,0)</f>
        <v>#N/A</v>
      </c>
      <c r="O189" s="49" t="e">
        <f>IF(Table26[[#This Row],[جایگاه سازمانی]]="ستاد",(Table26[[#This Row],[تعداد بازدید میدانی در دوره]]/2+Table26[[#This Row],[تعداد فرماندهی حادثه در دوره]])*0.1+1,0)</f>
        <v>#N/A</v>
      </c>
      <c r="P189" s="49" t="e">
        <f>SUM(Table26[[#This Row],[عملکرد دوره عملیاتی]:[عملکرد دوره ستادی]])</f>
        <v>#N/A</v>
      </c>
      <c r="Q189" s="48">
        <v>100</v>
      </c>
      <c r="R189" s="48">
        <f ca="1">OFFSET(Table10[[#Headers],[امتیاز]],MATCH(Table26[[#This Row],[رضایت]],Table10[کف],1),0)</f>
        <v>5</v>
      </c>
      <c r="S189" s="49" t="e">
        <f ca="1">(VLOOKUP(Table26[[#This Row],[شماره پرسنلی]],Table1[#All],16,FALSE)+Table26[[#This Row],[امتیاز کارکرد]]+Table26[[#This Row],[امتیاز رضایت]])*Table26[[#This Row],[رتبه کارمند]]*Table26[[#This Row],[امتیاز عملکرد]]</f>
        <v>#N/A</v>
      </c>
      <c r="T189" s="50" t="e">
        <f ca="1">ROUND(Table26[[#This Row],[امتیاز نهایی]]*'تنظیمات دوره'!$B$6,0)</f>
        <v>#N/A</v>
      </c>
      <c r="U189" s="43"/>
    </row>
    <row r="190" spans="1:21" x14ac:dyDescent="0.15">
      <c r="A190" s="42">
        <v>187</v>
      </c>
      <c r="B190" s="35"/>
      <c r="C190" s="36" t="e">
        <f>VLOOKUP(Table26[[#This Row],[شماره پرسنلی]],Table1[[شماره پرسنلی]:[نام خانوادگی]],2,FALSE)&amp; " " &amp; VLOOKUP(Table26[[#This Row],[شماره پرسنلی]],Table1[[شماره پرسنلی]:[نام خانوادگی]],3,FALSE)</f>
        <v>#N/A</v>
      </c>
      <c r="D190" s="36" t="e">
        <f>VLOOKUP(Table26[[#This Row],[شماره پرسنلی]],Table1[#All],7,FALSE)</f>
        <v>#N/A</v>
      </c>
      <c r="E190" s="48" t="e">
        <f>VLOOKUP(Table26[[#This Row],[شماره پرسنلی]],Table1[#All],6,FALSE)</f>
        <v>#N/A</v>
      </c>
      <c r="F190" s="37">
        <v>650</v>
      </c>
      <c r="G190" s="49">
        <f>Table26[[#This Row],[کارکرد دوره (ساعت)]]/8*'جداول پایه'!$B$24</f>
        <v>8.125</v>
      </c>
      <c r="H190" s="37">
        <v>65</v>
      </c>
      <c r="I190" s="37">
        <v>0</v>
      </c>
      <c r="J190" s="37">
        <v>0</v>
      </c>
      <c r="K190" s="37">
        <v>0</v>
      </c>
      <c r="L190" s="37">
        <v>0</v>
      </c>
      <c r="M190" s="49" t="e">
        <f>IF(Table26[[#This Row],[جایگاه سازمانی]]="عملیاتی",(Table26[[#This Row],[تعداد ماموریت شهری]]/7+Table26[[#This Row],[تعداد ماموریت جاده ای]]/3)*0.1+1,0)</f>
        <v>#N/A</v>
      </c>
      <c r="N190" s="49" t="e">
        <f ca="1">IF(Table26[[#This Row],[جایگاه سازمانی]]="دیسپچ",OFFSET(TblDispatch[[#Headers],[امتیاز]],MATCH(Table26[[#This Row],[تعداد تماس در دوره]]/'تنظیمات دوره'!$B$3,TblDispatch[کف],1),0)*'تنظیمات دوره'!$B$3,0)</f>
        <v>#N/A</v>
      </c>
      <c r="O190" s="49" t="e">
        <f>IF(Table26[[#This Row],[جایگاه سازمانی]]="ستاد",(Table26[[#This Row],[تعداد بازدید میدانی در دوره]]/2+Table26[[#This Row],[تعداد فرماندهی حادثه در دوره]])*0.1+1,0)</f>
        <v>#N/A</v>
      </c>
      <c r="P190" s="49" t="e">
        <f>SUM(Table26[[#This Row],[عملکرد دوره عملیاتی]:[عملکرد دوره ستادی]])</f>
        <v>#N/A</v>
      </c>
      <c r="Q190" s="48">
        <v>100</v>
      </c>
      <c r="R190" s="48">
        <f ca="1">OFFSET(Table10[[#Headers],[امتیاز]],MATCH(Table26[[#This Row],[رضایت]],Table10[کف],1),0)</f>
        <v>5</v>
      </c>
      <c r="S190" s="49" t="e">
        <f ca="1">(VLOOKUP(Table26[[#This Row],[شماره پرسنلی]],Table1[#All],16,FALSE)+Table26[[#This Row],[امتیاز کارکرد]]+Table26[[#This Row],[امتیاز رضایت]])*Table26[[#This Row],[رتبه کارمند]]*Table26[[#This Row],[امتیاز عملکرد]]</f>
        <v>#N/A</v>
      </c>
      <c r="T190" s="50" t="e">
        <f ca="1">ROUND(Table26[[#This Row],[امتیاز نهایی]]*'تنظیمات دوره'!$B$6,0)</f>
        <v>#N/A</v>
      </c>
      <c r="U190" s="43"/>
    </row>
    <row r="191" spans="1:21" x14ac:dyDescent="0.15">
      <c r="A191" s="42">
        <v>188</v>
      </c>
      <c r="B191" s="35"/>
      <c r="C191" s="36" t="e">
        <f>VLOOKUP(Table26[[#This Row],[شماره پرسنلی]],Table1[[شماره پرسنلی]:[نام خانوادگی]],2,FALSE)&amp; " " &amp; VLOOKUP(Table26[[#This Row],[شماره پرسنلی]],Table1[[شماره پرسنلی]:[نام خانوادگی]],3,FALSE)</f>
        <v>#N/A</v>
      </c>
      <c r="D191" s="36" t="e">
        <f>VLOOKUP(Table26[[#This Row],[شماره پرسنلی]],Table1[#All],7,FALSE)</f>
        <v>#N/A</v>
      </c>
      <c r="E191" s="48" t="e">
        <f>VLOOKUP(Table26[[#This Row],[شماره پرسنلی]],Table1[#All],6,FALSE)</f>
        <v>#N/A</v>
      </c>
      <c r="F191" s="37">
        <v>586</v>
      </c>
      <c r="G191" s="49">
        <f>Table26[[#This Row],[کارکرد دوره (ساعت)]]/8*'جداول پایه'!$B$24</f>
        <v>7.3250000000000002</v>
      </c>
      <c r="H191" s="37">
        <v>58</v>
      </c>
      <c r="I191" s="37">
        <v>0</v>
      </c>
      <c r="J191" s="37">
        <v>0</v>
      </c>
      <c r="K191" s="37">
        <v>0</v>
      </c>
      <c r="L191" s="37">
        <v>0</v>
      </c>
      <c r="M191" s="49" t="e">
        <f>IF(Table26[[#This Row],[جایگاه سازمانی]]="عملیاتی",(Table26[[#This Row],[تعداد ماموریت شهری]]/7+Table26[[#This Row],[تعداد ماموریت جاده ای]]/3)*0.1+1,0)</f>
        <v>#N/A</v>
      </c>
      <c r="N191" s="49" t="e">
        <f ca="1">IF(Table26[[#This Row],[جایگاه سازمانی]]="دیسپچ",OFFSET(TblDispatch[[#Headers],[امتیاز]],MATCH(Table26[[#This Row],[تعداد تماس در دوره]]/'تنظیمات دوره'!$B$3,TblDispatch[کف],1),0)*'تنظیمات دوره'!$B$3,0)</f>
        <v>#N/A</v>
      </c>
      <c r="O191" s="49" t="e">
        <f>IF(Table26[[#This Row],[جایگاه سازمانی]]="ستاد",(Table26[[#This Row],[تعداد بازدید میدانی در دوره]]/2+Table26[[#This Row],[تعداد فرماندهی حادثه در دوره]])*0.1+1,0)</f>
        <v>#N/A</v>
      </c>
      <c r="P191" s="49" t="e">
        <f>SUM(Table26[[#This Row],[عملکرد دوره عملیاتی]:[عملکرد دوره ستادی]])</f>
        <v>#N/A</v>
      </c>
      <c r="Q191" s="48">
        <v>100</v>
      </c>
      <c r="R191" s="48">
        <f ca="1">OFFSET(Table10[[#Headers],[امتیاز]],MATCH(Table26[[#This Row],[رضایت]],Table10[کف],1),0)</f>
        <v>5</v>
      </c>
      <c r="S191" s="49" t="e">
        <f ca="1">(VLOOKUP(Table26[[#This Row],[شماره پرسنلی]],Table1[#All],16,FALSE)+Table26[[#This Row],[امتیاز کارکرد]]+Table26[[#This Row],[امتیاز رضایت]])*Table26[[#This Row],[رتبه کارمند]]*Table26[[#This Row],[امتیاز عملکرد]]</f>
        <v>#N/A</v>
      </c>
      <c r="T191" s="50" t="e">
        <f ca="1">ROUND(Table26[[#This Row],[امتیاز نهایی]]*'تنظیمات دوره'!$B$6,0)</f>
        <v>#N/A</v>
      </c>
      <c r="U191" s="43"/>
    </row>
    <row r="192" spans="1:21" x14ac:dyDescent="0.15">
      <c r="A192" s="42">
        <v>189</v>
      </c>
      <c r="B192" s="66"/>
      <c r="C192" s="67" t="e">
        <f>VLOOKUP(Table26[[#This Row],[شماره پرسنلی]],Table1[[شماره پرسنلی]:[نام خانوادگی]],2,FALSE)&amp; " " &amp; VLOOKUP(Table26[[#This Row],[شماره پرسنلی]],Table1[[شماره پرسنلی]:[نام خانوادگی]],3,FALSE)</f>
        <v>#N/A</v>
      </c>
      <c r="D192" s="67" t="e">
        <f>VLOOKUP(Table26[[#This Row],[شماره پرسنلی]],Table1[#All],7,FALSE)</f>
        <v>#N/A</v>
      </c>
      <c r="E192" s="68" t="e">
        <f>VLOOKUP(Table26[[#This Row],[شماره پرسنلی]],Table1[#All],6,FALSE)</f>
        <v>#N/A</v>
      </c>
      <c r="F192" s="69">
        <v>632</v>
      </c>
      <c r="G192" s="70">
        <f>Table26[[#This Row],[کارکرد دوره (ساعت)]]/8*'جداول پایه'!$B$24</f>
        <v>7.9</v>
      </c>
      <c r="H192" s="69">
        <v>30</v>
      </c>
      <c r="I192" s="69">
        <v>30</v>
      </c>
      <c r="J192" s="69">
        <v>0</v>
      </c>
      <c r="K192" s="69">
        <v>0</v>
      </c>
      <c r="L192" s="69">
        <v>0</v>
      </c>
      <c r="M192" s="70" t="e">
        <f>IF(Table26[[#This Row],[جایگاه سازمانی]]="عملیاتی",(Table26[[#This Row],[تعداد ماموریت شهری]]/7+Table26[[#This Row],[تعداد ماموریت جاده ای]]/3)*0.1+1,0)</f>
        <v>#N/A</v>
      </c>
      <c r="N192" s="70" t="e">
        <f ca="1">IF(Table26[[#This Row],[جایگاه سازمانی]]="دیسپچ",OFFSET(TblDispatch[[#Headers],[امتیاز]],MATCH(Table26[[#This Row],[تعداد تماس در دوره]]/'تنظیمات دوره'!$B$3,TblDispatch[کف],1),0)*'تنظیمات دوره'!$B$3,0)</f>
        <v>#N/A</v>
      </c>
      <c r="O192" s="70" t="e">
        <f>IF(Table26[[#This Row],[جایگاه سازمانی]]="ستاد",(Table26[[#This Row],[تعداد بازدید میدانی در دوره]]/2+Table26[[#This Row],[تعداد فرماندهی حادثه در دوره]])*0.1+1,0)</f>
        <v>#N/A</v>
      </c>
      <c r="P192" s="70" t="e">
        <f>SUM(Table26[[#This Row],[عملکرد دوره عملیاتی]:[عملکرد دوره ستادی]])</f>
        <v>#N/A</v>
      </c>
      <c r="Q192" s="68">
        <v>100</v>
      </c>
      <c r="R192" s="68">
        <f ca="1">OFFSET(Table10[[#Headers],[امتیاز]],MATCH(Table26[[#This Row],[رضایت]],Table10[کف],1),0)</f>
        <v>5</v>
      </c>
      <c r="S192" s="70" t="e">
        <f ca="1">(VLOOKUP(Table26[[#This Row],[شماره پرسنلی]],Table1[#All],16,FALSE)+Table26[[#This Row],[امتیاز کارکرد]]+Table26[[#This Row],[امتیاز رضایت]])*Table26[[#This Row],[رتبه کارمند]]*Table26[[#This Row],[امتیاز عملکرد]]</f>
        <v>#N/A</v>
      </c>
      <c r="T192" s="78" t="e">
        <f ca="1">ROUND(Table26[[#This Row],[امتیاز نهایی]]*'تنظیمات دوره'!$B$6,0)</f>
        <v>#N/A</v>
      </c>
      <c r="U192" s="43"/>
    </row>
    <row r="193" spans="1:21" x14ac:dyDescent="0.15">
      <c r="A193" s="42">
        <v>190</v>
      </c>
      <c r="B193" s="35"/>
      <c r="C193" s="36" t="e">
        <f>VLOOKUP(Table26[[#This Row],[شماره پرسنلی]],Table1[[شماره پرسنلی]:[نام خانوادگی]],2,FALSE)&amp; " " &amp; VLOOKUP(Table26[[#This Row],[شماره پرسنلی]],Table1[[شماره پرسنلی]:[نام خانوادگی]],3,FALSE)</f>
        <v>#N/A</v>
      </c>
      <c r="D193" s="36" t="e">
        <f>VLOOKUP(Table26[[#This Row],[شماره پرسنلی]],Table1[#All],7,FALSE)</f>
        <v>#N/A</v>
      </c>
      <c r="E193" s="48" t="e">
        <f>VLOOKUP(Table26[[#This Row],[شماره پرسنلی]],Table1[#All],6,FALSE)</f>
        <v>#N/A</v>
      </c>
      <c r="F193" s="37">
        <v>750</v>
      </c>
      <c r="G193" s="49">
        <f>Table26[[#This Row],[کارکرد دوره (ساعت)]]/8*'جداول پایه'!$B$24</f>
        <v>9.375</v>
      </c>
      <c r="H193" s="37">
        <v>57</v>
      </c>
      <c r="I193" s="37">
        <v>0</v>
      </c>
      <c r="J193" s="37">
        <v>0</v>
      </c>
      <c r="K193" s="37">
        <v>0</v>
      </c>
      <c r="L193" s="37">
        <v>0</v>
      </c>
      <c r="M193" s="49" t="e">
        <f>IF(Table26[[#This Row],[جایگاه سازمانی]]="عملیاتی",(Table26[[#This Row],[تعداد ماموریت شهری]]/7+Table26[[#This Row],[تعداد ماموریت جاده ای]]/3)*0.1+1,0)</f>
        <v>#N/A</v>
      </c>
      <c r="N193" s="49" t="e">
        <f ca="1">IF(Table26[[#This Row],[جایگاه سازمانی]]="دیسپچ",OFFSET(TblDispatch[[#Headers],[امتیاز]],MATCH(Table26[[#This Row],[تعداد تماس در دوره]]/'تنظیمات دوره'!$B$3,TblDispatch[کف],1),0)*'تنظیمات دوره'!$B$3,0)</f>
        <v>#N/A</v>
      </c>
      <c r="O193" s="49" t="e">
        <f>IF(Table26[[#This Row],[جایگاه سازمانی]]="ستاد",(Table26[[#This Row],[تعداد بازدید میدانی در دوره]]/2+Table26[[#This Row],[تعداد فرماندهی حادثه در دوره]])*0.1+1,0)</f>
        <v>#N/A</v>
      </c>
      <c r="P193" s="49" t="e">
        <f>SUM(Table26[[#This Row],[عملکرد دوره عملیاتی]:[عملکرد دوره ستادی]])</f>
        <v>#N/A</v>
      </c>
      <c r="Q193" s="48">
        <v>100</v>
      </c>
      <c r="R193" s="48">
        <f ca="1">OFFSET(Table10[[#Headers],[امتیاز]],MATCH(Table26[[#This Row],[رضایت]],Table10[کف],1),0)</f>
        <v>5</v>
      </c>
      <c r="S193" s="49" t="e">
        <f ca="1">(VLOOKUP(Table26[[#This Row],[شماره پرسنلی]],Table1[#All],16,FALSE)+Table26[[#This Row],[امتیاز کارکرد]]+Table26[[#This Row],[امتیاز رضایت]])*Table26[[#This Row],[رتبه کارمند]]*Table26[[#This Row],[امتیاز عملکرد]]</f>
        <v>#N/A</v>
      </c>
      <c r="T193" s="50" t="e">
        <f ca="1">ROUND(Table26[[#This Row],[امتیاز نهایی]]*'تنظیمات دوره'!$B$6,0)</f>
        <v>#N/A</v>
      </c>
      <c r="U193" s="43"/>
    </row>
    <row r="194" spans="1:21" x14ac:dyDescent="0.15">
      <c r="A194" s="42">
        <v>191</v>
      </c>
      <c r="B194" s="35"/>
      <c r="C194" s="36" t="e">
        <f>VLOOKUP(Table26[[#This Row],[شماره پرسنلی]],Table1[[شماره پرسنلی]:[نام خانوادگی]],2,FALSE)&amp; " " &amp; VLOOKUP(Table26[[#This Row],[شماره پرسنلی]],Table1[[شماره پرسنلی]:[نام خانوادگی]],3,FALSE)</f>
        <v>#N/A</v>
      </c>
      <c r="D194" s="36" t="e">
        <f>VLOOKUP(Table26[[#This Row],[شماره پرسنلی]],Table1[#All],7,FALSE)</f>
        <v>#N/A</v>
      </c>
      <c r="E194" s="48" t="e">
        <f>VLOOKUP(Table26[[#This Row],[شماره پرسنلی]],Table1[#All],6,FALSE)</f>
        <v>#N/A</v>
      </c>
      <c r="F194" s="37">
        <v>720</v>
      </c>
      <c r="G194" s="49">
        <f>Table26[[#This Row],[کارکرد دوره (ساعت)]]/8*'جداول پایه'!$B$24</f>
        <v>9</v>
      </c>
      <c r="H194" s="37">
        <v>121</v>
      </c>
      <c r="I194" s="37">
        <v>1</v>
      </c>
      <c r="J194" s="37">
        <v>0</v>
      </c>
      <c r="K194" s="37">
        <v>0</v>
      </c>
      <c r="L194" s="37">
        <v>0</v>
      </c>
      <c r="M194" s="49" t="e">
        <f>IF(Table26[[#This Row],[جایگاه سازمانی]]="عملیاتی",(Table26[[#This Row],[تعداد ماموریت شهری]]/7+Table26[[#This Row],[تعداد ماموریت جاده ای]]/3)*0.1+1,0)</f>
        <v>#N/A</v>
      </c>
      <c r="N194" s="49" t="e">
        <f ca="1">IF(Table26[[#This Row],[جایگاه سازمانی]]="دیسپچ",OFFSET(TblDispatch[[#Headers],[امتیاز]],MATCH(Table26[[#This Row],[تعداد تماس در دوره]]/'تنظیمات دوره'!$B$3,TblDispatch[کف],1),0)*'تنظیمات دوره'!$B$3,0)</f>
        <v>#N/A</v>
      </c>
      <c r="O194" s="49" t="e">
        <f>IF(Table26[[#This Row],[جایگاه سازمانی]]="ستاد",(Table26[[#This Row],[تعداد بازدید میدانی در دوره]]/2+Table26[[#This Row],[تعداد فرماندهی حادثه در دوره]])*0.1+1,0)</f>
        <v>#N/A</v>
      </c>
      <c r="P194" s="49" t="e">
        <f>SUM(Table26[[#This Row],[عملکرد دوره عملیاتی]:[عملکرد دوره ستادی]])</f>
        <v>#N/A</v>
      </c>
      <c r="Q194" s="48">
        <v>100</v>
      </c>
      <c r="R194" s="48">
        <f ca="1">OFFSET(Table10[[#Headers],[امتیاز]],MATCH(Table26[[#This Row],[رضایت]],Table10[کف],1),0)</f>
        <v>5</v>
      </c>
      <c r="S194" s="49" t="e">
        <f ca="1">(VLOOKUP(Table26[[#This Row],[شماره پرسنلی]],Table1[#All],16,FALSE)+Table26[[#This Row],[امتیاز کارکرد]]+Table26[[#This Row],[امتیاز رضایت]])*Table26[[#This Row],[رتبه کارمند]]*Table26[[#This Row],[امتیاز عملکرد]]</f>
        <v>#N/A</v>
      </c>
      <c r="T194" s="50" t="e">
        <f ca="1">ROUND(Table26[[#This Row],[امتیاز نهایی]]*'تنظیمات دوره'!$B$6,0)</f>
        <v>#N/A</v>
      </c>
      <c r="U194" s="43"/>
    </row>
    <row r="195" spans="1:21" x14ac:dyDescent="0.15">
      <c r="A195" s="42">
        <v>192</v>
      </c>
      <c r="B195" s="35"/>
      <c r="C195" s="36" t="e">
        <f>VLOOKUP(Table26[[#This Row],[شماره پرسنلی]],Table1[[شماره پرسنلی]:[نام خانوادگی]],2,FALSE)&amp; " " &amp; VLOOKUP(Table26[[#This Row],[شماره پرسنلی]],Table1[[شماره پرسنلی]:[نام خانوادگی]],3,FALSE)</f>
        <v>#N/A</v>
      </c>
      <c r="D195" s="36" t="e">
        <f>VLOOKUP(Table26[[#This Row],[شماره پرسنلی]],Table1[#All],7,FALSE)</f>
        <v>#N/A</v>
      </c>
      <c r="E195" s="48" t="e">
        <f>VLOOKUP(Table26[[#This Row],[شماره پرسنلی]],Table1[#All],6,FALSE)</f>
        <v>#N/A</v>
      </c>
      <c r="F195" s="37">
        <v>720</v>
      </c>
      <c r="G195" s="49">
        <f>Table26[[#This Row],[کارکرد دوره (ساعت)]]/8*'جداول پایه'!$B$24</f>
        <v>9</v>
      </c>
      <c r="H195" s="37">
        <v>0</v>
      </c>
      <c r="I195" s="37">
        <v>50</v>
      </c>
      <c r="J195" s="37">
        <v>0</v>
      </c>
      <c r="K195" s="37">
        <v>0</v>
      </c>
      <c r="L195" s="37">
        <v>0</v>
      </c>
      <c r="M195" s="49" t="e">
        <f>IF(Table26[[#This Row],[جایگاه سازمانی]]="عملیاتی",(Table26[[#This Row],[تعداد ماموریت شهری]]/7+Table26[[#This Row],[تعداد ماموریت جاده ای]]/3)*0.1+1,0)</f>
        <v>#N/A</v>
      </c>
      <c r="N195" s="49" t="e">
        <f ca="1">IF(Table26[[#This Row],[جایگاه سازمانی]]="دیسپچ",OFFSET(TblDispatch[[#Headers],[امتیاز]],MATCH(Table26[[#This Row],[تعداد تماس در دوره]]/'تنظیمات دوره'!$B$3,TblDispatch[کف],1),0)*'تنظیمات دوره'!$B$3,0)</f>
        <v>#N/A</v>
      </c>
      <c r="O195" s="49" t="e">
        <f>IF(Table26[[#This Row],[جایگاه سازمانی]]="ستاد",(Table26[[#This Row],[تعداد بازدید میدانی در دوره]]/2+Table26[[#This Row],[تعداد فرماندهی حادثه در دوره]])*0.1+1,0)</f>
        <v>#N/A</v>
      </c>
      <c r="P195" s="49" t="e">
        <f>SUM(Table26[[#This Row],[عملکرد دوره عملیاتی]:[عملکرد دوره ستادی]])</f>
        <v>#N/A</v>
      </c>
      <c r="Q195" s="48">
        <v>100</v>
      </c>
      <c r="R195" s="48">
        <f ca="1">OFFSET(Table10[[#Headers],[امتیاز]],MATCH(Table26[[#This Row],[رضایت]],Table10[کف],1),0)</f>
        <v>5</v>
      </c>
      <c r="S195" s="49" t="e">
        <f ca="1">(VLOOKUP(Table26[[#This Row],[شماره پرسنلی]],Table1[#All],16,FALSE)+Table26[[#This Row],[امتیاز کارکرد]]+Table26[[#This Row],[امتیاز رضایت]])*Table26[[#This Row],[رتبه کارمند]]*Table26[[#This Row],[امتیاز عملکرد]]</f>
        <v>#N/A</v>
      </c>
      <c r="T195" s="50" t="e">
        <f ca="1">ROUND(Table26[[#This Row],[امتیاز نهایی]]*'تنظیمات دوره'!$B$6,0)</f>
        <v>#N/A</v>
      </c>
      <c r="U195" s="43"/>
    </row>
    <row r="196" spans="1:21" x14ac:dyDescent="0.15">
      <c r="A196" s="42">
        <v>193</v>
      </c>
      <c r="B196" s="35"/>
      <c r="C196" s="36" t="e">
        <f>VLOOKUP(Table26[[#This Row],[شماره پرسنلی]],Table1[[شماره پرسنلی]:[نام خانوادگی]],2,FALSE)&amp; " " &amp; VLOOKUP(Table26[[#This Row],[شماره پرسنلی]],Table1[[شماره پرسنلی]:[نام خانوادگی]],3,FALSE)</f>
        <v>#N/A</v>
      </c>
      <c r="D196" s="36" t="e">
        <f>VLOOKUP(Table26[[#This Row],[شماره پرسنلی]],Table1[#All],7,FALSE)</f>
        <v>#N/A</v>
      </c>
      <c r="E196" s="48" t="e">
        <f>VLOOKUP(Table26[[#This Row],[شماره پرسنلی]],Table1[#All],6,FALSE)</f>
        <v>#N/A</v>
      </c>
      <c r="F196" s="37">
        <v>730</v>
      </c>
      <c r="G196" s="49">
        <f>Table26[[#This Row],[کارکرد دوره (ساعت)]]/8*'جداول پایه'!$B$24</f>
        <v>9.125</v>
      </c>
      <c r="H196" s="37">
        <v>0</v>
      </c>
      <c r="I196" s="37">
        <v>45</v>
      </c>
      <c r="J196" s="37">
        <v>0</v>
      </c>
      <c r="K196" s="37">
        <v>0</v>
      </c>
      <c r="L196" s="37">
        <v>0</v>
      </c>
      <c r="M196" s="49" t="e">
        <f>IF(Table26[[#This Row],[جایگاه سازمانی]]="عملیاتی",(Table26[[#This Row],[تعداد ماموریت شهری]]/7+Table26[[#This Row],[تعداد ماموریت جاده ای]]/3)*0.1+1,0)</f>
        <v>#N/A</v>
      </c>
      <c r="N196" s="49" t="e">
        <f ca="1">IF(Table26[[#This Row],[جایگاه سازمانی]]="دیسپچ",OFFSET(TblDispatch[[#Headers],[امتیاز]],MATCH(Table26[[#This Row],[تعداد تماس در دوره]]/'تنظیمات دوره'!$B$3,TblDispatch[کف],1),0)*'تنظیمات دوره'!$B$3,0)</f>
        <v>#N/A</v>
      </c>
      <c r="O196" s="49" t="e">
        <f>IF(Table26[[#This Row],[جایگاه سازمانی]]="ستاد",(Table26[[#This Row],[تعداد بازدید میدانی در دوره]]/2+Table26[[#This Row],[تعداد فرماندهی حادثه در دوره]])*0.1+1,0)</f>
        <v>#N/A</v>
      </c>
      <c r="P196" s="49" t="e">
        <f>SUM(Table26[[#This Row],[عملکرد دوره عملیاتی]:[عملکرد دوره ستادی]])</f>
        <v>#N/A</v>
      </c>
      <c r="Q196" s="48">
        <v>100</v>
      </c>
      <c r="R196" s="48">
        <f ca="1">OFFSET(Table10[[#Headers],[امتیاز]],MATCH(Table26[[#This Row],[رضایت]],Table10[کف],1),0)</f>
        <v>5</v>
      </c>
      <c r="S196" s="49" t="e">
        <f ca="1">(VLOOKUP(Table26[[#This Row],[شماره پرسنلی]],Table1[#All],16,FALSE)+Table26[[#This Row],[امتیاز کارکرد]]+Table26[[#This Row],[امتیاز رضایت]])*Table26[[#This Row],[رتبه کارمند]]*Table26[[#This Row],[امتیاز عملکرد]]</f>
        <v>#N/A</v>
      </c>
      <c r="T196" s="50" t="e">
        <f ca="1">ROUND(Table26[[#This Row],[امتیاز نهایی]]*'تنظیمات دوره'!$B$6,0)</f>
        <v>#N/A</v>
      </c>
      <c r="U196" s="43"/>
    </row>
    <row r="197" spans="1:21" x14ac:dyDescent="0.15">
      <c r="A197" s="42">
        <v>194</v>
      </c>
      <c r="B197" s="35"/>
      <c r="C197" s="36" t="e">
        <f>VLOOKUP(Table26[[#This Row],[شماره پرسنلی]],Table1[[شماره پرسنلی]:[نام خانوادگی]],2,FALSE)&amp; " " &amp; VLOOKUP(Table26[[#This Row],[شماره پرسنلی]],Table1[[شماره پرسنلی]:[نام خانوادگی]],3,FALSE)</f>
        <v>#N/A</v>
      </c>
      <c r="D197" s="36" t="e">
        <f>VLOOKUP(Table26[[#This Row],[شماره پرسنلی]],Table1[#All],7,FALSE)</f>
        <v>#N/A</v>
      </c>
      <c r="E197" s="48" t="e">
        <f>VLOOKUP(Table26[[#This Row],[شماره پرسنلی]],Table1[#All],6,FALSE)</f>
        <v>#N/A</v>
      </c>
      <c r="F197" s="37">
        <v>576</v>
      </c>
      <c r="G197" s="49">
        <f>Table26[[#This Row],[کارکرد دوره (ساعت)]]/8*'جداول پایه'!$B$24</f>
        <v>7.2</v>
      </c>
      <c r="H197" s="37">
        <v>121</v>
      </c>
      <c r="I197" s="37">
        <v>1</v>
      </c>
      <c r="J197" s="37">
        <v>0</v>
      </c>
      <c r="K197" s="37">
        <v>0</v>
      </c>
      <c r="L197" s="37">
        <v>0</v>
      </c>
      <c r="M197" s="49" t="e">
        <f>IF(Table26[[#This Row],[جایگاه سازمانی]]="عملیاتی",(Table26[[#This Row],[تعداد ماموریت شهری]]/7+Table26[[#This Row],[تعداد ماموریت جاده ای]]/3)*0.1+1,0)</f>
        <v>#N/A</v>
      </c>
      <c r="N197" s="49" t="e">
        <f ca="1">IF(Table26[[#This Row],[جایگاه سازمانی]]="دیسپچ",OFFSET(TblDispatch[[#Headers],[امتیاز]],MATCH(Table26[[#This Row],[تعداد تماس در دوره]]/'تنظیمات دوره'!$B$3,TblDispatch[کف],1),0)*'تنظیمات دوره'!$B$3,0)</f>
        <v>#N/A</v>
      </c>
      <c r="O197" s="49" t="e">
        <f>IF(Table26[[#This Row],[جایگاه سازمانی]]="ستاد",(Table26[[#This Row],[تعداد بازدید میدانی در دوره]]/2+Table26[[#This Row],[تعداد فرماندهی حادثه در دوره]])*0.1+1,0)</f>
        <v>#N/A</v>
      </c>
      <c r="P197" s="49" t="e">
        <f>SUM(Table26[[#This Row],[عملکرد دوره عملیاتی]:[عملکرد دوره ستادی]])</f>
        <v>#N/A</v>
      </c>
      <c r="Q197" s="48">
        <v>100</v>
      </c>
      <c r="R197" s="48">
        <f ca="1">OFFSET(Table10[[#Headers],[امتیاز]],MATCH(Table26[[#This Row],[رضایت]],Table10[کف],1),0)</f>
        <v>5</v>
      </c>
      <c r="S197" s="49" t="e">
        <f ca="1">(VLOOKUP(Table26[[#This Row],[شماره پرسنلی]],Table1[#All],16,FALSE)+Table26[[#This Row],[امتیاز کارکرد]]+Table26[[#This Row],[امتیاز رضایت]])*Table26[[#This Row],[رتبه کارمند]]*Table26[[#This Row],[امتیاز عملکرد]]</f>
        <v>#N/A</v>
      </c>
      <c r="T197" s="50" t="e">
        <f ca="1">ROUND(Table26[[#This Row],[امتیاز نهایی]]*'تنظیمات دوره'!$B$6,0)</f>
        <v>#N/A</v>
      </c>
      <c r="U197" s="43"/>
    </row>
    <row r="198" spans="1:21" x14ac:dyDescent="0.15">
      <c r="A198" s="42">
        <v>195</v>
      </c>
      <c r="B198" s="35"/>
      <c r="C198" s="36" t="e">
        <f>VLOOKUP(Table26[[#This Row],[شماره پرسنلی]],Table1[[شماره پرسنلی]:[نام خانوادگی]],2,FALSE)&amp; " " &amp; VLOOKUP(Table26[[#This Row],[شماره پرسنلی]],Table1[[شماره پرسنلی]:[نام خانوادگی]],3,FALSE)</f>
        <v>#N/A</v>
      </c>
      <c r="D198" s="36" t="e">
        <f>VLOOKUP(Table26[[#This Row],[شماره پرسنلی]],Table1[#All],7,FALSE)</f>
        <v>#N/A</v>
      </c>
      <c r="E198" s="48" t="e">
        <f>VLOOKUP(Table26[[#This Row],[شماره پرسنلی]],Table1[#All],6,FALSE)</f>
        <v>#N/A</v>
      </c>
      <c r="F198" s="37">
        <v>408</v>
      </c>
      <c r="G198" s="49">
        <f>Table26[[#This Row],[کارکرد دوره (ساعت)]]/8*'جداول پایه'!$B$24</f>
        <v>5.1000000000000005</v>
      </c>
      <c r="H198" s="37">
        <v>1</v>
      </c>
      <c r="I198" s="37">
        <v>14</v>
      </c>
      <c r="J198" s="37">
        <v>0</v>
      </c>
      <c r="K198" s="37">
        <v>0</v>
      </c>
      <c r="L198" s="37">
        <v>0</v>
      </c>
      <c r="M198" s="49" t="e">
        <f>IF(Table26[[#This Row],[جایگاه سازمانی]]="عملیاتی",(Table26[[#This Row],[تعداد ماموریت شهری]]/7+Table26[[#This Row],[تعداد ماموریت جاده ای]]/3)*0.1+1,0)</f>
        <v>#N/A</v>
      </c>
      <c r="N198" s="49" t="e">
        <f ca="1">IF(Table26[[#This Row],[جایگاه سازمانی]]="دیسپچ",OFFSET(TblDispatch[[#Headers],[امتیاز]],MATCH(Table26[[#This Row],[تعداد تماس در دوره]]/'تنظیمات دوره'!$B$3,TblDispatch[کف],1),0)*'تنظیمات دوره'!$B$3,0)</f>
        <v>#N/A</v>
      </c>
      <c r="O198" s="49" t="e">
        <f>IF(Table26[[#This Row],[جایگاه سازمانی]]="ستاد",(Table26[[#This Row],[تعداد بازدید میدانی در دوره]]/2+Table26[[#This Row],[تعداد فرماندهی حادثه در دوره]])*0.1+1,0)</f>
        <v>#N/A</v>
      </c>
      <c r="P198" s="49" t="e">
        <f>SUM(Table26[[#This Row],[عملکرد دوره عملیاتی]:[عملکرد دوره ستادی]])</f>
        <v>#N/A</v>
      </c>
      <c r="Q198" s="48">
        <v>100</v>
      </c>
      <c r="R198" s="48">
        <f ca="1">OFFSET(Table10[[#Headers],[امتیاز]],MATCH(Table26[[#This Row],[رضایت]],Table10[کف],1),0)</f>
        <v>5</v>
      </c>
      <c r="S198" s="49" t="e">
        <f ca="1">(VLOOKUP(Table26[[#This Row],[شماره پرسنلی]],Table1[#All],16,FALSE)+Table26[[#This Row],[امتیاز کارکرد]]+Table26[[#This Row],[امتیاز رضایت]])*Table26[[#This Row],[رتبه کارمند]]*Table26[[#This Row],[امتیاز عملکرد]]</f>
        <v>#N/A</v>
      </c>
      <c r="T198" s="50" t="e">
        <f ca="1">ROUND(Table26[[#This Row],[امتیاز نهایی]]*'تنظیمات دوره'!$B$6,0)</f>
        <v>#N/A</v>
      </c>
      <c r="U198" s="43"/>
    </row>
    <row r="199" spans="1:21" x14ac:dyDescent="0.15">
      <c r="A199" s="42">
        <v>196</v>
      </c>
      <c r="B199" s="35"/>
      <c r="C199" s="36" t="e">
        <f>VLOOKUP(Table26[[#This Row],[شماره پرسنلی]],Table1[[شماره پرسنلی]:[نام خانوادگی]],2,FALSE)&amp; " " &amp; VLOOKUP(Table26[[#This Row],[شماره پرسنلی]],Table1[[شماره پرسنلی]:[نام خانوادگی]],3,FALSE)</f>
        <v>#N/A</v>
      </c>
      <c r="D199" s="36" t="e">
        <f>VLOOKUP(Table26[[#This Row],[شماره پرسنلی]],Table1[#All],7,FALSE)</f>
        <v>#N/A</v>
      </c>
      <c r="E199" s="48" t="e">
        <f>VLOOKUP(Table26[[#This Row],[شماره پرسنلی]],Table1[#All],6,FALSE)</f>
        <v>#N/A</v>
      </c>
      <c r="F199" s="37">
        <v>432</v>
      </c>
      <c r="G199" s="49">
        <f>Table26[[#This Row],[کارکرد دوره (ساعت)]]/8*'جداول پایه'!$B$24</f>
        <v>5.4</v>
      </c>
      <c r="H199" s="37">
        <v>30</v>
      </c>
      <c r="I199" s="37">
        <v>0</v>
      </c>
      <c r="J199" s="37">
        <v>0</v>
      </c>
      <c r="K199" s="37">
        <v>0</v>
      </c>
      <c r="L199" s="37">
        <v>0</v>
      </c>
      <c r="M199" s="49" t="e">
        <f>IF(Table26[[#This Row],[جایگاه سازمانی]]="عملیاتی",(Table26[[#This Row],[تعداد ماموریت شهری]]/7+Table26[[#This Row],[تعداد ماموریت جاده ای]]/3)*0.1+1,0)</f>
        <v>#N/A</v>
      </c>
      <c r="N199" s="49" t="e">
        <f ca="1">IF(Table26[[#This Row],[جایگاه سازمانی]]="دیسپچ",OFFSET(TblDispatch[[#Headers],[امتیاز]],MATCH(Table26[[#This Row],[تعداد تماس در دوره]]/'تنظیمات دوره'!$B$3,TblDispatch[کف],1),0)*'تنظیمات دوره'!$B$3,0)</f>
        <v>#N/A</v>
      </c>
      <c r="O199" s="49" t="e">
        <f>IF(Table26[[#This Row],[جایگاه سازمانی]]="ستاد",(Table26[[#This Row],[تعداد بازدید میدانی در دوره]]/2+Table26[[#This Row],[تعداد فرماندهی حادثه در دوره]])*0.1+1,0)</f>
        <v>#N/A</v>
      </c>
      <c r="P199" s="49" t="e">
        <f>SUM(Table26[[#This Row],[عملکرد دوره عملیاتی]:[عملکرد دوره ستادی]])</f>
        <v>#N/A</v>
      </c>
      <c r="Q199" s="48">
        <v>100</v>
      </c>
      <c r="R199" s="48">
        <f ca="1">OFFSET(Table10[[#Headers],[امتیاز]],MATCH(Table26[[#This Row],[رضایت]],Table10[کف],1),0)</f>
        <v>5</v>
      </c>
      <c r="S199" s="49" t="e">
        <f ca="1">(VLOOKUP(Table26[[#This Row],[شماره پرسنلی]],Table1[#All],16,FALSE)+Table26[[#This Row],[امتیاز کارکرد]]+Table26[[#This Row],[امتیاز رضایت]])*Table26[[#This Row],[رتبه کارمند]]*Table26[[#This Row],[امتیاز عملکرد]]</f>
        <v>#N/A</v>
      </c>
      <c r="T199" s="50" t="e">
        <f ca="1">ROUND(Table26[[#This Row],[امتیاز نهایی]]*'تنظیمات دوره'!$B$6,0)</f>
        <v>#N/A</v>
      </c>
      <c r="U199" s="43"/>
    </row>
    <row r="200" spans="1:21" x14ac:dyDescent="0.15">
      <c r="A200" s="42">
        <v>197</v>
      </c>
      <c r="B200" s="35"/>
      <c r="C200" s="36" t="e">
        <f>VLOOKUP(Table26[[#This Row],[شماره پرسنلی]],Table1[[شماره پرسنلی]:[نام خانوادگی]],2,FALSE)&amp; " " &amp; VLOOKUP(Table26[[#This Row],[شماره پرسنلی]],Table1[[شماره پرسنلی]:[نام خانوادگی]],3,FALSE)</f>
        <v>#N/A</v>
      </c>
      <c r="D200" s="36" t="e">
        <f>VLOOKUP(Table26[[#This Row],[شماره پرسنلی]],Table1[#All],7,FALSE)</f>
        <v>#N/A</v>
      </c>
      <c r="E200" s="48" t="e">
        <f>VLOOKUP(Table26[[#This Row],[شماره پرسنلی]],Table1[#All],6,FALSE)</f>
        <v>#N/A</v>
      </c>
      <c r="F200" s="37">
        <v>792</v>
      </c>
      <c r="G200" s="49">
        <f>Table26[[#This Row],[کارکرد دوره (ساعت)]]/8*'جداول پایه'!$B$24</f>
        <v>9.9</v>
      </c>
      <c r="H200" s="37">
        <v>74</v>
      </c>
      <c r="I200" s="37">
        <v>1</v>
      </c>
      <c r="J200" s="37">
        <v>0</v>
      </c>
      <c r="K200" s="37">
        <v>0</v>
      </c>
      <c r="L200" s="37">
        <v>0</v>
      </c>
      <c r="M200" s="49" t="e">
        <f>IF(Table26[[#This Row],[جایگاه سازمانی]]="عملیاتی",(Table26[[#This Row],[تعداد ماموریت شهری]]/7+Table26[[#This Row],[تعداد ماموریت جاده ای]]/3)*0.1+1,0)</f>
        <v>#N/A</v>
      </c>
      <c r="N200" s="49" t="e">
        <f ca="1">IF(Table26[[#This Row],[جایگاه سازمانی]]="دیسپچ",OFFSET(TblDispatch[[#Headers],[امتیاز]],MATCH(Table26[[#This Row],[تعداد تماس در دوره]]/'تنظیمات دوره'!$B$3,TblDispatch[کف],1),0)*'تنظیمات دوره'!$B$3,0)</f>
        <v>#N/A</v>
      </c>
      <c r="O200" s="49" t="e">
        <f>IF(Table26[[#This Row],[جایگاه سازمانی]]="ستاد",(Table26[[#This Row],[تعداد بازدید میدانی در دوره]]/2+Table26[[#This Row],[تعداد فرماندهی حادثه در دوره]])*0.1+1,0)</f>
        <v>#N/A</v>
      </c>
      <c r="P200" s="49" t="e">
        <f>SUM(Table26[[#This Row],[عملکرد دوره عملیاتی]:[عملکرد دوره ستادی]])</f>
        <v>#N/A</v>
      </c>
      <c r="Q200" s="48">
        <v>100</v>
      </c>
      <c r="R200" s="48">
        <f ca="1">OFFSET(Table10[[#Headers],[امتیاز]],MATCH(Table26[[#This Row],[رضایت]],Table10[کف],1),0)</f>
        <v>5</v>
      </c>
      <c r="S200" s="49" t="e">
        <f ca="1">(VLOOKUP(Table26[[#This Row],[شماره پرسنلی]],Table1[#All],16,FALSE)+Table26[[#This Row],[امتیاز کارکرد]]+Table26[[#This Row],[امتیاز رضایت]])*Table26[[#This Row],[رتبه کارمند]]*Table26[[#This Row],[امتیاز عملکرد]]</f>
        <v>#N/A</v>
      </c>
      <c r="T200" s="50" t="e">
        <f ca="1">ROUND(Table26[[#This Row],[امتیاز نهایی]]*'تنظیمات دوره'!$B$6,0)</f>
        <v>#N/A</v>
      </c>
      <c r="U200" s="43"/>
    </row>
    <row r="201" spans="1:21" x14ac:dyDescent="0.15">
      <c r="A201" s="42">
        <v>198</v>
      </c>
      <c r="B201" s="35"/>
      <c r="C201" s="36" t="e">
        <f>VLOOKUP(Table26[[#This Row],[شماره پرسنلی]],Table1[[شماره پرسنلی]:[نام خانوادگی]],2,FALSE)&amp; " " &amp; VLOOKUP(Table26[[#This Row],[شماره پرسنلی]],Table1[[شماره پرسنلی]:[نام خانوادگی]],3,FALSE)</f>
        <v>#N/A</v>
      </c>
      <c r="D201" s="36" t="e">
        <f>VLOOKUP(Table26[[#This Row],[شماره پرسنلی]],Table1[#All],7,FALSE)</f>
        <v>#N/A</v>
      </c>
      <c r="E201" s="48" t="e">
        <f>VLOOKUP(Table26[[#This Row],[شماره پرسنلی]],Table1[#All],6,FALSE)</f>
        <v>#N/A</v>
      </c>
      <c r="F201" s="37">
        <v>552</v>
      </c>
      <c r="G201" s="49">
        <f>Table26[[#This Row],[کارکرد دوره (ساعت)]]/8*'جداول پایه'!$B$24</f>
        <v>6.9</v>
      </c>
      <c r="H201" s="37">
        <v>80</v>
      </c>
      <c r="I201" s="37">
        <v>2</v>
      </c>
      <c r="J201" s="37">
        <v>0</v>
      </c>
      <c r="K201" s="37">
        <v>0</v>
      </c>
      <c r="L201" s="37">
        <v>0</v>
      </c>
      <c r="M201" s="49" t="e">
        <f>IF(Table26[[#This Row],[جایگاه سازمانی]]="عملیاتی",(Table26[[#This Row],[تعداد ماموریت شهری]]/7+Table26[[#This Row],[تعداد ماموریت جاده ای]]/3)*0.1+1,0)</f>
        <v>#N/A</v>
      </c>
      <c r="N201" s="49" t="e">
        <f ca="1">IF(Table26[[#This Row],[جایگاه سازمانی]]="دیسپچ",OFFSET(TblDispatch[[#Headers],[امتیاز]],MATCH(Table26[[#This Row],[تعداد تماس در دوره]]/'تنظیمات دوره'!$B$3,TblDispatch[کف],1),0)*'تنظیمات دوره'!$B$3,0)</f>
        <v>#N/A</v>
      </c>
      <c r="O201" s="49" t="e">
        <f>IF(Table26[[#This Row],[جایگاه سازمانی]]="ستاد",(Table26[[#This Row],[تعداد بازدید میدانی در دوره]]/2+Table26[[#This Row],[تعداد فرماندهی حادثه در دوره]])*0.1+1,0)</f>
        <v>#N/A</v>
      </c>
      <c r="P201" s="49" t="e">
        <f>SUM(Table26[[#This Row],[عملکرد دوره عملیاتی]:[عملکرد دوره ستادی]])</f>
        <v>#N/A</v>
      </c>
      <c r="Q201" s="48">
        <v>50</v>
      </c>
      <c r="R201" s="48">
        <f ca="1">OFFSET(Table10[[#Headers],[امتیاز]],MATCH(Table26[[#This Row],[رضایت]],Table10[کف],1),0)</f>
        <v>0.6</v>
      </c>
      <c r="S201" s="49" t="e">
        <f ca="1">(VLOOKUP(Table26[[#This Row],[شماره پرسنلی]],Table1[#All],16,FALSE)+Table26[[#This Row],[امتیاز کارکرد]]+Table26[[#This Row],[امتیاز رضایت]])*Table26[[#This Row],[رتبه کارمند]]*Table26[[#This Row],[امتیاز عملکرد]]</f>
        <v>#N/A</v>
      </c>
      <c r="T201" s="50" t="e">
        <f ca="1">ROUND(Table26[[#This Row],[امتیاز نهایی]]*'تنظیمات دوره'!$B$6,0)</f>
        <v>#N/A</v>
      </c>
      <c r="U201" s="43"/>
    </row>
    <row r="202" spans="1:21" x14ac:dyDescent="0.15">
      <c r="A202" s="42">
        <v>199</v>
      </c>
      <c r="B202" s="35"/>
      <c r="C202" s="36" t="e">
        <f>VLOOKUP(Table26[[#This Row],[شماره پرسنلی]],Table1[[شماره پرسنلی]:[نام خانوادگی]],2,FALSE)&amp; " " &amp; VLOOKUP(Table26[[#This Row],[شماره پرسنلی]],Table1[[شماره پرسنلی]:[نام خانوادگی]],3,FALSE)</f>
        <v>#N/A</v>
      </c>
      <c r="D202" s="36" t="e">
        <f>VLOOKUP(Table26[[#This Row],[شماره پرسنلی]],Table1[#All],7,FALSE)</f>
        <v>#N/A</v>
      </c>
      <c r="E202" s="48" t="e">
        <f>VLOOKUP(Table26[[#This Row],[شماره پرسنلی]],Table1[#All],6,FALSE)</f>
        <v>#N/A</v>
      </c>
      <c r="F202" s="37">
        <v>720</v>
      </c>
      <c r="G202" s="49">
        <f>Table26[[#This Row],[کارکرد دوره (ساعت)]]/8*'جداول پایه'!$B$24</f>
        <v>9</v>
      </c>
      <c r="H202" s="37">
        <v>0</v>
      </c>
      <c r="I202" s="37">
        <v>21</v>
      </c>
      <c r="J202" s="37">
        <v>0</v>
      </c>
      <c r="K202" s="37">
        <v>0</v>
      </c>
      <c r="L202" s="37">
        <v>0</v>
      </c>
      <c r="M202" s="49" t="e">
        <f>IF(Table26[[#This Row],[جایگاه سازمانی]]="عملیاتی",(Table26[[#This Row],[تعداد ماموریت شهری]]/7+Table26[[#This Row],[تعداد ماموریت جاده ای]]/3)*0.1+1,0)</f>
        <v>#N/A</v>
      </c>
      <c r="N202" s="49" t="e">
        <f ca="1">IF(Table26[[#This Row],[جایگاه سازمانی]]="دیسپچ",OFFSET(TblDispatch[[#Headers],[امتیاز]],MATCH(Table26[[#This Row],[تعداد تماس در دوره]]/'تنظیمات دوره'!$B$3,TblDispatch[کف],1),0)*'تنظیمات دوره'!$B$3,0)</f>
        <v>#N/A</v>
      </c>
      <c r="O202" s="49" t="e">
        <f>IF(Table26[[#This Row],[جایگاه سازمانی]]="ستاد",(Table26[[#This Row],[تعداد بازدید میدانی در دوره]]/2+Table26[[#This Row],[تعداد فرماندهی حادثه در دوره]])*0.1+1,0)</f>
        <v>#N/A</v>
      </c>
      <c r="P202" s="49" t="e">
        <f>SUM(Table26[[#This Row],[عملکرد دوره عملیاتی]:[عملکرد دوره ستادی]])</f>
        <v>#N/A</v>
      </c>
      <c r="Q202" s="48">
        <v>100</v>
      </c>
      <c r="R202" s="48">
        <f ca="1">OFFSET(Table10[[#Headers],[امتیاز]],MATCH(Table26[[#This Row],[رضایت]],Table10[کف],1),0)</f>
        <v>5</v>
      </c>
      <c r="S202" s="49" t="e">
        <f ca="1">(VLOOKUP(Table26[[#This Row],[شماره پرسنلی]],Table1[#All],16,FALSE)+Table26[[#This Row],[امتیاز کارکرد]]+Table26[[#This Row],[امتیاز رضایت]])*Table26[[#This Row],[رتبه کارمند]]*Table26[[#This Row],[امتیاز عملکرد]]</f>
        <v>#N/A</v>
      </c>
      <c r="T202" s="50" t="e">
        <f ca="1">ROUND(Table26[[#This Row],[امتیاز نهایی]]*'تنظیمات دوره'!$B$6,0)</f>
        <v>#N/A</v>
      </c>
      <c r="U202" s="43"/>
    </row>
    <row r="203" spans="1:21" x14ac:dyDescent="0.15">
      <c r="A203" s="42">
        <v>200</v>
      </c>
      <c r="B203" s="35"/>
      <c r="C203" s="36" t="e">
        <f>VLOOKUP(Table26[[#This Row],[شماره پرسنلی]],Table1[[شماره پرسنلی]:[نام خانوادگی]],2,FALSE)&amp; " " &amp; VLOOKUP(Table26[[#This Row],[شماره پرسنلی]],Table1[[شماره پرسنلی]:[نام خانوادگی]],3,FALSE)</f>
        <v>#N/A</v>
      </c>
      <c r="D203" s="36" t="e">
        <f>VLOOKUP(Table26[[#This Row],[شماره پرسنلی]],Table1[#All],7,FALSE)</f>
        <v>#N/A</v>
      </c>
      <c r="E203" s="48" t="e">
        <f>VLOOKUP(Table26[[#This Row],[شماره پرسنلی]],Table1[#All],6,FALSE)</f>
        <v>#N/A</v>
      </c>
      <c r="F203" s="37">
        <v>720</v>
      </c>
      <c r="G203" s="49">
        <f>Table26[[#This Row],[کارکرد دوره (ساعت)]]/8*'جداول پایه'!$B$24</f>
        <v>9</v>
      </c>
      <c r="H203" s="37">
        <v>0</v>
      </c>
      <c r="I203" s="37">
        <v>30</v>
      </c>
      <c r="J203" s="37">
        <v>0</v>
      </c>
      <c r="K203" s="37">
        <v>0</v>
      </c>
      <c r="L203" s="37">
        <v>0</v>
      </c>
      <c r="M203" s="49" t="e">
        <f>IF(Table26[[#This Row],[جایگاه سازمانی]]="عملیاتی",(Table26[[#This Row],[تعداد ماموریت شهری]]/7+Table26[[#This Row],[تعداد ماموریت جاده ای]]/3)*0.1+1,0)</f>
        <v>#N/A</v>
      </c>
      <c r="N203" s="49" t="e">
        <f ca="1">IF(Table26[[#This Row],[جایگاه سازمانی]]="دیسپچ",OFFSET(TblDispatch[[#Headers],[امتیاز]],MATCH(Table26[[#This Row],[تعداد تماس در دوره]]/'تنظیمات دوره'!$B$3,TblDispatch[کف],1),0)*'تنظیمات دوره'!$B$3,0)</f>
        <v>#N/A</v>
      </c>
      <c r="O203" s="49" t="e">
        <f>IF(Table26[[#This Row],[جایگاه سازمانی]]="ستاد",(Table26[[#This Row],[تعداد بازدید میدانی در دوره]]/2+Table26[[#This Row],[تعداد فرماندهی حادثه در دوره]])*0.1+1,0)</f>
        <v>#N/A</v>
      </c>
      <c r="P203" s="49" t="e">
        <f>SUM(Table26[[#This Row],[عملکرد دوره عملیاتی]:[عملکرد دوره ستادی]])</f>
        <v>#N/A</v>
      </c>
      <c r="Q203" s="48">
        <v>100</v>
      </c>
      <c r="R203" s="48">
        <f ca="1">OFFSET(Table10[[#Headers],[امتیاز]],MATCH(Table26[[#This Row],[رضایت]],Table10[کف],1),0)</f>
        <v>5</v>
      </c>
      <c r="S203" s="49" t="e">
        <f ca="1">(VLOOKUP(Table26[[#This Row],[شماره پرسنلی]],Table1[#All],16,FALSE)+Table26[[#This Row],[امتیاز کارکرد]]+Table26[[#This Row],[امتیاز رضایت]])*Table26[[#This Row],[رتبه کارمند]]*Table26[[#This Row],[امتیاز عملکرد]]</f>
        <v>#N/A</v>
      </c>
      <c r="T203" s="50" t="e">
        <f ca="1">ROUND(Table26[[#This Row],[امتیاز نهایی]]*'تنظیمات دوره'!$B$6,0)</f>
        <v>#N/A</v>
      </c>
      <c r="U203" s="43"/>
    </row>
    <row r="204" spans="1:21" x14ac:dyDescent="0.15">
      <c r="A204" s="42">
        <v>201</v>
      </c>
      <c r="B204" s="35"/>
      <c r="C204" s="36" t="e">
        <f>VLOOKUP(Table26[[#This Row],[شماره پرسنلی]],Table1[[شماره پرسنلی]:[نام خانوادگی]],2,FALSE)&amp; " " &amp; VLOOKUP(Table26[[#This Row],[شماره پرسنلی]],Table1[[شماره پرسنلی]:[نام خانوادگی]],3,FALSE)</f>
        <v>#N/A</v>
      </c>
      <c r="D204" s="36" t="e">
        <f>VLOOKUP(Table26[[#This Row],[شماره پرسنلی]],Table1[#All],7,FALSE)</f>
        <v>#N/A</v>
      </c>
      <c r="E204" s="48" t="e">
        <f>VLOOKUP(Table26[[#This Row],[شماره پرسنلی]],Table1[#All],6,FALSE)</f>
        <v>#N/A</v>
      </c>
      <c r="F204" s="37">
        <v>576</v>
      </c>
      <c r="G204" s="49">
        <f>Table26[[#This Row],[کارکرد دوره (ساعت)]]/8*'جداول پایه'!$B$24</f>
        <v>7.2</v>
      </c>
      <c r="H204" s="37">
        <v>0</v>
      </c>
      <c r="I204" s="37">
        <v>20</v>
      </c>
      <c r="J204" s="37">
        <v>0</v>
      </c>
      <c r="K204" s="37">
        <v>0</v>
      </c>
      <c r="L204" s="37">
        <v>0</v>
      </c>
      <c r="M204" s="49" t="e">
        <f>IF(Table26[[#This Row],[جایگاه سازمانی]]="عملیاتی",(Table26[[#This Row],[تعداد ماموریت شهری]]/7+Table26[[#This Row],[تعداد ماموریت جاده ای]]/3)*0.1+1,0)</f>
        <v>#N/A</v>
      </c>
      <c r="N204" s="49" t="e">
        <f ca="1">IF(Table26[[#This Row],[جایگاه سازمانی]]="دیسپچ",OFFSET(TblDispatch[[#Headers],[امتیاز]],MATCH(Table26[[#This Row],[تعداد تماس در دوره]]/'تنظیمات دوره'!$B$3,TblDispatch[کف],1),0)*'تنظیمات دوره'!$B$3,0)</f>
        <v>#N/A</v>
      </c>
      <c r="O204" s="49" t="e">
        <f>IF(Table26[[#This Row],[جایگاه سازمانی]]="ستاد",(Table26[[#This Row],[تعداد بازدید میدانی در دوره]]/2+Table26[[#This Row],[تعداد فرماندهی حادثه در دوره]])*0.1+1,0)</f>
        <v>#N/A</v>
      </c>
      <c r="P204" s="49" t="e">
        <f>SUM(Table26[[#This Row],[عملکرد دوره عملیاتی]:[عملکرد دوره ستادی]])</f>
        <v>#N/A</v>
      </c>
      <c r="Q204" s="48">
        <v>100</v>
      </c>
      <c r="R204" s="48">
        <f ca="1">OFFSET(Table10[[#Headers],[امتیاز]],MATCH(Table26[[#This Row],[رضایت]],Table10[کف],1),0)</f>
        <v>5</v>
      </c>
      <c r="S204" s="49" t="e">
        <f ca="1">(VLOOKUP(Table26[[#This Row],[شماره پرسنلی]],Table1[#All],16,FALSE)+Table26[[#This Row],[امتیاز کارکرد]]+Table26[[#This Row],[امتیاز رضایت]])*Table26[[#This Row],[رتبه کارمند]]*Table26[[#This Row],[امتیاز عملکرد]]</f>
        <v>#N/A</v>
      </c>
      <c r="T204" s="50" t="e">
        <f ca="1">ROUND(Table26[[#This Row],[امتیاز نهایی]]*'تنظیمات دوره'!$B$6,0)</f>
        <v>#N/A</v>
      </c>
      <c r="U204" s="43"/>
    </row>
    <row r="205" spans="1:21" x14ac:dyDescent="0.15">
      <c r="A205" s="42">
        <v>202</v>
      </c>
      <c r="B205" s="35"/>
      <c r="C205" s="36" t="e">
        <f>VLOOKUP(Table26[[#This Row],[شماره پرسنلی]],Table1[[شماره پرسنلی]:[نام خانوادگی]],2,FALSE)&amp; " " &amp; VLOOKUP(Table26[[#This Row],[شماره پرسنلی]],Table1[[شماره پرسنلی]:[نام خانوادگی]],3,FALSE)</f>
        <v>#N/A</v>
      </c>
      <c r="D205" s="36" t="e">
        <f>VLOOKUP(Table26[[#This Row],[شماره پرسنلی]],Table1[#All],7,FALSE)</f>
        <v>#N/A</v>
      </c>
      <c r="E205" s="48" t="e">
        <f>VLOOKUP(Table26[[#This Row],[شماره پرسنلی]],Table1[#All],6,FALSE)</f>
        <v>#N/A</v>
      </c>
      <c r="F205" s="37">
        <v>312</v>
      </c>
      <c r="G205" s="49">
        <f>Table26[[#This Row],[کارکرد دوره (ساعت)]]/8*'جداول پایه'!$B$24</f>
        <v>3.9000000000000004</v>
      </c>
      <c r="H205" s="37">
        <v>0</v>
      </c>
      <c r="I205" s="37">
        <v>8</v>
      </c>
      <c r="J205" s="37">
        <v>0</v>
      </c>
      <c r="K205" s="37">
        <v>0</v>
      </c>
      <c r="L205" s="37">
        <v>0</v>
      </c>
      <c r="M205" s="49" t="e">
        <f>IF(Table26[[#This Row],[جایگاه سازمانی]]="عملیاتی",(Table26[[#This Row],[تعداد ماموریت شهری]]/7+Table26[[#This Row],[تعداد ماموریت جاده ای]]/3)*0.1+1,0)</f>
        <v>#N/A</v>
      </c>
      <c r="N205" s="49" t="e">
        <f ca="1">IF(Table26[[#This Row],[جایگاه سازمانی]]="دیسپچ",OFFSET(TblDispatch[[#Headers],[امتیاز]],MATCH(Table26[[#This Row],[تعداد تماس در دوره]]/'تنظیمات دوره'!$B$3,TblDispatch[کف],1),0)*'تنظیمات دوره'!$B$3,0)</f>
        <v>#N/A</v>
      </c>
      <c r="O205" s="49" t="e">
        <f>IF(Table26[[#This Row],[جایگاه سازمانی]]="ستاد",(Table26[[#This Row],[تعداد بازدید میدانی در دوره]]/2+Table26[[#This Row],[تعداد فرماندهی حادثه در دوره]])*0.1+1,0)</f>
        <v>#N/A</v>
      </c>
      <c r="P205" s="49" t="e">
        <f>SUM(Table26[[#This Row],[عملکرد دوره عملیاتی]:[عملکرد دوره ستادی]])</f>
        <v>#N/A</v>
      </c>
      <c r="Q205" s="48">
        <v>50</v>
      </c>
      <c r="R205" s="48">
        <f ca="1">OFFSET(Table10[[#Headers],[امتیاز]],MATCH(Table26[[#This Row],[رضایت]],Table10[کف],1),0)</f>
        <v>0.6</v>
      </c>
      <c r="S205" s="49" t="e">
        <f ca="1">(VLOOKUP(Table26[[#This Row],[شماره پرسنلی]],Table1[#All],16,FALSE)+Table26[[#This Row],[امتیاز کارکرد]]+Table26[[#This Row],[امتیاز رضایت]])*Table26[[#This Row],[رتبه کارمند]]*Table26[[#This Row],[امتیاز عملکرد]]</f>
        <v>#N/A</v>
      </c>
      <c r="T205" s="50" t="e">
        <f ca="1">ROUND(Table26[[#This Row],[امتیاز نهایی]]*'تنظیمات دوره'!$B$6,0)</f>
        <v>#N/A</v>
      </c>
      <c r="U205" s="43"/>
    </row>
    <row r="206" spans="1:21" x14ac:dyDescent="0.15">
      <c r="A206" s="42">
        <v>203</v>
      </c>
      <c r="B206" s="35"/>
      <c r="C206" s="36" t="e">
        <f>VLOOKUP(Table26[[#This Row],[شماره پرسنلی]],Table1[[شماره پرسنلی]:[نام خانوادگی]],2,FALSE)&amp; " " &amp; VLOOKUP(Table26[[#This Row],[شماره پرسنلی]],Table1[[شماره پرسنلی]:[نام خانوادگی]],3,FALSE)</f>
        <v>#N/A</v>
      </c>
      <c r="D206" s="36" t="e">
        <f>VLOOKUP(Table26[[#This Row],[شماره پرسنلی]],Table1[#All],7,FALSE)</f>
        <v>#N/A</v>
      </c>
      <c r="E206" s="48" t="e">
        <f>VLOOKUP(Table26[[#This Row],[شماره پرسنلی]],Table1[#All],6,FALSE)</f>
        <v>#N/A</v>
      </c>
      <c r="F206" s="37">
        <v>480</v>
      </c>
      <c r="G206" s="49">
        <f>Table26[[#This Row],[کارکرد دوره (ساعت)]]/8*'جداول پایه'!$B$24</f>
        <v>6</v>
      </c>
      <c r="H206" s="37">
        <v>44</v>
      </c>
      <c r="I206" s="37">
        <v>3</v>
      </c>
      <c r="J206" s="37">
        <v>0</v>
      </c>
      <c r="K206" s="37">
        <v>0</v>
      </c>
      <c r="L206" s="37">
        <v>0</v>
      </c>
      <c r="M206" s="49" t="e">
        <f>IF(Table26[[#This Row],[جایگاه سازمانی]]="عملیاتی",(Table26[[#This Row],[تعداد ماموریت شهری]]/7+Table26[[#This Row],[تعداد ماموریت جاده ای]]/3)*0.1+1,0)</f>
        <v>#N/A</v>
      </c>
      <c r="N206" s="49" t="e">
        <f ca="1">IF(Table26[[#This Row],[جایگاه سازمانی]]="دیسپچ",OFFSET(TblDispatch[[#Headers],[امتیاز]],MATCH(Table26[[#This Row],[تعداد تماس در دوره]]/'تنظیمات دوره'!$B$3,TblDispatch[کف],1),0)*'تنظیمات دوره'!$B$3,0)</f>
        <v>#N/A</v>
      </c>
      <c r="O206" s="49" t="e">
        <f>IF(Table26[[#This Row],[جایگاه سازمانی]]="ستاد",(Table26[[#This Row],[تعداد بازدید میدانی در دوره]]/2+Table26[[#This Row],[تعداد فرماندهی حادثه در دوره]])*0.1+1,0)</f>
        <v>#N/A</v>
      </c>
      <c r="P206" s="49" t="e">
        <f>SUM(Table26[[#This Row],[عملکرد دوره عملیاتی]:[عملکرد دوره ستادی]])</f>
        <v>#N/A</v>
      </c>
      <c r="Q206" s="48">
        <v>100</v>
      </c>
      <c r="R206" s="48">
        <f ca="1">OFFSET(Table10[[#Headers],[امتیاز]],MATCH(Table26[[#This Row],[رضایت]],Table10[کف],1),0)</f>
        <v>5</v>
      </c>
      <c r="S206" s="49" t="e">
        <f ca="1">(VLOOKUP(Table26[[#This Row],[شماره پرسنلی]],Table1[#All],16,FALSE)+Table26[[#This Row],[امتیاز کارکرد]]+Table26[[#This Row],[امتیاز رضایت]])*Table26[[#This Row],[رتبه کارمند]]*Table26[[#This Row],[امتیاز عملکرد]]</f>
        <v>#N/A</v>
      </c>
      <c r="T206" s="50" t="e">
        <f ca="1">ROUND(Table26[[#This Row],[امتیاز نهایی]]*'تنظیمات دوره'!$B$6,0)</f>
        <v>#N/A</v>
      </c>
      <c r="U206" s="43"/>
    </row>
    <row r="207" spans="1:21" x14ac:dyDescent="0.15">
      <c r="A207" s="42">
        <v>204</v>
      </c>
      <c r="B207" s="35"/>
      <c r="C207" s="36" t="e">
        <f>VLOOKUP(Table26[[#This Row],[شماره پرسنلی]],Table1[[شماره پرسنلی]:[نام خانوادگی]],2,FALSE)&amp; " " &amp; VLOOKUP(Table26[[#This Row],[شماره پرسنلی]],Table1[[شماره پرسنلی]:[نام خانوادگی]],3,FALSE)</f>
        <v>#N/A</v>
      </c>
      <c r="D207" s="36" t="e">
        <f>VLOOKUP(Table26[[#This Row],[شماره پرسنلی]],Table1[#All],7,FALSE)</f>
        <v>#N/A</v>
      </c>
      <c r="E207" s="48" t="e">
        <f>VLOOKUP(Table26[[#This Row],[شماره پرسنلی]],Table1[#All],6,FALSE)</f>
        <v>#N/A</v>
      </c>
      <c r="F207" s="37">
        <v>576</v>
      </c>
      <c r="G207" s="49">
        <f>Table26[[#This Row],[کارکرد دوره (ساعت)]]/8*'جداول پایه'!$B$24</f>
        <v>7.2</v>
      </c>
      <c r="H207" s="37">
        <v>20</v>
      </c>
      <c r="I207" s="37">
        <v>18</v>
      </c>
      <c r="J207" s="37">
        <v>0</v>
      </c>
      <c r="K207" s="37">
        <v>0</v>
      </c>
      <c r="L207" s="37">
        <v>0</v>
      </c>
      <c r="M207" s="49" t="e">
        <f>IF(Table26[[#This Row],[جایگاه سازمانی]]="عملیاتی",(Table26[[#This Row],[تعداد ماموریت شهری]]/7+Table26[[#This Row],[تعداد ماموریت جاده ای]]/3)*0.1+1,0)</f>
        <v>#N/A</v>
      </c>
      <c r="N207" s="49" t="e">
        <f ca="1">IF(Table26[[#This Row],[جایگاه سازمانی]]="دیسپچ",OFFSET(TblDispatch[[#Headers],[امتیاز]],MATCH(Table26[[#This Row],[تعداد تماس در دوره]]/'تنظیمات دوره'!$B$3,TblDispatch[کف],1),0)*'تنظیمات دوره'!$B$3,0)</f>
        <v>#N/A</v>
      </c>
      <c r="O207" s="49" t="e">
        <f>IF(Table26[[#This Row],[جایگاه سازمانی]]="ستاد",(Table26[[#This Row],[تعداد بازدید میدانی در دوره]]/2+Table26[[#This Row],[تعداد فرماندهی حادثه در دوره]])*0.1+1,0)</f>
        <v>#N/A</v>
      </c>
      <c r="P207" s="49" t="e">
        <f>SUM(Table26[[#This Row],[عملکرد دوره عملیاتی]:[عملکرد دوره ستادی]])</f>
        <v>#N/A</v>
      </c>
      <c r="Q207" s="48">
        <v>50</v>
      </c>
      <c r="R207" s="48">
        <f ca="1">OFFSET(Table10[[#Headers],[امتیاز]],MATCH(Table26[[#This Row],[رضایت]],Table10[کف],1),0)</f>
        <v>0.6</v>
      </c>
      <c r="S207" s="49" t="e">
        <f ca="1">(VLOOKUP(Table26[[#This Row],[شماره پرسنلی]],Table1[#All],16,FALSE)+Table26[[#This Row],[امتیاز کارکرد]]+Table26[[#This Row],[امتیاز رضایت]])*Table26[[#This Row],[رتبه کارمند]]*Table26[[#This Row],[امتیاز عملکرد]]</f>
        <v>#N/A</v>
      </c>
      <c r="T207" s="50" t="e">
        <f ca="1">ROUND(Table26[[#This Row],[امتیاز نهایی]]*'تنظیمات دوره'!$B$6,0)</f>
        <v>#N/A</v>
      </c>
      <c r="U207" s="43"/>
    </row>
    <row r="208" spans="1:21" x14ac:dyDescent="0.15">
      <c r="A208" s="42">
        <v>205</v>
      </c>
      <c r="B208" s="35"/>
      <c r="C208" s="36" t="e">
        <f>VLOOKUP(Table26[[#This Row],[شماره پرسنلی]],Table1[[شماره پرسنلی]:[نام خانوادگی]],2,FALSE)&amp; " " &amp; VLOOKUP(Table26[[#This Row],[شماره پرسنلی]],Table1[[شماره پرسنلی]:[نام خانوادگی]],3,FALSE)</f>
        <v>#N/A</v>
      </c>
      <c r="D208" s="36" t="e">
        <f>VLOOKUP(Table26[[#This Row],[شماره پرسنلی]],Table1[#All],7,FALSE)</f>
        <v>#N/A</v>
      </c>
      <c r="E208" s="48" t="e">
        <f>VLOOKUP(Table26[[#This Row],[شماره پرسنلی]],Table1[#All],6,FALSE)</f>
        <v>#N/A</v>
      </c>
      <c r="F208" s="37">
        <v>720</v>
      </c>
      <c r="G208" s="49">
        <f>Table26[[#This Row],[کارکرد دوره (ساعت)]]/8*'جداول پایه'!$B$24</f>
        <v>9</v>
      </c>
      <c r="H208" s="37">
        <v>6</v>
      </c>
      <c r="I208" s="37">
        <v>21</v>
      </c>
      <c r="J208" s="37">
        <v>0</v>
      </c>
      <c r="K208" s="37">
        <v>0</v>
      </c>
      <c r="L208" s="37">
        <v>0</v>
      </c>
      <c r="M208" s="49" t="e">
        <f>IF(Table26[[#This Row],[جایگاه سازمانی]]="عملیاتی",(Table26[[#This Row],[تعداد ماموریت شهری]]/7+Table26[[#This Row],[تعداد ماموریت جاده ای]]/3)*0.1+1,0)</f>
        <v>#N/A</v>
      </c>
      <c r="N208" s="49" t="e">
        <f ca="1">IF(Table26[[#This Row],[جایگاه سازمانی]]="دیسپچ",OFFSET(TblDispatch[[#Headers],[امتیاز]],MATCH(Table26[[#This Row],[تعداد تماس در دوره]]/'تنظیمات دوره'!$B$3,TblDispatch[کف],1),0)*'تنظیمات دوره'!$B$3,0)</f>
        <v>#N/A</v>
      </c>
      <c r="O208" s="49" t="e">
        <f>IF(Table26[[#This Row],[جایگاه سازمانی]]="ستاد",(Table26[[#This Row],[تعداد بازدید میدانی در دوره]]/2+Table26[[#This Row],[تعداد فرماندهی حادثه در دوره]])*0.1+1,0)</f>
        <v>#N/A</v>
      </c>
      <c r="P208" s="49" t="e">
        <f>SUM(Table26[[#This Row],[عملکرد دوره عملیاتی]:[عملکرد دوره ستادی]])</f>
        <v>#N/A</v>
      </c>
      <c r="Q208" s="48">
        <v>100</v>
      </c>
      <c r="R208" s="48">
        <f ca="1">OFFSET(Table10[[#Headers],[امتیاز]],MATCH(Table26[[#This Row],[رضایت]],Table10[کف],1),0)</f>
        <v>5</v>
      </c>
      <c r="S208" s="49" t="e">
        <f ca="1">(VLOOKUP(Table26[[#This Row],[شماره پرسنلی]],Table1[#All],16,FALSE)+Table26[[#This Row],[امتیاز کارکرد]]+Table26[[#This Row],[امتیاز رضایت]])*Table26[[#This Row],[رتبه کارمند]]*Table26[[#This Row],[امتیاز عملکرد]]</f>
        <v>#N/A</v>
      </c>
      <c r="T208" s="50" t="e">
        <f ca="1">ROUND(Table26[[#This Row],[امتیاز نهایی]]*'تنظیمات دوره'!$B$6,0)</f>
        <v>#N/A</v>
      </c>
      <c r="U208" s="43"/>
    </row>
    <row r="209" spans="1:21" x14ac:dyDescent="0.15">
      <c r="A209" s="42">
        <v>206</v>
      </c>
      <c r="B209" s="35"/>
      <c r="C209" s="36" t="e">
        <f>VLOOKUP(Table26[[#This Row],[شماره پرسنلی]],Table1[[شماره پرسنلی]:[نام خانوادگی]],2,FALSE)&amp; " " &amp; VLOOKUP(Table26[[#This Row],[شماره پرسنلی]],Table1[[شماره پرسنلی]:[نام خانوادگی]],3,FALSE)</f>
        <v>#N/A</v>
      </c>
      <c r="D209" s="36" t="e">
        <f>VLOOKUP(Table26[[#This Row],[شماره پرسنلی]],Table1[#All],7,FALSE)</f>
        <v>#N/A</v>
      </c>
      <c r="E209" s="48" t="e">
        <f>VLOOKUP(Table26[[#This Row],[شماره پرسنلی]],Table1[#All],6,FALSE)</f>
        <v>#N/A</v>
      </c>
      <c r="F209" s="37">
        <v>800</v>
      </c>
      <c r="G209" s="49">
        <f>Table26[[#This Row],[کارکرد دوره (ساعت)]]/8*'جداول پایه'!$B$24</f>
        <v>10</v>
      </c>
      <c r="H209" s="37">
        <v>85</v>
      </c>
      <c r="I209" s="37">
        <v>2</v>
      </c>
      <c r="J209" s="37">
        <v>0</v>
      </c>
      <c r="K209" s="37">
        <v>0</v>
      </c>
      <c r="L209" s="37">
        <v>0</v>
      </c>
      <c r="M209" s="49" t="e">
        <f>IF(Table26[[#This Row],[جایگاه سازمانی]]="عملیاتی",(Table26[[#This Row],[تعداد ماموریت شهری]]/7+Table26[[#This Row],[تعداد ماموریت جاده ای]]/3)*0.1+1,0)</f>
        <v>#N/A</v>
      </c>
      <c r="N209" s="49" t="e">
        <f ca="1">IF(Table26[[#This Row],[جایگاه سازمانی]]="دیسپچ",OFFSET(TblDispatch[[#Headers],[امتیاز]],MATCH(Table26[[#This Row],[تعداد تماس در دوره]]/'تنظیمات دوره'!$B$3,TblDispatch[کف],1),0)*'تنظیمات دوره'!$B$3,0)</f>
        <v>#N/A</v>
      </c>
      <c r="O209" s="49" t="e">
        <f>IF(Table26[[#This Row],[جایگاه سازمانی]]="ستاد",(Table26[[#This Row],[تعداد بازدید میدانی در دوره]]/2+Table26[[#This Row],[تعداد فرماندهی حادثه در دوره]])*0.1+1,0)</f>
        <v>#N/A</v>
      </c>
      <c r="P209" s="49" t="e">
        <f>SUM(Table26[[#This Row],[عملکرد دوره عملیاتی]:[عملکرد دوره ستادی]])</f>
        <v>#N/A</v>
      </c>
      <c r="Q209" s="48">
        <v>100</v>
      </c>
      <c r="R209" s="48">
        <f ca="1">OFFSET(Table10[[#Headers],[امتیاز]],MATCH(Table26[[#This Row],[رضایت]],Table10[کف],1),0)</f>
        <v>5</v>
      </c>
      <c r="S209" s="49" t="e">
        <f ca="1">(VLOOKUP(Table26[[#This Row],[شماره پرسنلی]],Table1[#All],16,FALSE)+Table26[[#This Row],[امتیاز کارکرد]]+Table26[[#This Row],[امتیاز رضایت]])*Table26[[#This Row],[رتبه کارمند]]*Table26[[#This Row],[امتیاز عملکرد]]</f>
        <v>#N/A</v>
      </c>
      <c r="T209" s="50" t="e">
        <f ca="1">ROUND(Table26[[#This Row],[امتیاز نهایی]]*'تنظیمات دوره'!$B$6,0)</f>
        <v>#N/A</v>
      </c>
      <c r="U209" s="43"/>
    </row>
    <row r="210" spans="1:21" x14ac:dyDescent="0.15">
      <c r="A210" s="42">
        <v>207</v>
      </c>
      <c r="B210" s="35"/>
      <c r="C210" s="36" t="e">
        <f>VLOOKUP(Table26[[#This Row],[شماره پرسنلی]],Table1[[شماره پرسنلی]:[نام خانوادگی]],2,FALSE)&amp; " " &amp; VLOOKUP(Table26[[#This Row],[شماره پرسنلی]],Table1[[شماره پرسنلی]:[نام خانوادگی]],3,FALSE)</f>
        <v>#N/A</v>
      </c>
      <c r="D210" s="36" t="e">
        <f>VLOOKUP(Table26[[#This Row],[شماره پرسنلی]],Table1[#All],7,FALSE)</f>
        <v>#N/A</v>
      </c>
      <c r="E210" s="48" t="e">
        <f>VLOOKUP(Table26[[#This Row],[شماره پرسنلی]],Table1[#All],6,FALSE)</f>
        <v>#N/A</v>
      </c>
      <c r="F210" s="37">
        <v>432</v>
      </c>
      <c r="G210" s="49">
        <f>Table26[[#This Row],[کارکرد دوره (ساعت)]]/8*'جداول پایه'!$B$24</f>
        <v>5.4</v>
      </c>
      <c r="H210" s="37">
        <v>1</v>
      </c>
      <c r="I210" s="37">
        <v>28</v>
      </c>
      <c r="J210" s="37">
        <v>0</v>
      </c>
      <c r="K210" s="37">
        <v>0</v>
      </c>
      <c r="L210" s="37">
        <v>0</v>
      </c>
      <c r="M210" s="49" t="e">
        <f>IF(Table26[[#This Row],[جایگاه سازمانی]]="عملیاتی",(Table26[[#This Row],[تعداد ماموریت شهری]]/7+Table26[[#This Row],[تعداد ماموریت جاده ای]]/3)*0.1+1,0)</f>
        <v>#N/A</v>
      </c>
      <c r="N210" s="49" t="e">
        <f ca="1">IF(Table26[[#This Row],[جایگاه سازمانی]]="دیسپچ",OFFSET(TblDispatch[[#Headers],[امتیاز]],MATCH(Table26[[#This Row],[تعداد تماس در دوره]]/'تنظیمات دوره'!$B$3,TblDispatch[کف],1),0)*'تنظیمات دوره'!$B$3,0)</f>
        <v>#N/A</v>
      </c>
      <c r="O210" s="49" t="e">
        <f>IF(Table26[[#This Row],[جایگاه سازمانی]]="ستاد",(Table26[[#This Row],[تعداد بازدید میدانی در دوره]]/2+Table26[[#This Row],[تعداد فرماندهی حادثه در دوره]])*0.1+1,0)</f>
        <v>#N/A</v>
      </c>
      <c r="P210" s="49" t="e">
        <f>SUM(Table26[[#This Row],[عملکرد دوره عملیاتی]:[عملکرد دوره ستادی]])</f>
        <v>#N/A</v>
      </c>
      <c r="Q210" s="48">
        <v>100</v>
      </c>
      <c r="R210" s="48">
        <f ca="1">OFFSET(Table10[[#Headers],[امتیاز]],MATCH(Table26[[#This Row],[رضایت]],Table10[کف],1),0)</f>
        <v>5</v>
      </c>
      <c r="S210" s="49" t="e">
        <f ca="1">(VLOOKUP(Table26[[#This Row],[شماره پرسنلی]],Table1[#All],16,FALSE)+Table26[[#This Row],[امتیاز کارکرد]]+Table26[[#This Row],[امتیاز رضایت]])*Table26[[#This Row],[رتبه کارمند]]*Table26[[#This Row],[امتیاز عملکرد]]</f>
        <v>#N/A</v>
      </c>
      <c r="T210" s="50" t="e">
        <f ca="1">ROUND(Table26[[#This Row],[امتیاز نهایی]]*'تنظیمات دوره'!$B$6,0)</f>
        <v>#N/A</v>
      </c>
      <c r="U210" s="43"/>
    </row>
    <row r="211" spans="1:21" x14ac:dyDescent="0.15">
      <c r="A211" s="42">
        <v>208</v>
      </c>
      <c r="B211" s="35"/>
      <c r="C211" s="36" t="e">
        <f>VLOOKUP(Table26[[#This Row],[شماره پرسنلی]],Table1[[شماره پرسنلی]:[نام خانوادگی]],2,FALSE)&amp; " " &amp; VLOOKUP(Table26[[#This Row],[شماره پرسنلی]],Table1[[شماره پرسنلی]:[نام خانوادگی]],3,FALSE)</f>
        <v>#N/A</v>
      </c>
      <c r="D211" s="36" t="e">
        <f>VLOOKUP(Table26[[#This Row],[شماره پرسنلی]],Table1[#All],7,FALSE)</f>
        <v>#N/A</v>
      </c>
      <c r="E211" s="48" t="e">
        <f>VLOOKUP(Table26[[#This Row],[شماره پرسنلی]],Table1[#All],6,FALSE)</f>
        <v>#N/A</v>
      </c>
      <c r="F211" s="37">
        <v>432</v>
      </c>
      <c r="G211" s="49">
        <f>Table26[[#This Row],[کارکرد دوره (ساعت)]]/8*'جداول پایه'!$B$24</f>
        <v>5.4</v>
      </c>
      <c r="H211" s="37">
        <v>0</v>
      </c>
      <c r="I211" s="37">
        <v>10</v>
      </c>
      <c r="J211" s="37">
        <v>0</v>
      </c>
      <c r="K211" s="37">
        <v>0</v>
      </c>
      <c r="L211" s="37">
        <v>0</v>
      </c>
      <c r="M211" s="49" t="e">
        <f>IF(Table26[[#This Row],[جایگاه سازمانی]]="عملیاتی",(Table26[[#This Row],[تعداد ماموریت شهری]]/7+Table26[[#This Row],[تعداد ماموریت جاده ای]]/3)*0.1+1,0)</f>
        <v>#N/A</v>
      </c>
      <c r="N211" s="49" t="e">
        <f ca="1">IF(Table26[[#This Row],[جایگاه سازمانی]]="دیسپچ",OFFSET(TblDispatch[[#Headers],[امتیاز]],MATCH(Table26[[#This Row],[تعداد تماس در دوره]]/'تنظیمات دوره'!$B$3,TblDispatch[کف],1),0)*'تنظیمات دوره'!$B$3,0)</f>
        <v>#N/A</v>
      </c>
      <c r="O211" s="49" t="e">
        <f>IF(Table26[[#This Row],[جایگاه سازمانی]]="ستاد",(Table26[[#This Row],[تعداد بازدید میدانی در دوره]]/2+Table26[[#This Row],[تعداد فرماندهی حادثه در دوره]])*0.1+1,0)</f>
        <v>#N/A</v>
      </c>
      <c r="P211" s="49" t="e">
        <f>SUM(Table26[[#This Row],[عملکرد دوره عملیاتی]:[عملکرد دوره ستادی]])</f>
        <v>#N/A</v>
      </c>
      <c r="Q211" s="48">
        <v>100</v>
      </c>
      <c r="R211" s="48">
        <f ca="1">OFFSET(Table10[[#Headers],[امتیاز]],MATCH(Table26[[#This Row],[رضایت]],Table10[کف],1),0)</f>
        <v>5</v>
      </c>
      <c r="S211" s="49" t="e">
        <f ca="1">(VLOOKUP(Table26[[#This Row],[شماره پرسنلی]],Table1[#All],16,FALSE)+Table26[[#This Row],[امتیاز کارکرد]]+Table26[[#This Row],[امتیاز رضایت]])*Table26[[#This Row],[رتبه کارمند]]*Table26[[#This Row],[امتیاز عملکرد]]</f>
        <v>#N/A</v>
      </c>
      <c r="T211" s="50" t="e">
        <f ca="1">ROUND(Table26[[#This Row],[امتیاز نهایی]]*'تنظیمات دوره'!$B$6,0)</f>
        <v>#N/A</v>
      </c>
      <c r="U211" s="43"/>
    </row>
    <row r="212" spans="1:21" x14ac:dyDescent="0.15">
      <c r="A212" s="42">
        <v>209</v>
      </c>
      <c r="B212" s="35"/>
      <c r="C212" s="36" t="e">
        <f>VLOOKUP(Table26[[#This Row],[شماره پرسنلی]],Table1[[شماره پرسنلی]:[نام خانوادگی]],2,FALSE)&amp; " " &amp; VLOOKUP(Table26[[#This Row],[شماره پرسنلی]],Table1[[شماره پرسنلی]:[نام خانوادگی]],3,FALSE)</f>
        <v>#N/A</v>
      </c>
      <c r="D212" s="36" t="e">
        <f>VLOOKUP(Table26[[#This Row],[شماره پرسنلی]],Table1[#All],7,FALSE)</f>
        <v>#N/A</v>
      </c>
      <c r="E212" s="48" t="e">
        <f>VLOOKUP(Table26[[#This Row],[شماره پرسنلی]],Table1[#All],6,FALSE)</f>
        <v>#N/A</v>
      </c>
      <c r="F212" s="37">
        <v>432</v>
      </c>
      <c r="G212" s="49">
        <f>Table26[[#This Row],[کارکرد دوره (ساعت)]]/8*'جداول پایه'!$B$24</f>
        <v>5.4</v>
      </c>
      <c r="H212" s="37">
        <v>74</v>
      </c>
      <c r="I212" s="37">
        <v>1</v>
      </c>
      <c r="J212" s="37">
        <v>0</v>
      </c>
      <c r="K212" s="37">
        <v>0</v>
      </c>
      <c r="L212" s="37">
        <v>0</v>
      </c>
      <c r="M212" s="49" t="e">
        <f>IF(Table26[[#This Row],[جایگاه سازمانی]]="عملیاتی",(Table26[[#This Row],[تعداد ماموریت شهری]]/7+Table26[[#This Row],[تعداد ماموریت جاده ای]]/3)*0.1+1,0)</f>
        <v>#N/A</v>
      </c>
      <c r="N212" s="49" t="e">
        <f ca="1">IF(Table26[[#This Row],[جایگاه سازمانی]]="دیسپچ",OFFSET(TblDispatch[[#Headers],[امتیاز]],MATCH(Table26[[#This Row],[تعداد تماس در دوره]]/'تنظیمات دوره'!$B$3,TblDispatch[کف],1),0)*'تنظیمات دوره'!$B$3,0)</f>
        <v>#N/A</v>
      </c>
      <c r="O212" s="49" t="e">
        <f>IF(Table26[[#This Row],[جایگاه سازمانی]]="ستاد",(Table26[[#This Row],[تعداد بازدید میدانی در دوره]]/2+Table26[[#This Row],[تعداد فرماندهی حادثه در دوره]])*0.1+1,0)</f>
        <v>#N/A</v>
      </c>
      <c r="P212" s="49" t="e">
        <f>SUM(Table26[[#This Row],[عملکرد دوره عملیاتی]:[عملکرد دوره ستادی]])</f>
        <v>#N/A</v>
      </c>
      <c r="Q212" s="48">
        <v>100</v>
      </c>
      <c r="R212" s="48">
        <f ca="1">OFFSET(Table10[[#Headers],[امتیاز]],MATCH(Table26[[#This Row],[رضایت]],Table10[کف],1),0)</f>
        <v>5</v>
      </c>
      <c r="S212" s="49" t="e">
        <f ca="1">(VLOOKUP(Table26[[#This Row],[شماره پرسنلی]],Table1[#All],16,FALSE)+Table26[[#This Row],[امتیاز کارکرد]]+Table26[[#This Row],[امتیاز رضایت]])*Table26[[#This Row],[رتبه کارمند]]*Table26[[#This Row],[امتیاز عملکرد]]</f>
        <v>#N/A</v>
      </c>
      <c r="T212" s="50" t="e">
        <f ca="1">ROUND(Table26[[#This Row],[امتیاز نهایی]]*'تنظیمات دوره'!$B$6,0)</f>
        <v>#N/A</v>
      </c>
      <c r="U212" s="43"/>
    </row>
    <row r="213" spans="1:21" x14ac:dyDescent="0.15">
      <c r="A213" s="42">
        <v>210</v>
      </c>
      <c r="B213" s="35"/>
      <c r="C213" s="36" t="e">
        <f>VLOOKUP(Table26[[#This Row],[شماره پرسنلی]],Table1[[شماره پرسنلی]:[نام خانوادگی]],2,FALSE)&amp; " " &amp; VLOOKUP(Table26[[#This Row],[شماره پرسنلی]],Table1[[شماره پرسنلی]:[نام خانوادگی]],3,FALSE)</f>
        <v>#N/A</v>
      </c>
      <c r="D213" s="36" t="e">
        <f>VLOOKUP(Table26[[#This Row],[شماره پرسنلی]],Table1[#All],7,FALSE)</f>
        <v>#N/A</v>
      </c>
      <c r="E213" s="48" t="e">
        <f>VLOOKUP(Table26[[#This Row],[شماره پرسنلی]],Table1[#All],6,FALSE)</f>
        <v>#N/A</v>
      </c>
      <c r="F213" s="37">
        <v>504</v>
      </c>
      <c r="G213" s="49">
        <f>Table26[[#This Row],[کارکرد دوره (ساعت)]]/8*'جداول پایه'!$B$24</f>
        <v>6.3000000000000007</v>
      </c>
      <c r="H213" s="37">
        <v>0</v>
      </c>
      <c r="I213" s="37">
        <v>23</v>
      </c>
      <c r="J213" s="37">
        <v>0</v>
      </c>
      <c r="K213" s="37">
        <v>0</v>
      </c>
      <c r="L213" s="37">
        <v>0</v>
      </c>
      <c r="M213" s="49" t="e">
        <f>IF(Table26[[#This Row],[جایگاه سازمانی]]="عملیاتی",(Table26[[#This Row],[تعداد ماموریت شهری]]/7+Table26[[#This Row],[تعداد ماموریت جاده ای]]/3)*0.1+1,0)</f>
        <v>#N/A</v>
      </c>
      <c r="N213" s="49" t="e">
        <f ca="1">IF(Table26[[#This Row],[جایگاه سازمانی]]="دیسپچ",OFFSET(TblDispatch[[#Headers],[امتیاز]],MATCH(Table26[[#This Row],[تعداد تماس در دوره]]/'تنظیمات دوره'!$B$3,TblDispatch[کف],1),0)*'تنظیمات دوره'!$B$3,0)</f>
        <v>#N/A</v>
      </c>
      <c r="O213" s="49" t="e">
        <f>IF(Table26[[#This Row],[جایگاه سازمانی]]="ستاد",(Table26[[#This Row],[تعداد بازدید میدانی در دوره]]/2+Table26[[#This Row],[تعداد فرماندهی حادثه در دوره]])*0.1+1,0)</f>
        <v>#N/A</v>
      </c>
      <c r="P213" s="49" t="e">
        <f>SUM(Table26[[#This Row],[عملکرد دوره عملیاتی]:[عملکرد دوره ستادی]])</f>
        <v>#N/A</v>
      </c>
      <c r="Q213" s="48">
        <v>90</v>
      </c>
      <c r="R213" s="48">
        <f ca="1">OFFSET(Table10[[#Headers],[امتیاز]],MATCH(Table26[[#This Row],[رضایت]],Table10[کف],1),0)</f>
        <v>3.6</v>
      </c>
      <c r="S213" s="49" t="e">
        <f ca="1">(VLOOKUP(Table26[[#This Row],[شماره پرسنلی]],Table1[#All],16,FALSE)+Table26[[#This Row],[امتیاز کارکرد]]+Table26[[#This Row],[امتیاز رضایت]])*Table26[[#This Row],[رتبه کارمند]]*Table26[[#This Row],[امتیاز عملکرد]]</f>
        <v>#N/A</v>
      </c>
      <c r="T213" s="50" t="e">
        <f ca="1">ROUND(Table26[[#This Row],[امتیاز نهایی]]*'تنظیمات دوره'!$B$6,0)</f>
        <v>#N/A</v>
      </c>
      <c r="U213" s="43"/>
    </row>
    <row r="214" spans="1:21" x14ac:dyDescent="0.15">
      <c r="A214" s="42">
        <v>211</v>
      </c>
      <c r="B214" s="35"/>
      <c r="C214" s="36" t="e">
        <f>VLOOKUP(Table26[[#This Row],[شماره پرسنلی]],Table1[[شماره پرسنلی]:[نام خانوادگی]],2,FALSE)&amp; " " &amp; VLOOKUP(Table26[[#This Row],[شماره پرسنلی]],Table1[[شماره پرسنلی]:[نام خانوادگی]],3,FALSE)</f>
        <v>#N/A</v>
      </c>
      <c r="D214" s="36" t="e">
        <f>VLOOKUP(Table26[[#This Row],[شماره پرسنلی]],Table1[#All],7,FALSE)</f>
        <v>#N/A</v>
      </c>
      <c r="E214" s="48" t="e">
        <f>VLOOKUP(Table26[[#This Row],[شماره پرسنلی]],Table1[#All],6,FALSE)</f>
        <v>#N/A</v>
      </c>
      <c r="F214" s="37">
        <v>528</v>
      </c>
      <c r="G214" s="49">
        <f>Table26[[#This Row],[کارکرد دوره (ساعت)]]/8*'جداول پایه'!$B$24</f>
        <v>6.6000000000000005</v>
      </c>
      <c r="H214" s="37">
        <v>0</v>
      </c>
      <c r="I214" s="37">
        <v>12</v>
      </c>
      <c r="J214" s="37">
        <v>0</v>
      </c>
      <c r="K214" s="37">
        <v>0</v>
      </c>
      <c r="L214" s="37">
        <v>0</v>
      </c>
      <c r="M214" s="49" t="e">
        <f>IF(Table26[[#This Row],[جایگاه سازمانی]]="عملیاتی",(Table26[[#This Row],[تعداد ماموریت شهری]]/7+Table26[[#This Row],[تعداد ماموریت جاده ای]]/3)*0.1+1,0)</f>
        <v>#N/A</v>
      </c>
      <c r="N214" s="49" t="e">
        <f ca="1">IF(Table26[[#This Row],[جایگاه سازمانی]]="دیسپچ",OFFSET(TblDispatch[[#Headers],[امتیاز]],MATCH(Table26[[#This Row],[تعداد تماس در دوره]]/'تنظیمات دوره'!$B$3,TblDispatch[کف],1),0)*'تنظیمات دوره'!$B$3,0)</f>
        <v>#N/A</v>
      </c>
      <c r="O214" s="49" t="e">
        <f>IF(Table26[[#This Row],[جایگاه سازمانی]]="ستاد",(Table26[[#This Row],[تعداد بازدید میدانی در دوره]]/2+Table26[[#This Row],[تعداد فرماندهی حادثه در دوره]])*0.1+1,0)</f>
        <v>#N/A</v>
      </c>
      <c r="P214" s="49" t="e">
        <f>SUM(Table26[[#This Row],[عملکرد دوره عملیاتی]:[عملکرد دوره ستادی]])</f>
        <v>#N/A</v>
      </c>
      <c r="Q214" s="48">
        <v>90</v>
      </c>
      <c r="R214" s="48">
        <f ca="1">OFFSET(Table10[[#Headers],[امتیاز]],MATCH(Table26[[#This Row],[رضایت]],Table10[کف],1),0)</f>
        <v>3.6</v>
      </c>
      <c r="S214" s="49" t="e">
        <f ca="1">(VLOOKUP(Table26[[#This Row],[شماره پرسنلی]],Table1[#All],16,FALSE)+Table26[[#This Row],[امتیاز کارکرد]]+Table26[[#This Row],[امتیاز رضایت]])*Table26[[#This Row],[رتبه کارمند]]*Table26[[#This Row],[امتیاز عملکرد]]</f>
        <v>#N/A</v>
      </c>
      <c r="T214" s="50" t="e">
        <f ca="1">ROUND(Table26[[#This Row],[امتیاز نهایی]]*'تنظیمات دوره'!$B$6,0)</f>
        <v>#N/A</v>
      </c>
      <c r="U214" s="43"/>
    </row>
    <row r="215" spans="1:21" x14ac:dyDescent="0.15">
      <c r="A215" s="42">
        <v>212</v>
      </c>
      <c r="B215" s="35"/>
      <c r="C215" s="36" t="e">
        <f>VLOOKUP(Table26[[#This Row],[شماره پرسنلی]],Table1[[شماره پرسنلی]:[نام خانوادگی]],2,FALSE)&amp; " " &amp; VLOOKUP(Table26[[#This Row],[شماره پرسنلی]],Table1[[شماره پرسنلی]:[نام خانوادگی]],3,FALSE)</f>
        <v>#N/A</v>
      </c>
      <c r="D215" s="36" t="e">
        <f>VLOOKUP(Table26[[#This Row],[شماره پرسنلی]],Table1[#All],7,FALSE)</f>
        <v>#N/A</v>
      </c>
      <c r="E215" s="48" t="e">
        <f>VLOOKUP(Table26[[#This Row],[شماره پرسنلی]],Table1[#All],6,FALSE)</f>
        <v>#N/A</v>
      </c>
      <c r="F215" s="37">
        <v>504</v>
      </c>
      <c r="G215" s="49">
        <f>Table26[[#This Row],[کارکرد دوره (ساعت)]]/8*'جداول پایه'!$B$24</f>
        <v>6.3000000000000007</v>
      </c>
      <c r="H215" s="37">
        <v>0</v>
      </c>
      <c r="I215" s="37">
        <v>12</v>
      </c>
      <c r="J215" s="37">
        <v>0</v>
      </c>
      <c r="K215" s="37">
        <v>0</v>
      </c>
      <c r="L215" s="37">
        <v>0</v>
      </c>
      <c r="M215" s="49" t="e">
        <f>IF(Table26[[#This Row],[جایگاه سازمانی]]="عملیاتی",(Table26[[#This Row],[تعداد ماموریت شهری]]/7+Table26[[#This Row],[تعداد ماموریت جاده ای]]/3)*0.1+1,0)</f>
        <v>#N/A</v>
      </c>
      <c r="N215" s="49" t="e">
        <f ca="1">IF(Table26[[#This Row],[جایگاه سازمانی]]="دیسپچ",OFFSET(TblDispatch[[#Headers],[امتیاز]],MATCH(Table26[[#This Row],[تعداد تماس در دوره]]/'تنظیمات دوره'!$B$3,TblDispatch[کف],1),0)*'تنظیمات دوره'!$B$3,0)</f>
        <v>#N/A</v>
      </c>
      <c r="O215" s="49" t="e">
        <f>IF(Table26[[#This Row],[جایگاه سازمانی]]="ستاد",(Table26[[#This Row],[تعداد بازدید میدانی در دوره]]/2+Table26[[#This Row],[تعداد فرماندهی حادثه در دوره]])*0.1+1,0)</f>
        <v>#N/A</v>
      </c>
      <c r="P215" s="49" t="e">
        <f>SUM(Table26[[#This Row],[عملکرد دوره عملیاتی]:[عملکرد دوره ستادی]])</f>
        <v>#N/A</v>
      </c>
      <c r="Q215" s="48">
        <v>90</v>
      </c>
      <c r="R215" s="48">
        <f ca="1">OFFSET(Table10[[#Headers],[امتیاز]],MATCH(Table26[[#This Row],[رضایت]],Table10[کف],1),0)</f>
        <v>3.6</v>
      </c>
      <c r="S215" s="49" t="e">
        <f ca="1">(VLOOKUP(Table26[[#This Row],[شماره پرسنلی]],Table1[#All],16,FALSE)+Table26[[#This Row],[امتیاز کارکرد]]+Table26[[#This Row],[امتیاز رضایت]])*Table26[[#This Row],[رتبه کارمند]]*Table26[[#This Row],[امتیاز عملکرد]]</f>
        <v>#N/A</v>
      </c>
      <c r="T215" s="50" t="e">
        <f ca="1">ROUND(Table26[[#This Row],[امتیاز نهایی]]*'تنظیمات دوره'!$B$6,0)</f>
        <v>#N/A</v>
      </c>
      <c r="U215" s="43"/>
    </row>
    <row r="216" spans="1:21" x14ac:dyDescent="0.15">
      <c r="A216" s="42">
        <v>213</v>
      </c>
      <c r="B216" s="35"/>
      <c r="C216" s="36" t="e">
        <f>VLOOKUP(Table26[[#This Row],[شماره پرسنلی]],Table1[[شماره پرسنلی]:[نام خانوادگی]],2,FALSE)&amp; " " &amp; VLOOKUP(Table26[[#This Row],[شماره پرسنلی]],Table1[[شماره پرسنلی]:[نام خانوادگی]],3,FALSE)</f>
        <v>#N/A</v>
      </c>
      <c r="D216" s="36" t="e">
        <f>VLOOKUP(Table26[[#This Row],[شماره پرسنلی]],Table1[#All],7,FALSE)</f>
        <v>#N/A</v>
      </c>
      <c r="E216" s="48" t="e">
        <f>VLOOKUP(Table26[[#This Row],[شماره پرسنلی]],Table1[#All],6,FALSE)</f>
        <v>#N/A</v>
      </c>
      <c r="F216" s="37">
        <v>432</v>
      </c>
      <c r="G216" s="49">
        <f>Table26[[#This Row],[کارکرد دوره (ساعت)]]/8*'جداول پایه'!$B$24</f>
        <v>5.4</v>
      </c>
      <c r="H216" s="37">
        <v>0</v>
      </c>
      <c r="I216" s="37">
        <v>18</v>
      </c>
      <c r="J216" s="37">
        <v>0</v>
      </c>
      <c r="K216" s="37">
        <v>0</v>
      </c>
      <c r="L216" s="37">
        <v>0</v>
      </c>
      <c r="M216" s="49" t="e">
        <f>IF(Table26[[#This Row],[جایگاه سازمانی]]="عملیاتی",(Table26[[#This Row],[تعداد ماموریت شهری]]/7+Table26[[#This Row],[تعداد ماموریت جاده ای]]/3)*0.1+1,0)</f>
        <v>#N/A</v>
      </c>
      <c r="N216" s="49" t="e">
        <f ca="1">IF(Table26[[#This Row],[جایگاه سازمانی]]="دیسپچ",OFFSET(TblDispatch[[#Headers],[امتیاز]],MATCH(Table26[[#This Row],[تعداد تماس در دوره]]/'تنظیمات دوره'!$B$3,TblDispatch[کف],1),0)*'تنظیمات دوره'!$B$3,0)</f>
        <v>#N/A</v>
      </c>
      <c r="O216" s="49" t="e">
        <f>IF(Table26[[#This Row],[جایگاه سازمانی]]="ستاد",(Table26[[#This Row],[تعداد بازدید میدانی در دوره]]/2+Table26[[#This Row],[تعداد فرماندهی حادثه در دوره]])*0.1+1,0)</f>
        <v>#N/A</v>
      </c>
      <c r="P216" s="49" t="e">
        <f>SUM(Table26[[#This Row],[عملکرد دوره عملیاتی]:[عملکرد دوره ستادی]])</f>
        <v>#N/A</v>
      </c>
      <c r="Q216" s="48">
        <v>100</v>
      </c>
      <c r="R216" s="48">
        <f ca="1">OFFSET(Table10[[#Headers],[امتیاز]],MATCH(Table26[[#This Row],[رضایت]],Table10[کف],1),0)</f>
        <v>5</v>
      </c>
      <c r="S216" s="49" t="e">
        <f ca="1">(VLOOKUP(Table26[[#This Row],[شماره پرسنلی]],Table1[#All],16,FALSE)+Table26[[#This Row],[امتیاز کارکرد]]+Table26[[#This Row],[امتیاز رضایت]])*Table26[[#This Row],[رتبه کارمند]]*Table26[[#This Row],[امتیاز عملکرد]]</f>
        <v>#N/A</v>
      </c>
      <c r="T216" s="50" t="e">
        <f ca="1">ROUND(Table26[[#This Row],[امتیاز نهایی]]*'تنظیمات دوره'!$B$6,0)</f>
        <v>#N/A</v>
      </c>
      <c r="U216" s="43"/>
    </row>
    <row r="217" spans="1:21" x14ac:dyDescent="0.15">
      <c r="A217" s="42">
        <v>214</v>
      </c>
      <c r="B217" s="35"/>
      <c r="C217" s="36" t="e">
        <f>VLOOKUP(Table26[[#This Row],[شماره پرسنلی]],Table1[[شماره پرسنلی]:[نام خانوادگی]],2,FALSE)&amp; " " &amp; VLOOKUP(Table26[[#This Row],[شماره پرسنلی]],Table1[[شماره پرسنلی]:[نام خانوادگی]],3,FALSE)</f>
        <v>#N/A</v>
      </c>
      <c r="D217" s="36" t="e">
        <f>VLOOKUP(Table26[[#This Row],[شماره پرسنلی]],Table1[#All],7,FALSE)</f>
        <v>#N/A</v>
      </c>
      <c r="E217" s="48" t="e">
        <f>VLOOKUP(Table26[[#This Row],[شماره پرسنلی]],Table1[#All],6,FALSE)</f>
        <v>#N/A</v>
      </c>
      <c r="F217" s="37">
        <v>576</v>
      </c>
      <c r="G217" s="49">
        <f>Table26[[#This Row],[کارکرد دوره (ساعت)]]/8*'جداول پایه'!$B$24</f>
        <v>7.2</v>
      </c>
      <c r="H217" s="37">
        <v>0</v>
      </c>
      <c r="I217" s="37">
        <v>20</v>
      </c>
      <c r="J217" s="37">
        <v>0</v>
      </c>
      <c r="K217" s="37">
        <v>0</v>
      </c>
      <c r="L217" s="37">
        <v>0</v>
      </c>
      <c r="M217" s="49" t="e">
        <f>IF(Table26[[#This Row],[جایگاه سازمانی]]="عملیاتی",(Table26[[#This Row],[تعداد ماموریت شهری]]/7+Table26[[#This Row],[تعداد ماموریت جاده ای]]/3)*0.1+1,0)</f>
        <v>#N/A</v>
      </c>
      <c r="N217" s="49" t="e">
        <f ca="1">IF(Table26[[#This Row],[جایگاه سازمانی]]="دیسپچ",OFFSET(TblDispatch[[#Headers],[امتیاز]],MATCH(Table26[[#This Row],[تعداد تماس در دوره]]/'تنظیمات دوره'!$B$3,TblDispatch[کف],1),0)*'تنظیمات دوره'!$B$3,0)</f>
        <v>#N/A</v>
      </c>
      <c r="O217" s="49" t="e">
        <f>IF(Table26[[#This Row],[جایگاه سازمانی]]="ستاد",(Table26[[#This Row],[تعداد بازدید میدانی در دوره]]/2+Table26[[#This Row],[تعداد فرماندهی حادثه در دوره]])*0.1+1,0)</f>
        <v>#N/A</v>
      </c>
      <c r="P217" s="49" t="e">
        <f>SUM(Table26[[#This Row],[عملکرد دوره عملیاتی]:[عملکرد دوره ستادی]])</f>
        <v>#N/A</v>
      </c>
      <c r="Q217" s="48">
        <v>100</v>
      </c>
      <c r="R217" s="48">
        <f ca="1">OFFSET(Table10[[#Headers],[امتیاز]],MATCH(Table26[[#This Row],[رضایت]],Table10[کف],1),0)</f>
        <v>5</v>
      </c>
      <c r="S217" s="49" t="e">
        <f ca="1">(VLOOKUP(Table26[[#This Row],[شماره پرسنلی]],Table1[#All],16,FALSE)+Table26[[#This Row],[امتیاز کارکرد]]+Table26[[#This Row],[امتیاز رضایت]])*Table26[[#This Row],[رتبه کارمند]]*Table26[[#This Row],[امتیاز عملکرد]]</f>
        <v>#N/A</v>
      </c>
      <c r="T217" s="50" t="e">
        <f ca="1">ROUND(Table26[[#This Row],[امتیاز نهایی]]*'تنظیمات دوره'!$B$6,0)</f>
        <v>#N/A</v>
      </c>
      <c r="U217" s="43"/>
    </row>
    <row r="218" spans="1:21" x14ac:dyDescent="0.15">
      <c r="A218" s="42">
        <v>215</v>
      </c>
      <c r="B218" s="35"/>
      <c r="C218" s="36" t="e">
        <f>VLOOKUP(Table26[[#This Row],[شماره پرسنلی]],Table1[[شماره پرسنلی]:[نام خانوادگی]],2,FALSE)&amp; " " &amp; VLOOKUP(Table26[[#This Row],[شماره پرسنلی]],Table1[[شماره پرسنلی]:[نام خانوادگی]],3,FALSE)</f>
        <v>#N/A</v>
      </c>
      <c r="D218" s="36" t="e">
        <f>VLOOKUP(Table26[[#This Row],[شماره پرسنلی]],Table1[#All],7,FALSE)</f>
        <v>#N/A</v>
      </c>
      <c r="E218" s="48" t="e">
        <f>VLOOKUP(Table26[[#This Row],[شماره پرسنلی]],Table1[#All],6,FALSE)</f>
        <v>#N/A</v>
      </c>
      <c r="F218" s="37">
        <v>528</v>
      </c>
      <c r="G218" s="49">
        <f>Table26[[#This Row],[کارکرد دوره (ساعت)]]/8*'جداول پایه'!$B$24</f>
        <v>6.6000000000000005</v>
      </c>
      <c r="H218" s="37">
        <v>0</v>
      </c>
      <c r="I218" s="37">
        <v>19</v>
      </c>
      <c r="J218" s="37">
        <v>0</v>
      </c>
      <c r="K218" s="37">
        <v>0</v>
      </c>
      <c r="L218" s="37">
        <v>0</v>
      </c>
      <c r="M218" s="49" t="e">
        <f>IF(Table26[[#This Row],[جایگاه سازمانی]]="عملیاتی",(Table26[[#This Row],[تعداد ماموریت شهری]]/7+Table26[[#This Row],[تعداد ماموریت جاده ای]]/3)*0.1+1,0)</f>
        <v>#N/A</v>
      </c>
      <c r="N218" s="49" t="e">
        <f ca="1">IF(Table26[[#This Row],[جایگاه سازمانی]]="دیسپچ",OFFSET(TblDispatch[[#Headers],[امتیاز]],MATCH(Table26[[#This Row],[تعداد تماس در دوره]]/'تنظیمات دوره'!$B$3,TblDispatch[کف],1),0)*'تنظیمات دوره'!$B$3,0)</f>
        <v>#N/A</v>
      </c>
      <c r="O218" s="49" t="e">
        <f>IF(Table26[[#This Row],[جایگاه سازمانی]]="ستاد",(Table26[[#This Row],[تعداد بازدید میدانی در دوره]]/2+Table26[[#This Row],[تعداد فرماندهی حادثه در دوره]])*0.1+1,0)</f>
        <v>#N/A</v>
      </c>
      <c r="P218" s="49" t="e">
        <f>SUM(Table26[[#This Row],[عملکرد دوره عملیاتی]:[عملکرد دوره ستادی]])</f>
        <v>#N/A</v>
      </c>
      <c r="Q218" s="48">
        <v>80</v>
      </c>
      <c r="R218" s="48">
        <f ca="1">OFFSET(Table10[[#Headers],[امتیاز]],MATCH(Table26[[#This Row],[رضایت]],Table10[کف],1),0)</f>
        <v>2.5</v>
      </c>
      <c r="S218" s="49" t="e">
        <f ca="1">(VLOOKUP(Table26[[#This Row],[شماره پرسنلی]],Table1[#All],16,FALSE)+Table26[[#This Row],[امتیاز کارکرد]]+Table26[[#This Row],[امتیاز رضایت]])*Table26[[#This Row],[رتبه کارمند]]*Table26[[#This Row],[امتیاز عملکرد]]</f>
        <v>#N/A</v>
      </c>
      <c r="T218" s="50" t="e">
        <f ca="1">ROUND(Table26[[#This Row],[امتیاز نهایی]]*'تنظیمات دوره'!$B$6,0)</f>
        <v>#N/A</v>
      </c>
      <c r="U218" s="43"/>
    </row>
    <row r="219" spans="1:21" x14ac:dyDescent="0.15">
      <c r="A219" s="42">
        <v>216</v>
      </c>
      <c r="B219" s="35"/>
      <c r="C219" s="36" t="e">
        <f>VLOOKUP(Table26[[#This Row],[شماره پرسنلی]],Table1[[شماره پرسنلی]:[نام خانوادگی]],2,FALSE)&amp; " " &amp; VLOOKUP(Table26[[#This Row],[شماره پرسنلی]],Table1[[شماره پرسنلی]:[نام خانوادگی]],3,FALSE)</f>
        <v>#N/A</v>
      </c>
      <c r="D219" s="36" t="e">
        <f>VLOOKUP(Table26[[#This Row],[شماره پرسنلی]],Table1[#All],7,FALSE)</f>
        <v>#N/A</v>
      </c>
      <c r="E219" s="48" t="e">
        <f>VLOOKUP(Table26[[#This Row],[شماره پرسنلی]],Table1[#All],6,FALSE)</f>
        <v>#N/A</v>
      </c>
      <c r="F219" s="37">
        <v>72</v>
      </c>
      <c r="G219" s="49">
        <f>Table26[[#This Row],[کارکرد دوره (ساعت)]]/8*'جداول پایه'!$B$24</f>
        <v>0.9</v>
      </c>
      <c r="H219" s="37">
        <v>0</v>
      </c>
      <c r="I219" s="37">
        <v>14</v>
      </c>
      <c r="J219" s="37">
        <v>0</v>
      </c>
      <c r="K219" s="37">
        <v>0</v>
      </c>
      <c r="L219" s="37">
        <v>0</v>
      </c>
      <c r="M219" s="49" t="e">
        <f>IF(Table26[[#This Row],[جایگاه سازمانی]]="عملیاتی",(Table26[[#This Row],[تعداد ماموریت شهری]]/7+Table26[[#This Row],[تعداد ماموریت جاده ای]]/3)*0.1+1,0)</f>
        <v>#N/A</v>
      </c>
      <c r="N219" s="49" t="e">
        <f ca="1">IF(Table26[[#This Row],[جایگاه سازمانی]]="دیسپچ",OFFSET(TblDispatch[[#Headers],[امتیاز]],MATCH(Table26[[#This Row],[تعداد تماس در دوره]]/'تنظیمات دوره'!$B$3,TblDispatch[کف],1),0)*'تنظیمات دوره'!$B$3,0)</f>
        <v>#N/A</v>
      </c>
      <c r="O219" s="49" t="e">
        <f>IF(Table26[[#This Row],[جایگاه سازمانی]]="ستاد",(Table26[[#This Row],[تعداد بازدید میدانی در دوره]]/2+Table26[[#This Row],[تعداد فرماندهی حادثه در دوره]])*0.1+1,0)</f>
        <v>#N/A</v>
      </c>
      <c r="P219" s="49" t="e">
        <f>SUM(Table26[[#This Row],[عملکرد دوره عملیاتی]:[عملکرد دوره ستادی]])</f>
        <v>#N/A</v>
      </c>
      <c r="Q219" s="48">
        <v>100</v>
      </c>
      <c r="R219" s="48">
        <f ca="1">OFFSET(Table10[[#Headers],[امتیاز]],MATCH(Table26[[#This Row],[رضایت]],Table10[کف],1),0)</f>
        <v>5</v>
      </c>
      <c r="S219" s="49" t="e">
        <f ca="1">(VLOOKUP(Table26[[#This Row],[شماره پرسنلی]],Table1[#All],16,FALSE)+Table26[[#This Row],[امتیاز کارکرد]]+Table26[[#This Row],[امتیاز رضایت]])*Table26[[#This Row],[رتبه کارمند]]*Table26[[#This Row],[امتیاز عملکرد]]</f>
        <v>#N/A</v>
      </c>
      <c r="T219" s="50" t="e">
        <f ca="1">ROUND(Table26[[#This Row],[امتیاز نهایی]]*'تنظیمات دوره'!$B$6,0)</f>
        <v>#N/A</v>
      </c>
      <c r="U219" s="43"/>
    </row>
    <row r="220" spans="1:21" s="62" customFormat="1" x14ac:dyDescent="0.15">
      <c r="A220" s="42">
        <v>217</v>
      </c>
      <c r="B220" s="35"/>
      <c r="C220" s="72" t="e">
        <f>VLOOKUP(Table26[[#This Row],[شماره پرسنلی]],Table1[[شماره پرسنلی]:[نام خانوادگی]],2,FALSE)&amp; " " &amp; VLOOKUP(Table26[[#This Row],[شماره پرسنلی]],Table1[[شماره پرسنلی]:[نام خانوادگی]],3,FALSE)</f>
        <v>#N/A</v>
      </c>
      <c r="D220" s="36" t="e">
        <f>VLOOKUP(Table26[[#This Row],[شماره پرسنلی]],Table1[#All],7,FALSE)</f>
        <v>#N/A</v>
      </c>
      <c r="E220" s="48" t="e">
        <f>VLOOKUP(Table26[[#This Row],[شماره پرسنلی]],Table1[#All],6,FALSE)</f>
        <v>#N/A</v>
      </c>
      <c r="F220" s="51">
        <v>240</v>
      </c>
      <c r="G220" s="49">
        <f>Table26[[#This Row],[کارکرد دوره (ساعت)]]/8*'جداول پایه'!$B$24</f>
        <v>3</v>
      </c>
      <c r="H220" s="51">
        <v>0</v>
      </c>
      <c r="I220" s="37">
        <v>9</v>
      </c>
      <c r="J220" s="37">
        <v>0</v>
      </c>
      <c r="K220" s="37">
        <v>0</v>
      </c>
      <c r="L220" s="37">
        <v>0</v>
      </c>
      <c r="M220" s="49" t="e">
        <f>IF(Table26[[#This Row],[جایگاه سازمانی]]="عملیاتی",(Table26[[#This Row],[تعداد ماموریت شهری]]/7+Table26[[#This Row],[تعداد ماموریت جاده ای]]/3)*0.1+1,0)</f>
        <v>#N/A</v>
      </c>
      <c r="N220" s="49" t="e">
        <f ca="1">IF(Table26[[#This Row],[جایگاه سازمانی]]="دیسپچ",OFFSET(TblDispatch[[#Headers],[امتیاز]],MATCH(Table26[[#This Row],[تعداد تماس در دوره]]/'تنظیمات دوره'!$B$3,TblDispatch[کف],1),0)*'تنظیمات دوره'!$B$3,0)</f>
        <v>#N/A</v>
      </c>
      <c r="O220" s="49" t="e">
        <f>IF(Table26[[#This Row],[جایگاه سازمانی]]="ستاد",(Table26[[#This Row],[تعداد بازدید میدانی در دوره]]/2+Table26[[#This Row],[تعداد فرماندهی حادثه در دوره]])*0.1+1,0)</f>
        <v>#N/A</v>
      </c>
      <c r="P220" s="49" t="e">
        <f>SUM(Table26[[#This Row],[عملکرد دوره عملیاتی]:[عملکرد دوره ستادی]])</f>
        <v>#N/A</v>
      </c>
      <c r="Q220" s="72">
        <v>100</v>
      </c>
      <c r="R220" s="48">
        <f ca="1">OFFSET(Table10[[#Headers],[امتیاز]],MATCH(Table26[[#This Row],[رضایت]],Table10[کف],1),0)</f>
        <v>5</v>
      </c>
      <c r="S220" s="49" t="e">
        <f ca="1">(VLOOKUP(Table26[[#This Row],[شماره پرسنلی]],Table1[#All],16,FALSE)+Table26[[#This Row],[امتیاز کارکرد]]+Table26[[#This Row],[امتیاز رضایت]])*Table26[[#This Row],[رتبه کارمند]]*Table26[[#This Row],[امتیاز عملکرد]]</f>
        <v>#N/A</v>
      </c>
      <c r="T220" s="50" t="e">
        <f ca="1">ROUND(Table26[[#This Row],[امتیاز نهایی]]*'تنظیمات دوره'!$B$6,0)</f>
        <v>#N/A</v>
      </c>
      <c r="U220" s="43"/>
    </row>
    <row r="221" spans="1:21" s="62" customFormat="1" x14ac:dyDescent="0.15">
      <c r="A221" s="42">
        <v>218</v>
      </c>
      <c r="B221" s="35"/>
      <c r="C221" s="51" t="e">
        <f>VLOOKUP(Table26[[#This Row],[شماره پرسنلی]],Table1[[شماره پرسنلی]:[نام خانوادگی]],2,FALSE)&amp; " " &amp; VLOOKUP(Table26[[#This Row],[شماره پرسنلی]],Table1[[شماره پرسنلی]:[نام خانوادگی]],3,FALSE)</f>
        <v>#N/A</v>
      </c>
      <c r="D221" s="36" t="e">
        <f>VLOOKUP(Table26[[#This Row],[شماره پرسنلی]],Table1[#All],7,FALSE)</f>
        <v>#N/A</v>
      </c>
      <c r="E221" s="48" t="e">
        <f>VLOOKUP(Table26[[#This Row],[شماره پرسنلی]],Table1[#All],6,FALSE)</f>
        <v>#N/A</v>
      </c>
      <c r="F221" s="51">
        <v>480</v>
      </c>
      <c r="G221" s="49">
        <f>Table26[[#This Row],[کارکرد دوره (ساعت)]]/8*'جداول پایه'!$B$24</f>
        <v>6</v>
      </c>
      <c r="H221" s="51">
        <v>0</v>
      </c>
      <c r="I221" s="37">
        <v>11</v>
      </c>
      <c r="J221" s="37">
        <v>0</v>
      </c>
      <c r="K221" s="37">
        <v>0</v>
      </c>
      <c r="L221" s="37">
        <v>0</v>
      </c>
      <c r="M221" s="49" t="e">
        <f>IF(Table26[[#This Row],[جایگاه سازمانی]]="عملیاتی",(Table26[[#This Row],[تعداد ماموریت شهری]]/7+Table26[[#This Row],[تعداد ماموریت جاده ای]]/3)*0.1+1,0)</f>
        <v>#N/A</v>
      </c>
      <c r="N221" s="49" t="e">
        <f ca="1">IF(Table26[[#This Row],[جایگاه سازمانی]]="دیسپچ",OFFSET(TblDispatch[[#Headers],[امتیاز]],MATCH(Table26[[#This Row],[تعداد تماس در دوره]]/'تنظیمات دوره'!$B$3,TblDispatch[کف],1),0)*'تنظیمات دوره'!$B$3,0)</f>
        <v>#N/A</v>
      </c>
      <c r="O221" s="49" t="e">
        <f>IF(Table26[[#This Row],[جایگاه سازمانی]]="ستاد",(Table26[[#This Row],[تعداد بازدید میدانی در دوره]]/2+Table26[[#This Row],[تعداد فرماندهی حادثه در دوره]])*0.1+1,0)</f>
        <v>#N/A</v>
      </c>
      <c r="P221" s="49" t="e">
        <f>SUM(Table26[[#This Row],[عملکرد دوره عملیاتی]:[عملکرد دوره ستادی]])</f>
        <v>#N/A</v>
      </c>
      <c r="Q221" s="72">
        <v>100</v>
      </c>
      <c r="R221" s="48">
        <f ca="1">OFFSET(Table10[[#Headers],[امتیاز]],MATCH(Table26[[#This Row],[رضایت]],Table10[کف],1),0)</f>
        <v>5</v>
      </c>
      <c r="S221" s="49" t="e">
        <f ca="1">(VLOOKUP(Table26[[#This Row],[شماره پرسنلی]],Table1[#All],16,FALSE)+Table26[[#This Row],[امتیاز کارکرد]]+Table26[[#This Row],[امتیاز رضایت]])*Table26[[#This Row],[رتبه کارمند]]*Table26[[#This Row],[امتیاز عملکرد]]</f>
        <v>#N/A</v>
      </c>
      <c r="T221" s="50" t="e">
        <f ca="1">ROUND(Table26[[#This Row],[امتیاز نهایی]]*'تنظیمات دوره'!$B$6,0)</f>
        <v>#N/A</v>
      </c>
      <c r="U221" s="43"/>
    </row>
    <row r="222" spans="1:21" s="62" customFormat="1" x14ac:dyDescent="0.15">
      <c r="A222" s="42">
        <v>219</v>
      </c>
      <c r="B222" s="35"/>
      <c r="C222" s="51" t="e">
        <f>VLOOKUP(Table26[[#This Row],[شماره پرسنلی]],Table1[[شماره پرسنلی]:[نام خانوادگی]],2,FALSE)&amp; " " &amp; VLOOKUP(Table26[[#This Row],[شماره پرسنلی]],Table1[[شماره پرسنلی]:[نام خانوادگی]],3,FALSE)</f>
        <v>#N/A</v>
      </c>
      <c r="D222" s="36" t="e">
        <f>VLOOKUP(Table26[[#This Row],[شماره پرسنلی]],Table1[#All],7,FALSE)</f>
        <v>#N/A</v>
      </c>
      <c r="E222" s="48" t="e">
        <f>VLOOKUP(Table26[[#This Row],[شماره پرسنلی]],Table1[#All],6,FALSE)</f>
        <v>#N/A</v>
      </c>
      <c r="F222" s="51">
        <v>504</v>
      </c>
      <c r="G222" s="49">
        <f>Table26[[#This Row],[کارکرد دوره (ساعت)]]/8*'جداول پایه'!$B$24</f>
        <v>6.3000000000000007</v>
      </c>
      <c r="H222" s="51">
        <v>8</v>
      </c>
      <c r="I222" s="37">
        <v>49</v>
      </c>
      <c r="J222" s="37">
        <v>0</v>
      </c>
      <c r="K222" s="37">
        <v>0</v>
      </c>
      <c r="L222" s="37">
        <v>0</v>
      </c>
      <c r="M222" s="49" t="e">
        <f>IF(Table26[[#This Row],[جایگاه سازمانی]]="عملیاتی",(Table26[[#This Row],[تعداد ماموریت شهری]]/7+Table26[[#This Row],[تعداد ماموریت جاده ای]]/3)*0.1+1,0)</f>
        <v>#N/A</v>
      </c>
      <c r="N222" s="49" t="e">
        <f ca="1">IF(Table26[[#This Row],[جایگاه سازمانی]]="دیسپچ",OFFSET(TblDispatch[[#Headers],[امتیاز]],MATCH(Table26[[#This Row],[تعداد تماس در دوره]]/'تنظیمات دوره'!$B$3,TblDispatch[کف],1),0)*'تنظیمات دوره'!$B$3,0)</f>
        <v>#N/A</v>
      </c>
      <c r="O222" s="49" t="e">
        <f>IF(Table26[[#This Row],[جایگاه سازمانی]]="ستاد",(Table26[[#This Row],[تعداد بازدید میدانی در دوره]]/2+Table26[[#This Row],[تعداد فرماندهی حادثه در دوره]])*0.1+1,0)</f>
        <v>#N/A</v>
      </c>
      <c r="P222" s="49" t="e">
        <f>SUM(Table26[[#This Row],[عملکرد دوره عملیاتی]:[عملکرد دوره ستادی]])</f>
        <v>#N/A</v>
      </c>
      <c r="Q222" s="72">
        <v>100</v>
      </c>
      <c r="R222" s="48">
        <f ca="1">OFFSET(Table10[[#Headers],[امتیاز]],MATCH(Table26[[#This Row],[رضایت]],Table10[کف],1),0)</f>
        <v>5</v>
      </c>
      <c r="S222" s="49" t="e">
        <f ca="1">(VLOOKUP(Table26[[#This Row],[شماره پرسنلی]],Table1[#All],16,FALSE)+Table26[[#This Row],[امتیاز کارکرد]]+Table26[[#This Row],[امتیاز رضایت]])*Table26[[#This Row],[رتبه کارمند]]*Table26[[#This Row],[امتیاز عملکرد]]</f>
        <v>#N/A</v>
      </c>
      <c r="T222" s="50" t="e">
        <f ca="1">ROUND(Table26[[#This Row],[امتیاز نهایی]]*'تنظیمات دوره'!$B$6,0)</f>
        <v>#N/A</v>
      </c>
      <c r="U222" s="43"/>
    </row>
    <row r="223" spans="1:21" s="62" customFormat="1" x14ac:dyDescent="0.15">
      <c r="A223" s="42">
        <v>220</v>
      </c>
      <c r="B223" s="35"/>
      <c r="C223" s="51" t="e">
        <f>VLOOKUP(Table26[[#This Row],[شماره پرسنلی]],Table1[[شماره پرسنلی]:[نام خانوادگی]],2,FALSE)&amp; " " &amp; VLOOKUP(Table26[[#This Row],[شماره پرسنلی]],Table1[[شماره پرسنلی]:[نام خانوادگی]],3,FALSE)</f>
        <v>#N/A</v>
      </c>
      <c r="D223" s="36" t="e">
        <f>VLOOKUP(Table26[[#This Row],[شماره پرسنلی]],Table1[#All],7,FALSE)</f>
        <v>#N/A</v>
      </c>
      <c r="E223" s="48" t="e">
        <f>VLOOKUP(Table26[[#This Row],[شماره پرسنلی]],Table1[#All],6,FALSE)</f>
        <v>#N/A</v>
      </c>
      <c r="F223" s="51">
        <v>504</v>
      </c>
      <c r="G223" s="49">
        <f>Table26[[#This Row],[کارکرد دوره (ساعت)]]/8*'جداول پایه'!$B$24</f>
        <v>6.3000000000000007</v>
      </c>
      <c r="H223" s="51">
        <v>0</v>
      </c>
      <c r="I223" s="37">
        <v>34</v>
      </c>
      <c r="J223" s="37">
        <v>0</v>
      </c>
      <c r="K223" s="37">
        <v>0</v>
      </c>
      <c r="L223" s="37">
        <v>0</v>
      </c>
      <c r="M223" s="49" t="e">
        <f>IF(Table26[[#This Row],[جایگاه سازمانی]]="عملیاتی",(Table26[[#This Row],[تعداد ماموریت شهری]]/7+Table26[[#This Row],[تعداد ماموریت جاده ای]]/3)*0.1+1,0)</f>
        <v>#N/A</v>
      </c>
      <c r="N223" s="49" t="e">
        <f ca="1">IF(Table26[[#This Row],[جایگاه سازمانی]]="دیسپچ",OFFSET(TblDispatch[[#Headers],[امتیاز]],MATCH(Table26[[#This Row],[تعداد تماس در دوره]]/'تنظیمات دوره'!$B$3,TblDispatch[کف],1),0)*'تنظیمات دوره'!$B$3,0)</f>
        <v>#N/A</v>
      </c>
      <c r="O223" s="49" t="e">
        <f>IF(Table26[[#This Row],[جایگاه سازمانی]]="ستاد",(Table26[[#This Row],[تعداد بازدید میدانی در دوره]]/2+Table26[[#This Row],[تعداد فرماندهی حادثه در دوره]])*0.1+1,0)</f>
        <v>#N/A</v>
      </c>
      <c r="P223" s="49" t="e">
        <f>SUM(Table26[[#This Row],[عملکرد دوره عملیاتی]:[عملکرد دوره ستادی]])</f>
        <v>#N/A</v>
      </c>
      <c r="Q223" s="72">
        <v>100</v>
      </c>
      <c r="R223" s="48">
        <f ca="1">OFFSET(Table10[[#Headers],[امتیاز]],MATCH(Table26[[#This Row],[رضایت]],Table10[کف],1),0)</f>
        <v>5</v>
      </c>
      <c r="S223" s="49" t="e">
        <f ca="1">(VLOOKUP(Table26[[#This Row],[شماره پرسنلی]],Table1[#All],16,FALSE)+Table26[[#This Row],[امتیاز کارکرد]]+Table26[[#This Row],[امتیاز رضایت]])*Table26[[#This Row],[رتبه کارمند]]*Table26[[#This Row],[امتیاز عملکرد]]</f>
        <v>#N/A</v>
      </c>
      <c r="T223" s="50" t="e">
        <f ca="1">ROUND(Table26[[#This Row],[امتیاز نهایی]]*'تنظیمات دوره'!$B$6,0)</f>
        <v>#N/A</v>
      </c>
      <c r="U223" s="46"/>
    </row>
    <row r="224" spans="1:21" x14ac:dyDescent="0.15">
      <c r="A224" s="42">
        <v>221</v>
      </c>
      <c r="B224" s="35"/>
      <c r="C224" s="36" t="e">
        <f>VLOOKUP(Table26[[#This Row],[شماره پرسنلی]],Table1[[شماره پرسنلی]:[نام خانوادگی]],2,FALSE)&amp; " " &amp; VLOOKUP(Table26[[#This Row],[شماره پرسنلی]],Table1[[شماره پرسنلی]:[نام خانوادگی]],3,FALSE)</f>
        <v>#N/A</v>
      </c>
      <c r="D224" s="36" t="e">
        <f>VLOOKUP(Table26[[#This Row],[شماره پرسنلی]],Table1[#All],7,FALSE)</f>
        <v>#N/A</v>
      </c>
      <c r="E224" s="48" t="e">
        <f>VLOOKUP(Table26[[#This Row],[شماره پرسنلی]],Table1[#All],6,FALSE)</f>
        <v>#N/A</v>
      </c>
      <c r="F224" s="37">
        <v>168</v>
      </c>
      <c r="G224" s="49">
        <f>Table26[[#This Row],[کارکرد دوره (ساعت)]]/8*'جداول پایه'!$B$24</f>
        <v>2.1</v>
      </c>
      <c r="H224" s="37">
        <v>0</v>
      </c>
      <c r="I224" s="37">
        <v>17</v>
      </c>
      <c r="J224" s="37">
        <v>0</v>
      </c>
      <c r="K224" s="37">
        <v>0</v>
      </c>
      <c r="L224" s="37">
        <v>0</v>
      </c>
      <c r="M224" s="49" t="e">
        <f>IF(Table26[[#This Row],[جایگاه سازمانی]]="عملیاتی",(Table26[[#This Row],[تعداد ماموریت شهری]]/7+Table26[[#This Row],[تعداد ماموریت جاده ای]]/3)*0.1+1,0)</f>
        <v>#N/A</v>
      </c>
      <c r="N224" s="49" t="e">
        <f ca="1">IF(Table26[[#This Row],[جایگاه سازمانی]]="دیسپچ",OFFSET(TblDispatch[[#Headers],[امتیاز]],MATCH(Table26[[#This Row],[تعداد تماس در دوره]]/'تنظیمات دوره'!$B$3,TblDispatch[کف],1),0)*'تنظیمات دوره'!$B$3,0)</f>
        <v>#N/A</v>
      </c>
      <c r="O224" s="49" t="e">
        <f>IF(Table26[[#This Row],[جایگاه سازمانی]]="ستاد",(Table26[[#This Row],[تعداد بازدید میدانی در دوره]]/2+Table26[[#This Row],[تعداد فرماندهی حادثه در دوره]])*0.1+1,0)</f>
        <v>#N/A</v>
      </c>
      <c r="P224" s="49" t="e">
        <f>SUM(Table26[[#This Row],[عملکرد دوره عملیاتی]:[عملکرد دوره ستادی]])</f>
        <v>#N/A</v>
      </c>
      <c r="Q224" s="48">
        <v>100</v>
      </c>
      <c r="R224" s="48">
        <f ca="1">OFFSET(Table10[[#Headers],[امتیاز]],MATCH(Table26[[#This Row],[رضایت]],Table10[کف],1),0)</f>
        <v>5</v>
      </c>
      <c r="S224" s="49" t="e">
        <f ca="1">(VLOOKUP(Table26[[#This Row],[شماره پرسنلی]],Table1[#All],16,FALSE)+Table26[[#This Row],[امتیاز کارکرد]]+Table26[[#This Row],[امتیاز رضایت]])*Table26[[#This Row],[رتبه کارمند]]*Table26[[#This Row],[امتیاز عملکرد]]</f>
        <v>#N/A</v>
      </c>
      <c r="T224" s="50" t="e">
        <f ca="1">ROUND(Table26[[#This Row],[امتیاز نهایی]]*'تنظیمات دوره'!$B$6,0)</f>
        <v>#N/A</v>
      </c>
      <c r="U224" s="43"/>
    </row>
    <row r="225" spans="1:21" x14ac:dyDescent="0.15">
      <c r="A225" s="42">
        <v>222</v>
      </c>
      <c r="B225" s="66"/>
      <c r="C225" s="67" t="e">
        <f>VLOOKUP(Table26[[#This Row],[شماره پرسنلی]],Table1[[شماره پرسنلی]:[نام خانوادگی]],2,FALSE)&amp; " " &amp; VLOOKUP(Table26[[#This Row],[شماره پرسنلی]],Table1[[شماره پرسنلی]:[نام خانوادگی]],3,FALSE)</f>
        <v>#N/A</v>
      </c>
      <c r="D225" s="67" t="e">
        <f>VLOOKUP(Table26[[#This Row],[شماره پرسنلی]],Table1[#All],7,FALSE)</f>
        <v>#N/A</v>
      </c>
      <c r="E225" s="68" t="e">
        <f>VLOOKUP(Table26[[#This Row],[شماره پرسنلی]],Table1[#All],6,FALSE)</f>
        <v>#N/A</v>
      </c>
      <c r="F225" s="69">
        <v>732</v>
      </c>
      <c r="G225" s="70">
        <f>Table26[[#This Row],[کارکرد دوره (ساعت)]]/8*'جداول پایه'!$B$24</f>
        <v>9.15</v>
      </c>
      <c r="H225" s="69">
        <v>40</v>
      </c>
      <c r="I225" s="69">
        <v>30</v>
      </c>
      <c r="J225" s="69">
        <v>0</v>
      </c>
      <c r="K225" s="69">
        <v>0</v>
      </c>
      <c r="L225" s="69">
        <v>0</v>
      </c>
      <c r="M225" s="70" t="e">
        <f>IF(Table26[[#This Row],[جایگاه سازمانی]]="عملیاتی",(Table26[[#This Row],[تعداد ماموریت شهری]]/7+Table26[[#This Row],[تعداد ماموریت جاده ای]]/3)*0.1+1,0)</f>
        <v>#N/A</v>
      </c>
      <c r="N225" s="70" t="e">
        <f ca="1">IF(Table26[[#This Row],[جایگاه سازمانی]]="دیسپچ",OFFSET(TblDispatch[[#Headers],[امتیاز]],MATCH(Table26[[#This Row],[تعداد تماس در دوره]]/'تنظیمات دوره'!$B$3,TblDispatch[کف],1),0)*'تنظیمات دوره'!$B$3,0)</f>
        <v>#N/A</v>
      </c>
      <c r="O225" s="70" t="e">
        <f>IF(Table26[[#This Row],[جایگاه سازمانی]]="ستاد",(Table26[[#This Row],[تعداد بازدید میدانی در دوره]]/2+Table26[[#This Row],[تعداد فرماندهی حادثه در دوره]])*0.1+1,0)</f>
        <v>#N/A</v>
      </c>
      <c r="P225" s="70" t="e">
        <f>SUM(Table26[[#This Row],[عملکرد دوره عملیاتی]:[عملکرد دوره ستادی]])</f>
        <v>#N/A</v>
      </c>
      <c r="Q225" s="68">
        <v>100</v>
      </c>
      <c r="R225" s="68">
        <f ca="1">OFFSET(Table10[[#Headers],[امتیاز]],MATCH(Table26[[#This Row],[رضایت]],Table10[کف],1),0)</f>
        <v>5</v>
      </c>
      <c r="S225" s="70" t="e">
        <f ca="1">(VLOOKUP(Table26[[#This Row],[شماره پرسنلی]],Table1[#All],16,FALSE)+Table26[[#This Row],[امتیاز کارکرد]]+Table26[[#This Row],[امتیاز رضایت]])*Table26[[#This Row],[رتبه کارمند]]*Table26[[#This Row],[امتیاز عملکرد]]</f>
        <v>#N/A</v>
      </c>
      <c r="T225" s="78" t="e">
        <f ca="1">ROUND(Table26[[#This Row],[امتیاز نهایی]]*'تنظیمات دوره'!$B$6,0)</f>
        <v>#N/A</v>
      </c>
      <c r="U225" s="43"/>
    </row>
    <row r="226" spans="1:21" x14ac:dyDescent="0.15">
      <c r="A226" s="42">
        <v>223</v>
      </c>
      <c r="B226" s="35"/>
      <c r="C226" s="36" t="e">
        <f>VLOOKUP(Table26[[#This Row],[شماره پرسنلی]],Table1[[شماره پرسنلی]:[نام خانوادگی]],2,FALSE)&amp; " " &amp; VLOOKUP(Table26[[#This Row],[شماره پرسنلی]],Table1[[شماره پرسنلی]:[نام خانوادگی]],3,FALSE)</f>
        <v>#N/A</v>
      </c>
      <c r="D226" s="36" t="e">
        <f>VLOOKUP(Table26[[#This Row],[شماره پرسنلی]],Table1[#All],7,FALSE)</f>
        <v>#N/A</v>
      </c>
      <c r="E226" s="48" t="e">
        <f>VLOOKUP(Table26[[#This Row],[شماره پرسنلی]],Table1[#All],6,FALSE)</f>
        <v>#N/A</v>
      </c>
      <c r="F226" s="37">
        <v>432</v>
      </c>
      <c r="G226" s="49">
        <f>Table26[[#This Row],[کارکرد دوره (ساعت)]]/8*'جداول پایه'!$B$24</f>
        <v>5.4</v>
      </c>
      <c r="H226" s="37">
        <v>38</v>
      </c>
      <c r="I226" s="37">
        <v>0</v>
      </c>
      <c r="J226" s="37">
        <v>0</v>
      </c>
      <c r="K226" s="37">
        <v>0</v>
      </c>
      <c r="L226" s="37">
        <v>0</v>
      </c>
      <c r="M226" s="49" t="e">
        <f>IF(Table26[[#This Row],[جایگاه سازمانی]]="عملیاتی",(Table26[[#This Row],[تعداد ماموریت شهری]]/7+Table26[[#This Row],[تعداد ماموریت جاده ای]]/3)*0.1+1,0)</f>
        <v>#N/A</v>
      </c>
      <c r="N226" s="49" t="e">
        <f ca="1">IF(Table26[[#This Row],[جایگاه سازمانی]]="دیسپچ",OFFSET(TblDispatch[[#Headers],[امتیاز]],MATCH(Table26[[#This Row],[تعداد تماس در دوره]]/'تنظیمات دوره'!$B$3,TblDispatch[کف],1),0)*'تنظیمات دوره'!$B$3,0)</f>
        <v>#N/A</v>
      </c>
      <c r="O226" s="49" t="e">
        <f>IF(Table26[[#This Row],[جایگاه سازمانی]]="ستاد",(Table26[[#This Row],[تعداد بازدید میدانی در دوره]]/2+Table26[[#This Row],[تعداد فرماندهی حادثه در دوره]])*0.1+1,0)</f>
        <v>#N/A</v>
      </c>
      <c r="P226" s="49" t="e">
        <f>SUM(Table26[[#This Row],[عملکرد دوره عملیاتی]:[عملکرد دوره ستادی]])</f>
        <v>#N/A</v>
      </c>
      <c r="Q226" s="48">
        <v>90</v>
      </c>
      <c r="R226" s="48">
        <f ca="1">OFFSET(Table10[[#Headers],[امتیاز]],MATCH(Table26[[#This Row],[رضایت]],Table10[کف],1),0)</f>
        <v>3.6</v>
      </c>
      <c r="S226" s="49" t="e">
        <f ca="1">(VLOOKUP(Table26[[#This Row],[شماره پرسنلی]],Table1[#All],16,FALSE)+Table26[[#This Row],[امتیاز کارکرد]]+Table26[[#This Row],[امتیاز رضایت]])*Table26[[#This Row],[رتبه کارمند]]*Table26[[#This Row],[امتیاز عملکرد]]</f>
        <v>#N/A</v>
      </c>
      <c r="T226" s="50" t="e">
        <f ca="1">ROUND(Table26[[#This Row],[امتیاز نهایی]]*'تنظیمات دوره'!$B$6,0)</f>
        <v>#N/A</v>
      </c>
      <c r="U226" s="43"/>
    </row>
    <row r="227" spans="1:21" x14ac:dyDescent="0.15">
      <c r="A227" s="42">
        <v>224</v>
      </c>
      <c r="B227" s="35"/>
      <c r="C227" s="36" t="e">
        <f>VLOOKUP(Table26[[#This Row],[شماره پرسنلی]],Table1[[شماره پرسنلی]:[نام خانوادگی]],2,FALSE)&amp; " " &amp; VLOOKUP(Table26[[#This Row],[شماره پرسنلی]],Table1[[شماره پرسنلی]:[نام خانوادگی]],3,FALSE)</f>
        <v>#N/A</v>
      </c>
      <c r="D227" s="36" t="e">
        <f>VLOOKUP(Table26[[#This Row],[شماره پرسنلی]],Table1[#All],7,FALSE)</f>
        <v>#N/A</v>
      </c>
      <c r="E227" s="48" t="e">
        <f>VLOOKUP(Table26[[#This Row],[شماره پرسنلی]],Table1[#All],6,FALSE)</f>
        <v>#N/A</v>
      </c>
      <c r="F227" s="37">
        <v>264</v>
      </c>
      <c r="G227" s="49">
        <f>Table26[[#This Row],[کارکرد دوره (ساعت)]]/8*'جداول پایه'!$B$24</f>
        <v>3.3000000000000003</v>
      </c>
      <c r="H227" s="37">
        <v>40</v>
      </c>
      <c r="I227" s="37">
        <v>0</v>
      </c>
      <c r="J227" s="37">
        <v>0</v>
      </c>
      <c r="K227" s="37">
        <v>0</v>
      </c>
      <c r="L227" s="37">
        <v>0</v>
      </c>
      <c r="M227" s="49" t="e">
        <f>IF(Table26[[#This Row],[جایگاه سازمانی]]="عملیاتی",(Table26[[#This Row],[تعداد ماموریت شهری]]/7+Table26[[#This Row],[تعداد ماموریت جاده ای]]/3)*0.1+1,0)</f>
        <v>#N/A</v>
      </c>
      <c r="N227" s="49" t="e">
        <f ca="1">IF(Table26[[#This Row],[جایگاه سازمانی]]="دیسپچ",OFFSET(TblDispatch[[#Headers],[امتیاز]],MATCH(Table26[[#This Row],[تعداد تماس در دوره]]/'تنظیمات دوره'!$B$3,TblDispatch[کف],1),0)*'تنظیمات دوره'!$B$3,0)</f>
        <v>#N/A</v>
      </c>
      <c r="O227" s="49" t="e">
        <f>IF(Table26[[#This Row],[جایگاه سازمانی]]="ستاد",(Table26[[#This Row],[تعداد بازدید میدانی در دوره]]/2+Table26[[#This Row],[تعداد فرماندهی حادثه در دوره]])*0.1+1,0)</f>
        <v>#N/A</v>
      </c>
      <c r="P227" s="49" t="e">
        <f>SUM(Table26[[#This Row],[عملکرد دوره عملیاتی]:[عملکرد دوره ستادی]])</f>
        <v>#N/A</v>
      </c>
      <c r="Q227" s="48">
        <v>100</v>
      </c>
      <c r="R227" s="48">
        <f ca="1">OFFSET(Table10[[#Headers],[امتیاز]],MATCH(Table26[[#This Row],[رضایت]],Table10[کف],1),0)</f>
        <v>5</v>
      </c>
      <c r="S227" s="49" t="e">
        <f ca="1">(VLOOKUP(Table26[[#This Row],[شماره پرسنلی]],Table1[#All],16,FALSE)+Table26[[#This Row],[امتیاز کارکرد]]+Table26[[#This Row],[امتیاز رضایت]])*Table26[[#This Row],[رتبه کارمند]]*Table26[[#This Row],[امتیاز عملکرد]]</f>
        <v>#N/A</v>
      </c>
      <c r="T227" s="50" t="e">
        <f ca="1">ROUND(Table26[[#This Row],[امتیاز نهایی]]*'تنظیمات دوره'!$B$6,0)</f>
        <v>#N/A</v>
      </c>
      <c r="U227" s="43"/>
    </row>
    <row r="228" spans="1:21" x14ac:dyDescent="0.15">
      <c r="A228" s="42">
        <v>225</v>
      </c>
      <c r="B228" s="35"/>
      <c r="C228" s="36" t="e">
        <f>VLOOKUP(Table26[[#This Row],[شماره پرسنلی]],Table1[[شماره پرسنلی]:[نام خانوادگی]],2,FALSE)&amp; " " &amp; VLOOKUP(Table26[[#This Row],[شماره پرسنلی]],Table1[[شماره پرسنلی]:[نام خانوادگی]],3,FALSE)</f>
        <v>#N/A</v>
      </c>
      <c r="D228" s="36" t="e">
        <f>VLOOKUP(Table26[[#This Row],[شماره پرسنلی]],Table1[#All],7,FALSE)</f>
        <v>#N/A</v>
      </c>
      <c r="E228" s="48" t="e">
        <f>VLOOKUP(Table26[[#This Row],[شماره پرسنلی]],Table1[#All],6,FALSE)</f>
        <v>#N/A</v>
      </c>
      <c r="F228" s="37">
        <v>654</v>
      </c>
      <c r="G228" s="49">
        <f>Table26[[#This Row],[کارکرد دوره (ساعت)]]/8*'جداول پایه'!$B$24</f>
        <v>8.1750000000000007</v>
      </c>
      <c r="H228" s="37">
        <v>32</v>
      </c>
      <c r="I228" s="37">
        <v>0</v>
      </c>
      <c r="J228" s="37">
        <v>0</v>
      </c>
      <c r="K228" s="37">
        <v>0</v>
      </c>
      <c r="L228" s="37">
        <v>0</v>
      </c>
      <c r="M228" s="49" t="e">
        <f>IF(Table26[[#This Row],[جایگاه سازمانی]]="عملیاتی",(Table26[[#This Row],[تعداد ماموریت شهری]]/7+Table26[[#This Row],[تعداد ماموریت جاده ای]]/3)*0.1+1,0)</f>
        <v>#N/A</v>
      </c>
      <c r="N228" s="49" t="e">
        <f ca="1">IF(Table26[[#This Row],[جایگاه سازمانی]]="دیسپچ",OFFSET(TblDispatch[[#Headers],[امتیاز]],MATCH(Table26[[#This Row],[تعداد تماس در دوره]]/'تنظیمات دوره'!$B$3,TblDispatch[کف],1),0)*'تنظیمات دوره'!$B$3,0)</f>
        <v>#N/A</v>
      </c>
      <c r="O228" s="49" t="e">
        <f>IF(Table26[[#This Row],[جایگاه سازمانی]]="ستاد",(Table26[[#This Row],[تعداد بازدید میدانی در دوره]]/2+Table26[[#This Row],[تعداد فرماندهی حادثه در دوره]])*0.1+1,0)</f>
        <v>#N/A</v>
      </c>
      <c r="P228" s="49" t="e">
        <f>SUM(Table26[[#This Row],[عملکرد دوره عملیاتی]:[عملکرد دوره ستادی]])</f>
        <v>#N/A</v>
      </c>
      <c r="Q228" s="48">
        <v>100</v>
      </c>
      <c r="R228" s="48">
        <f ca="1">OFFSET(Table10[[#Headers],[امتیاز]],MATCH(Table26[[#This Row],[رضایت]],Table10[کف],1),0)</f>
        <v>5</v>
      </c>
      <c r="S228" s="49" t="e">
        <f ca="1">(VLOOKUP(Table26[[#This Row],[شماره پرسنلی]],Table1[#All],16,FALSE)+Table26[[#This Row],[امتیاز کارکرد]]+Table26[[#This Row],[امتیاز رضایت]])*Table26[[#This Row],[رتبه کارمند]]*Table26[[#This Row],[امتیاز عملکرد]]</f>
        <v>#N/A</v>
      </c>
      <c r="T228" s="50" t="e">
        <f ca="1">ROUND(Table26[[#This Row],[امتیاز نهایی]]*'تنظیمات دوره'!$B$6,0)</f>
        <v>#N/A</v>
      </c>
      <c r="U228" s="43"/>
    </row>
    <row r="229" spans="1:21" x14ac:dyDescent="0.15">
      <c r="A229" s="42">
        <v>226</v>
      </c>
      <c r="B229" s="35"/>
      <c r="C229" s="36" t="e">
        <f>VLOOKUP(Table26[[#This Row],[شماره پرسنلی]],Table1[[شماره پرسنلی]:[نام خانوادگی]],2,FALSE)&amp; " " &amp; VLOOKUP(Table26[[#This Row],[شماره پرسنلی]],Table1[[شماره پرسنلی]:[نام خانوادگی]],3,FALSE)</f>
        <v>#N/A</v>
      </c>
      <c r="D229" s="36" t="e">
        <f>VLOOKUP(Table26[[#This Row],[شماره پرسنلی]],Table1[#All],7,FALSE)</f>
        <v>#N/A</v>
      </c>
      <c r="E229" s="48" t="e">
        <f>VLOOKUP(Table26[[#This Row],[شماره پرسنلی]],Table1[#All],6,FALSE)</f>
        <v>#N/A</v>
      </c>
      <c r="F229" s="37">
        <v>222</v>
      </c>
      <c r="G229" s="49">
        <f>Table26[[#This Row],[کارکرد دوره (ساعت)]]/8*'جداول پایه'!$B$24</f>
        <v>2.7750000000000004</v>
      </c>
      <c r="H229" s="37">
        <v>40</v>
      </c>
      <c r="I229" s="37">
        <v>0</v>
      </c>
      <c r="J229" s="37">
        <v>0</v>
      </c>
      <c r="K229" s="37">
        <v>0</v>
      </c>
      <c r="L229" s="37">
        <v>0</v>
      </c>
      <c r="M229" s="49" t="e">
        <f>IF(Table26[[#This Row],[جایگاه سازمانی]]="عملیاتی",(Table26[[#This Row],[تعداد ماموریت شهری]]/7+Table26[[#This Row],[تعداد ماموریت جاده ای]]/3)*0.1+1,0)</f>
        <v>#N/A</v>
      </c>
      <c r="N229" s="49" t="e">
        <f ca="1">IF(Table26[[#This Row],[جایگاه سازمانی]]="دیسپچ",OFFSET(TblDispatch[[#Headers],[امتیاز]],MATCH(Table26[[#This Row],[تعداد تماس در دوره]]/'تنظیمات دوره'!$B$3,TblDispatch[کف],1),0)*'تنظیمات دوره'!$B$3,0)</f>
        <v>#N/A</v>
      </c>
      <c r="O229" s="49" t="e">
        <f>IF(Table26[[#This Row],[جایگاه سازمانی]]="ستاد",(Table26[[#This Row],[تعداد بازدید میدانی در دوره]]/2+Table26[[#This Row],[تعداد فرماندهی حادثه در دوره]])*0.1+1,0)</f>
        <v>#N/A</v>
      </c>
      <c r="P229" s="49" t="e">
        <f>SUM(Table26[[#This Row],[عملکرد دوره عملیاتی]:[عملکرد دوره ستادی]])</f>
        <v>#N/A</v>
      </c>
      <c r="Q229" s="48">
        <v>100</v>
      </c>
      <c r="R229" s="48">
        <f ca="1">OFFSET(Table10[[#Headers],[امتیاز]],MATCH(Table26[[#This Row],[رضایت]],Table10[کف],1),0)</f>
        <v>5</v>
      </c>
      <c r="S229" s="49" t="e">
        <f ca="1">(VLOOKUP(Table26[[#This Row],[شماره پرسنلی]],Table1[#All],16,FALSE)+Table26[[#This Row],[امتیاز کارکرد]]+Table26[[#This Row],[امتیاز رضایت]])*Table26[[#This Row],[رتبه کارمند]]*Table26[[#This Row],[امتیاز عملکرد]]</f>
        <v>#N/A</v>
      </c>
      <c r="T229" s="50" t="e">
        <f ca="1">ROUND(Table26[[#This Row],[امتیاز نهایی]]*'تنظیمات دوره'!$B$6,0)</f>
        <v>#N/A</v>
      </c>
      <c r="U229" s="43"/>
    </row>
    <row r="230" spans="1:21" x14ac:dyDescent="0.15">
      <c r="A230" s="42">
        <v>227</v>
      </c>
      <c r="B230" s="35"/>
      <c r="C230" s="36" t="e">
        <f>VLOOKUP(Table26[[#This Row],[شماره پرسنلی]],Table1[[شماره پرسنلی]:[نام خانوادگی]],2,FALSE)&amp; " " &amp; VLOOKUP(Table26[[#This Row],[شماره پرسنلی]],Table1[[شماره پرسنلی]:[نام خانوادگی]],3,FALSE)</f>
        <v>#N/A</v>
      </c>
      <c r="D230" s="36" t="e">
        <f>VLOOKUP(Table26[[#This Row],[شماره پرسنلی]],Table1[#All],7,FALSE)</f>
        <v>#N/A</v>
      </c>
      <c r="E230" s="48" t="e">
        <f>VLOOKUP(Table26[[#This Row],[شماره پرسنلی]],Table1[#All],6,FALSE)</f>
        <v>#N/A</v>
      </c>
      <c r="F230" s="37">
        <v>400</v>
      </c>
      <c r="G230" s="49">
        <f>Table26[[#This Row],[کارکرد دوره (ساعت)]]/8*'جداول پایه'!$B$24</f>
        <v>5</v>
      </c>
      <c r="H230" s="37">
        <v>13</v>
      </c>
      <c r="I230" s="37">
        <v>0</v>
      </c>
      <c r="J230" s="37">
        <v>0</v>
      </c>
      <c r="K230" s="37">
        <v>0</v>
      </c>
      <c r="L230" s="37">
        <v>0</v>
      </c>
      <c r="M230" s="49" t="e">
        <f>IF(Table26[[#This Row],[جایگاه سازمانی]]="عملیاتی",(Table26[[#This Row],[تعداد ماموریت شهری]]/7+Table26[[#This Row],[تعداد ماموریت جاده ای]]/3)*0.1+1,0)</f>
        <v>#N/A</v>
      </c>
      <c r="N230" s="49" t="e">
        <f ca="1">IF(Table26[[#This Row],[جایگاه سازمانی]]="دیسپچ",OFFSET(TblDispatch[[#Headers],[امتیاز]],MATCH(Table26[[#This Row],[تعداد تماس در دوره]]/'تنظیمات دوره'!$B$3,TblDispatch[کف],1),0)*'تنظیمات دوره'!$B$3,0)</f>
        <v>#N/A</v>
      </c>
      <c r="O230" s="49" t="e">
        <f>IF(Table26[[#This Row],[جایگاه سازمانی]]="ستاد",(Table26[[#This Row],[تعداد بازدید میدانی در دوره]]/2+Table26[[#This Row],[تعداد فرماندهی حادثه در دوره]])*0.1+1,0)</f>
        <v>#N/A</v>
      </c>
      <c r="P230" s="49" t="e">
        <f>SUM(Table26[[#This Row],[عملکرد دوره عملیاتی]:[عملکرد دوره ستادی]])</f>
        <v>#N/A</v>
      </c>
      <c r="Q230" s="48">
        <v>100</v>
      </c>
      <c r="R230" s="48">
        <f ca="1">OFFSET(Table10[[#Headers],[امتیاز]],MATCH(Table26[[#This Row],[رضایت]],Table10[کف],1),0)</f>
        <v>5</v>
      </c>
      <c r="S230" s="49" t="e">
        <f ca="1">(VLOOKUP(Table26[[#This Row],[شماره پرسنلی]],Table1[#All],16,FALSE)+Table26[[#This Row],[امتیاز کارکرد]]+Table26[[#This Row],[امتیاز رضایت]])*Table26[[#This Row],[رتبه کارمند]]*Table26[[#This Row],[امتیاز عملکرد]]</f>
        <v>#N/A</v>
      </c>
      <c r="T230" s="50" t="e">
        <f ca="1">ROUND(Table26[[#This Row],[امتیاز نهایی]]*'تنظیمات دوره'!$B$6,0)</f>
        <v>#N/A</v>
      </c>
      <c r="U230" s="43"/>
    </row>
    <row r="231" spans="1:21" x14ac:dyDescent="0.15">
      <c r="A231" s="42">
        <v>228</v>
      </c>
      <c r="B231" s="35"/>
      <c r="C231" s="36" t="e">
        <f>VLOOKUP(Table26[[#This Row],[شماره پرسنلی]],Table1[[شماره پرسنلی]:[نام خانوادگی]],2,FALSE)&amp; " " &amp; VLOOKUP(Table26[[#This Row],[شماره پرسنلی]],Table1[[شماره پرسنلی]:[نام خانوادگی]],3,FALSE)</f>
        <v>#N/A</v>
      </c>
      <c r="D231" s="36" t="e">
        <f>VLOOKUP(Table26[[#This Row],[شماره پرسنلی]],Table1[#All],7,FALSE)</f>
        <v>#N/A</v>
      </c>
      <c r="E231" s="48" t="e">
        <f>VLOOKUP(Table26[[#This Row],[شماره پرسنلی]],Table1[#All],6,FALSE)</f>
        <v>#N/A</v>
      </c>
      <c r="F231" s="37">
        <v>402</v>
      </c>
      <c r="G231" s="49">
        <f>Table26[[#This Row],[کارکرد دوره (ساعت)]]/8*'جداول پایه'!$B$24</f>
        <v>5.0250000000000004</v>
      </c>
      <c r="H231" s="37">
        <v>78</v>
      </c>
      <c r="I231" s="37">
        <v>0</v>
      </c>
      <c r="J231" s="37">
        <v>0</v>
      </c>
      <c r="K231" s="37">
        <v>0</v>
      </c>
      <c r="L231" s="37">
        <v>0</v>
      </c>
      <c r="M231" s="49" t="e">
        <f>IF(Table26[[#This Row],[جایگاه سازمانی]]="عملیاتی",(Table26[[#This Row],[تعداد ماموریت شهری]]/7+Table26[[#This Row],[تعداد ماموریت جاده ای]]/3)*0.1+1,0)</f>
        <v>#N/A</v>
      </c>
      <c r="N231" s="49" t="e">
        <f ca="1">IF(Table26[[#This Row],[جایگاه سازمانی]]="دیسپچ",OFFSET(TblDispatch[[#Headers],[امتیاز]],MATCH(Table26[[#This Row],[تعداد تماس در دوره]]/'تنظیمات دوره'!$B$3,TblDispatch[کف],1),0)*'تنظیمات دوره'!$B$3,0)</f>
        <v>#N/A</v>
      </c>
      <c r="O231" s="49" t="e">
        <f>IF(Table26[[#This Row],[جایگاه سازمانی]]="ستاد",(Table26[[#This Row],[تعداد بازدید میدانی در دوره]]/2+Table26[[#This Row],[تعداد فرماندهی حادثه در دوره]])*0.1+1,0)</f>
        <v>#N/A</v>
      </c>
      <c r="P231" s="49" t="e">
        <f>SUM(Table26[[#This Row],[عملکرد دوره عملیاتی]:[عملکرد دوره ستادی]])</f>
        <v>#N/A</v>
      </c>
      <c r="Q231" s="48">
        <v>100</v>
      </c>
      <c r="R231" s="48">
        <f ca="1">OFFSET(Table10[[#Headers],[امتیاز]],MATCH(Table26[[#This Row],[رضایت]],Table10[کف],1),0)</f>
        <v>5</v>
      </c>
      <c r="S231" s="49" t="e">
        <f ca="1">(VLOOKUP(Table26[[#This Row],[شماره پرسنلی]],Table1[#All],16,FALSE)+Table26[[#This Row],[امتیاز کارکرد]]+Table26[[#This Row],[امتیاز رضایت]])*Table26[[#This Row],[رتبه کارمند]]*Table26[[#This Row],[امتیاز عملکرد]]</f>
        <v>#N/A</v>
      </c>
      <c r="T231" s="50" t="e">
        <f ca="1">ROUND(Table26[[#This Row],[امتیاز نهایی]]*'تنظیمات دوره'!$B$6,0)</f>
        <v>#N/A</v>
      </c>
      <c r="U231" s="43"/>
    </row>
    <row r="232" spans="1:21" x14ac:dyDescent="0.15">
      <c r="A232" s="42">
        <v>229</v>
      </c>
      <c r="B232" s="35"/>
      <c r="C232" s="36" t="e">
        <f>VLOOKUP(Table26[[#This Row],[شماره پرسنلی]],Table1[[شماره پرسنلی]:[نام خانوادگی]],2,FALSE)&amp; " " &amp; VLOOKUP(Table26[[#This Row],[شماره پرسنلی]],Table1[[شماره پرسنلی]:[نام خانوادگی]],3,FALSE)</f>
        <v>#N/A</v>
      </c>
      <c r="D232" s="36" t="e">
        <f>VLOOKUP(Table26[[#This Row],[شماره پرسنلی]],Table1[#All],7,FALSE)</f>
        <v>#N/A</v>
      </c>
      <c r="E232" s="48" t="e">
        <f>VLOOKUP(Table26[[#This Row],[شماره پرسنلی]],Table1[#All],6,FALSE)</f>
        <v>#N/A</v>
      </c>
      <c r="F232" s="37">
        <v>408</v>
      </c>
      <c r="G232" s="49">
        <f>Table26[[#This Row],[کارکرد دوره (ساعت)]]/8*'جداول پایه'!$B$24</f>
        <v>5.1000000000000005</v>
      </c>
      <c r="H232" s="37">
        <v>0</v>
      </c>
      <c r="I232" s="37">
        <v>20</v>
      </c>
      <c r="J232" s="37">
        <v>0</v>
      </c>
      <c r="K232" s="37">
        <v>0</v>
      </c>
      <c r="L232" s="37">
        <v>0</v>
      </c>
      <c r="M232" s="49" t="e">
        <f>IF(Table26[[#This Row],[جایگاه سازمانی]]="عملیاتی",(Table26[[#This Row],[تعداد ماموریت شهری]]/7+Table26[[#This Row],[تعداد ماموریت جاده ای]]/3)*0.1+1,0)</f>
        <v>#N/A</v>
      </c>
      <c r="N232" s="49" t="e">
        <f ca="1">IF(Table26[[#This Row],[جایگاه سازمانی]]="دیسپچ",OFFSET(TblDispatch[[#Headers],[امتیاز]],MATCH(Table26[[#This Row],[تعداد تماس در دوره]]/'تنظیمات دوره'!$B$3,TblDispatch[کف],1),0)*'تنظیمات دوره'!$B$3,0)</f>
        <v>#N/A</v>
      </c>
      <c r="O232" s="49" t="e">
        <f>IF(Table26[[#This Row],[جایگاه سازمانی]]="ستاد",(Table26[[#This Row],[تعداد بازدید میدانی در دوره]]/2+Table26[[#This Row],[تعداد فرماندهی حادثه در دوره]])*0.1+1,0)</f>
        <v>#N/A</v>
      </c>
      <c r="P232" s="49" t="e">
        <f>SUM(Table26[[#This Row],[عملکرد دوره عملیاتی]:[عملکرد دوره ستادی]])</f>
        <v>#N/A</v>
      </c>
      <c r="Q232" s="48">
        <v>100</v>
      </c>
      <c r="R232" s="48">
        <f ca="1">OFFSET(Table10[[#Headers],[امتیاز]],MATCH(Table26[[#This Row],[رضایت]],Table10[کف],1),0)</f>
        <v>5</v>
      </c>
      <c r="S232" s="49" t="e">
        <f ca="1">(VLOOKUP(Table26[[#This Row],[شماره پرسنلی]],Table1[#All],16,FALSE)+Table26[[#This Row],[امتیاز کارکرد]]+Table26[[#This Row],[امتیاز رضایت]])*Table26[[#This Row],[رتبه کارمند]]*Table26[[#This Row],[امتیاز عملکرد]]</f>
        <v>#N/A</v>
      </c>
      <c r="T232" s="50" t="e">
        <f ca="1">ROUND(Table26[[#This Row],[امتیاز نهایی]]*'تنظیمات دوره'!$B$6,0)</f>
        <v>#N/A</v>
      </c>
      <c r="U232" s="43"/>
    </row>
    <row r="233" spans="1:21" x14ac:dyDescent="0.15">
      <c r="A233" s="42">
        <v>230</v>
      </c>
      <c r="B233" s="35"/>
      <c r="C233" s="36" t="e">
        <f>VLOOKUP(Table26[[#This Row],[شماره پرسنلی]],Table1[[شماره پرسنلی]:[نام خانوادگی]],2,FALSE)&amp; " " &amp; VLOOKUP(Table26[[#This Row],[شماره پرسنلی]],Table1[[شماره پرسنلی]:[نام خانوادگی]],3,FALSE)</f>
        <v>#N/A</v>
      </c>
      <c r="D233" s="36" t="e">
        <f>VLOOKUP(Table26[[#This Row],[شماره پرسنلی]],Table1[#All],7,FALSE)</f>
        <v>#N/A</v>
      </c>
      <c r="E233" s="48" t="e">
        <f>VLOOKUP(Table26[[#This Row],[شماره پرسنلی]],Table1[#All],6,FALSE)</f>
        <v>#N/A</v>
      </c>
      <c r="F233" s="37">
        <v>468</v>
      </c>
      <c r="G233" s="49">
        <f>Table26[[#This Row],[کارکرد دوره (ساعت)]]/8*'جداول پایه'!$B$24</f>
        <v>5.8500000000000005</v>
      </c>
      <c r="H233" s="37">
        <v>3</v>
      </c>
      <c r="I233" s="37">
        <v>19</v>
      </c>
      <c r="J233" s="37">
        <v>0</v>
      </c>
      <c r="K233" s="37">
        <v>0</v>
      </c>
      <c r="L233" s="37">
        <v>0</v>
      </c>
      <c r="M233" s="49" t="e">
        <f>IF(Table26[[#This Row],[جایگاه سازمانی]]="عملیاتی",(Table26[[#This Row],[تعداد ماموریت شهری]]/7+Table26[[#This Row],[تعداد ماموریت جاده ای]]/3)*0.1+1,0)</f>
        <v>#N/A</v>
      </c>
      <c r="N233" s="49" t="e">
        <f ca="1">IF(Table26[[#This Row],[جایگاه سازمانی]]="دیسپچ",OFFSET(TblDispatch[[#Headers],[امتیاز]],MATCH(Table26[[#This Row],[تعداد تماس در دوره]]/'تنظیمات دوره'!$B$3,TblDispatch[کف],1),0)*'تنظیمات دوره'!$B$3,0)</f>
        <v>#N/A</v>
      </c>
      <c r="O233" s="49" t="e">
        <f>IF(Table26[[#This Row],[جایگاه سازمانی]]="ستاد",(Table26[[#This Row],[تعداد بازدید میدانی در دوره]]/2+Table26[[#This Row],[تعداد فرماندهی حادثه در دوره]])*0.1+1,0)</f>
        <v>#N/A</v>
      </c>
      <c r="P233" s="49" t="e">
        <f>SUM(Table26[[#This Row],[عملکرد دوره عملیاتی]:[عملکرد دوره ستادی]])</f>
        <v>#N/A</v>
      </c>
      <c r="Q233" s="48">
        <v>100</v>
      </c>
      <c r="R233" s="48">
        <f ca="1">OFFSET(Table10[[#Headers],[امتیاز]],MATCH(Table26[[#This Row],[رضایت]],Table10[کف],1),0)</f>
        <v>5</v>
      </c>
      <c r="S233" s="49" t="e">
        <f ca="1">(VLOOKUP(Table26[[#This Row],[شماره پرسنلی]],Table1[#All],16,FALSE)+Table26[[#This Row],[امتیاز کارکرد]]+Table26[[#This Row],[امتیاز رضایت]])*Table26[[#This Row],[رتبه کارمند]]*Table26[[#This Row],[امتیاز عملکرد]]</f>
        <v>#N/A</v>
      </c>
      <c r="T233" s="50" t="e">
        <f ca="1">ROUND(Table26[[#This Row],[امتیاز نهایی]]*'تنظیمات دوره'!$B$6,0)</f>
        <v>#N/A</v>
      </c>
      <c r="U233" s="43"/>
    </row>
    <row r="234" spans="1:21" x14ac:dyDescent="0.15">
      <c r="A234" s="42">
        <v>231</v>
      </c>
      <c r="B234" s="35"/>
      <c r="C234" s="36" t="e">
        <f>VLOOKUP(Table26[[#This Row],[شماره پرسنلی]],Table1[[شماره پرسنلی]:[نام خانوادگی]],2,FALSE)&amp; " " &amp; VLOOKUP(Table26[[#This Row],[شماره پرسنلی]],Table1[[شماره پرسنلی]:[نام خانوادگی]],3,FALSE)</f>
        <v>#N/A</v>
      </c>
      <c r="D234" s="36" t="e">
        <f>VLOOKUP(Table26[[#This Row],[شماره پرسنلی]],Table1[#All],7,FALSE)</f>
        <v>#N/A</v>
      </c>
      <c r="E234" s="48" t="e">
        <f>VLOOKUP(Table26[[#This Row],[شماره پرسنلی]],Table1[#All],6,FALSE)</f>
        <v>#N/A</v>
      </c>
      <c r="F234" s="37">
        <v>576</v>
      </c>
      <c r="G234" s="49">
        <f>Table26[[#This Row],[کارکرد دوره (ساعت)]]/8*'جداول پایه'!$B$24</f>
        <v>7.2</v>
      </c>
      <c r="H234" s="37">
        <v>0</v>
      </c>
      <c r="I234" s="37">
        <v>13</v>
      </c>
      <c r="J234" s="37">
        <v>0</v>
      </c>
      <c r="K234" s="37">
        <v>0</v>
      </c>
      <c r="L234" s="37">
        <v>0</v>
      </c>
      <c r="M234" s="49" t="e">
        <f>IF(Table26[[#This Row],[جایگاه سازمانی]]="عملیاتی",(Table26[[#This Row],[تعداد ماموریت شهری]]/7+Table26[[#This Row],[تعداد ماموریت جاده ای]]/3)*0.1+1,0)</f>
        <v>#N/A</v>
      </c>
      <c r="N234" s="49" t="e">
        <f ca="1">IF(Table26[[#This Row],[جایگاه سازمانی]]="دیسپچ",OFFSET(TblDispatch[[#Headers],[امتیاز]],MATCH(Table26[[#This Row],[تعداد تماس در دوره]]/'تنظیمات دوره'!$B$3,TblDispatch[کف],1),0)*'تنظیمات دوره'!$B$3,0)</f>
        <v>#N/A</v>
      </c>
      <c r="O234" s="49" t="e">
        <f>IF(Table26[[#This Row],[جایگاه سازمانی]]="ستاد",(Table26[[#This Row],[تعداد بازدید میدانی در دوره]]/2+Table26[[#This Row],[تعداد فرماندهی حادثه در دوره]])*0.1+1,0)</f>
        <v>#N/A</v>
      </c>
      <c r="P234" s="49" t="e">
        <f>SUM(Table26[[#This Row],[عملکرد دوره عملیاتی]:[عملکرد دوره ستادی]])</f>
        <v>#N/A</v>
      </c>
      <c r="Q234" s="48">
        <v>100</v>
      </c>
      <c r="R234" s="48">
        <f ca="1">OFFSET(Table10[[#Headers],[امتیاز]],MATCH(Table26[[#This Row],[رضایت]],Table10[کف],1),0)</f>
        <v>5</v>
      </c>
      <c r="S234" s="49" t="e">
        <f ca="1">(VLOOKUP(Table26[[#This Row],[شماره پرسنلی]],Table1[#All],16,FALSE)+Table26[[#This Row],[امتیاز کارکرد]]+Table26[[#This Row],[امتیاز رضایت]])*Table26[[#This Row],[رتبه کارمند]]*Table26[[#This Row],[امتیاز عملکرد]]</f>
        <v>#N/A</v>
      </c>
      <c r="T234" s="50" t="e">
        <f ca="1">ROUND(Table26[[#This Row],[امتیاز نهایی]]*'تنظیمات دوره'!$B$6,0)</f>
        <v>#N/A</v>
      </c>
      <c r="U234" s="43"/>
    </row>
    <row r="235" spans="1:21" x14ac:dyDescent="0.15">
      <c r="A235" s="42">
        <v>232</v>
      </c>
      <c r="B235" s="35"/>
      <c r="C235" s="36" t="e">
        <f>VLOOKUP(Table26[[#This Row],[شماره پرسنلی]],Table1[[شماره پرسنلی]:[نام خانوادگی]],2,FALSE)&amp; " " &amp; VLOOKUP(Table26[[#This Row],[شماره پرسنلی]],Table1[[شماره پرسنلی]:[نام خانوادگی]],3,FALSE)</f>
        <v>#N/A</v>
      </c>
      <c r="D235" s="36" t="e">
        <f>VLOOKUP(Table26[[#This Row],[شماره پرسنلی]],Table1[#All],7,FALSE)</f>
        <v>#N/A</v>
      </c>
      <c r="E235" s="48" t="e">
        <f>VLOOKUP(Table26[[#This Row],[شماره پرسنلی]],Table1[#All],6,FALSE)</f>
        <v>#N/A</v>
      </c>
      <c r="F235" s="37">
        <v>576</v>
      </c>
      <c r="G235" s="49">
        <f>Table26[[#This Row],[کارکرد دوره (ساعت)]]/8*'جداول پایه'!$B$24</f>
        <v>7.2</v>
      </c>
      <c r="H235" s="37">
        <v>0</v>
      </c>
      <c r="I235" s="37">
        <v>21</v>
      </c>
      <c r="J235" s="37">
        <v>0</v>
      </c>
      <c r="K235" s="37">
        <v>0</v>
      </c>
      <c r="L235" s="37">
        <v>0</v>
      </c>
      <c r="M235" s="49" t="e">
        <f>IF(Table26[[#This Row],[جایگاه سازمانی]]="عملیاتی",(Table26[[#This Row],[تعداد ماموریت شهری]]/7+Table26[[#This Row],[تعداد ماموریت جاده ای]]/3)*0.1+1,0)</f>
        <v>#N/A</v>
      </c>
      <c r="N235" s="49" t="e">
        <f ca="1">IF(Table26[[#This Row],[جایگاه سازمانی]]="دیسپچ",OFFSET(TblDispatch[[#Headers],[امتیاز]],MATCH(Table26[[#This Row],[تعداد تماس در دوره]]/'تنظیمات دوره'!$B$3,TblDispatch[کف],1),0)*'تنظیمات دوره'!$B$3,0)</f>
        <v>#N/A</v>
      </c>
      <c r="O235" s="49" t="e">
        <f>IF(Table26[[#This Row],[جایگاه سازمانی]]="ستاد",(Table26[[#This Row],[تعداد بازدید میدانی در دوره]]/2+Table26[[#This Row],[تعداد فرماندهی حادثه در دوره]])*0.1+1,0)</f>
        <v>#N/A</v>
      </c>
      <c r="P235" s="49" t="e">
        <f>SUM(Table26[[#This Row],[عملکرد دوره عملیاتی]:[عملکرد دوره ستادی]])</f>
        <v>#N/A</v>
      </c>
      <c r="Q235" s="48">
        <v>100</v>
      </c>
      <c r="R235" s="48">
        <f ca="1">OFFSET(Table10[[#Headers],[امتیاز]],MATCH(Table26[[#This Row],[رضایت]],Table10[کف],1),0)</f>
        <v>5</v>
      </c>
      <c r="S235" s="49" t="e">
        <f ca="1">(VLOOKUP(Table26[[#This Row],[شماره پرسنلی]],Table1[#All],16,FALSE)+Table26[[#This Row],[امتیاز کارکرد]]+Table26[[#This Row],[امتیاز رضایت]])*Table26[[#This Row],[رتبه کارمند]]*Table26[[#This Row],[امتیاز عملکرد]]</f>
        <v>#N/A</v>
      </c>
      <c r="T235" s="50" t="e">
        <f ca="1">ROUND(Table26[[#This Row],[امتیاز نهایی]]*'تنظیمات دوره'!$B$6,0)</f>
        <v>#N/A</v>
      </c>
      <c r="U235" s="43"/>
    </row>
    <row r="236" spans="1:21" x14ac:dyDescent="0.15">
      <c r="A236" s="42">
        <v>233</v>
      </c>
      <c r="B236" s="35"/>
      <c r="C236" s="36" t="e">
        <f>VLOOKUP(Table26[[#This Row],[شماره پرسنلی]],Table1[[شماره پرسنلی]:[نام خانوادگی]],2,FALSE)&amp; " " &amp; VLOOKUP(Table26[[#This Row],[شماره پرسنلی]],Table1[[شماره پرسنلی]:[نام خانوادگی]],3,FALSE)</f>
        <v>#N/A</v>
      </c>
      <c r="D236" s="36" t="e">
        <f>VLOOKUP(Table26[[#This Row],[شماره پرسنلی]],Table1[#All],7,FALSE)</f>
        <v>#N/A</v>
      </c>
      <c r="E236" s="48" t="e">
        <f>VLOOKUP(Table26[[#This Row],[شماره پرسنلی]],Table1[#All],6,FALSE)</f>
        <v>#N/A</v>
      </c>
      <c r="F236" s="37">
        <v>624</v>
      </c>
      <c r="G236" s="49">
        <f>Table26[[#This Row],[کارکرد دوره (ساعت)]]/8*'جداول پایه'!$B$24</f>
        <v>7.8000000000000007</v>
      </c>
      <c r="H236" s="37">
        <v>47</v>
      </c>
      <c r="I236" s="37">
        <v>23</v>
      </c>
      <c r="J236" s="37">
        <v>0</v>
      </c>
      <c r="K236" s="37">
        <v>0</v>
      </c>
      <c r="L236" s="37">
        <v>0</v>
      </c>
      <c r="M236" s="49" t="e">
        <f>IF(Table26[[#This Row],[جایگاه سازمانی]]="عملیاتی",(Table26[[#This Row],[تعداد ماموریت شهری]]/7+Table26[[#This Row],[تعداد ماموریت جاده ای]]/3)*0.1+1,0)</f>
        <v>#N/A</v>
      </c>
      <c r="N236" s="49" t="e">
        <f ca="1">IF(Table26[[#This Row],[جایگاه سازمانی]]="دیسپچ",OFFSET(TblDispatch[[#Headers],[امتیاز]],MATCH(Table26[[#This Row],[تعداد تماس در دوره]]/'تنظیمات دوره'!$B$3,TblDispatch[کف],1),0)*'تنظیمات دوره'!$B$3,0)</f>
        <v>#N/A</v>
      </c>
      <c r="O236" s="49" t="e">
        <f>IF(Table26[[#This Row],[جایگاه سازمانی]]="ستاد",(Table26[[#This Row],[تعداد بازدید میدانی در دوره]]/2+Table26[[#This Row],[تعداد فرماندهی حادثه در دوره]])*0.1+1,0)</f>
        <v>#N/A</v>
      </c>
      <c r="P236" s="49" t="e">
        <f>SUM(Table26[[#This Row],[عملکرد دوره عملیاتی]:[عملکرد دوره ستادی]])</f>
        <v>#N/A</v>
      </c>
      <c r="Q236" s="48">
        <v>100</v>
      </c>
      <c r="R236" s="48">
        <f ca="1">OFFSET(Table10[[#Headers],[امتیاز]],MATCH(Table26[[#This Row],[رضایت]],Table10[کف],1),0)</f>
        <v>5</v>
      </c>
      <c r="S236" s="49" t="e">
        <f ca="1">(VLOOKUP(Table26[[#This Row],[شماره پرسنلی]],Table1[#All],16,FALSE)+Table26[[#This Row],[امتیاز کارکرد]]+Table26[[#This Row],[امتیاز رضایت]])*Table26[[#This Row],[رتبه کارمند]]*Table26[[#This Row],[امتیاز عملکرد]]</f>
        <v>#N/A</v>
      </c>
      <c r="T236" s="50" t="e">
        <f ca="1">ROUND(Table26[[#This Row],[امتیاز نهایی]]*'تنظیمات دوره'!$B$6,0)</f>
        <v>#N/A</v>
      </c>
      <c r="U236" s="43"/>
    </row>
    <row r="237" spans="1:21" x14ac:dyDescent="0.15">
      <c r="A237" s="42">
        <v>234</v>
      </c>
      <c r="B237" s="35"/>
      <c r="C237" s="36" t="e">
        <f>VLOOKUP(Table26[[#This Row],[شماره پرسنلی]],Table1[[شماره پرسنلی]:[نام خانوادگی]],2,FALSE)&amp; " " &amp; VLOOKUP(Table26[[#This Row],[شماره پرسنلی]],Table1[[شماره پرسنلی]:[نام خانوادگی]],3,FALSE)</f>
        <v>#N/A</v>
      </c>
      <c r="D237" s="36" t="e">
        <f>VLOOKUP(Table26[[#This Row],[شماره پرسنلی]],Table1[#All],7,FALSE)</f>
        <v>#N/A</v>
      </c>
      <c r="E237" s="48" t="e">
        <f>VLOOKUP(Table26[[#This Row],[شماره پرسنلی]],Table1[#All],6,FALSE)</f>
        <v>#N/A</v>
      </c>
      <c r="F237" s="37">
        <v>504</v>
      </c>
      <c r="G237" s="49">
        <f>Table26[[#This Row],[کارکرد دوره (ساعت)]]/8*'جداول پایه'!$B$24</f>
        <v>6.3000000000000007</v>
      </c>
      <c r="H237" s="37">
        <v>0</v>
      </c>
      <c r="I237" s="37">
        <v>25</v>
      </c>
      <c r="J237" s="37">
        <v>0</v>
      </c>
      <c r="K237" s="37">
        <v>0</v>
      </c>
      <c r="L237" s="37">
        <v>0</v>
      </c>
      <c r="M237" s="49" t="e">
        <f>IF(Table26[[#This Row],[جایگاه سازمانی]]="عملیاتی",(Table26[[#This Row],[تعداد ماموریت شهری]]/7+Table26[[#This Row],[تعداد ماموریت جاده ای]]/3)*0.1+1,0)</f>
        <v>#N/A</v>
      </c>
      <c r="N237" s="49" t="e">
        <f ca="1">IF(Table26[[#This Row],[جایگاه سازمانی]]="دیسپچ",OFFSET(TblDispatch[[#Headers],[امتیاز]],MATCH(Table26[[#This Row],[تعداد تماس در دوره]]/'تنظیمات دوره'!$B$3,TblDispatch[کف],1),0)*'تنظیمات دوره'!$B$3,0)</f>
        <v>#N/A</v>
      </c>
      <c r="O237" s="49" t="e">
        <f>IF(Table26[[#This Row],[جایگاه سازمانی]]="ستاد",(Table26[[#This Row],[تعداد بازدید میدانی در دوره]]/2+Table26[[#This Row],[تعداد فرماندهی حادثه در دوره]])*0.1+1,0)</f>
        <v>#N/A</v>
      </c>
      <c r="P237" s="49" t="e">
        <f>SUM(Table26[[#This Row],[عملکرد دوره عملیاتی]:[عملکرد دوره ستادی]])</f>
        <v>#N/A</v>
      </c>
      <c r="Q237" s="48">
        <v>100</v>
      </c>
      <c r="R237" s="48">
        <f ca="1">OFFSET(Table10[[#Headers],[امتیاز]],MATCH(Table26[[#This Row],[رضایت]],Table10[کف],1),0)</f>
        <v>5</v>
      </c>
      <c r="S237" s="49" t="e">
        <f ca="1">(VLOOKUP(Table26[[#This Row],[شماره پرسنلی]],Table1[#All],16,FALSE)+Table26[[#This Row],[امتیاز کارکرد]]+Table26[[#This Row],[امتیاز رضایت]])*Table26[[#This Row],[رتبه کارمند]]*Table26[[#This Row],[امتیاز عملکرد]]</f>
        <v>#N/A</v>
      </c>
      <c r="T237" s="50" t="e">
        <f ca="1">ROUND(Table26[[#This Row],[امتیاز نهایی]]*'تنظیمات دوره'!$B$6,0)</f>
        <v>#N/A</v>
      </c>
      <c r="U237" s="43"/>
    </row>
    <row r="238" spans="1:21" x14ac:dyDescent="0.15">
      <c r="A238" s="42">
        <v>235</v>
      </c>
      <c r="B238" s="35"/>
      <c r="C238" s="36" t="e">
        <f>VLOOKUP(Table26[[#This Row],[شماره پرسنلی]],Table1[[شماره پرسنلی]:[نام خانوادگی]],2,FALSE)&amp; " " &amp; VLOOKUP(Table26[[#This Row],[شماره پرسنلی]],Table1[[شماره پرسنلی]:[نام خانوادگی]],3,FALSE)</f>
        <v>#N/A</v>
      </c>
      <c r="D238" s="36" t="e">
        <f>VLOOKUP(Table26[[#This Row],[شماره پرسنلی]],Table1[#All],7,FALSE)</f>
        <v>#N/A</v>
      </c>
      <c r="E238" s="48" t="e">
        <f>VLOOKUP(Table26[[#This Row],[شماره پرسنلی]],Table1[#All],6,FALSE)</f>
        <v>#N/A</v>
      </c>
      <c r="F238" s="37">
        <v>600</v>
      </c>
      <c r="G238" s="49">
        <f>Table26[[#This Row],[کارکرد دوره (ساعت)]]/8*'جداول پایه'!$B$24</f>
        <v>7.5</v>
      </c>
      <c r="H238" s="37">
        <v>0</v>
      </c>
      <c r="I238" s="37">
        <v>17</v>
      </c>
      <c r="J238" s="37">
        <v>0</v>
      </c>
      <c r="K238" s="37">
        <v>0</v>
      </c>
      <c r="L238" s="37">
        <v>0</v>
      </c>
      <c r="M238" s="49" t="e">
        <f>IF(Table26[[#This Row],[جایگاه سازمانی]]="عملیاتی",(Table26[[#This Row],[تعداد ماموریت شهری]]/7+Table26[[#This Row],[تعداد ماموریت جاده ای]]/3)*0.1+1,0)</f>
        <v>#N/A</v>
      </c>
      <c r="N238" s="49" t="e">
        <f ca="1">IF(Table26[[#This Row],[جایگاه سازمانی]]="دیسپچ",OFFSET(TblDispatch[[#Headers],[امتیاز]],MATCH(Table26[[#This Row],[تعداد تماس در دوره]]/'تنظیمات دوره'!$B$3,TblDispatch[کف],1),0)*'تنظیمات دوره'!$B$3,0)</f>
        <v>#N/A</v>
      </c>
      <c r="O238" s="49" t="e">
        <f>IF(Table26[[#This Row],[جایگاه سازمانی]]="ستاد",(Table26[[#This Row],[تعداد بازدید میدانی در دوره]]/2+Table26[[#This Row],[تعداد فرماندهی حادثه در دوره]])*0.1+1,0)</f>
        <v>#N/A</v>
      </c>
      <c r="P238" s="49" t="e">
        <f>SUM(Table26[[#This Row],[عملکرد دوره عملیاتی]:[عملکرد دوره ستادی]])</f>
        <v>#N/A</v>
      </c>
      <c r="Q238" s="48">
        <v>100</v>
      </c>
      <c r="R238" s="48">
        <f ca="1">OFFSET(Table10[[#Headers],[امتیاز]],MATCH(Table26[[#This Row],[رضایت]],Table10[کف],1),0)</f>
        <v>5</v>
      </c>
      <c r="S238" s="49" t="e">
        <f ca="1">(VLOOKUP(Table26[[#This Row],[شماره پرسنلی]],Table1[#All],16,FALSE)+Table26[[#This Row],[امتیاز کارکرد]]+Table26[[#This Row],[امتیاز رضایت]])*Table26[[#This Row],[رتبه کارمند]]*Table26[[#This Row],[امتیاز عملکرد]]</f>
        <v>#N/A</v>
      </c>
      <c r="T238" s="50" t="e">
        <f ca="1">ROUND(Table26[[#This Row],[امتیاز نهایی]]*'تنظیمات دوره'!$B$6,0)</f>
        <v>#N/A</v>
      </c>
      <c r="U238" s="43"/>
    </row>
    <row r="239" spans="1:21" s="63" customFormat="1" x14ac:dyDescent="0.15">
      <c r="A239" s="42">
        <v>236</v>
      </c>
      <c r="B239" s="35"/>
      <c r="C239" s="36" t="e">
        <f>VLOOKUP(Table26[[#This Row],[شماره پرسنلی]],Table1[[شماره پرسنلی]:[نام خانوادگی]],2,FALSE)&amp; " " &amp; VLOOKUP(Table26[[#This Row],[شماره پرسنلی]],Table1[[شماره پرسنلی]:[نام خانوادگی]],3,FALSE)</f>
        <v>#N/A</v>
      </c>
      <c r="D239" s="36" t="e">
        <f>VLOOKUP(Table26[[#This Row],[شماره پرسنلی]],Table1[#All],7,FALSE)</f>
        <v>#N/A</v>
      </c>
      <c r="E239" s="48" t="e">
        <f>VLOOKUP(Table26[[#This Row],[شماره پرسنلی]],Table1[#All],6,FALSE)</f>
        <v>#N/A</v>
      </c>
      <c r="F239" s="37">
        <v>740</v>
      </c>
      <c r="G239" s="49">
        <f>Table26[[#This Row],[کارکرد دوره (ساعت)]]/8*'جداول پایه'!$B$24</f>
        <v>9.25</v>
      </c>
      <c r="H239" s="37">
        <v>46</v>
      </c>
      <c r="I239" s="37">
        <v>28</v>
      </c>
      <c r="J239" s="37">
        <v>0</v>
      </c>
      <c r="K239" s="37">
        <v>0</v>
      </c>
      <c r="L239" s="37">
        <v>0</v>
      </c>
      <c r="M239" s="49" t="e">
        <f>IF(Table26[[#This Row],[جایگاه سازمانی]]="عملیاتی",(Table26[[#This Row],[تعداد ماموریت شهری]]/7+Table26[[#This Row],[تعداد ماموریت جاده ای]]/3)*0.1+1,0)</f>
        <v>#N/A</v>
      </c>
      <c r="N239" s="49" t="e">
        <f ca="1">IF(Table26[[#This Row],[جایگاه سازمانی]]="دیسپچ",OFFSET(TblDispatch[[#Headers],[امتیاز]],MATCH(Table26[[#This Row],[تعداد تماس در دوره]]/'تنظیمات دوره'!$B$3,TblDispatch[کف],1),0)*'تنظیمات دوره'!$B$3,0)</f>
        <v>#N/A</v>
      </c>
      <c r="O239" s="49" t="e">
        <f>IF(Table26[[#This Row],[جایگاه سازمانی]]="ستاد",(Table26[[#This Row],[تعداد بازدید میدانی در دوره]]/2+Table26[[#This Row],[تعداد فرماندهی حادثه در دوره]])*0.1+1,0)</f>
        <v>#N/A</v>
      </c>
      <c r="P239" s="49" t="e">
        <f>SUM(Table26[[#This Row],[عملکرد دوره عملیاتی]:[عملکرد دوره ستادی]])</f>
        <v>#N/A</v>
      </c>
      <c r="Q239" s="48">
        <v>100</v>
      </c>
      <c r="R239" s="48">
        <f ca="1">OFFSET(Table10[[#Headers],[امتیاز]],MATCH(Table26[[#This Row],[رضایت]],Table10[کف],1),0)</f>
        <v>5</v>
      </c>
      <c r="S239" s="49" t="e">
        <f ca="1">(VLOOKUP(Table26[[#This Row],[شماره پرسنلی]],Table1[#All],16,FALSE)+Table26[[#This Row],[امتیاز کارکرد]]+Table26[[#This Row],[امتیاز رضایت]])*Table26[[#This Row],[رتبه کارمند]]*Table26[[#This Row],[امتیاز عملکرد]]</f>
        <v>#N/A</v>
      </c>
      <c r="T239" s="50" t="e">
        <f ca="1">ROUND(Table26[[#This Row],[امتیاز نهایی]]*'تنظیمات دوره'!$B$6,0)</f>
        <v>#N/A</v>
      </c>
      <c r="U239" s="43"/>
    </row>
    <row r="240" spans="1:21" x14ac:dyDescent="0.15">
      <c r="A240" s="42">
        <v>237</v>
      </c>
      <c r="B240" s="35"/>
      <c r="C240" s="36" t="e">
        <f>VLOOKUP(Table26[[#This Row],[شماره پرسنلی]],Table1[[شماره پرسنلی]:[نام خانوادگی]],2,FALSE)&amp; " " &amp; VLOOKUP(Table26[[#This Row],[شماره پرسنلی]],Table1[[شماره پرسنلی]:[نام خانوادگی]],3,FALSE)</f>
        <v>#N/A</v>
      </c>
      <c r="D240" s="36" t="e">
        <f>VLOOKUP(Table26[[#This Row],[شماره پرسنلی]],Table1[#All],7,FALSE)</f>
        <v>#N/A</v>
      </c>
      <c r="E240" s="48" t="e">
        <f>VLOOKUP(Table26[[#This Row],[شماره پرسنلی]],Table1[#All],6,FALSE)</f>
        <v>#N/A</v>
      </c>
      <c r="F240" s="35">
        <v>528</v>
      </c>
      <c r="G240" s="49">
        <f>Table26[[#This Row],[کارکرد دوره (ساعت)]]/8*'جداول پایه'!$B$24</f>
        <v>6.6000000000000005</v>
      </c>
      <c r="H240" s="35">
        <v>61</v>
      </c>
      <c r="I240" s="35">
        <v>0</v>
      </c>
      <c r="J240" s="35">
        <v>0</v>
      </c>
      <c r="K240" s="35">
        <v>0</v>
      </c>
      <c r="L240" s="35">
        <v>0</v>
      </c>
      <c r="M240" s="49" t="e">
        <f>IF(Table26[[#This Row],[جایگاه سازمانی]]="عملیاتی",(Table26[[#This Row],[تعداد ماموریت شهری]]/7+Table26[[#This Row],[تعداد ماموریت جاده ای]]/3)*0.1+1,0)</f>
        <v>#N/A</v>
      </c>
      <c r="N240" s="49" t="e">
        <f ca="1">IF(Table26[[#This Row],[جایگاه سازمانی]]="دیسپچ",OFFSET(TblDispatch[[#Headers],[امتیاز]],MATCH(Table26[[#This Row],[تعداد تماس در دوره]]/'تنظیمات دوره'!$B$3,TblDispatch[کف],1),0)*'تنظیمات دوره'!$B$3,0)</f>
        <v>#N/A</v>
      </c>
      <c r="O240" s="49" t="e">
        <f>IF(Table26[[#This Row],[جایگاه سازمانی]]="ستاد",(Table26[[#This Row],[تعداد بازدید میدانی در دوره]]/2+Table26[[#This Row],[تعداد فرماندهی حادثه در دوره]])*0.1+1,0)</f>
        <v>#N/A</v>
      </c>
      <c r="P240" s="49" t="e">
        <f>SUM(Table26[[#This Row],[عملکرد دوره عملیاتی]:[عملکرد دوره ستادی]])</f>
        <v>#N/A</v>
      </c>
      <c r="Q240" s="48">
        <v>100</v>
      </c>
      <c r="R240" s="48">
        <f ca="1">OFFSET(Table10[[#Headers],[امتیاز]],MATCH(Table26[[#This Row],[رضایت]],Table10[کف],1),0)</f>
        <v>5</v>
      </c>
      <c r="S240" s="49" t="e">
        <f ca="1">(VLOOKUP(Table26[[#This Row],[شماره پرسنلی]],Table1[#All],16,FALSE)+Table26[[#This Row],[امتیاز کارکرد]]+Table26[[#This Row],[امتیاز رضایت]])*Table26[[#This Row],[رتبه کارمند]]*Table26[[#This Row],[امتیاز عملکرد]]</f>
        <v>#N/A</v>
      </c>
      <c r="T240" s="50" t="e">
        <f ca="1">ROUND(Table26[[#This Row],[امتیاز نهایی]]*'تنظیمات دوره'!$B$6,0)</f>
        <v>#N/A</v>
      </c>
      <c r="U240" s="45"/>
    </row>
    <row r="241" spans="1:21" x14ac:dyDescent="0.15">
      <c r="A241" s="42">
        <v>238</v>
      </c>
      <c r="B241" s="35"/>
      <c r="C241" s="36" t="e">
        <f>VLOOKUP(Table26[[#This Row],[شماره پرسنلی]],Table1[[شماره پرسنلی]:[نام خانوادگی]],2,FALSE)&amp; " " &amp; VLOOKUP(Table26[[#This Row],[شماره پرسنلی]],Table1[[شماره پرسنلی]:[نام خانوادگی]],3,FALSE)</f>
        <v>#N/A</v>
      </c>
      <c r="D241" s="36" t="e">
        <f>VLOOKUP(Table26[[#This Row],[شماره پرسنلی]],Table1[#All],7,FALSE)</f>
        <v>#N/A</v>
      </c>
      <c r="E241" s="48" t="e">
        <f>VLOOKUP(Table26[[#This Row],[شماره پرسنلی]],Table1[#All],6,FALSE)</f>
        <v>#N/A</v>
      </c>
      <c r="F241" s="35">
        <v>408</v>
      </c>
      <c r="G241" s="49">
        <f>Table26[[#This Row],[کارکرد دوره (ساعت)]]/8*'جداول پایه'!$B$24</f>
        <v>5.1000000000000005</v>
      </c>
      <c r="H241" s="35">
        <v>41</v>
      </c>
      <c r="I241" s="35">
        <v>0</v>
      </c>
      <c r="J241" s="37">
        <v>0</v>
      </c>
      <c r="K241" s="37">
        <v>0</v>
      </c>
      <c r="L241" s="37">
        <v>0</v>
      </c>
      <c r="M241" s="49" t="e">
        <f>IF(Table26[[#This Row],[جایگاه سازمانی]]="عملیاتی",(Table26[[#This Row],[تعداد ماموریت شهری]]/7+Table26[[#This Row],[تعداد ماموریت جاده ای]]/3)*0.1+1,0)</f>
        <v>#N/A</v>
      </c>
      <c r="N241" s="49" t="e">
        <f ca="1">IF(Table26[[#This Row],[جایگاه سازمانی]]="دیسپچ",OFFSET(TblDispatch[[#Headers],[امتیاز]],MATCH(Table26[[#This Row],[تعداد تماس در دوره]]/'تنظیمات دوره'!$B$3,TblDispatch[کف],1),0)*'تنظیمات دوره'!$B$3,0)</f>
        <v>#N/A</v>
      </c>
      <c r="O241" s="49" t="e">
        <f>IF(Table26[[#This Row],[جایگاه سازمانی]]="ستاد",(Table26[[#This Row],[تعداد بازدید میدانی در دوره]]/2+Table26[[#This Row],[تعداد فرماندهی حادثه در دوره]])*0.1+1,0)</f>
        <v>#N/A</v>
      </c>
      <c r="P241" s="49" t="e">
        <f>SUM(Table26[[#This Row],[عملکرد دوره عملیاتی]:[عملکرد دوره ستادی]])</f>
        <v>#N/A</v>
      </c>
      <c r="Q241" s="48">
        <v>100</v>
      </c>
      <c r="R241" s="48">
        <f ca="1">OFFSET(Table10[[#Headers],[امتیاز]],MATCH(Table26[[#This Row],[رضایت]],Table10[کف],1),0)</f>
        <v>5</v>
      </c>
      <c r="S241" s="49" t="e">
        <f ca="1">(VLOOKUP(Table26[[#This Row],[شماره پرسنلی]],Table1[#All],16,FALSE)+Table26[[#This Row],[امتیاز کارکرد]]+Table26[[#This Row],[امتیاز رضایت]])*Table26[[#This Row],[رتبه کارمند]]*Table26[[#This Row],[امتیاز عملکرد]]</f>
        <v>#N/A</v>
      </c>
      <c r="T241" s="50" t="e">
        <f ca="1">ROUND(Table26[[#This Row],[امتیاز نهایی]]*'تنظیمات دوره'!$B$6,0)</f>
        <v>#N/A</v>
      </c>
      <c r="U241" s="45"/>
    </row>
    <row r="242" spans="1:21" x14ac:dyDescent="0.15">
      <c r="A242" s="42">
        <v>239</v>
      </c>
      <c r="B242" s="35"/>
      <c r="C242" s="36" t="e">
        <f>VLOOKUP(Table26[[#This Row],[شماره پرسنلی]],Table1[[شماره پرسنلی]:[نام خانوادگی]],2,FALSE)&amp; " " &amp; VLOOKUP(Table26[[#This Row],[شماره پرسنلی]],Table1[[شماره پرسنلی]:[نام خانوادگی]],3,FALSE)</f>
        <v>#N/A</v>
      </c>
      <c r="D242" s="36" t="e">
        <f>VLOOKUP(Table26[[#This Row],[شماره پرسنلی]],Table1[#All],7,FALSE)</f>
        <v>#N/A</v>
      </c>
      <c r="E242" s="48" t="e">
        <f>VLOOKUP(Table26[[#This Row],[شماره پرسنلی]],Table1[#All],6,FALSE)</f>
        <v>#N/A</v>
      </c>
      <c r="F242" s="37">
        <v>559</v>
      </c>
      <c r="G242" s="49">
        <f>Table26[[#This Row],[کارکرد دوره (ساعت)]]/8*'جداول پایه'!$B$24</f>
        <v>6.9875000000000007</v>
      </c>
      <c r="H242" s="37">
        <v>49</v>
      </c>
      <c r="I242" s="37">
        <v>0</v>
      </c>
      <c r="J242" s="37">
        <v>0</v>
      </c>
      <c r="K242" s="37">
        <v>0</v>
      </c>
      <c r="L242" s="37">
        <v>0</v>
      </c>
      <c r="M242" s="49" t="e">
        <f>IF(Table26[[#This Row],[جایگاه سازمانی]]="عملیاتی",(Table26[[#This Row],[تعداد ماموریت شهری]]/7+Table26[[#This Row],[تعداد ماموریت جاده ای]]/3)*0.1+1,0)</f>
        <v>#N/A</v>
      </c>
      <c r="N242" s="49" t="e">
        <f ca="1">IF(Table26[[#This Row],[جایگاه سازمانی]]="دیسپچ",OFFSET(TblDispatch[[#Headers],[امتیاز]],MATCH(Table26[[#This Row],[تعداد تماس در دوره]]/'تنظیمات دوره'!$B$3,TblDispatch[کف],1),0)*'تنظیمات دوره'!$B$3,0)</f>
        <v>#N/A</v>
      </c>
      <c r="O242" s="49" t="e">
        <f>IF(Table26[[#This Row],[جایگاه سازمانی]]="ستاد",(Table26[[#This Row],[تعداد بازدید میدانی در دوره]]/2+Table26[[#This Row],[تعداد فرماندهی حادثه در دوره]])*0.1+1,0)</f>
        <v>#N/A</v>
      </c>
      <c r="P242" s="49" t="e">
        <f>SUM(Table26[[#This Row],[عملکرد دوره عملیاتی]:[عملکرد دوره ستادی]])</f>
        <v>#N/A</v>
      </c>
      <c r="Q242" s="48">
        <v>90</v>
      </c>
      <c r="R242" s="48">
        <f ca="1">OFFSET(Table10[[#Headers],[امتیاز]],MATCH(Table26[[#This Row],[رضایت]],Table10[کف],1),0)</f>
        <v>3.6</v>
      </c>
      <c r="S242" s="49" t="e">
        <f ca="1">(VLOOKUP(Table26[[#This Row],[شماره پرسنلی]],Table1[#All],16,FALSE)+Table26[[#This Row],[امتیاز کارکرد]]+Table26[[#This Row],[امتیاز رضایت]])*Table26[[#This Row],[رتبه کارمند]]*Table26[[#This Row],[امتیاز عملکرد]]</f>
        <v>#N/A</v>
      </c>
      <c r="T242" s="50" t="e">
        <f ca="1">ROUND(Table26[[#This Row],[امتیاز نهایی]]*'تنظیمات دوره'!$B$6,0)</f>
        <v>#N/A</v>
      </c>
      <c r="U242" s="43"/>
    </row>
    <row r="243" spans="1:21" x14ac:dyDescent="0.15">
      <c r="A243" s="42">
        <v>240</v>
      </c>
      <c r="B243" s="66"/>
      <c r="C243" s="67" t="e">
        <f>VLOOKUP(Table26[[#This Row],[شماره پرسنلی]],Table1[[شماره پرسنلی]:[نام خانوادگی]],2,FALSE)&amp; " " &amp; VLOOKUP(Table26[[#This Row],[شماره پرسنلی]],Table1[[شماره پرسنلی]:[نام خانوادگی]],3,FALSE)</f>
        <v>#N/A</v>
      </c>
      <c r="D243" s="67" t="e">
        <f>VLOOKUP(Table26[[#This Row],[شماره پرسنلی]],Table1[#All],7,FALSE)</f>
        <v>#N/A</v>
      </c>
      <c r="E243" s="68" t="e">
        <f>VLOOKUP(Table26[[#This Row],[شماره پرسنلی]],Table1[#All],6,FALSE)</f>
        <v>#N/A</v>
      </c>
      <c r="F243" s="69">
        <v>714</v>
      </c>
      <c r="G243" s="70">
        <f>Table26[[#This Row],[کارکرد دوره (ساعت)]]/8*'جداول پایه'!$B$24</f>
        <v>8.9250000000000007</v>
      </c>
      <c r="H243" s="69">
        <v>30</v>
      </c>
      <c r="I243" s="69">
        <v>20</v>
      </c>
      <c r="J243" s="69">
        <v>0</v>
      </c>
      <c r="K243" s="69">
        <v>0</v>
      </c>
      <c r="L243" s="69">
        <v>0</v>
      </c>
      <c r="M243" s="70" t="e">
        <f>IF(Table26[[#This Row],[جایگاه سازمانی]]="عملیاتی",(Table26[[#This Row],[تعداد ماموریت شهری]]/7+Table26[[#This Row],[تعداد ماموریت جاده ای]]/3)*0.1+1,0)</f>
        <v>#N/A</v>
      </c>
      <c r="N243" s="70" t="e">
        <f ca="1">IF(Table26[[#This Row],[جایگاه سازمانی]]="دیسپچ",OFFSET(TblDispatch[[#Headers],[امتیاز]],MATCH(Table26[[#This Row],[تعداد تماس در دوره]]/'تنظیمات دوره'!$B$3,TblDispatch[کف],1),0)*'تنظیمات دوره'!$B$3,0)</f>
        <v>#N/A</v>
      </c>
      <c r="O243" s="70" t="e">
        <f>IF(Table26[[#This Row],[جایگاه سازمانی]]="ستاد",(Table26[[#This Row],[تعداد بازدید میدانی در دوره]]/2+Table26[[#This Row],[تعداد فرماندهی حادثه در دوره]])*0.1+1,0)</f>
        <v>#N/A</v>
      </c>
      <c r="P243" s="70" t="e">
        <f>SUM(Table26[[#This Row],[عملکرد دوره عملیاتی]:[عملکرد دوره ستادی]])</f>
        <v>#N/A</v>
      </c>
      <c r="Q243" s="68">
        <v>85</v>
      </c>
      <c r="R243" s="68">
        <f ca="1">OFFSET(Table10[[#Headers],[امتیاز]],MATCH(Table26[[#This Row],[رضایت]],Table10[کف],1),0)</f>
        <v>3.6</v>
      </c>
      <c r="S243" s="70" t="e">
        <f ca="1">(VLOOKUP(Table26[[#This Row],[شماره پرسنلی]],Table1[#All],16,FALSE)+Table26[[#This Row],[امتیاز کارکرد]]+Table26[[#This Row],[امتیاز رضایت]])*Table26[[#This Row],[رتبه کارمند]]*Table26[[#This Row],[امتیاز عملکرد]]</f>
        <v>#N/A</v>
      </c>
      <c r="T243" s="78" t="e">
        <f ca="1">ROUND(Table26[[#This Row],[امتیاز نهایی]]*'تنظیمات دوره'!$B$6,0)</f>
        <v>#N/A</v>
      </c>
      <c r="U243" s="43"/>
    </row>
    <row r="244" spans="1:21" x14ac:dyDescent="0.15">
      <c r="A244" s="42">
        <v>241</v>
      </c>
      <c r="B244" s="35"/>
      <c r="C244" s="36" t="e">
        <f>VLOOKUP(Table26[[#This Row],[شماره پرسنلی]],Table1[[شماره پرسنلی]:[نام خانوادگی]],2,FALSE)&amp; " " &amp; VLOOKUP(Table26[[#This Row],[شماره پرسنلی]],Table1[[شماره پرسنلی]:[نام خانوادگی]],3,FALSE)</f>
        <v>#N/A</v>
      </c>
      <c r="D244" s="36" t="e">
        <f>VLOOKUP(Table26[[#This Row],[شماره پرسنلی]],Table1[#All],7,FALSE)</f>
        <v>#N/A</v>
      </c>
      <c r="E244" s="48" t="e">
        <f>VLOOKUP(Table26[[#This Row],[شماره پرسنلی]],Table1[#All],6,FALSE)</f>
        <v>#N/A</v>
      </c>
      <c r="F244" s="37">
        <v>756</v>
      </c>
      <c r="G244" s="49">
        <f>Table26[[#This Row],[کارکرد دوره (ساعت)]]/8*'جداول پایه'!$B$24</f>
        <v>9.4500000000000011</v>
      </c>
      <c r="H244" s="37">
        <v>40</v>
      </c>
      <c r="I244" s="37">
        <v>0</v>
      </c>
      <c r="J244" s="37">
        <v>0</v>
      </c>
      <c r="K244" s="37">
        <v>0</v>
      </c>
      <c r="L244" s="37">
        <v>0</v>
      </c>
      <c r="M244" s="49" t="e">
        <f>IF(Table26[[#This Row],[جایگاه سازمانی]]="عملیاتی",(Table26[[#This Row],[تعداد ماموریت شهری]]/7+Table26[[#This Row],[تعداد ماموریت جاده ای]]/3)*0.1+1,0)</f>
        <v>#N/A</v>
      </c>
      <c r="N244" s="49" t="e">
        <f ca="1">IF(Table26[[#This Row],[جایگاه سازمانی]]="دیسپچ",OFFSET(TblDispatch[[#Headers],[امتیاز]],MATCH(Table26[[#This Row],[تعداد تماس در دوره]]/'تنظیمات دوره'!$B$3,TblDispatch[کف],1),0)*'تنظیمات دوره'!$B$3,0)</f>
        <v>#N/A</v>
      </c>
      <c r="O244" s="49" t="e">
        <f>IF(Table26[[#This Row],[جایگاه سازمانی]]="ستاد",(Table26[[#This Row],[تعداد بازدید میدانی در دوره]]/2+Table26[[#This Row],[تعداد فرماندهی حادثه در دوره]])*0.1+1,0)</f>
        <v>#N/A</v>
      </c>
      <c r="P244" s="49" t="e">
        <f>SUM(Table26[[#This Row],[عملکرد دوره عملیاتی]:[عملکرد دوره ستادی]])</f>
        <v>#N/A</v>
      </c>
      <c r="Q244" s="48">
        <v>100</v>
      </c>
      <c r="R244" s="48">
        <f ca="1">OFFSET(Table10[[#Headers],[امتیاز]],MATCH(Table26[[#This Row],[رضایت]],Table10[کف],1),0)</f>
        <v>5</v>
      </c>
      <c r="S244" s="49" t="e">
        <f ca="1">(VLOOKUP(Table26[[#This Row],[شماره پرسنلی]],Table1[#All],16,FALSE)+Table26[[#This Row],[امتیاز کارکرد]]+Table26[[#This Row],[امتیاز رضایت]])*Table26[[#This Row],[رتبه کارمند]]*Table26[[#This Row],[امتیاز عملکرد]]</f>
        <v>#N/A</v>
      </c>
      <c r="T244" s="50" t="e">
        <f ca="1">ROUND(Table26[[#This Row],[امتیاز نهایی]]*'تنظیمات دوره'!$B$6,0)</f>
        <v>#N/A</v>
      </c>
      <c r="U244" s="43"/>
    </row>
    <row r="245" spans="1:21" x14ac:dyDescent="0.15">
      <c r="A245" s="42">
        <v>242</v>
      </c>
      <c r="B245" s="35"/>
      <c r="C245" s="36" t="e">
        <f>VLOOKUP(Table26[[#This Row],[شماره پرسنلی]],Table1[[شماره پرسنلی]:[نام خانوادگی]],2,FALSE)&amp; " " &amp; VLOOKUP(Table26[[#This Row],[شماره پرسنلی]],Table1[[شماره پرسنلی]:[نام خانوادگی]],3,FALSE)</f>
        <v>#N/A</v>
      </c>
      <c r="D245" s="36" t="e">
        <f>VLOOKUP(Table26[[#This Row],[شماره پرسنلی]],Table1[#All],7,FALSE)</f>
        <v>#N/A</v>
      </c>
      <c r="E245" s="48" t="e">
        <f>VLOOKUP(Table26[[#This Row],[شماره پرسنلی]],Table1[#All],6,FALSE)</f>
        <v>#N/A</v>
      </c>
      <c r="F245" s="37">
        <v>444</v>
      </c>
      <c r="G245" s="49">
        <f>Table26[[#This Row],[کارکرد دوره (ساعت)]]/8*'جداول پایه'!$B$24</f>
        <v>5.5500000000000007</v>
      </c>
      <c r="H245" s="37">
        <v>40</v>
      </c>
      <c r="I245" s="37">
        <v>0</v>
      </c>
      <c r="J245" s="37">
        <v>0</v>
      </c>
      <c r="K245" s="37">
        <v>0</v>
      </c>
      <c r="L245" s="37">
        <v>0</v>
      </c>
      <c r="M245" s="49" t="e">
        <f>IF(Table26[[#This Row],[جایگاه سازمانی]]="عملیاتی",(Table26[[#This Row],[تعداد ماموریت شهری]]/7+Table26[[#This Row],[تعداد ماموریت جاده ای]]/3)*0.1+1,0)</f>
        <v>#N/A</v>
      </c>
      <c r="N245" s="49" t="e">
        <f ca="1">IF(Table26[[#This Row],[جایگاه سازمانی]]="دیسپچ",OFFSET(TblDispatch[[#Headers],[امتیاز]],MATCH(Table26[[#This Row],[تعداد تماس در دوره]]/'تنظیمات دوره'!$B$3,TblDispatch[کف],1),0)*'تنظیمات دوره'!$B$3,0)</f>
        <v>#N/A</v>
      </c>
      <c r="O245" s="49" t="e">
        <f>IF(Table26[[#This Row],[جایگاه سازمانی]]="ستاد",(Table26[[#This Row],[تعداد بازدید میدانی در دوره]]/2+Table26[[#This Row],[تعداد فرماندهی حادثه در دوره]])*0.1+1,0)</f>
        <v>#N/A</v>
      </c>
      <c r="P245" s="49" t="e">
        <f>SUM(Table26[[#This Row],[عملکرد دوره عملیاتی]:[عملکرد دوره ستادی]])</f>
        <v>#N/A</v>
      </c>
      <c r="Q245" s="48">
        <v>100</v>
      </c>
      <c r="R245" s="48">
        <f ca="1">OFFSET(Table10[[#Headers],[امتیاز]],MATCH(Table26[[#This Row],[رضایت]],Table10[کف],1),0)</f>
        <v>5</v>
      </c>
      <c r="S245" s="49" t="e">
        <f ca="1">(VLOOKUP(Table26[[#This Row],[شماره پرسنلی]],Table1[#All],16,FALSE)+Table26[[#This Row],[امتیاز کارکرد]]+Table26[[#This Row],[امتیاز رضایت]])*Table26[[#This Row],[رتبه کارمند]]*Table26[[#This Row],[امتیاز عملکرد]]</f>
        <v>#N/A</v>
      </c>
      <c r="T245" s="50" t="e">
        <f ca="1">ROUND(Table26[[#This Row],[امتیاز نهایی]]*'تنظیمات دوره'!$B$6,0)</f>
        <v>#N/A</v>
      </c>
      <c r="U245" s="43"/>
    </row>
    <row r="246" spans="1:21" x14ac:dyDescent="0.15">
      <c r="A246" s="42">
        <v>243</v>
      </c>
      <c r="B246" s="35"/>
      <c r="C246" s="36" t="e">
        <f>VLOOKUP(Table26[[#This Row],[شماره پرسنلی]],Table1[[شماره پرسنلی]:[نام خانوادگی]],2,FALSE)&amp; " " &amp; VLOOKUP(Table26[[#This Row],[شماره پرسنلی]],Table1[[شماره پرسنلی]:[نام خانوادگی]],3,FALSE)</f>
        <v>#N/A</v>
      </c>
      <c r="D246" s="36" t="e">
        <f>VLOOKUP(Table26[[#This Row],[شماره پرسنلی]],Table1[#All],7,FALSE)</f>
        <v>#N/A</v>
      </c>
      <c r="E246" s="48" t="e">
        <f>VLOOKUP(Table26[[#This Row],[شماره پرسنلی]],Table1[#All],6,FALSE)</f>
        <v>#N/A</v>
      </c>
      <c r="F246" s="37">
        <v>464</v>
      </c>
      <c r="G246" s="49">
        <f>Table26[[#This Row],[کارکرد دوره (ساعت)]]/8*'جداول پایه'!$B$24</f>
        <v>5.8000000000000007</v>
      </c>
      <c r="H246" s="37">
        <v>42</v>
      </c>
      <c r="I246" s="37">
        <v>0</v>
      </c>
      <c r="J246" s="37">
        <v>0</v>
      </c>
      <c r="K246" s="37">
        <v>0</v>
      </c>
      <c r="L246" s="37">
        <v>0</v>
      </c>
      <c r="M246" s="49" t="e">
        <f>IF(Table26[[#This Row],[جایگاه سازمانی]]="عملیاتی",(Table26[[#This Row],[تعداد ماموریت شهری]]/7+Table26[[#This Row],[تعداد ماموریت جاده ای]]/3)*0.1+1,0)</f>
        <v>#N/A</v>
      </c>
      <c r="N246" s="49" t="e">
        <f ca="1">IF(Table26[[#This Row],[جایگاه سازمانی]]="دیسپچ",OFFSET(TblDispatch[[#Headers],[امتیاز]],MATCH(Table26[[#This Row],[تعداد تماس در دوره]]/'تنظیمات دوره'!$B$3,TblDispatch[کف],1),0)*'تنظیمات دوره'!$B$3,0)</f>
        <v>#N/A</v>
      </c>
      <c r="O246" s="49" t="e">
        <f>IF(Table26[[#This Row],[جایگاه سازمانی]]="ستاد",(Table26[[#This Row],[تعداد بازدید میدانی در دوره]]/2+Table26[[#This Row],[تعداد فرماندهی حادثه در دوره]])*0.1+1,0)</f>
        <v>#N/A</v>
      </c>
      <c r="P246" s="49" t="e">
        <f>SUM(Table26[[#This Row],[عملکرد دوره عملیاتی]:[عملکرد دوره ستادی]])</f>
        <v>#N/A</v>
      </c>
      <c r="Q246" s="48">
        <v>90</v>
      </c>
      <c r="R246" s="48">
        <f ca="1">OFFSET(Table10[[#Headers],[امتیاز]],MATCH(Table26[[#This Row],[رضایت]],Table10[کف],1),0)</f>
        <v>3.6</v>
      </c>
      <c r="S246" s="49" t="e">
        <f ca="1">(VLOOKUP(Table26[[#This Row],[شماره پرسنلی]],Table1[#All],16,FALSE)+Table26[[#This Row],[امتیاز کارکرد]]+Table26[[#This Row],[امتیاز رضایت]])*Table26[[#This Row],[رتبه کارمند]]*Table26[[#This Row],[امتیاز عملکرد]]</f>
        <v>#N/A</v>
      </c>
      <c r="T246" s="50" t="e">
        <f ca="1">ROUND(Table26[[#This Row],[امتیاز نهایی]]*'تنظیمات دوره'!$B$6,0)</f>
        <v>#N/A</v>
      </c>
      <c r="U246" s="43"/>
    </row>
    <row r="247" spans="1:21" x14ac:dyDescent="0.15">
      <c r="A247" s="42">
        <v>244</v>
      </c>
      <c r="B247" s="35"/>
      <c r="C247" s="36" t="e">
        <f>VLOOKUP(Table26[[#This Row],[شماره پرسنلی]],Table1[[شماره پرسنلی]:[نام خانوادگی]],2,FALSE)&amp; " " &amp; VLOOKUP(Table26[[#This Row],[شماره پرسنلی]],Table1[[شماره پرسنلی]:[نام خانوادگی]],3,FALSE)</f>
        <v>#N/A</v>
      </c>
      <c r="D247" s="36" t="e">
        <f>VLOOKUP(Table26[[#This Row],[شماره پرسنلی]],Table1[#All],7,FALSE)</f>
        <v>#N/A</v>
      </c>
      <c r="E247" s="48" t="e">
        <f>VLOOKUP(Table26[[#This Row],[شماره پرسنلی]],Table1[#All],6,FALSE)</f>
        <v>#N/A</v>
      </c>
      <c r="F247" s="37">
        <v>504</v>
      </c>
      <c r="G247" s="49">
        <f>Table26[[#This Row],[کارکرد دوره (ساعت)]]/8*'جداول پایه'!$B$24</f>
        <v>6.3000000000000007</v>
      </c>
      <c r="H247" s="37">
        <v>16</v>
      </c>
      <c r="I247" s="37">
        <v>0</v>
      </c>
      <c r="J247" s="35">
        <v>0</v>
      </c>
      <c r="K247" s="35">
        <v>0</v>
      </c>
      <c r="L247" s="35">
        <v>0</v>
      </c>
      <c r="M247" s="49" t="e">
        <f>IF(Table26[[#This Row],[جایگاه سازمانی]]="عملیاتی",(Table26[[#This Row],[تعداد ماموریت شهری]]/7+Table26[[#This Row],[تعداد ماموریت جاده ای]]/3)*0.1+1,0)</f>
        <v>#N/A</v>
      </c>
      <c r="N247" s="49" t="e">
        <f ca="1">IF(Table26[[#This Row],[جایگاه سازمانی]]="دیسپچ",OFFSET(TblDispatch[[#Headers],[امتیاز]],MATCH(Table26[[#This Row],[تعداد تماس در دوره]]/'تنظیمات دوره'!$B$3,TblDispatch[کف],1),0)*'تنظیمات دوره'!$B$3,0)</f>
        <v>#N/A</v>
      </c>
      <c r="O247" s="49" t="e">
        <f>IF(Table26[[#This Row],[جایگاه سازمانی]]="ستاد",(Table26[[#This Row],[تعداد بازدید میدانی در دوره]]/2+Table26[[#This Row],[تعداد فرماندهی حادثه در دوره]])*0.1+1,0)</f>
        <v>#N/A</v>
      </c>
      <c r="P247" s="49" t="e">
        <f>SUM(Table26[[#This Row],[عملکرد دوره عملیاتی]:[عملکرد دوره ستادی]])</f>
        <v>#N/A</v>
      </c>
      <c r="Q247" s="48">
        <v>100</v>
      </c>
      <c r="R247" s="48">
        <f ca="1">OFFSET(Table10[[#Headers],[امتیاز]],MATCH(Table26[[#This Row],[رضایت]],Table10[کف],1),0)</f>
        <v>5</v>
      </c>
      <c r="S247" s="49" t="e">
        <f ca="1">(VLOOKUP(Table26[[#This Row],[شماره پرسنلی]],Table1[#All],16,FALSE)+Table26[[#This Row],[امتیاز کارکرد]]+Table26[[#This Row],[امتیاز رضایت]])*Table26[[#This Row],[رتبه کارمند]]*Table26[[#This Row],[امتیاز عملکرد]]</f>
        <v>#N/A</v>
      </c>
      <c r="T247" s="50" t="e">
        <f ca="1">ROUND(Table26[[#This Row],[امتیاز نهایی]]*'تنظیمات دوره'!$B$6,0)</f>
        <v>#N/A</v>
      </c>
      <c r="U247" s="43"/>
    </row>
    <row r="248" spans="1:21" x14ac:dyDescent="0.15">
      <c r="A248" s="42">
        <v>245</v>
      </c>
      <c r="B248" s="35"/>
      <c r="C248" s="36" t="e">
        <f>VLOOKUP(Table26[[#This Row],[شماره پرسنلی]],Table1[[شماره پرسنلی]:[نام خانوادگی]],2,FALSE)&amp; " " &amp; VLOOKUP(Table26[[#This Row],[شماره پرسنلی]],Table1[[شماره پرسنلی]:[نام خانوادگی]],3,FALSE)</f>
        <v>#N/A</v>
      </c>
      <c r="D248" s="36" t="e">
        <f>VLOOKUP(Table26[[#This Row],[شماره پرسنلی]],Table1[#All],7,FALSE)</f>
        <v>#N/A</v>
      </c>
      <c r="E248" s="48" t="e">
        <f>VLOOKUP(Table26[[#This Row],[شماره پرسنلی]],Table1[#All],6,FALSE)</f>
        <v>#N/A</v>
      </c>
      <c r="F248" s="37">
        <v>456</v>
      </c>
      <c r="G248" s="49">
        <f>Table26[[#This Row],[کارکرد دوره (ساعت)]]/8*'جداول پایه'!$B$24</f>
        <v>5.7</v>
      </c>
      <c r="H248" s="37">
        <v>0</v>
      </c>
      <c r="I248" s="37">
        <v>8</v>
      </c>
      <c r="J248" s="37">
        <v>0</v>
      </c>
      <c r="K248" s="37">
        <v>0</v>
      </c>
      <c r="L248" s="37">
        <v>0</v>
      </c>
      <c r="M248" s="49" t="e">
        <f>IF(Table26[[#This Row],[جایگاه سازمانی]]="عملیاتی",(Table26[[#This Row],[تعداد ماموریت شهری]]/7+Table26[[#This Row],[تعداد ماموریت جاده ای]]/3)*0.1+1,0)</f>
        <v>#N/A</v>
      </c>
      <c r="N248" s="49" t="e">
        <f ca="1">IF(Table26[[#This Row],[جایگاه سازمانی]]="دیسپچ",OFFSET(TblDispatch[[#Headers],[امتیاز]],MATCH(Table26[[#This Row],[تعداد تماس در دوره]]/'تنظیمات دوره'!$B$3,TblDispatch[کف],1),0)*'تنظیمات دوره'!$B$3,0)</f>
        <v>#N/A</v>
      </c>
      <c r="O248" s="49" t="e">
        <f>IF(Table26[[#This Row],[جایگاه سازمانی]]="ستاد",(Table26[[#This Row],[تعداد بازدید میدانی در دوره]]/2+Table26[[#This Row],[تعداد فرماندهی حادثه در دوره]])*0.1+1,0)</f>
        <v>#N/A</v>
      </c>
      <c r="P248" s="49" t="e">
        <f>SUM(Table26[[#This Row],[عملکرد دوره عملیاتی]:[عملکرد دوره ستادی]])</f>
        <v>#N/A</v>
      </c>
      <c r="Q248" s="48">
        <v>95</v>
      </c>
      <c r="R248" s="48">
        <f ca="1">OFFSET(Table10[[#Headers],[امتیاز]],MATCH(Table26[[#This Row],[رضایت]],Table10[کف],1),0)</f>
        <v>5</v>
      </c>
      <c r="S248" s="49" t="e">
        <f ca="1">(VLOOKUP(Table26[[#This Row],[شماره پرسنلی]],Table1[#All],16,FALSE)+Table26[[#This Row],[امتیاز کارکرد]]+Table26[[#This Row],[امتیاز رضایت]])*Table26[[#This Row],[رتبه کارمند]]*Table26[[#This Row],[امتیاز عملکرد]]</f>
        <v>#N/A</v>
      </c>
      <c r="T248" s="50" t="e">
        <f ca="1">ROUND(Table26[[#This Row],[امتیاز نهایی]]*'تنظیمات دوره'!$B$6,0)</f>
        <v>#N/A</v>
      </c>
      <c r="U248" s="43"/>
    </row>
    <row r="249" spans="1:21" x14ac:dyDescent="0.15">
      <c r="A249" s="42">
        <v>246</v>
      </c>
      <c r="B249" s="35"/>
      <c r="C249" s="36" t="e">
        <f>VLOOKUP(Table26[[#This Row],[شماره پرسنلی]],Table1[[شماره پرسنلی]:[نام خانوادگی]],2,FALSE)&amp; " " &amp; VLOOKUP(Table26[[#This Row],[شماره پرسنلی]],Table1[[شماره پرسنلی]:[نام خانوادگی]],3,FALSE)</f>
        <v>#N/A</v>
      </c>
      <c r="D249" s="36" t="e">
        <f>VLOOKUP(Table26[[#This Row],[شماره پرسنلی]],Table1[#All],7,FALSE)</f>
        <v>#N/A</v>
      </c>
      <c r="E249" s="48" t="e">
        <f>VLOOKUP(Table26[[#This Row],[شماره پرسنلی]],Table1[#All],6,FALSE)</f>
        <v>#N/A</v>
      </c>
      <c r="F249" s="37">
        <v>402</v>
      </c>
      <c r="G249" s="49">
        <f>Table26[[#This Row],[کارکرد دوره (ساعت)]]/8*'جداول پایه'!$B$24</f>
        <v>5.0250000000000004</v>
      </c>
      <c r="H249" s="37">
        <v>59</v>
      </c>
      <c r="I249" s="37">
        <v>0</v>
      </c>
      <c r="J249" s="37">
        <v>0</v>
      </c>
      <c r="K249" s="37">
        <v>0</v>
      </c>
      <c r="L249" s="37">
        <v>0</v>
      </c>
      <c r="M249" s="49" t="e">
        <f>IF(Table26[[#This Row],[جایگاه سازمانی]]="عملیاتی",(Table26[[#This Row],[تعداد ماموریت شهری]]/7+Table26[[#This Row],[تعداد ماموریت جاده ای]]/3)*0.1+1,0)</f>
        <v>#N/A</v>
      </c>
      <c r="N249" s="49" t="e">
        <f ca="1">IF(Table26[[#This Row],[جایگاه سازمانی]]="دیسپچ",OFFSET(TblDispatch[[#Headers],[امتیاز]],MATCH(Table26[[#This Row],[تعداد تماس در دوره]]/'تنظیمات دوره'!$B$3,TblDispatch[کف],1),0)*'تنظیمات دوره'!$B$3,0)</f>
        <v>#N/A</v>
      </c>
      <c r="O249" s="49" t="e">
        <f>IF(Table26[[#This Row],[جایگاه سازمانی]]="ستاد",(Table26[[#This Row],[تعداد بازدید میدانی در دوره]]/2+Table26[[#This Row],[تعداد فرماندهی حادثه در دوره]])*0.1+1,0)</f>
        <v>#N/A</v>
      </c>
      <c r="P249" s="49" t="e">
        <f>SUM(Table26[[#This Row],[عملکرد دوره عملیاتی]:[عملکرد دوره ستادی]])</f>
        <v>#N/A</v>
      </c>
      <c r="Q249" s="48">
        <v>80</v>
      </c>
      <c r="R249" s="48">
        <f ca="1">OFFSET(Table10[[#Headers],[امتیاز]],MATCH(Table26[[#This Row],[رضایت]],Table10[کف],1),0)</f>
        <v>2.5</v>
      </c>
      <c r="S249" s="49" t="e">
        <f ca="1">(VLOOKUP(Table26[[#This Row],[شماره پرسنلی]],Table1[#All],16,FALSE)+Table26[[#This Row],[امتیاز کارکرد]]+Table26[[#This Row],[امتیاز رضایت]])*Table26[[#This Row],[رتبه کارمند]]*Table26[[#This Row],[امتیاز عملکرد]]</f>
        <v>#N/A</v>
      </c>
      <c r="T249" s="50" t="e">
        <f ca="1">ROUND(Table26[[#This Row],[امتیاز نهایی]]*'تنظیمات دوره'!$B$6,0)</f>
        <v>#N/A</v>
      </c>
      <c r="U249" s="43"/>
    </row>
    <row r="250" spans="1:21" x14ac:dyDescent="0.15">
      <c r="A250" s="42">
        <v>247</v>
      </c>
      <c r="B250" s="35"/>
      <c r="C250" s="36" t="e">
        <f>VLOOKUP(Table26[[#This Row],[شماره پرسنلی]],Table1[[شماره پرسنلی]:[نام خانوادگی]],2,FALSE)&amp; " " &amp; VLOOKUP(Table26[[#This Row],[شماره پرسنلی]],Table1[[شماره پرسنلی]:[نام خانوادگی]],3,FALSE)</f>
        <v>#N/A</v>
      </c>
      <c r="D250" s="36" t="e">
        <f>VLOOKUP(Table26[[#This Row],[شماره پرسنلی]],Table1[#All],7,FALSE)</f>
        <v>#N/A</v>
      </c>
      <c r="E250" s="48" t="e">
        <f>VLOOKUP(Table26[[#This Row],[شماره پرسنلی]],Table1[#All],6,FALSE)</f>
        <v>#N/A</v>
      </c>
      <c r="F250" s="37">
        <v>354</v>
      </c>
      <c r="G250" s="49">
        <f>Table26[[#This Row],[کارکرد دوره (ساعت)]]/8*'جداول پایه'!$B$24</f>
        <v>4.4249999999999998</v>
      </c>
      <c r="H250" s="37">
        <v>54</v>
      </c>
      <c r="I250" s="37">
        <v>0</v>
      </c>
      <c r="J250" s="37">
        <v>0</v>
      </c>
      <c r="K250" s="37">
        <v>0</v>
      </c>
      <c r="L250" s="37">
        <v>0</v>
      </c>
      <c r="M250" s="49" t="e">
        <f>IF(Table26[[#This Row],[جایگاه سازمانی]]="عملیاتی",(Table26[[#This Row],[تعداد ماموریت شهری]]/7+Table26[[#This Row],[تعداد ماموریت جاده ای]]/3)*0.1+1,0)</f>
        <v>#N/A</v>
      </c>
      <c r="N250" s="49" t="e">
        <f ca="1">IF(Table26[[#This Row],[جایگاه سازمانی]]="دیسپچ",OFFSET(TblDispatch[[#Headers],[امتیاز]],MATCH(Table26[[#This Row],[تعداد تماس در دوره]]/'تنظیمات دوره'!$B$3,TblDispatch[کف],1),0)*'تنظیمات دوره'!$B$3,0)</f>
        <v>#N/A</v>
      </c>
      <c r="O250" s="49" t="e">
        <f>IF(Table26[[#This Row],[جایگاه سازمانی]]="ستاد",(Table26[[#This Row],[تعداد بازدید میدانی در دوره]]/2+Table26[[#This Row],[تعداد فرماندهی حادثه در دوره]])*0.1+1,0)</f>
        <v>#N/A</v>
      </c>
      <c r="P250" s="49" t="e">
        <f>SUM(Table26[[#This Row],[عملکرد دوره عملیاتی]:[عملکرد دوره ستادی]])</f>
        <v>#N/A</v>
      </c>
      <c r="Q250" s="48">
        <v>100</v>
      </c>
      <c r="R250" s="48">
        <f ca="1">OFFSET(Table10[[#Headers],[امتیاز]],MATCH(Table26[[#This Row],[رضایت]],Table10[کف],1),0)</f>
        <v>5</v>
      </c>
      <c r="S250" s="49" t="e">
        <f ca="1">(VLOOKUP(Table26[[#This Row],[شماره پرسنلی]],Table1[#All],16,FALSE)+Table26[[#This Row],[امتیاز کارکرد]]+Table26[[#This Row],[امتیاز رضایت]])*Table26[[#This Row],[رتبه کارمند]]*Table26[[#This Row],[امتیاز عملکرد]]</f>
        <v>#N/A</v>
      </c>
      <c r="T250" s="50" t="e">
        <f ca="1">ROUND(Table26[[#This Row],[امتیاز نهایی]]*'تنظیمات دوره'!$B$6,0)</f>
        <v>#N/A</v>
      </c>
      <c r="U250" s="43"/>
    </row>
    <row r="251" spans="1:21" x14ac:dyDescent="0.15">
      <c r="A251" s="42">
        <v>248</v>
      </c>
      <c r="B251" s="35"/>
      <c r="C251" s="36" t="e">
        <f>VLOOKUP(Table26[[#This Row],[شماره پرسنلی]],Table1[[شماره پرسنلی]:[نام خانوادگی]],2,FALSE)&amp; " " &amp; VLOOKUP(Table26[[#This Row],[شماره پرسنلی]],Table1[[شماره پرسنلی]:[نام خانوادگی]],3,FALSE)</f>
        <v>#N/A</v>
      </c>
      <c r="D251" s="36" t="e">
        <f>VLOOKUP(Table26[[#This Row],[شماره پرسنلی]],Table1[#All],7,FALSE)</f>
        <v>#N/A</v>
      </c>
      <c r="E251" s="48" t="e">
        <f>VLOOKUP(Table26[[#This Row],[شماره پرسنلی]],Table1[#All],6,FALSE)</f>
        <v>#N/A</v>
      </c>
      <c r="F251" s="37">
        <v>288</v>
      </c>
      <c r="G251" s="49">
        <f>Table26[[#This Row],[کارکرد دوره (ساعت)]]/8*'جداول پایه'!$B$24</f>
        <v>3.6</v>
      </c>
      <c r="H251" s="37">
        <v>75</v>
      </c>
      <c r="I251" s="37">
        <v>0</v>
      </c>
      <c r="J251" s="37">
        <v>0</v>
      </c>
      <c r="K251" s="37">
        <v>0</v>
      </c>
      <c r="L251" s="37">
        <v>0</v>
      </c>
      <c r="M251" s="49" t="e">
        <f>IF(Table26[[#This Row],[جایگاه سازمانی]]="عملیاتی",(Table26[[#This Row],[تعداد ماموریت شهری]]/7+Table26[[#This Row],[تعداد ماموریت جاده ای]]/3)*0.1+1,0)</f>
        <v>#N/A</v>
      </c>
      <c r="N251" s="49" t="e">
        <f ca="1">IF(Table26[[#This Row],[جایگاه سازمانی]]="دیسپچ",OFFSET(TblDispatch[[#Headers],[امتیاز]],MATCH(Table26[[#This Row],[تعداد تماس در دوره]]/'تنظیمات دوره'!$B$3,TblDispatch[کف],1),0)*'تنظیمات دوره'!$B$3,0)</f>
        <v>#N/A</v>
      </c>
      <c r="O251" s="49" t="e">
        <f>IF(Table26[[#This Row],[جایگاه سازمانی]]="ستاد",(Table26[[#This Row],[تعداد بازدید میدانی در دوره]]/2+Table26[[#This Row],[تعداد فرماندهی حادثه در دوره]])*0.1+1,0)</f>
        <v>#N/A</v>
      </c>
      <c r="P251" s="49" t="e">
        <f>SUM(Table26[[#This Row],[عملکرد دوره عملیاتی]:[عملکرد دوره ستادی]])</f>
        <v>#N/A</v>
      </c>
      <c r="Q251" s="48">
        <v>100</v>
      </c>
      <c r="R251" s="48">
        <f ca="1">OFFSET(Table10[[#Headers],[امتیاز]],MATCH(Table26[[#This Row],[رضایت]],Table10[کف],1),0)</f>
        <v>5</v>
      </c>
      <c r="S251" s="49" t="e">
        <f ca="1">(VLOOKUP(Table26[[#This Row],[شماره پرسنلی]],Table1[#All],16,FALSE)+Table26[[#This Row],[امتیاز کارکرد]]+Table26[[#This Row],[امتیاز رضایت]])*Table26[[#This Row],[رتبه کارمند]]*Table26[[#This Row],[امتیاز عملکرد]]</f>
        <v>#N/A</v>
      </c>
      <c r="T251" s="50" t="e">
        <f ca="1">ROUND(Table26[[#This Row],[امتیاز نهایی]]*'تنظیمات دوره'!$B$6,0)</f>
        <v>#N/A</v>
      </c>
      <c r="U251" s="43"/>
    </row>
    <row r="252" spans="1:21" x14ac:dyDescent="0.15">
      <c r="A252" s="42">
        <v>249</v>
      </c>
      <c r="B252" s="35"/>
      <c r="C252" s="35" t="e">
        <f>VLOOKUP(Table26[[#This Row],[شماره پرسنلی]],Table1[[شماره پرسنلی]:[نام خانوادگی]],2,FALSE)&amp; " " &amp; VLOOKUP(Table26[[#This Row],[شماره پرسنلی]],Table1[[شماره پرسنلی]:[نام خانوادگی]],3,FALSE)</f>
        <v>#N/A</v>
      </c>
      <c r="D252" s="36" t="e">
        <f>VLOOKUP(Table26[[#This Row],[شماره پرسنلی]],Table1[#All],7,FALSE)</f>
        <v>#N/A</v>
      </c>
      <c r="E252" s="35" t="e">
        <f>VLOOKUP(Table26[[#This Row],[شماره پرسنلی]],Table1[#All],6,FALSE)</f>
        <v>#N/A</v>
      </c>
      <c r="F252" s="35">
        <v>348</v>
      </c>
      <c r="G252" s="35">
        <f>Table26[[#This Row],[کارکرد دوره (ساعت)]]/8*'جداول پایه'!$B$24</f>
        <v>4.3500000000000005</v>
      </c>
      <c r="H252" s="35">
        <v>1</v>
      </c>
      <c r="I252" s="35">
        <v>0</v>
      </c>
      <c r="J252" s="35">
        <v>0</v>
      </c>
      <c r="K252" s="35">
        <v>0</v>
      </c>
      <c r="L252" s="35">
        <v>0</v>
      </c>
      <c r="M252" s="49" t="e">
        <f>IF(Table26[[#This Row],[جایگاه سازمانی]]="عملیاتی",(Table26[[#This Row],[تعداد ماموریت شهری]]/7+Table26[[#This Row],[تعداد ماموریت جاده ای]]/3)*0.1+1,0)</f>
        <v>#N/A</v>
      </c>
      <c r="N252" s="35" t="e">
        <f ca="1">IF(Table26[[#This Row],[جایگاه سازمانی]]="دیسپچ",OFFSET(TblDispatch[[#Headers],[امتیاز]],MATCH(Table26[[#This Row],[تعداد تماس در دوره]]/'تنظیمات دوره'!$B$3,TblDispatch[کف],1),0)*'تنظیمات دوره'!$B$3,0)</f>
        <v>#N/A</v>
      </c>
      <c r="O252" s="35" t="e">
        <f>IF(Table26[[#This Row],[جایگاه سازمانی]]="ستاد",(Table26[[#This Row],[تعداد بازدید میدانی در دوره]]/2+Table26[[#This Row],[تعداد فرماندهی حادثه در دوره]])*0.1+1,0)</f>
        <v>#N/A</v>
      </c>
      <c r="P252" s="49" t="e">
        <f>SUM(Table26[[#This Row],[عملکرد دوره عملیاتی]:[عملکرد دوره ستادی]])</f>
        <v>#N/A</v>
      </c>
      <c r="Q252" s="35">
        <v>90</v>
      </c>
      <c r="R252" s="48">
        <f ca="1">OFFSET(Table10[[#Headers],[امتیاز]],MATCH(Table26[[#This Row],[رضایت]],Table10[کف],1),0)</f>
        <v>3.6</v>
      </c>
      <c r="S252" s="49" t="e">
        <f ca="1">(VLOOKUP(Table26[[#This Row],[شماره پرسنلی]],Table1[#All],16,FALSE)+Table26[[#This Row],[امتیاز کارکرد]]+Table26[[#This Row],[امتیاز رضایت]])*Table26[[#This Row],[رتبه کارمند]]*Table26[[#This Row],[امتیاز عملکرد]]</f>
        <v>#N/A</v>
      </c>
      <c r="T252" s="50" t="e">
        <f ca="1">ROUND(Table26[[#This Row],[امتیاز نهایی]]*'تنظیمات دوره'!$B$6,0)</f>
        <v>#N/A</v>
      </c>
      <c r="U252" s="43"/>
    </row>
    <row r="253" spans="1:21" x14ac:dyDescent="0.15">
      <c r="A253" s="42">
        <v>250</v>
      </c>
      <c r="B253" s="35"/>
      <c r="C253" s="35" t="e">
        <f>VLOOKUP(Table26[[#This Row],[شماره پرسنلی]],Table1[[شماره پرسنلی]:[نام خانوادگی]],2,FALSE)&amp; " " &amp; VLOOKUP(Table26[[#This Row],[شماره پرسنلی]],Table1[[شماره پرسنلی]:[نام خانوادگی]],3,FALSE)</f>
        <v>#N/A</v>
      </c>
      <c r="D253" s="36" t="e">
        <f>VLOOKUP(Table26[[#This Row],[شماره پرسنلی]],Table1[#All],7,FALSE)</f>
        <v>#N/A</v>
      </c>
      <c r="E253" s="35" t="e">
        <f>VLOOKUP(Table26[[#This Row],[شماره پرسنلی]],Table1[#All],6,FALSE)</f>
        <v>#N/A</v>
      </c>
      <c r="F253" s="35">
        <v>570</v>
      </c>
      <c r="G253" s="35">
        <f>Table26[[#This Row],[کارکرد دوره (ساعت)]]/8*'جداول پایه'!$B$24</f>
        <v>7.125</v>
      </c>
      <c r="H253" s="35">
        <v>0</v>
      </c>
      <c r="I253" s="35">
        <v>7</v>
      </c>
      <c r="J253" s="35">
        <v>0</v>
      </c>
      <c r="K253" s="35">
        <v>0</v>
      </c>
      <c r="L253" s="35">
        <v>0</v>
      </c>
      <c r="M253" s="49" t="e">
        <f>IF(Table26[[#This Row],[جایگاه سازمانی]]="عملیاتی",(Table26[[#This Row],[تعداد ماموریت شهری]]/7+Table26[[#This Row],[تعداد ماموریت جاده ای]]/3)*0.1+1,0)</f>
        <v>#N/A</v>
      </c>
      <c r="N253" s="35" t="e">
        <f ca="1">IF(Table26[[#This Row],[جایگاه سازمانی]]="دیسپچ",OFFSET(TblDispatch[[#Headers],[امتیاز]],MATCH(Table26[[#This Row],[تعداد تماس در دوره]]/'تنظیمات دوره'!$B$3,TblDispatch[کف],1),0)*'تنظیمات دوره'!$B$3,0)</f>
        <v>#N/A</v>
      </c>
      <c r="O253" s="35" t="e">
        <f>IF(Table26[[#This Row],[جایگاه سازمانی]]="ستاد",(Table26[[#This Row],[تعداد بازدید میدانی در دوره]]/2+Table26[[#This Row],[تعداد فرماندهی حادثه در دوره]])*0.1+1,0)</f>
        <v>#N/A</v>
      </c>
      <c r="P253" s="49" t="e">
        <f>SUM(Table26[[#This Row],[عملکرد دوره عملیاتی]:[عملکرد دوره ستادی]])</f>
        <v>#N/A</v>
      </c>
      <c r="Q253" s="35">
        <v>90</v>
      </c>
      <c r="R253" s="48">
        <f ca="1">OFFSET(Table10[[#Headers],[امتیاز]],MATCH(Table26[[#This Row],[رضایت]],Table10[کف],1),0)</f>
        <v>3.6</v>
      </c>
      <c r="S253" s="49" t="e">
        <f ca="1">(VLOOKUP(Table26[[#This Row],[شماره پرسنلی]],Table1[#All],16,FALSE)+Table26[[#This Row],[امتیاز کارکرد]]+Table26[[#This Row],[امتیاز رضایت]])*Table26[[#This Row],[رتبه کارمند]]*Table26[[#This Row],[امتیاز عملکرد]]</f>
        <v>#N/A</v>
      </c>
      <c r="T253" s="50" t="e">
        <f ca="1">ROUND(Table26[[#This Row],[امتیاز نهایی]]*'تنظیمات دوره'!$B$6,0)</f>
        <v>#N/A</v>
      </c>
      <c r="U253" s="92"/>
    </row>
    <row r="254" spans="1:21" x14ac:dyDescent="0.15">
      <c r="A254" s="42">
        <v>251</v>
      </c>
      <c r="B254" s="35"/>
      <c r="C254" s="36" t="e">
        <f>VLOOKUP(Table26[[#This Row],[شماره پرسنلی]],Table1[[شماره پرسنلی]:[نام خانوادگی]],2,FALSE)&amp; " " &amp; VLOOKUP(Table26[[#This Row],[شماره پرسنلی]],Table1[[شماره پرسنلی]:[نام خانوادگی]],3,FALSE)</f>
        <v>#N/A</v>
      </c>
      <c r="D254" s="36" t="e">
        <f>VLOOKUP(Table26[[#This Row],[شماره پرسنلی]],Table1[#All],7,FALSE)</f>
        <v>#N/A</v>
      </c>
      <c r="E254" s="48" t="e">
        <f>VLOOKUP(Table26[[#This Row],[شماره پرسنلی]],Table1[#All],6,FALSE)</f>
        <v>#N/A</v>
      </c>
      <c r="F254" s="37">
        <v>384</v>
      </c>
      <c r="G254" s="49">
        <f>Table26[[#This Row],[کارکرد دوره (ساعت)]]/8*'جداول پایه'!$B$24</f>
        <v>4.8000000000000007</v>
      </c>
      <c r="H254" s="37">
        <v>53</v>
      </c>
      <c r="I254" s="37">
        <v>3</v>
      </c>
      <c r="J254" s="35">
        <v>0</v>
      </c>
      <c r="K254" s="35">
        <v>0</v>
      </c>
      <c r="L254" s="35">
        <v>0</v>
      </c>
      <c r="M254" s="49" t="e">
        <f>IF(Table26[[#This Row],[جایگاه سازمانی]]="عملیاتی",(Table26[[#This Row],[تعداد ماموریت شهری]]/7+Table26[[#This Row],[تعداد ماموریت جاده ای]]/3)*0.1+1,0)</f>
        <v>#N/A</v>
      </c>
      <c r="N254" s="49" t="e">
        <f ca="1">IF(Table26[[#This Row],[جایگاه سازمانی]]="دیسپچ",OFFSET(TblDispatch[[#Headers],[امتیاز]],MATCH(Table26[[#This Row],[تعداد تماس در دوره]]/'تنظیمات دوره'!$B$3,TblDispatch[کف],1),0)*'تنظیمات دوره'!$B$3,0)</f>
        <v>#N/A</v>
      </c>
      <c r="O254" s="49" t="e">
        <f>IF(Table26[[#This Row],[جایگاه سازمانی]]="ستاد",(Table26[[#This Row],[تعداد بازدید میدانی در دوره]]/2+Table26[[#This Row],[تعداد فرماندهی حادثه در دوره]])*0.1+1,0)</f>
        <v>#N/A</v>
      </c>
      <c r="P254" s="49" t="e">
        <f>SUM(Table26[[#This Row],[عملکرد دوره عملیاتی]:[عملکرد دوره ستادی]])</f>
        <v>#N/A</v>
      </c>
      <c r="Q254" s="48">
        <v>85</v>
      </c>
      <c r="R254" s="48">
        <f ca="1">OFFSET(Table10[[#Headers],[امتیاز]],MATCH(Table26[[#This Row],[رضایت]],Table10[کف],1),0)</f>
        <v>3.6</v>
      </c>
      <c r="S254" s="49" t="e">
        <f ca="1">(VLOOKUP(Table26[[#This Row],[شماره پرسنلی]],Table1[#All],16,FALSE)+Table26[[#This Row],[امتیاز کارکرد]]+Table26[[#This Row],[امتیاز رضایت]])*Table26[[#This Row],[رتبه کارمند]]*Table26[[#This Row],[امتیاز عملکرد]]</f>
        <v>#N/A</v>
      </c>
      <c r="T254" s="50" t="e">
        <f ca="1">ROUND(Table26[[#This Row],[امتیاز نهایی]]*'تنظیمات دوره'!$B$6,0)</f>
        <v>#N/A</v>
      </c>
      <c r="U254" s="43"/>
    </row>
    <row r="255" spans="1:21" x14ac:dyDescent="0.15">
      <c r="A255" s="42">
        <v>252</v>
      </c>
      <c r="B255" s="35"/>
      <c r="C255" s="36" t="e">
        <f>VLOOKUP(Table26[[#This Row],[شماره پرسنلی]],Table1[[شماره پرسنلی]:[نام خانوادگی]],2,FALSE)&amp; " " &amp; VLOOKUP(Table26[[#This Row],[شماره پرسنلی]],Table1[[شماره پرسنلی]:[نام خانوادگی]],3,FALSE)</f>
        <v>#N/A</v>
      </c>
      <c r="D255" s="36" t="e">
        <f>VLOOKUP(Table26[[#This Row],[شماره پرسنلی]],Table1[#All],7,FALSE)</f>
        <v>#N/A</v>
      </c>
      <c r="E255" s="48" t="e">
        <f>VLOOKUP(Table26[[#This Row],[شماره پرسنلی]],Table1[#All],6,FALSE)</f>
        <v>#N/A</v>
      </c>
      <c r="F255" s="37">
        <v>324</v>
      </c>
      <c r="G255" s="49">
        <f>Table26[[#This Row],[کارکرد دوره (ساعت)]]/8*'جداول پایه'!$B$24</f>
        <v>4.05</v>
      </c>
      <c r="H255" s="37">
        <v>41</v>
      </c>
      <c r="I255" s="37">
        <v>0</v>
      </c>
      <c r="J255" s="35">
        <v>0</v>
      </c>
      <c r="K255" s="35">
        <v>0</v>
      </c>
      <c r="L255" s="35">
        <v>0</v>
      </c>
      <c r="M255" s="49" t="e">
        <f>IF(Table26[[#This Row],[جایگاه سازمانی]]="عملیاتی",(Table26[[#This Row],[تعداد ماموریت شهری]]/7+Table26[[#This Row],[تعداد ماموریت جاده ای]]/3)*0.1+1,0)</f>
        <v>#N/A</v>
      </c>
      <c r="N255" s="49" t="e">
        <f ca="1">IF(Table26[[#This Row],[جایگاه سازمانی]]="دیسپچ",OFFSET(TblDispatch[[#Headers],[امتیاز]],MATCH(Table26[[#This Row],[تعداد تماس در دوره]]/'تنظیمات دوره'!$B$3,TblDispatch[کف],1),0)*'تنظیمات دوره'!$B$3,0)</f>
        <v>#N/A</v>
      </c>
      <c r="O255" s="49" t="e">
        <f>IF(Table26[[#This Row],[جایگاه سازمانی]]="ستاد",(Table26[[#This Row],[تعداد بازدید میدانی در دوره]]/2+Table26[[#This Row],[تعداد فرماندهی حادثه در دوره]])*0.1+1,0)</f>
        <v>#N/A</v>
      </c>
      <c r="P255" s="49" t="e">
        <f>SUM(Table26[[#This Row],[عملکرد دوره عملیاتی]:[عملکرد دوره ستادی]])</f>
        <v>#N/A</v>
      </c>
      <c r="Q255" s="48">
        <v>100</v>
      </c>
      <c r="R255" s="48">
        <f ca="1">OFFSET(Table10[[#Headers],[امتیاز]],MATCH(Table26[[#This Row],[رضایت]],Table10[کف],1),0)</f>
        <v>5</v>
      </c>
      <c r="S255" s="49" t="e">
        <f ca="1">(VLOOKUP(Table26[[#This Row],[شماره پرسنلی]],Table1[#All],16,FALSE)+Table26[[#This Row],[امتیاز کارکرد]]+Table26[[#This Row],[امتیاز رضایت]])*Table26[[#This Row],[رتبه کارمند]]*Table26[[#This Row],[امتیاز عملکرد]]</f>
        <v>#N/A</v>
      </c>
      <c r="T255" s="50" t="e">
        <f ca="1">ROUND(Table26[[#This Row],[امتیاز نهایی]]*'تنظیمات دوره'!$B$6,0)</f>
        <v>#N/A</v>
      </c>
      <c r="U255" s="43"/>
    </row>
    <row r="256" spans="1:21" x14ac:dyDescent="0.15">
      <c r="A256" s="42">
        <v>253</v>
      </c>
      <c r="B256" s="35"/>
      <c r="C256" s="36" t="e">
        <f>VLOOKUP(Table26[[#This Row],[شماره پرسنلی]],Table1[[شماره پرسنلی]:[نام خانوادگی]],2,FALSE)&amp; " " &amp; VLOOKUP(Table26[[#This Row],[شماره پرسنلی]],Table1[[شماره پرسنلی]:[نام خانوادگی]],3,FALSE)</f>
        <v>#N/A</v>
      </c>
      <c r="D256" s="36" t="e">
        <f>VLOOKUP(Table26[[#This Row],[شماره پرسنلی]],Table1[#All],7,FALSE)</f>
        <v>#N/A</v>
      </c>
      <c r="E256" s="48" t="e">
        <f>VLOOKUP(Table26[[#This Row],[شماره پرسنلی]],Table1[#All],6,FALSE)</f>
        <v>#N/A</v>
      </c>
      <c r="F256" s="37">
        <v>480</v>
      </c>
      <c r="G256" s="49">
        <f>Table26[[#This Row],[کارکرد دوره (ساعت)]]/8*'جداول پایه'!$B$24</f>
        <v>6</v>
      </c>
      <c r="H256" s="37">
        <v>54</v>
      </c>
      <c r="I256" s="37">
        <v>0</v>
      </c>
      <c r="J256" s="35">
        <v>0</v>
      </c>
      <c r="K256" s="35">
        <v>0</v>
      </c>
      <c r="L256" s="35">
        <v>0</v>
      </c>
      <c r="M256" s="49" t="e">
        <f>IF(Table26[[#This Row],[جایگاه سازمانی]]="عملیاتی",(Table26[[#This Row],[تعداد ماموریت شهری]]/7+Table26[[#This Row],[تعداد ماموریت جاده ای]]/3)*0.1+1,0)</f>
        <v>#N/A</v>
      </c>
      <c r="N256" s="49" t="e">
        <f ca="1">IF(Table26[[#This Row],[جایگاه سازمانی]]="دیسپچ",OFFSET(TblDispatch[[#Headers],[امتیاز]],MATCH(Table26[[#This Row],[تعداد تماس در دوره]]/'تنظیمات دوره'!$B$3,TblDispatch[کف],1),0)*'تنظیمات دوره'!$B$3,0)</f>
        <v>#N/A</v>
      </c>
      <c r="O256" s="49" t="e">
        <f>IF(Table26[[#This Row],[جایگاه سازمانی]]="ستاد",(Table26[[#This Row],[تعداد بازدید میدانی در دوره]]/2+Table26[[#This Row],[تعداد فرماندهی حادثه در دوره]])*0.1+1,0)</f>
        <v>#N/A</v>
      </c>
      <c r="P256" s="49" t="e">
        <f>SUM(Table26[[#This Row],[عملکرد دوره عملیاتی]:[عملکرد دوره ستادی]])</f>
        <v>#N/A</v>
      </c>
      <c r="Q256" s="48">
        <v>80</v>
      </c>
      <c r="R256" s="48">
        <f ca="1">OFFSET(Table10[[#Headers],[امتیاز]],MATCH(Table26[[#This Row],[رضایت]],Table10[کف],1),0)</f>
        <v>2.5</v>
      </c>
      <c r="S256" s="49" t="e">
        <f ca="1">(VLOOKUP(Table26[[#This Row],[شماره پرسنلی]],Table1[#All],16,FALSE)+Table26[[#This Row],[امتیاز کارکرد]]+Table26[[#This Row],[امتیاز رضایت]])*Table26[[#This Row],[رتبه کارمند]]*Table26[[#This Row],[امتیاز عملکرد]]</f>
        <v>#N/A</v>
      </c>
      <c r="T256" s="50" t="e">
        <f ca="1">ROUND(Table26[[#This Row],[امتیاز نهایی]]*'تنظیمات دوره'!$B$6,0)</f>
        <v>#N/A</v>
      </c>
      <c r="U256" s="43"/>
    </row>
    <row r="257" spans="1:21" x14ac:dyDescent="0.15">
      <c r="A257" s="42">
        <v>254</v>
      </c>
      <c r="B257" s="35"/>
      <c r="C257" s="36" t="e">
        <f>VLOOKUP(Table26[[#This Row],[شماره پرسنلی]],Table1[[شماره پرسنلی]:[نام خانوادگی]],2,FALSE)&amp; " " &amp; VLOOKUP(Table26[[#This Row],[شماره پرسنلی]],Table1[[شماره پرسنلی]:[نام خانوادگی]],3,FALSE)</f>
        <v>#N/A</v>
      </c>
      <c r="D257" s="36" t="e">
        <f>VLOOKUP(Table26[[#This Row],[شماره پرسنلی]],Table1[#All],7,FALSE)</f>
        <v>#N/A</v>
      </c>
      <c r="E257" s="48" t="e">
        <f>VLOOKUP(Table26[[#This Row],[شماره پرسنلی]],Table1[#All],6,FALSE)</f>
        <v>#N/A</v>
      </c>
      <c r="F257" s="37">
        <v>480</v>
      </c>
      <c r="G257" s="49">
        <f>Table26[[#This Row],[کارکرد دوره (ساعت)]]/8*'جداول پایه'!$B$24</f>
        <v>6</v>
      </c>
      <c r="H257" s="37">
        <v>0</v>
      </c>
      <c r="I257" s="37">
        <v>11</v>
      </c>
      <c r="J257" s="35">
        <v>0</v>
      </c>
      <c r="K257" s="35">
        <v>0</v>
      </c>
      <c r="L257" s="35">
        <v>0</v>
      </c>
      <c r="M257" s="49" t="e">
        <f>IF(Table26[[#This Row],[جایگاه سازمانی]]="عملیاتی",(Table26[[#This Row],[تعداد ماموریت شهری]]/7+Table26[[#This Row],[تعداد ماموریت جاده ای]]/3)*0.1+1,0)</f>
        <v>#N/A</v>
      </c>
      <c r="N257" s="49" t="e">
        <f ca="1">IF(Table26[[#This Row],[جایگاه سازمانی]]="دیسپچ",OFFSET(TblDispatch[[#Headers],[امتیاز]],MATCH(Table26[[#This Row],[تعداد تماس در دوره]]/'تنظیمات دوره'!$B$3,TblDispatch[کف],1),0)*'تنظیمات دوره'!$B$3,0)</f>
        <v>#N/A</v>
      </c>
      <c r="O257" s="49" t="e">
        <f>IF(Table26[[#This Row],[جایگاه سازمانی]]="ستاد",(Table26[[#This Row],[تعداد بازدید میدانی در دوره]]/2+Table26[[#This Row],[تعداد فرماندهی حادثه در دوره]])*0.1+1,0)</f>
        <v>#N/A</v>
      </c>
      <c r="P257" s="49" t="e">
        <f>SUM(Table26[[#This Row],[عملکرد دوره عملیاتی]:[عملکرد دوره ستادی]])</f>
        <v>#N/A</v>
      </c>
      <c r="Q257" s="48">
        <v>95</v>
      </c>
      <c r="R257" s="48">
        <f ca="1">OFFSET(Table10[[#Headers],[امتیاز]],MATCH(Table26[[#This Row],[رضایت]],Table10[کف],1),0)</f>
        <v>5</v>
      </c>
      <c r="S257" s="49" t="e">
        <f ca="1">(VLOOKUP(Table26[[#This Row],[شماره پرسنلی]],Table1[#All],16,FALSE)+Table26[[#This Row],[امتیاز کارکرد]]+Table26[[#This Row],[امتیاز رضایت]])*Table26[[#This Row],[رتبه کارمند]]*Table26[[#This Row],[امتیاز عملکرد]]</f>
        <v>#N/A</v>
      </c>
      <c r="T257" s="50" t="e">
        <f ca="1">ROUND(Table26[[#This Row],[امتیاز نهایی]]*'تنظیمات دوره'!$B$6,0)</f>
        <v>#N/A</v>
      </c>
      <c r="U257" s="43"/>
    </row>
    <row r="258" spans="1:21" s="63" customFormat="1" x14ac:dyDescent="0.15">
      <c r="A258" s="42">
        <v>255</v>
      </c>
      <c r="B258" s="35"/>
      <c r="C258" s="36" t="e">
        <f>VLOOKUP(Table26[[#This Row],[شماره پرسنلی]],Table1[[شماره پرسنلی]:[نام خانوادگی]],2,FALSE)&amp; " " &amp; VLOOKUP(Table26[[#This Row],[شماره پرسنلی]],Table1[[شماره پرسنلی]:[نام خانوادگی]],3,FALSE)</f>
        <v>#N/A</v>
      </c>
      <c r="D258" s="36" t="e">
        <f>VLOOKUP(Table26[[#This Row],[شماره پرسنلی]],Table1[#All],7,FALSE)</f>
        <v>#N/A</v>
      </c>
      <c r="E258" s="48" t="e">
        <f>VLOOKUP(Table26[[#This Row],[شماره پرسنلی]],Table1[#All],6,FALSE)</f>
        <v>#N/A</v>
      </c>
      <c r="F258" s="37">
        <v>546</v>
      </c>
      <c r="G258" s="49">
        <f>Table26[[#This Row],[کارکرد دوره (ساعت)]]/8*'جداول پایه'!$B$24</f>
        <v>6.8250000000000002</v>
      </c>
      <c r="H258" s="37">
        <v>0</v>
      </c>
      <c r="I258" s="37">
        <v>15</v>
      </c>
      <c r="J258" s="37">
        <v>0</v>
      </c>
      <c r="K258" s="37">
        <v>0</v>
      </c>
      <c r="L258" s="37">
        <v>0</v>
      </c>
      <c r="M258" s="49" t="e">
        <f>IF(Table26[[#This Row],[جایگاه سازمانی]]="عملیاتی",(Table26[[#This Row],[تعداد ماموریت شهری]]/7+Table26[[#This Row],[تعداد ماموریت جاده ای]]/3)*0.1+1,0)</f>
        <v>#N/A</v>
      </c>
      <c r="N258" s="49" t="e">
        <f ca="1">IF(Table26[[#This Row],[جایگاه سازمانی]]="دیسپچ",OFFSET(TblDispatch[[#Headers],[امتیاز]],MATCH(Table26[[#This Row],[تعداد تماس در دوره]]/'تنظیمات دوره'!$B$3,TblDispatch[کف],1),0)*'تنظیمات دوره'!$B$3,0)</f>
        <v>#N/A</v>
      </c>
      <c r="O258" s="49" t="e">
        <f>IF(Table26[[#This Row],[جایگاه سازمانی]]="ستاد",(Table26[[#This Row],[تعداد بازدید میدانی در دوره]]/2+Table26[[#This Row],[تعداد فرماندهی حادثه در دوره]])*0.1+1,0)</f>
        <v>#N/A</v>
      </c>
      <c r="P258" s="49" t="e">
        <f>SUM(Table26[[#This Row],[عملکرد دوره عملیاتی]:[عملکرد دوره ستادی]])</f>
        <v>#N/A</v>
      </c>
      <c r="Q258" s="48">
        <v>100</v>
      </c>
      <c r="R258" s="48">
        <f ca="1">OFFSET(Table10[[#Headers],[امتیاز]],MATCH(Table26[[#This Row],[رضایت]],Table10[کف],1),0)</f>
        <v>5</v>
      </c>
      <c r="S258" s="49" t="e">
        <f ca="1">(VLOOKUP(Table26[[#This Row],[شماره پرسنلی]],Table1[#All],16,FALSE)+Table26[[#This Row],[امتیاز کارکرد]]+Table26[[#This Row],[امتیاز رضایت]])*Table26[[#This Row],[رتبه کارمند]]*Table26[[#This Row],[امتیاز عملکرد]]</f>
        <v>#N/A</v>
      </c>
      <c r="T258" s="50" t="e">
        <f ca="1">ROUND(Table26[[#This Row],[امتیاز نهایی]]*'تنظیمات دوره'!$B$6,0)</f>
        <v>#N/A</v>
      </c>
      <c r="U258" s="43"/>
    </row>
    <row r="259" spans="1:21" x14ac:dyDescent="0.15">
      <c r="A259" s="42">
        <v>256</v>
      </c>
      <c r="B259" s="35"/>
      <c r="C259" s="36" t="e">
        <f>VLOOKUP(Table26[[#This Row],[شماره پرسنلی]],Table1[[شماره پرسنلی]:[نام خانوادگی]],2,FALSE)&amp; " " &amp; VLOOKUP(Table26[[#This Row],[شماره پرسنلی]],Table1[[شماره پرسنلی]:[نام خانوادگی]],3,FALSE)</f>
        <v>#N/A</v>
      </c>
      <c r="D259" s="36" t="e">
        <f>VLOOKUP(Table26[[#This Row],[شماره پرسنلی]],Table1[#All],7,FALSE)</f>
        <v>#N/A</v>
      </c>
      <c r="E259" s="48" t="e">
        <f>VLOOKUP(Table26[[#This Row],[شماره پرسنلی]],Table1[#All],6,FALSE)</f>
        <v>#N/A</v>
      </c>
      <c r="F259" s="37">
        <v>408</v>
      </c>
      <c r="G259" s="49">
        <f>Table26[[#This Row],[کارکرد دوره (ساعت)]]/8*'جداول پایه'!$B$24</f>
        <v>5.1000000000000005</v>
      </c>
      <c r="H259" s="37">
        <v>48</v>
      </c>
      <c r="I259" s="37">
        <v>0</v>
      </c>
      <c r="J259" s="37">
        <v>0</v>
      </c>
      <c r="K259" s="37">
        <v>0</v>
      </c>
      <c r="L259" s="37">
        <v>0</v>
      </c>
      <c r="M259" s="49" t="e">
        <f>IF(Table26[[#This Row],[جایگاه سازمانی]]="عملیاتی",(Table26[[#This Row],[تعداد ماموریت شهری]]/7+Table26[[#This Row],[تعداد ماموریت جاده ای]]/3)*0.1+1,0)</f>
        <v>#N/A</v>
      </c>
      <c r="N259" s="49" t="e">
        <f ca="1">IF(Table26[[#This Row],[جایگاه سازمانی]]="دیسپچ",OFFSET(TblDispatch[[#Headers],[امتیاز]],MATCH(Table26[[#This Row],[تعداد تماس در دوره]]/'تنظیمات دوره'!$B$3,TblDispatch[کف],1),0)*'تنظیمات دوره'!$B$3,0)</f>
        <v>#N/A</v>
      </c>
      <c r="O259" s="49" t="e">
        <f>IF(Table26[[#This Row],[جایگاه سازمانی]]="ستاد",(Table26[[#This Row],[تعداد بازدید میدانی در دوره]]/2+Table26[[#This Row],[تعداد فرماندهی حادثه در دوره]])*0.1+1,0)</f>
        <v>#N/A</v>
      </c>
      <c r="P259" s="49" t="e">
        <f>SUM(Table26[[#This Row],[عملکرد دوره عملیاتی]:[عملکرد دوره ستادی]])</f>
        <v>#N/A</v>
      </c>
      <c r="Q259" s="48">
        <v>90</v>
      </c>
      <c r="R259" s="48">
        <f ca="1">OFFSET(Table10[[#Headers],[امتیاز]],MATCH(Table26[[#This Row],[رضایت]],Table10[کف],1),0)</f>
        <v>3.6</v>
      </c>
      <c r="S259" s="49" t="e">
        <f ca="1">(VLOOKUP(Table26[[#This Row],[شماره پرسنلی]],Table1[#All],16,FALSE)+Table26[[#This Row],[امتیاز کارکرد]]+Table26[[#This Row],[امتیاز رضایت]])*Table26[[#This Row],[رتبه کارمند]]*Table26[[#This Row],[امتیاز عملکرد]]</f>
        <v>#N/A</v>
      </c>
      <c r="T259" s="50" t="e">
        <f ca="1">ROUND(Table26[[#This Row],[امتیاز نهایی]]*'تنظیمات دوره'!$B$6,0)</f>
        <v>#N/A</v>
      </c>
      <c r="U259" s="43"/>
    </row>
    <row r="260" spans="1:21" x14ac:dyDescent="0.15">
      <c r="A260" s="42">
        <v>257</v>
      </c>
      <c r="B260" s="35"/>
      <c r="C260" s="36" t="e">
        <f>VLOOKUP(Table26[[#This Row],[شماره پرسنلی]],Table1[[شماره پرسنلی]:[نام خانوادگی]],2,FALSE)&amp; " " &amp; VLOOKUP(Table26[[#This Row],[شماره پرسنلی]],Table1[[شماره پرسنلی]:[نام خانوادگی]],3,FALSE)</f>
        <v>#N/A</v>
      </c>
      <c r="D260" s="36" t="e">
        <f>VLOOKUP(Table26[[#This Row],[شماره پرسنلی]],Table1[#All],7,FALSE)</f>
        <v>#N/A</v>
      </c>
      <c r="E260" s="48" t="e">
        <f>VLOOKUP(Table26[[#This Row],[شماره پرسنلی]],Table1[#All],6,FALSE)</f>
        <v>#N/A</v>
      </c>
      <c r="F260" s="37">
        <v>456</v>
      </c>
      <c r="G260" s="49">
        <f>Table26[[#This Row],[کارکرد دوره (ساعت)]]/8*'جداول پایه'!$B$24</f>
        <v>5.7</v>
      </c>
      <c r="H260" s="37">
        <v>30</v>
      </c>
      <c r="I260" s="37">
        <v>0</v>
      </c>
      <c r="J260" s="37">
        <v>0</v>
      </c>
      <c r="K260" s="37">
        <v>0</v>
      </c>
      <c r="L260" s="37">
        <v>0</v>
      </c>
      <c r="M260" s="49" t="e">
        <f>IF(Table26[[#This Row],[جایگاه سازمانی]]="عملیاتی",(Table26[[#This Row],[تعداد ماموریت شهری]]/7+Table26[[#This Row],[تعداد ماموریت جاده ای]]/3)*0.1+1,0)</f>
        <v>#N/A</v>
      </c>
      <c r="N260" s="49" t="e">
        <f ca="1">IF(Table26[[#This Row],[جایگاه سازمانی]]="دیسپچ",OFFSET(TblDispatch[[#Headers],[امتیاز]],MATCH(Table26[[#This Row],[تعداد تماس در دوره]]/'تنظیمات دوره'!$B$3,TblDispatch[کف],1),0)*'تنظیمات دوره'!$B$3,0)</f>
        <v>#N/A</v>
      </c>
      <c r="O260" s="49" t="e">
        <f>IF(Table26[[#This Row],[جایگاه سازمانی]]="ستاد",(Table26[[#This Row],[تعداد بازدید میدانی در دوره]]/2+Table26[[#This Row],[تعداد فرماندهی حادثه در دوره]])*0.1+1,0)</f>
        <v>#N/A</v>
      </c>
      <c r="P260" s="49" t="e">
        <f>SUM(Table26[[#This Row],[عملکرد دوره عملیاتی]:[عملکرد دوره ستادی]])</f>
        <v>#N/A</v>
      </c>
      <c r="Q260" s="48">
        <v>95</v>
      </c>
      <c r="R260" s="48">
        <f ca="1">OFFSET(Table10[[#Headers],[امتیاز]],MATCH(Table26[[#This Row],[رضایت]],Table10[کف],1),0)</f>
        <v>5</v>
      </c>
      <c r="S260" s="49" t="e">
        <f ca="1">(VLOOKUP(Table26[[#This Row],[شماره پرسنلی]],Table1[#All],16,FALSE)+Table26[[#This Row],[امتیاز کارکرد]]+Table26[[#This Row],[امتیاز رضایت]])*Table26[[#This Row],[رتبه کارمند]]*Table26[[#This Row],[امتیاز عملکرد]]</f>
        <v>#N/A</v>
      </c>
      <c r="T260" s="50" t="e">
        <f ca="1">ROUND(Table26[[#This Row],[امتیاز نهایی]]*'تنظیمات دوره'!$B$6,0)</f>
        <v>#N/A</v>
      </c>
      <c r="U260" s="43"/>
    </row>
    <row r="261" spans="1:21" x14ac:dyDescent="0.15">
      <c r="A261" s="42">
        <v>258</v>
      </c>
      <c r="B261" s="35"/>
      <c r="C261" s="36" t="e">
        <f>VLOOKUP(Table26[[#This Row],[شماره پرسنلی]],Table1[[شماره پرسنلی]:[نام خانوادگی]],2,FALSE)&amp; " " &amp; VLOOKUP(Table26[[#This Row],[شماره پرسنلی]],Table1[[شماره پرسنلی]:[نام خانوادگی]],3,FALSE)</f>
        <v>#N/A</v>
      </c>
      <c r="D261" s="36" t="e">
        <f>VLOOKUP(Table26[[#This Row],[شماره پرسنلی]],Table1[#All],7,FALSE)</f>
        <v>#N/A</v>
      </c>
      <c r="E261" s="48" t="e">
        <f>VLOOKUP(Table26[[#This Row],[شماره پرسنلی]],Table1[#All],6,FALSE)</f>
        <v>#N/A</v>
      </c>
      <c r="F261" s="37">
        <v>462</v>
      </c>
      <c r="G261" s="49">
        <f>Table26[[#This Row],[کارکرد دوره (ساعت)]]/8*'جداول پایه'!$B$24</f>
        <v>5.7750000000000004</v>
      </c>
      <c r="H261" s="37">
        <v>60</v>
      </c>
      <c r="I261" s="37">
        <v>0</v>
      </c>
      <c r="J261" s="37">
        <v>0</v>
      </c>
      <c r="K261" s="37">
        <v>0</v>
      </c>
      <c r="L261" s="37">
        <v>0</v>
      </c>
      <c r="M261" s="49" t="e">
        <f>IF(Table26[[#This Row],[جایگاه سازمانی]]="عملیاتی",(Table26[[#This Row],[تعداد ماموریت شهری]]/7+Table26[[#This Row],[تعداد ماموریت جاده ای]]/3)*0.1+1,0)</f>
        <v>#N/A</v>
      </c>
      <c r="N261" s="49" t="e">
        <f ca="1">IF(Table26[[#This Row],[جایگاه سازمانی]]="دیسپچ",OFFSET(TblDispatch[[#Headers],[امتیاز]],MATCH(Table26[[#This Row],[تعداد تماس در دوره]]/'تنظیمات دوره'!$B$3,TblDispatch[کف],1),0)*'تنظیمات دوره'!$B$3,0)</f>
        <v>#N/A</v>
      </c>
      <c r="O261" s="49" t="e">
        <f>IF(Table26[[#This Row],[جایگاه سازمانی]]="ستاد",(Table26[[#This Row],[تعداد بازدید میدانی در دوره]]/2+Table26[[#This Row],[تعداد فرماندهی حادثه در دوره]])*0.1+1,0)</f>
        <v>#N/A</v>
      </c>
      <c r="P261" s="49" t="e">
        <f>SUM(Table26[[#This Row],[عملکرد دوره عملیاتی]:[عملکرد دوره ستادی]])</f>
        <v>#N/A</v>
      </c>
      <c r="Q261" s="48">
        <v>100</v>
      </c>
      <c r="R261" s="48">
        <f ca="1">OFFSET(Table10[[#Headers],[امتیاز]],MATCH(Table26[[#This Row],[رضایت]],Table10[کف],1),0)</f>
        <v>5</v>
      </c>
      <c r="S261" s="49" t="e">
        <f ca="1">(VLOOKUP(Table26[[#This Row],[شماره پرسنلی]],Table1[#All],16,FALSE)+Table26[[#This Row],[امتیاز کارکرد]]+Table26[[#This Row],[امتیاز رضایت]])*Table26[[#This Row],[رتبه کارمند]]*Table26[[#This Row],[امتیاز عملکرد]]</f>
        <v>#N/A</v>
      </c>
      <c r="T261" s="50" t="e">
        <f ca="1">ROUND(Table26[[#This Row],[امتیاز نهایی]]*'تنظیمات دوره'!$B$6,0)</f>
        <v>#N/A</v>
      </c>
      <c r="U261" s="43"/>
    </row>
    <row r="262" spans="1:21" x14ac:dyDescent="0.15">
      <c r="A262" s="42">
        <v>259</v>
      </c>
      <c r="B262" s="35"/>
      <c r="C262" s="36" t="e">
        <f>VLOOKUP(Table26[[#This Row],[شماره پرسنلی]],Table1[[شماره پرسنلی]:[نام خانوادگی]],2,FALSE)&amp; " " &amp; VLOOKUP(Table26[[#This Row],[شماره پرسنلی]],Table1[[شماره پرسنلی]:[نام خانوادگی]],3,FALSE)</f>
        <v>#N/A</v>
      </c>
      <c r="D262" s="36" t="e">
        <f>VLOOKUP(Table26[[#This Row],[شماره پرسنلی]],Table1[#All],7,FALSE)</f>
        <v>#N/A</v>
      </c>
      <c r="E262" s="48" t="e">
        <f>VLOOKUP(Table26[[#This Row],[شماره پرسنلی]],Table1[#All],6,FALSE)</f>
        <v>#N/A</v>
      </c>
      <c r="F262" s="37">
        <v>438</v>
      </c>
      <c r="G262" s="49">
        <f>Table26[[#This Row],[کارکرد دوره (ساعت)]]/8*'جداول پایه'!$B$24</f>
        <v>5.4750000000000005</v>
      </c>
      <c r="H262" s="37">
        <v>54</v>
      </c>
      <c r="I262" s="37">
        <v>0</v>
      </c>
      <c r="J262" s="37">
        <v>0</v>
      </c>
      <c r="K262" s="37">
        <v>0</v>
      </c>
      <c r="L262" s="37">
        <v>0</v>
      </c>
      <c r="M262" s="49" t="e">
        <f>IF(Table26[[#This Row],[جایگاه سازمانی]]="عملیاتی",(Table26[[#This Row],[تعداد ماموریت شهری]]/7+Table26[[#This Row],[تعداد ماموریت جاده ای]]/3)*0.1+1,0)</f>
        <v>#N/A</v>
      </c>
      <c r="N262" s="49" t="e">
        <f ca="1">IF(Table26[[#This Row],[جایگاه سازمانی]]="دیسپچ",OFFSET(TblDispatch[[#Headers],[امتیاز]],MATCH(Table26[[#This Row],[تعداد تماس در دوره]]/'تنظیمات دوره'!$B$3,TblDispatch[کف],1),0)*'تنظیمات دوره'!$B$3,0)</f>
        <v>#N/A</v>
      </c>
      <c r="O262" s="49" t="e">
        <f>IF(Table26[[#This Row],[جایگاه سازمانی]]="ستاد",(Table26[[#This Row],[تعداد بازدید میدانی در دوره]]/2+Table26[[#This Row],[تعداد فرماندهی حادثه در دوره]])*0.1+1,0)</f>
        <v>#N/A</v>
      </c>
      <c r="P262" s="49" t="e">
        <f>SUM(Table26[[#This Row],[عملکرد دوره عملیاتی]:[عملکرد دوره ستادی]])</f>
        <v>#N/A</v>
      </c>
      <c r="Q262" s="48">
        <v>100</v>
      </c>
      <c r="R262" s="48">
        <f ca="1">OFFSET(Table10[[#Headers],[امتیاز]],MATCH(Table26[[#This Row],[رضایت]],Table10[کف],1),0)</f>
        <v>5</v>
      </c>
      <c r="S262" s="49" t="e">
        <f ca="1">(VLOOKUP(Table26[[#This Row],[شماره پرسنلی]],Table1[#All],16,FALSE)+Table26[[#This Row],[امتیاز کارکرد]]+Table26[[#This Row],[امتیاز رضایت]])*Table26[[#This Row],[رتبه کارمند]]*Table26[[#This Row],[امتیاز عملکرد]]</f>
        <v>#N/A</v>
      </c>
      <c r="T262" s="50" t="e">
        <f ca="1">ROUND(Table26[[#This Row],[امتیاز نهایی]]*'تنظیمات دوره'!$B$6,0)</f>
        <v>#N/A</v>
      </c>
      <c r="U262" s="43"/>
    </row>
    <row r="263" spans="1:21" x14ac:dyDescent="0.15">
      <c r="A263" s="42">
        <v>260</v>
      </c>
      <c r="B263" s="35"/>
      <c r="C263" s="36" t="e">
        <f>VLOOKUP(Table26[[#This Row],[شماره پرسنلی]],Table1[[شماره پرسنلی]:[نام خانوادگی]],2,FALSE)&amp; " " &amp; VLOOKUP(Table26[[#This Row],[شماره پرسنلی]],Table1[[شماره پرسنلی]:[نام خانوادگی]],3,FALSE)</f>
        <v>#N/A</v>
      </c>
      <c r="D263" s="36" t="e">
        <f>VLOOKUP(Table26[[#This Row],[شماره پرسنلی]],Table1[#All],7,FALSE)</f>
        <v>#N/A</v>
      </c>
      <c r="E263" s="48" t="e">
        <f>VLOOKUP(Table26[[#This Row],[شماره پرسنلی]],Table1[#All],6,FALSE)</f>
        <v>#N/A</v>
      </c>
      <c r="F263" s="37">
        <v>444</v>
      </c>
      <c r="G263" s="49">
        <f>Table26[[#This Row],[کارکرد دوره (ساعت)]]/8*'جداول پایه'!$B$24</f>
        <v>5.5500000000000007</v>
      </c>
      <c r="H263" s="37">
        <v>39</v>
      </c>
      <c r="I263" s="37">
        <v>0</v>
      </c>
      <c r="J263" s="37">
        <v>0</v>
      </c>
      <c r="K263" s="37">
        <v>0</v>
      </c>
      <c r="L263" s="37">
        <v>0</v>
      </c>
      <c r="M263" s="49" t="e">
        <f>IF(Table26[[#This Row],[جایگاه سازمانی]]="عملیاتی",(Table26[[#This Row],[تعداد ماموریت شهری]]/7+Table26[[#This Row],[تعداد ماموریت جاده ای]]/3)*0.1+1,0)</f>
        <v>#N/A</v>
      </c>
      <c r="N263" s="49" t="e">
        <f ca="1">IF(Table26[[#This Row],[جایگاه سازمانی]]="دیسپچ",OFFSET(TblDispatch[[#Headers],[امتیاز]],MATCH(Table26[[#This Row],[تعداد تماس در دوره]]/'تنظیمات دوره'!$B$3,TblDispatch[کف],1),0)*'تنظیمات دوره'!$B$3,0)</f>
        <v>#N/A</v>
      </c>
      <c r="O263" s="49" t="e">
        <f>IF(Table26[[#This Row],[جایگاه سازمانی]]="ستاد",(Table26[[#This Row],[تعداد بازدید میدانی در دوره]]/2+Table26[[#This Row],[تعداد فرماندهی حادثه در دوره]])*0.1+1,0)</f>
        <v>#N/A</v>
      </c>
      <c r="P263" s="49" t="e">
        <f>SUM(Table26[[#This Row],[عملکرد دوره عملیاتی]:[عملکرد دوره ستادی]])</f>
        <v>#N/A</v>
      </c>
      <c r="Q263" s="48">
        <v>100</v>
      </c>
      <c r="R263" s="48">
        <f ca="1">OFFSET(Table10[[#Headers],[امتیاز]],MATCH(Table26[[#This Row],[رضایت]],Table10[کف],1),0)</f>
        <v>5</v>
      </c>
      <c r="S263" s="49" t="e">
        <f ca="1">(VLOOKUP(Table26[[#This Row],[شماره پرسنلی]],Table1[#All],16,FALSE)+Table26[[#This Row],[امتیاز کارکرد]]+Table26[[#This Row],[امتیاز رضایت]])*Table26[[#This Row],[رتبه کارمند]]*Table26[[#This Row],[امتیاز عملکرد]]</f>
        <v>#N/A</v>
      </c>
      <c r="T263" s="50" t="e">
        <f ca="1">ROUND(Table26[[#This Row],[امتیاز نهایی]]*'تنظیمات دوره'!$B$6,0)</f>
        <v>#N/A</v>
      </c>
      <c r="U263" s="43"/>
    </row>
    <row r="264" spans="1:21" x14ac:dyDescent="0.15">
      <c r="A264" s="42">
        <v>261</v>
      </c>
      <c r="B264" s="35"/>
      <c r="C264" s="36" t="e">
        <f>VLOOKUP(Table26[[#This Row],[شماره پرسنلی]],Table1[[شماره پرسنلی]:[نام خانوادگی]],2,FALSE)&amp; " " &amp; VLOOKUP(Table26[[#This Row],[شماره پرسنلی]],Table1[[شماره پرسنلی]:[نام خانوادگی]],3,FALSE)</f>
        <v>#N/A</v>
      </c>
      <c r="D264" s="36" t="e">
        <f>VLOOKUP(Table26[[#This Row],[شماره پرسنلی]],Table1[#All],7,FALSE)</f>
        <v>#N/A</v>
      </c>
      <c r="E264" s="48" t="e">
        <f>VLOOKUP(Table26[[#This Row],[شماره پرسنلی]],Table1[#All],6,FALSE)</f>
        <v>#N/A</v>
      </c>
      <c r="F264" s="37">
        <v>468</v>
      </c>
      <c r="G264" s="49">
        <f>Table26[[#This Row],[کارکرد دوره (ساعت)]]/8*'جداول پایه'!$B$24</f>
        <v>5.8500000000000005</v>
      </c>
      <c r="H264" s="37">
        <v>39</v>
      </c>
      <c r="I264" s="37">
        <v>0</v>
      </c>
      <c r="J264" s="37">
        <v>0</v>
      </c>
      <c r="K264" s="37">
        <v>0</v>
      </c>
      <c r="L264" s="37">
        <v>0</v>
      </c>
      <c r="M264" s="49" t="e">
        <f>IF(Table26[[#This Row],[جایگاه سازمانی]]="عملیاتی",(Table26[[#This Row],[تعداد ماموریت شهری]]/7+Table26[[#This Row],[تعداد ماموریت جاده ای]]/3)*0.1+1,0)</f>
        <v>#N/A</v>
      </c>
      <c r="N264" s="49" t="e">
        <f ca="1">IF(Table26[[#This Row],[جایگاه سازمانی]]="دیسپچ",OFFSET(TblDispatch[[#Headers],[امتیاز]],MATCH(Table26[[#This Row],[تعداد تماس در دوره]]/'تنظیمات دوره'!$B$3,TblDispatch[کف],1),0)*'تنظیمات دوره'!$B$3,0)</f>
        <v>#N/A</v>
      </c>
      <c r="O264" s="49" t="e">
        <f>IF(Table26[[#This Row],[جایگاه سازمانی]]="ستاد",(Table26[[#This Row],[تعداد بازدید میدانی در دوره]]/2+Table26[[#This Row],[تعداد فرماندهی حادثه در دوره]])*0.1+1,0)</f>
        <v>#N/A</v>
      </c>
      <c r="P264" s="49" t="e">
        <f>SUM(Table26[[#This Row],[عملکرد دوره عملیاتی]:[عملکرد دوره ستادی]])</f>
        <v>#N/A</v>
      </c>
      <c r="Q264" s="48">
        <v>90</v>
      </c>
      <c r="R264" s="48">
        <f ca="1">OFFSET(Table10[[#Headers],[امتیاز]],MATCH(Table26[[#This Row],[رضایت]],Table10[کف],1),0)</f>
        <v>3.6</v>
      </c>
      <c r="S264" s="49" t="e">
        <f ca="1">(VLOOKUP(Table26[[#This Row],[شماره پرسنلی]],Table1[#All],16,FALSE)+Table26[[#This Row],[امتیاز کارکرد]]+Table26[[#This Row],[امتیاز رضایت]])*Table26[[#This Row],[رتبه کارمند]]*Table26[[#This Row],[امتیاز عملکرد]]</f>
        <v>#N/A</v>
      </c>
      <c r="T264" s="50" t="e">
        <f ca="1">ROUND(Table26[[#This Row],[امتیاز نهایی]]*'تنظیمات دوره'!$B$6,0)</f>
        <v>#N/A</v>
      </c>
      <c r="U264" s="43"/>
    </row>
    <row r="265" spans="1:21" x14ac:dyDescent="0.15">
      <c r="A265" s="42">
        <v>262</v>
      </c>
      <c r="B265" s="35"/>
      <c r="C265" s="36" t="e">
        <f>VLOOKUP(Table26[[#This Row],[شماره پرسنلی]],Table1[[شماره پرسنلی]:[نام خانوادگی]],2,FALSE)&amp; " " &amp; VLOOKUP(Table26[[#This Row],[شماره پرسنلی]],Table1[[شماره پرسنلی]:[نام خانوادگی]],3,FALSE)</f>
        <v>#N/A</v>
      </c>
      <c r="D265" s="36" t="e">
        <f>VLOOKUP(Table26[[#This Row],[شماره پرسنلی]],Table1[#All],7,FALSE)</f>
        <v>#N/A</v>
      </c>
      <c r="E265" s="48" t="e">
        <f>VLOOKUP(Table26[[#This Row],[شماره پرسنلی]],Table1[#All],6,FALSE)</f>
        <v>#N/A</v>
      </c>
      <c r="F265" s="37">
        <v>456</v>
      </c>
      <c r="G265" s="49">
        <f>Table26[[#This Row],[کارکرد دوره (ساعت)]]/8*'جداول پایه'!$B$24</f>
        <v>5.7</v>
      </c>
      <c r="H265" s="37">
        <v>3</v>
      </c>
      <c r="I265" s="37">
        <v>14</v>
      </c>
      <c r="J265" s="37">
        <v>0</v>
      </c>
      <c r="K265" s="37">
        <v>0</v>
      </c>
      <c r="L265" s="37">
        <v>0</v>
      </c>
      <c r="M265" s="49" t="e">
        <f>IF(Table26[[#This Row],[جایگاه سازمانی]]="عملیاتی",(Table26[[#This Row],[تعداد ماموریت شهری]]/7+Table26[[#This Row],[تعداد ماموریت جاده ای]]/3)*0.1+1,0)</f>
        <v>#N/A</v>
      </c>
      <c r="N265" s="49" t="e">
        <f ca="1">IF(Table26[[#This Row],[جایگاه سازمانی]]="دیسپچ",OFFSET(TblDispatch[[#Headers],[امتیاز]],MATCH(Table26[[#This Row],[تعداد تماس در دوره]]/'تنظیمات دوره'!$B$3,TblDispatch[کف],1),0)*'تنظیمات دوره'!$B$3,0)</f>
        <v>#N/A</v>
      </c>
      <c r="O265" s="49" t="e">
        <f>IF(Table26[[#This Row],[جایگاه سازمانی]]="ستاد",(Table26[[#This Row],[تعداد بازدید میدانی در دوره]]/2+Table26[[#This Row],[تعداد فرماندهی حادثه در دوره]])*0.1+1,0)</f>
        <v>#N/A</v>
      </c>
      <c r="P265" s="49" t="e">
        <f>SUM(Table26[[#This Row],[عملکرد دوره عملیاتی]:[عملکرد دوره ستادی]])</f>
        <v>#N/A</v>
      </c>
      <c r="Q265" s="48">
        <v>100</v>
      </c>
      <c r="R265" s="48">
        <f ca="1">OFFSET(Table10[[#Headers],[امتیاز]],MATCH(Table26[[#This Row],[رضایت]],Table10[کف],1),0)</f>
        <v>5</v>
      </c>
      <c r="S265" s="49" t="e">
        <f ca="1">(VLOOKUP(Table26[[#This Row],[شماره پرسنلی]],Table1[#All],16,FALSE)+Table26[[#This Row],[امتیاز کارکرد]]+Table26[[#This Row],[امتیاز رضایت]])*Table26[[#This Row],[رتبه کارمند]]*Table26[[#This Row],[امتیاز عملکرد]]</f>
        <v>#N/A</v>
      </c>
      <c r="T265" s="50" t="e">
        <f ca="1">ROUND(Table26[[#This Row],[امتیاز نهایی]]*'تنظیمات دوره'!$B$6,0)</f>
        <v>#N/A</v>
      </c>
      <c r="U265" s="43"/>
    </row>
    <row r="266" spans="1:21" x14ac:dyDescent="0.15">
      <c r="A266" s="42">
        <v>263</v>
      </c>
      <c r="B266" s="35"/>
      <c r="C266" s="36" t="e">
        <f>VLOOKUP(Table26[[#This Row],[شماره پرسنلی]],Table1[[شماره پرسنلی]:[نام خانوادگی]],2,FALSE)&amp; " " &amp; VLOOKUP(Table26[[#This Row],[شماره پرسنلی]],Table1[[شماره پرسنلی]:[نام خانوادگی]],3,FALSE)</f>
        <v>#N/A</v>
      </c>
      <c r="D266" s="36" t="e">
        <f>VLOOKUP(Table26[[#This Row],[شماره پرسنلی]],Table1[#All],7,FALSE)</f>
        <v>#N/A</v>
      </c>
      <c r="E266" s="48" t="e">
        <f>VLOOKUP(Table26[[#This Row],[شماره پرسنلی]],Table1[#All],6,FALSE)</f>
        <v>#N/A</v>
      </c>
      <c r="F266" s="37">
        <v>708</v>
      </c>
      <c r="G266" s="49">
        <f>Table26[[#This Row],[کارکرد دوره (ساعت)]]/8*'جداول پایه'!$B$24</f>
        <v>8.85</v>
      </c>
      <c r="H266" s="37">
        <v>41</v>
      </c>
      <c r="I266" s="37">
        <v>0</v>
      </c>
      <c r="J266" s="37">
        <v>0</v>
      </c>
      <c r="K266" s="37">
        <v>0</v>
      </c>
      <c r="L266" s="37">
        <v>0</v>
      </c>
      <c r="M266" s="49" t="e">
        <f>IF(Table26[[#This Row],[جایگاه سازمانی]]="عملیاتی",(Table26[[#This Row],[تعداد ماموریت شهری]]/7+Table26[[#This Row],[تعداد ماموریت جاده ای]]/3)*0.1+1,0)</f>
        <v>#N/A</v>
      </c>
      <c r="N266" s="49" t="e">
        <f ca="1">IF(Table26[[#This Row],[جایگاه سازمانی]]="دیسپچ",OFFSET(TblDispatch[[#Headers],[امتیاز]],MATCH(Table26[[#This Row],[تعداد تماس در دوره]]/'تنظیمات دوره'!$B$3,TblDispatch[کف],1),0)*'تنظیمات دوره'!$B$3,0)</f>
        <v>#N/A</v>
      </c>
      <c r="O266" s="49" t="e">
        <f>IF(Table26[[#This Row],[جایگاه سازمانی]]="ستاد",(Table26[[#This Row],[تعداد بازدید میدانی در دوره]]/2+Table26[[#This Row],[تعداد فرماندهی حادثه در دوره]])*0.1+1,0)</f>
        <v>#N/A</v>
      </c>
      <c r="P266" s="49" t="e">
        <f>SUM(Table26[[#This Row],[عملکرد دوره عملیاتی]:[عملکرد دوره ستادی]])</f>
        <v>#N/A</v>
      </c>
      <c r="Q266" s="48">
        <v>100</v>
      </c>
      <c r="R266" s="48">
        <f ca="1">OFFSET(Table10[[#Headers],[امتیاز]],MATCH(Table26[[#This Row],[رضایت]],Table10[کف],1),0)</f>
        <v>5</v>
      </c>
      <c r="S266" s="49" t="e">
        <f ca="1">(VLOOKUP(Table26[[#This Row],[شماره پرسنلی]],Table1[#All],16,FALSE)+Table26[[#This Row],[امتیاز کارکرد]]+Table26[[#This Row],[امتیاز رضایت]])*Table26[[#This Row],[رتبه کارمند]]*Table26[[#This Row],[امتیاز عملکرد]]</f>
        <v>#N/A</v>
      </c>
      <c r="T266" s="50" t="e">
        <f ca="1">ROUND(Table26[[#This Row],[امتیاز نهایی]]*'تنظیمات دوره'!$B$6,0)</f>
        <v>#N/A</v>
      </c>
      <c r="U266" s="43"/>
    </row>
    <row r="267" spans="1:21" x14ac:dyDescent="0.15">
      <c r="A267" s="42">
        <v>264</v>
      </c>
      <c r="B267" s="35"/>
      <c r="C267" s="36" t="e">
        <f>VLOOKUP(Table26[[#This Row],[شماره پرسنلی]],Table1[[شماره پرسنلی]:[نام خانوادگی]],2,FALSE)&amp; " " &amp; VLOOKUP(Table26[[#This Row],[شماره پرسنلی]],Table1[[شماره پرسنلی]:[نام خانوادگی]],3,FALSE)</f>
        <v>#N/A</v>
      </c>
      <c r="D267" s="36" t="e">
        <f>VLOOKUP(Table26[[#This Row],[شماره پرسنلی]],Table1[#All],7,FALSE)</f>
        <v>#N/A</v>
      </c>
      <c r="E267" s="48" t="e">
        <f>VLOOKUP(Table26[[#This Row],[شماره پرسنلی]],Table1[#All],6,FALSE)</f>
        <v>#N/A</v>
      </c>
      <c r="F267" s="37">
        <v>432</v>
      </c>
      <c r="G267" s="49">
        <f>Table26[[#This Row],[کارکرد دوره (ساعت)]]/8*'جداول پایه'!$B$24</f>
        <v>5.4</v>
      </c>
      <c r="H267" s="37">
        <v>75</v>
      </c>
      <c r="I267" s="37">
        <v>2</v>
      </c>
      <c r="J267" s="37">
        <v>0</v>
      </c>
      <c r="K267" s="37">
        <v>0</v>
      </c>
      <c r="L267" s="37">
        <v>0</v>
      </c>
      <c r="M267" s="49" t="e">
        <f>IF(Table26[[#This Row],[جایگاه سازمانی]]="عملیاتی",(Table26[[#This Row],[تعداد ماموریت شهری]]/7+Table26[[#This Row],[تعداد ماموریت جاده ای]]/3)*0.1+1,0)</f>
        <v>#N/A</v>
      </c>
      <c r="N267" s="49" t="e">
        <f ca="1">IF(Table26[[#This Row],[جایگاه سازمانی]]="دیسپچ",OFFSET(TblDispatch[[#Headers],[امتیاز]],MATCH(Table26[[#This Row],[تعداد تماس در دوره]]/'تنظیمات دوره'!$B$3,TblDispatch[کف],1),0)*'تنظیمات دوره'!$B$3,0)</f>
        <v>#N/A</v>
      </c>
      <c r="O267" s="49" t="e">
        <f>IF(Table26[[#This Row],[جایگاه سازمانی]]="ستاد",(Table26[[#This Row],[تعداد بازدید میدانی در دوره]]/2+Table26[[#This Row],[تعداد فرماندهی حادثه در دوره]])*0.1+1,0)</f>
        <v>#N/A</v>
      </c>
      <c r="P267" s="49" t="e">
        <f>SUM(Table26[[#This Row],[عملکرد دوره عملیاتی]:[عملکرد دوره ستادی]])</f>
        <v>#N/A</v>
      </c>
      <c r="Q267" s="48">
        <v>95</v>
      </c>
      <c r="R267" s="48">
        <f ca="1">OFFSET(Table10[[#Headers],[امتیاز]],MATCH(Table26[[#This Row],[رضایت]],Table10[کف],1),0)</f>
        <v>5</v>
      </c>
      <c r="S267" s="49" t="e">
        <f ca="1">(VLOOKUP(Table26[[#This Row],[شماره پرسنلی]],Table1[#All],16,FALSE)+Table26[[#This Row],[امتیاز کارکرد]]+Table26[[#This Row],[امتیاز رضایت]])*Table26[[#This Row],[رتبه کارمند]]*Table26[[#This Row],[امتیاز عملکرد]]</f>
        <v>#N/A</v>
      </c>
      <c r="T267" s="50" t="e">
        <f ca="1">ROUND(Table26[[#This Row],[امتیاز نهایی]]*'تنظیمات دوره'!$B$6,0)</f>
        <v>#N/A</v>
      </c>
      <c r="U267" s="43"/>
    </row>
    <row r="268" spans="1:21" x14ac:dyDescent="0.15">
      <c r="A268" s="42">
        <v>265</v>
      </c>
      <c r="B268" s="35"/>
      <c r="C268" s="36" t="e">
        <f>VLOOKUP(Table26[[#This Row],[شماره پرسنلی]],Table1[[شماره پرسنلی]:[نام خانوادگی]],2,FALSE)&amp; " " &amp; VLOOKUP(Table26[[#This Row],[شماره پرسنلی]],Table1[[شماره پرسنلی]:[نام خانوادگی]],3,FALSE)</f>
        <v>#N/A</v>
      </c>
      <c r="D268" s="36" t="e">
        <f>VLOOKUP(Table26[[#This Row],[شماره پرسنلی]],Table1[#All],7,FALSE)</f>
        <v>#N/A</v>
      </c>
      <c r="E268" s="48" t="e">
        <f>VLOOKUP(Table26[[#This Row],[شماره پرسنلی]],Table1[#All],6,FALSE)</f>
        <v>#N/A</v>
      </c>
      <c r="F268" s="37">
        <v>624</v>
      </c>
      <c r="G268" s="49">
        <f>Table26[[#This Row],[کارکرد دوره (ساعت)]]/8*'جداول پایه'!$B$24</f>
        <v>7.8000000000000007</v>
      </c>
      <c r="H268" s="37">
        <v>0</v>
      </c>
      <c r="I268" s="37">
        <v>21</v>
      </c>
      <c r="J268" s="37">
        <v>0</v>
      </c>
      <c r="K268" s="37">
        <v>0</v>
      </c>
      <c r="L268" s="37">
        <v>0</v>
      </c>
      <c r="M268" s="49" t="e">
        <f>IF(Table26[[#This Row],[جایگاه سازمانی]]="عملیاتی",(Table26[[#This Row],[تعداد ماموریت شهری]]/7+Table26[[#This Row],[تعداد ماموریت جاده ای]]/3)*0.1+1,0)</f>
        <v>#N/A</v>
      </c>
      <c r="N268" s="49" t="e">
        <f ca="1">IF(Table26[[#This Row],[جایگاه سازمانی]]="دیسپچ",OFFSET(TblDispatch[[#Headers],[امتیاز]],MATCH(Table26[[#This Row],[تعداد تماس در دوره]]/'تنظیمات دوره'!$B$3,TblDispatch[کف],1),0)*'تنظیمات دوره'!$B$3,0)</f>
        <v>#N/A</v>
      </c>
      <c r="O268" s="49" t="e">
        <f>IF(Table26[[#This Row],[جایگاه سازمانی]]="ستاد",(Table26[[#This Row],[تعداد بازدید میدانی در دوره]]/2+Table26[[#This Row],[تعداد فرماندهی حادثه در دوره]])*0.1+1,0)</f>
        <v>#N/A</v>
      </c>
      <c r="P268" s="49" t="e">
        <f>SUM(Table26[[#This Row],[عملکرد دوره عملیاتی]:[عملکرد دوره ستادی]])</f>
        <v>#N/A</v>
      </c>
      <c r="Q268" s="48">
        <v>100</v>
      </c>
      <c r="R268" s="48">
        <f ca="1">OFFSET(Table10[[#Headers],[امتیاز]],MATCH(Table26[[#This Row],[رضایت]],Table10[کف],1),0)</f>
        <v>5</v>
      </c>
      <c r="S268" s="49" t="e">
        <f ca="1">(VLOOKUP(Table26[[#This Row],[شماره پرسنلی]],Table1[#All],16,FALSE)+Table26[[#This Row],[امتیاز کارکرد]]+Table26[[#This Row],[امتیاز رضایت]])*Table26[[#This Row],[رتبه کارمند]]*Table26[[#This Row],[امتیاز عملکرد]]</f>
        <v>#N/A</v>
      </c>
      <c r="T268" s="50" t="e">
        <f ca="1">ROUND(Table26[[#This Row],[امتیاز نهایی]]*'تنظیمات دوره'!$B$6,0)</f>
        <v>#N/A</v>
      </c>
      <c r="U268" s="43"/>
    </row>
    <row r="269" spans="1:21" x14ac:dyDescent="0.15">
      <c r="A269" s="42">
        <v>266</v>
      </c>
      <c r="B269" s="35"/>
      <c r="C269" s="36" t="e">
        <f>VLOOKUP(Table26[[#This Row],[شماره پرسنلی]],Table1[[شماره پرسنلی]:[نام خانوادگی]],2,FALSE)&amp; " " &amp; VLOOKUP(Table26[[#This Row],[شماره پرسنلی]],Table1[[شماره پرسنلی]:[نام خانوادگی]],3,FALSE)</f>
        <v>#N/A</v>
      </c>
      <c r="D269" s="36" t="e">
        <f>VLOOKUP(Table26[[#This Row],[شماره پرسنلی]],Table1[#All],7,FALSE)</f>
        <v>#N/A</v>
      </c>
      <c r="E269" s="48" t="e">
        <f>VLOOKUP(Table26[[#This Row],[شماره پرسنلی]],Table1[#All],6,FALSE)</f>
        <v>#N/A</v>
      </c>
      <c r="F269" s="37">
        <v>444</v>
      </c>
      <c r="G269" s="49">
        <f>Table26[[#This Row],[کارکرد دوره (ساعت)]]/8*'جداول پایه'!$B$24</f>
        <v>5.5500000000000007</v>
      </c>
      <c r="H269" s="37">
        <v>0</v>
      </c>
      <c r="I269" s="37">
        <v>26</v>
      </c>
      <c r="J269" s="37">
        <v>0</v>
      </c>
      <c r="K269" s="37">
        <v>0</v>
      </c>
      <c r="L269" s="37">
        <v>0</v>
      </c>
      <c r="M269" s="49" t="e">
        <f>IF(Table26[[#This Row],[جایگاه سازمانی]]="عملیاتی",(Table26[[#This Row],[تعداد ماموریت شهری]]/7+Table26[[#This Row],[تعداد ماموریت جاده ای]]/3)*0.1+1,0)</f>
        <v>#N/A</v>
      </c>
      <c r="N269" s="49" t="e">
        <f ca="1">IF(Table26[[#This Row],[جایگاه سازمانی]]="دیسپچ",OFFSET(TblDispatch[[#Headers],[امتیاز]],MATCH(Table26[[#This Row],[تعداد تماس در دوره]]/'تنظیمات دوره'!$B$3,TblDispatch[کف],1),0)*'تنظیمات دوره'!$B$3,0)</f>
        <v>#N/A</v>
      </c>
      <c r="O269" s="49" t="e">
        <f>IF(Table26[[#This Row],[جایگاه سازمانی]]="ستاد",(Table26[[#This Row],[تعداد بازدید میدانی در دوره]]/2+Table26[[#This Row],[تعداد فرماندهی حادثه در دوره]])*0.1+1,0)</f>
        <v>#N/A</v>
      </c>
      <c r="P269" s="49" t="e">
        <f>SUM(Table26[[#This Row],[عملکرد دوره عملیاتی]:[عملکرد دوره ستادی]])</f>
        <v>#N/A</v>
      </c>
      <c r="Q269" s="48">
        <v>100</v>
      </c>
      <c r="R269" s="48">
        <f ca="1">OFFSET(Table10[[#Headers],[امتیاز]],MATCH(Table26[[#This Row],[رضایت]],Table10[کف],1),0)</f>
        <v>5</v>
      </c>
      <c r="S269" s="49" t="e">
        <f ca="1">(VLOOKUP(Table26[[#This Row],[شماره پرسنلی]],Table1[#All],16,FALSE)+Table26[[#This Row],[امتیاز کارکرد]]+Table26[[#This Row],[امتیاز رضایت]])*Table26[[#This Row],[رتبه کارمند]]*Table26[[#This Row],[امتیاز عملکرد]]</f>
        <v>#N/A</v>
      </c>
      <c r="T269" s="50" t="e">
        <f ca="1">ROUND(Table26[[#This Row],[امتیاز نهایی]]*'تنظیمات دوره'!$B$6,0)</f>
        <v>#N/A</v>
      </c>
      <c r="U269" s="45"/>
    </row>
    <row r="270" spans="1:21" x14ac:dyDescent="0.15">
      <c r="A270" s="42">
        <v>267</v>
      </c>
      <c r="B270" s="35"/>
      <c r="C270" s="36" t="e">
        <f>VLOOKUP(Table26[[#This Row],[شماره پرسنلی]],Table1[[شماره پرسنلی]:[نام خانوادگی]],2,FALSE)&amp; " " &amp; VLOOKUP(Table26[[#This Row],[شماره پرسنلی]],Table1[[شماره پرسنلی]:[نام خانوادگی]],3,FALSE)</f>
        <v>#N/A</v>
      </c>
      <c r="D270" s="36" t="e">
        <f>VLOOKUP(Table26[[#This Row],[شماره پرسنلی]],Table1[#All],7,FALSE)</f>
        <v>#N/A</v>
      </c>
      <c r="E270" s="48" t="e">
        <f>VLOOKUP(Table26[[#This Row],[شماره پرسنلی]],Table1[#All],6,FALSE)</f>
        <v>#N/A</v>
      </c>
      <c r="F270" s="37">
        <v>648</v>
      </c>
      <c r="G270" s="49">
        <f>Table26[[#This Row],[کارکرد دوره (ساعت)]]/8*'جداول پایه'!$B$24</f>
        <v>8.1</v>
      </c>
      <c r="H270" s="37">
        <v>58</v>
      </c>
      <c r="I270" s="37">
        <v>24</v>
      </c>
      <c r="J270" s="37">
        <v>0</v>
      </c>
      <c r="K270" s="37">
        <v>0</v>
      </c>
      <c r="L270" s="37">
        <v>0</v>
      </c>
      <c r="M270" s="49" t="e">
        <f>IF(Table26[[#This Row],[جایگاه سازمانی]]="عملیاتی",(Table26[[#This Row],[تعداد ماموریت شهری]]/7+Table26[[#This Row],[تعداد ماموریت جاده ای]]/3)*0.1+1,0)</f>
        <v>#N/A</v>
      </c>
      <c r="N270" s="49" t="e">
        <f ca="1">IF(Table26[[#This Row],[جایگاه سازمانی]]="دیسپچ",OFFSET(TblDispatch[[#Headers],[امتیاز]],MATCH(Table26[[#This Row],[تعداد تماس در دوره]]/'تنظیمات دوره'!$B$3,TblDispatch[کف],1),0)*'تنظیمات دوره'!$B$3,0)</f>
        <v>#N/A</v>
      </c>
      <c r="O270" s="49" t="e">
        <f>IF(Table26[[#This Row],[جایگاه سازمانی]]="ستاد",(Table26[[#This Row],[تعداد بازدید میدانی در دوره]]/2+Table26[[#This Row],[تعداد فرماندهی حادثه در دوره]])*0.1+1,0)</f>
        <v>#N/A</v>
      </c>
      <c r="P270" s="49" t="e">
        <f>SUM(Table26[[#This Row],[عملکرد دوره عملیاتی]:[عملکرد دوره ستادی]])</f>
        <v>#N/A</v>
      </c>
      <c r="Q270" s="48">
        <v>95</v>
      </c>
      <c r="R270" s="48">
        <f ca="1">OFFSET(Table10[[#Headers],[امتیاز]],MATCH(Table26[[#This Row],[رضایت]],Table10[کف],1),0)</f>
        <v>5</v>
      </c>
      <c r="S270" s="49" t="e">
        <f ca="1">(VLOOKUP(Table26[[#This Row],[شماره پرسنلی]],Table1[#All],16,FALSE)+Table26[[#This Row],[امتیاز کارکرد]]+Table26[[#This Row],[امتیاز رضایت]])*Table26[[#This Row],[رتبه کارمند]]*Table26[[#This Row],[امتیاز عملکرد]]</f>
        <v>#N/A</v>
      </c>
      <c r="T270" s="50" t="e">
        <f ca="1">ROUND(Table26[[#This Row],[امتیاز نهایی]]*'تنظیمات دوره'!$B$6,0)</f>
        <v>#N/A</v>
      </c>
      <c r="U270" s="45"/>
    </row>
    <row r="271" spans="1:21" x14ac:dyDescent="0.15">
      <c r="A271" s="42">
        <v>268</v>
      </c>
      <c r="B271" s="35"/>
      <c r="C271" s="36" t="e">
        <f>VLOOKUP(Table26[[#This Row],[شماره پرسنلی]],Table1[[شماره پرسنلی]:[نام خانوادگی]],2,FALSE)&amp; " " &amp; VLOOKUP(Table26[[#This Row],[شماره پرسنلی]],Table1[[شماره پرسنلی]:[نام خانوادگی]],3,FALSE)</f>
        <v>#N/A</v>
      </c>
      <c r="D271" s="36" t="e">
        <f>VLOOKUP(Table26[[#This Row],[شماره پرسنلی]],Table1[#All],7,FALSE)</f>
        <v>#N/A</v>
      </c>
      <c r="E271" s="48" t="e">
        <f>VLOOKUP(Table26[[#This Row],[شماره پرسنلی]],Table1[#All],6,FALSE)</f>
        <v>#N/A</v>
      </c>
      <c r="F271" s="37">
        <v>216</v>
      </c>
      <c r="G271" s="49">
        <f>Table26[[#This Row],[کارکرد دوره (ساعت)]]/8*'جداول پایه'!$B$24</f>
        <v>2.7</v>
      </c>
      <c r="H271" s="37">
        <v>0</v>
      </c>
      <c r="I271" s="37">
        <v>51</v>
      </c>
      <c r="J271" s="37">
        <v>0</v>
      </c>
      <c r="K271" s="37">
        <v>0</v>
      </c>
      <c r="L271" s="37">
        <v>0</v>
      </c>
      <c r="M271" s="49" t="e">
        <f>IF(Table26[[#This Row],[جایگاه سازمانی]]="عملیاتی",(Table26[[#This Row],[تعداد ماموریت شهری]]/7+Table26[[#This Row],[تعداد ماموریت جاده ای]]/3)*0.1+1,0)</f>
        <v>#N/A</v>
      </c>
      <c r="N271" s="49" t="e">
        <f ca="1">IF(Table26[[#This Row],[جایگاه سازمانی]]="دیسپچ",OFFSET(TblDispatch[[#Headers],[امتیاز]],MATCH(Table26[[#This Row],[تعداد تماس در دوره]]/'تنظیمات دوره'!$B$3,TblDispatch[کف],1),0)*'تنظیمات دوره'!$B$3,0)</f>
        <v>#N/A</v>
      </c>
      <c r="O271" s="49" t="e">
        <f>IF(Table26[[#This Row],[جایگاه سازمانی]]="ستاد",(Table26[[#This Row],[تعداد بازدید میدانی در دوره]]/2+Table26[[#This Row],[تعداد فرماندهی حادثه در دوره]])*0.1+1,0)</f>
        <v>#N/A</v>
      </c>
      <c r="P271" s="49" t="e">
        <f>SUM(Table26[[#This Row],[عملکرد دوره عملیاتی]:[عملکرد دوره ستادی]])</f>
        <v>#N/A</v>
      </c>
      <c r="Q271" s="48">
        <v>85</v>
      </c>
      <c r="R271" s="48">
        <f ca="1">OFFSET(Table10[[#Headers],[امتیاز]],MATCH(Table26[[#This Row],[رضایت]],Table10[کف],1),0)</f>
        <v>3.6</v>
      </c>
      <c r="S271" s="49" t="e">
        <f ca="1">(VLOOKUP(Table26[[#This Row],[شماره پرسنلی]],Table1[#All],16,FALSE)+Table26[[#This Row],[امتیاز کارکرد]]+Table26[[#This Row],[امتیاز رضایت]])*Table26[[#This Row],[رتبه کارمند]]*Table26[[#This Row],[امتیاز عملکرد]]</f>
        <v>#N/A</v>
      </c>
      <c r="T271" s="50" t="e">
        <f ca="1">ROUND(Table26[[#This Row],[امتیاز نهایی]]*'تنظیمات دوره'!$B$6,0)</f>
        <v>#N/A</v>
      </c>
      <c r="U271" s="45"/>
    </row>
    <row r="272" spans="1:21" x14ac:dyDescent="0.15">
      <c r="A272" s="42">
        <v>269</v>
      </c>
      <c r="B272" s="35"/>
      <c r="C272" s="36" t="e">
        <f>VLOOKUP(Table26[[#This Row],[شماره پرسنلی]],Table1[[شماره پرسنلی]:[نام خانوادگی]],2,FALSE)&amp; " " &amp; VLOOKUP(Table26[[#This Row],[شماره پرسنلی]],Table1[[شماره پرسنلی]:[نام خانوادگی]],3,FALSE)</f>
        <v>#N/A</v>
      </c>
      <c r="D272" s="36" t="e">
        <f>VLOOKUP(Table26[[#This Row],[شماره پرسنلی]],Table1[#All],7,FALSE)</f>
        <v>#N/A</v>
      </c>
      <c r="E272" s="48" t="e">
        <f>VLOOKUP(Table26[[#This Row],[شماره پرسنلی]],Table1[#All],6,FALSE)</f>
        <v>#N/A</v>
      </c>
      <c r="F272" s="37">
        <v>24</v>
      </c>
      <c r="G272" s="49">
        <f>Table26[[#This Row],[کارکرد دوره (ساعت)]]/8*'جداول پایه'!$B$24</f>
        <v>0.30000000000000004</v>
      </c>
      <c r="H272" s="37">
        <v>0</v>
      </c>
      <c r="I272" s="37">
        <v>4</v>
      </c>
      <c r="J272" s="37">
        <v>0</v>
      </c>
      <c r="K272" s="37">
        <v>0</v>
      </c>
      <c r="L272" s="37">
        <v>0</v>
      </c>
      <c r="M272" s="49" t="e">
        <f>IF(Table26[[#This Row],[جایگاه سازمانی]]="عملیاتی",(Table26[[#This Row],[تعداد ماموریت شهری]]/7+Table26[[#This Row],[تعداد ماموریت جاده ای]]/3)*0.1+1,0)</f>
        <v>#N/A</v>
      </c>
      <c r="N272" s="49" t="e">
        <f ca="1">IF(Table26[[#This Row],[جایگاه سازمانی]]="دیسپچ",OFFSET(TblDispatch[[#Headers],[امتیاز]],MATCH(Table26[[#This Row],[تعداد تماس در دوره]]/'تنظیمات دوره'!$B$3,TblDispatch[کف],1),0)*'تنظیمات دوره'!$B$3,0)</f>
        <v>#N/A</v>
      </c>
      <c r="O272" s="49" t="e">
        <f>IF(Table26[[#This Row],[جایگاه سازمانی]]="ستاد",(Table26[[#This Row],[تعداد بازدید میدانی در دوره]]/2+Table26[[#This Row],[تعداد فرماندهی حادثه در دوره]])*0.1+1,0)</f>
        <v>#N/A</v>
      </c>
      <c r="P272" s="49" t="e">
        <f>SUM(Table26[[#This Row],[عملکرد دوره عملیاتی]:[عملکرد دوره ستادی]])</f>
        <v>#N/A</v>
      </c>
      <c r="Q272" s="48">
        <v>90</v>
      </c>
      <c r="R272" s="48">
        <f ca="1">OFFSET(Table10[[#Headers],[امتیاز]],MATCH(Table26[[#This Row],[رضایت]],Table10[کف],1),0)</f>
        <v>3.6</v>
      </c>
      <c r="S272" s="49" t="e">
        <f ca="1">(VLOOKUP(Table26[[#This Row],[شماره پرسنلی]],Table1[#All],16,FALSE)+Table26[[#This Row],[امتیاز کارکرد]]+Table26[[#This Row],[امتیاز رضایت]])*Table26[[#This Row],[رتبه کارمند]]*Table26[[#This Row],[امتیاز عملکرد]]</f>
        <v>#N/A</v>
      </c>
      <c r="T272" s="50" t="e">
        <f ca="1">ROUND(Table26[[#This Row],[امتیاز نهایی]]*'تنظیمات دوره'!$B$6,0)</f>
        <v>#N/A</v>
      </c>
      <c r="U272" s="45"/>
    </row>
    <row r="273" spans="1:21" x14ac:dyDescent="0.15">
      <c r="A273" s="42">
        <v>270</v>
      </c>
      <c r="B273" s="35"/>
      <c r="C273" s="36" t="e">
        <f>VLOOKUP(Table26[[#This Row],[شماره پرسنلی]],Table1[[شماره پرسنلی]:[نام خانوادگی]],2,FALSE)&amp; " " &amp; VLOOKUP(Table26[[#This Row],[شماره پرسنلی]],Table1[[شماره پرسنلی]:[نام خانوادگی]],3,FALSE)</f>
        <v>#N/A</v>
      </c>
      <c r="D273" s="36" t="e">
        <f>VLOOKUP(Table26[[#This Row],[شماره پرسنلی]],Table1[#All],7,FALSE)</f>
        <v>#N/A</v>
      </c>
      <c r="E273" s="48" t="e">
        <f>VLOOKUP(Table26[[#This Row],[شماره پرسنلی]],Table1[#All],6,FALSE)</f>
        <v>#N/A</v>
      </c>
      <c r="F273" s="37">
        <v>528</v>
      </c>
      <c r="G273" s="50">
        <f>Table26[[#This Row],[کارکرد دوره (ساعت)]]/8*'جداول پایه'!$B$24</f>
        <v>6.6000000000000005</v>
      </c>
      <c r="H273" s="50">
        <v>12</v>
      </c>
      <c r="I273" s="50">
        <v>8</v>
      </c>
      <c r="J273" s="37">
        <v>0</v>
      </c>
      <c r="K273" s="37">
        <v>0</v>
      </c>
      <c r="L273" s="37">
        <v>0</v>
      </c>
      <c r="M273" s="49" t="e">
        <f>IF(Table26[[#This Row],[جایگاه سازمانی]]="عملیاتی",(Table26[[#This Row],[تعداد ماموریت شهری]]/7+Table26[[#This Row],[تعداد ماموریت جاده ای]]/3)*0.1+1,0)</f>
        <v>#N/A</v>
      </c>
      <c r="N273" s="49" t="e">
        <f ca="1">IF(Table26[[#This Row],[جایگاه سازمانی]]="دیسپچ",OFFSET(TblDispatch[[#Headers],[امتیاز]],MATCH(Table26[[#This Row],[تعداد تماس در دوره]]/'تنظیمات دوره'!$B$3,TblDispatch[کف],1),0)*'تنظیمات دوره'!$B$3,0)</f>
        <v>#N/A</v>
      </c>
      <c r="O273" s="49" t="e">
        <f>IF(Table26[[#This Row],[جایگاه سازمانی]]="ستاد",(Table26[[#This Row],[تعداد بازدید میدانی در دوره]]/2+Table26[[#This Row],[تعداد فرماندهی حادثه در دوره]])*0.1+1,0)</f>
        <v>#N/A</v>
      </c>
      <c r="P273" s="49" t="e">
        <f>SUM(Table26[[#This Row],[عملکرد دوره عملیاتی]:[عملکرد دوره ستادی]])</f>
        <v>#N/A</v>
      </c>
      <c r="Q273" s="48">
        <v>95</v>
      </c>
      <c r="R273" s="48">
        <f ca="1">OFFSET(Table10[[#Headers],[امتیاز]],MATCH(Table26[[#This Row],[رضایت]],Table10[کف],1),0)</f>
        <v>5</v>
      </c>
      <c r="S273" s="49" t="e">
        <f ca="1">(VLOOKUP(Table26[[#This Row],[شماره پرسنلی]],Table1[#All],16,FALSE)+Table26[[#This Row],[امتیاز کارکرد]]+Table26[[#This Row],[امتیاز رضایت]])*Table26[[#This Row],[رتبه کارمند]]*Table26[[#This Row],[امتیاز عملکرد]]</f>
        <v>#N/A</v>
      </c>
      <c r="T273" s="50" t="e">
        <f ca="1">ROUND(Table26[[#This Row],[امتیاز نهایی]]*'تنظیمات دوره'!$B$6,0)</f>
        <v>#N/A</v>
      </c>
      <c r="U273" s="43"/>
    </row>
    <row r="274" spans="1:21" s="63" customFormat="1" x14ac:dyDescent="0.15">
      <c r="A274" s="42">
        <v>271</v>
      </c>
      <c r="B274" s="66"/>
      <c r="C274" s="67" t="e">
        <f>VLOOKUP(Table26[[#This Row],[شماره پرسنلی]],Table1[[شماره پرسنلی]:[نام خانوادگی]],2,FALSE)&amp; " " &amp; VLOOKUP(Table26[[#This Row],[شماره پرسنلی]],Table1[[شماره پرسنلی]:[نام خانوادگی]],3,FALSE)</f>
        <v>#N/A</v>
      </c>
      <c r="D274" s="67" t="e">
        <f>VLOOKUP(Table26[[#This Row],[شماره پرسنلی]],Table1[#All],7,FALSE)</f>
        <v>#N/A</v>
      </c>
      <c r="E274" s="68" t="e">
        <f>VLOOKUP(Table26[[#This Row],[شماره پرسنلی]],Table1[#All],6,FALSE)</f>
        <v>#N/A</v>
      </c>
      <c r="F274" s="69">
        <v>720</v>
      </c>
      <c r="G274" s="70">
        <f>Table26[[#This Row],[کارکرد دوره (ساعت)]]/8*'جداول پایه'!$B$24</f>
        <v>9</v>
      </c>
      <c r="H274" s="78">
        <v>30</v>
      </c>
      <c r="I274" s="78">
        <v>20</v>
      </c>
      <c r="J274" s="69">
        <v>0</v>
      </c>
      <c r="K274" s="69">
        <v>0</v>
      </c>
      <c r="L274" s="69">
        <v>0</v>
      </c>
      <c r="M274" s="70" t="e">
        <f>IF(Table26[[#This Row],[جایگاه سازمانی]]="عملیاتی",(Table26[[#This Row],[تعداد ماموریت شهری]]/7+Table26[[#This Row],[تعداد ماموریت جاده ای]]/3)*0.1+1,0)</f>
        <v>#N/A</v>
      </c>
      <c r="N274" s="70" t="e">
        <f ca="1">IF(Table26[[#This Row],[جایگاه سازمانی]]="دیسپچ",OFFSET(TblDispatch[[#Headers],[امتیاز]],MATCH(Table26[[#This Row],[تعداد تماس در دوره]]/'تنظیمات دوره'!$B$3,TblDispatch[کف],1),0)*'تنظیمات دوره'!$B$3,0)</f>
        <v>#N/A</v>
      </c>
      <c r="O274" s="70" t="e">
        <f>IF(Table26[[#This Row],[جایگاه سازمانی]]="ستاد",(Table26[[#This Row],[تعداد بازدید میدانی در دوره]]/2+Table26[[#This Row],[تعداد فرماندهی حادثه در دوره]])*0.1+1,0)</f>
        <v>#N/A</v>
      </c>
      <c r="P274" s="70" t="e">
        <f>SUM(Table26[[#This Row],[عملکرد دوره عملیاتی]:[عملکرد دوره ستادی]])</f>
        <v>#N/A</v>
      </c>
      <c r="Q274" s="68">
        <v>100</v>
      </c>
      <c r="R274" s="68">
        <f ca="1">OFFSET(Table10[[#Headers],[امتیاز]],MATCH(Table26[[#This Row],[رضایت]],Table10[کف],1),0)</f>
        <v>5</v>
      </c>
      <c r="S274" s="70" t="e">
        <f ca="1">(VLOOKUP(Table26[[#This Row],[شماره پرسنلی]],Table1[#All],16,FALSE)+Table26[[#This Row],[امتیاز کارکرد]]+Table26[[#This Row],[امتیاز رضایت]])*Table26[[#This Row],[رتبه کارمند]]*Table26[[#This Row],[امتیاز عملکرد]]</f>
        <v>#N/A</v>
      </c>
      <c r="T274" s="78" t="e">
        <f ca="1">ROUND(Table26[[#This Row],[امتیاز نهایی]]*'تنظیمات دوره'!$B$6,0)</f>
        <v>#N/A</v>
      </c>
      <c r="U274" s="43"/>
    </row>
    <row r="275" spans="1:21" x14ac:dyDescent="0.15">
      <c r="A275" s="42">
        <v>272</v>
      </c>
      <c r="B275" s="35"/>
      <c r="C275" s="36" t="e">
        <f>VLOOKUP(Table26[[#This Row],[شماره پرسنلی]],Table1[[شماره پرسنلی]:[نام خانوادگی]],2,FALSE)&amp; " " &amp; VLOOKUP(Table26[[#This Row],[شماره پرسنلی]],Table1[[شماره پرسنلی]:[نام خانوادگی]],3,FALSE)</f>
        <v>#N/A</v>
      </c>
      <c r="D275" s="36" t="e">
        <f>VLOOKUP(Table26[[#This Row],[شماره پرسنلی]],Table1[#All],7,FALSE)</f>
        <v>#N/A</v>
      </c>
      <c r="E275" s="48" t="e">
        <f>VLOOKUP(Table26[[#This Row],[شماره پرسنلی]],Table1[#All],6,FALSE)</f>
        <v>#N/A</v>
      </c>
      <c r="F275" s="35">
        <v>408</v>
      </c>
      <c r="G275" s="57">
        <f>Table26[[#This Row],[کارکرد دوره (ساعت)]]/8*'جداول پایه'!$B$24</f>
        <v>5.1000000000000005</v>
      </c>
      <c r="H275" s="81">
        <v>23</v>
      </c>
      <c r="I275" s="81">
        <v>0</v>
      </c>
      <c r="J275" s="35">
        <v>0</v>
      </c>
      <c r="K275" s="35">
        <v>0</v>
      </c>
      <c r="L275" s="35">
        <v>0</v>
      </c>
      <c r="M275" s="57" t="e">
        <f>IF(Table26[[#This Row],[جایگاه سازمانی]]="عملیاتی",(Table26[[#This Row],[تعداد ماموریت شهری]]/7+Table26[[#This Row],[تعداد ماموریت جاده ای]]/3)*0.1+1,0)</f>
        <v>#N/A</v>
      </c>
      <c r="N275" s="57" t="e">
        <f ca="1">IF(Table26[[#This Row],[جایگاه سازمانی]]="دیسپچ",OFFSET(TblDispatch[[#Headers],[امتیاز]],MATCH(Table26[[#This Row],[تعداد تماس در دوره]]/'تنظیمات دوره'!$B$3,TblDispatch[کف],1),0)*'تنظیمات دوره'!$B$3,0)</f>
        <v>#N/A</v>
      </c>
      <c r="O275" s="57" t="e">
        <f>IF(Table26[[#This Row],[جایگاه سازمانی]]="ستاد",(Table26[[#This Row],[تعداد بازدید میدانی در دوره]]/2+Table26[[#This Row],[تعداد فرماندهی حادثه در دوره]])*0.1+1,0)</f>
        <v>#N/A</v>
      </c>
      <c r="P275" s="57" t="e">
        <f>SUM(Table26[[#This Row],[عملکرد دوره عملیاتی]:[عملکرد دوره ستادی]])</f>
        <v>#N/A</v>
      </c>
      <c r="Q275" s="36">
        <v>100</v>
      </c>
      <c r="R275" s="36">
        <f ca="1">OFFSET(Table10[[#Headers],[امتیاز]],MATCH(Table26[[#This Row],[رضایت]],Table10[کف],1),0)</f>
        <v>5</v>
      </c>
      <c r="S275" s="57" t="e">
        <f ca="1">(VLOOKUP(Table26[[#This Row],[شماره پرسنلی]],Table1[#All],16,FALSE)+Table26[[#This Row],[امتیاز کارکرد]]+Table26[[#This Row],[امتیاز رضایت]])*Table26[[#This Row],[رتبه کارمند]]*Table26[[#This Row],[امتیاز عملکرد]]</f>
        <v>#N/A</v>
      </c>
      <c r="T275" s="50" t="e">
        <f ca="1">ROUND(Table26[[#This Row],[امتیاز نهایی]]*'تنظیمات دوره'!$B$6,0)</f>
        <v>#N/A</v>
      </c>
      <c r="U275" s="43"/>
    </row>
    <row r="276" spans="1:21" x14ac:dyDescent="0.15">
      <c r="A276" s="42">
        <v>273</v>
      </c>
      <c r="B276" s="35"/>
      <c r="C276" s="36" t="e">
        <f>VLOOKUP(Table26[[#This Row],[شماره پرسنلی]],Table1[[شماره پرسنلی]:[نام خانوادگی]],2,FALSE)&amp; " " &amp; VLOOKUP(Table26[[#This Row],[شماره پرسنلی]],Table1[[شماره پرسنلی]:[نام خانوادگی]],3,FALSE)</f>
        <v>#N/A</v>
      </c>
      <c r="D276" s="36" t="e">
        <f>VLOOKUP(Table26[[#This Row],[شماره پرسنلی]],Table1[#All],7,FALSE)</f>
        <v>#N/A</v>
      </c>
      <c r="E276" s="48" t="e">
        <f>VLOOKUP(Table26[[#This Row],[شماره پرسنلی]],Table1[#All],6,FALSE)</f>
        <v>#N/A</v>
      </c>
      <c r="F276" s="37">
        <v>384</v>
      </c>
      <c r="G276" s="49">
        <f>Table26[[#This Row],[کارکرد دوره (ساعت)]]/8*'جداول پایه'!$B$24</f>
        <v>4.8000000000000007</v>
      </c>
      <c r="H276" s="50">
        <v>16</v>
      </c>
      <c r="I276" s="50">
        <v>0</v>
      </c>
      <c r="J276" s="37">
        <v>0</v>
      </c>
      <c r="K276" s="37">
        <v>0</v>
      </c>
      <c r="L276" s="37">
        <v>0</v>
      </c>
      <c r="M276" s="49" t="e">
        <f>IF(Table26[[#This Row],[جایگاه سازمانی]]="عملیاتی",(Table26[[#This Row],[تعداد ماموریت شهری]]/7+Table26[[#This Row],[تعداد ماموریت جاده ای]]/3)*0.1+1,0)</f>
        <v>#N/A</v>
      </c>
      <c r="N276" s="49" t="e">
        <f ca="1">IF(Table26[[#This Row],[جایگاه سازمانی]]="دیسپچ",OFFSET(TblDispatch[[#Headers],[امتیاز]],MATCH(Table26[[#This Row],[تعداد تماس در دوره]]/'تنظیمات دوره'!$B$3,TblDispatch[کف],1),0)*'تنظیمات دوره'!$B$3,0)</f>
        <v>#N/A</v>
      </c>
      <c r="O276" s="49" t="e">
        <f>IF(Table26[[#This Row],[جایگاه سازمانی]]="ستاد",(Table26[[#This Row],[تعداد بازدید میدانی در دوره]]/2+Table26[[#This Row],[تعداد فرماندهی حادثه در دوره]])*0.1+1,0)</f>
        <v>#N/A</v>
      </c>
      <c r="P276" s="49" t="e">
        <f>SUM(Table26[[#This Row],[عملکرد دوره عملیاتی]:[عملکرد دوره ستادی]])</f>
        <v>#N/A</v>
      </c>
      <c r="Q276" s="48">
        <v>100</v>
      </c>
      <c r="R276" s="48">
        <f ca="1">OFFSET(Table10[[#Headers],[امتیاز]],MATCH(Table26[[#This Row],[رضایت]],Table10[کف],1),0)</f>
        <v>5</v>
      </c>
      <c r="S276" s="49" t="e">
        <f ca="1">(VLOOKUP(Table26[[#This Row],[شماره پرسنلی]],Table1[#All],16,FALSE)+Table26[[#This Row],[امتیاز کارکرد]]+Table26[[#This Row],[امتیاز رضایت]])*Table26[[#This Row],[رتبه کارمند]]*Table26[[#This Row],[امتیاز عملکرد]]</f>
        <v>#N/A</v>
      </c>
      <c r="T276" s="50" t="e">
        <f ca="1">ROUND(Table26[[#This Row],[امتیاز نهایی]]*'تنظیمات دوره'!$B$6,0)</f>
        <v>#N/A</v>
      </c>
      <c r="U276" s="43"/>
    </row>
    <row r="277" spans="1:21" x14ac:dyDescent="0.15">
      <c r="A277" s="42">
        <v>274</v>
      </c>
      <c r="B277" s="35"/>
      <c r="C277" s="36" t="e">
        <f>VLOOKUP(Table26[[#This Row],[شماره پرسنلی]],Table1[[شماره پرسنلی]:[نام خانوادگی]],2,FALSE)&amp; " " &amp; VLOOKUP(Table26[[#This Row],[شماره پرسنلی]],Table1[[شماره پرسنلی]:[نام خانوادگی]],3,FALSE)</f>
        <v>#N/A</v>
      </c>
      <c r="D277" s="36" t="e">
        <f>VLOOKUP(Table26[[#This Row],[شماره پرسنلی]],Table1[#All],7,FALSE)</f>
        <v>#N/A</v>
      </c>
      <c r="E277" s="48" t="e">
        <f>VLOOKUP(Table26[[#This Row],[شماره پرسنلی]],Table1[#All],6,FALSE)</f>
        <v>#N/A</v>
      </c>
      <c r="F277" s="37">
        <v>388</v>
      </c>
      <c r="G277" s="49">
        <f>Table26[[#This Row],[کارکرد دوره (ساعت)]]/8*'جداول پایه'!$B$24</f>
        <v>4.8500000000000005</v>
      </c>
      <c r="H277" s="50">
        <v>15</v>
      </c>
      <c r="I277" s="50">
        <v>0</v>
      </c>
      <c r="J277" s="37">
        <v>0</v>
      </c>
      <c r="K277" s="37">
        <v>0</v>
      </c>
      <c r="L277" s="37">
        <v>0</v>
      </c>
      <c r="M277" s="49" t="e">
        <f>IF(Table26[[#This Row],[جایگاه سازمانی]]="عملیاتی",(Table26[[#This Row],[تعداد ماموریت شهری]]/7+Table26[[#This Row],[تعداد ماموریت جاده ای]]/3)*0.1+1,0)</f>
        <v>#N/A</v>
      </c>
      <c r="N277" s="49" t="e">
        <f ca="1">IF(Table26[[#This Row],[جایگاه سازمانی]]="دیسپچ",OFFSET(TblDispatch[[#Headers],[امتیاز]],MATCH(Table26[[#This Row],[تعداد تماس در دوره]]/'تنظیمات دوره'!$B$3,TblDispatch[کف],1),0)*'تنظیمات دوره'!$B$3,0)</f>
        <v>#N/A</v>
      </c>
      <c r="O277" s="49" t="e">
        <f>IF(Table26[[#This Row],[جایگاه سازمانی]]="ستاد",(Table26[[#This Row],[تعداد بازدید میدانی در دوره]]/2+Table26[[#This Row],[تعداد فرماندهی حادثه در دوره]])*0.1+1,0)</f>
        <v>#N/A</v>
      </c>
      <c r="P277" s="49" t="e">
        <f>SUM(Table26[[#This Row],[عملکرد دوره عملیاتی]:[عملکرد دوره ستادی]])</f>
        <v>#N/A</v>
      </c>
      <c r="Q277" s="48">
        <v>100</v>
      </c>
      <c r="R277" s="48">
        <f ca="1">OFFSET(Table10[[#Headers],[امتیاز]],MATCH(Table26[[#This Row],[رضایت]],Table10[کف],1),0)</f>
        <v>5</v>
      </c>
      <c r="S277" s="49" t="e">
        <f ca="1">(VLOOKUP(Table26[[#This Row],[شماره پرسنلی]],Table1[#All],16,FALSE)+Table26[[#This Row],[امتیاز کارکرد]]+Table26[[#This Row],[امتیاز رضایت]])*Table26[[#This Row],[رتبه کارمند]]*Table26[[#This Row],[امتیاز عملکرد]]</f>
        <v>#N/A</v>
      </c>
      <c r="T277" s="50" t="e">
        <f ca="1">ROUND(Table26[[#This Row],[امتیاز نهایی]]*'تنظیمات دوره'!$B$6,0)</f>
        <v>#N/A</v>
      </c>
      <c r="U277" s="43"/>
    </row>
    <row r="278" spans="1:21" x14ac:dyDescent="0.15">
      <c r="A278" s="42">
        <v>275</v>
      </c>
      <c r="B278" s="35"/>
      <c r="C278" s="36" t="e">
        <f>VLOOKUP(Table26[[#This Row],[شماره پرسنلی]],Table1[[شماره پرسنلی]:[نام خانوادگی]],2,FALSE)&amp; " " &amp; VLOOKUP(Table26[[#This Row],[شماره پرسنلی]],Table1[[شماره پرسنلی]:[نام خانوادگی]],3,FALSE)</f>
        <v>#N/A</v>
      </c>
      <c r="D278" s="36" t="e">
        <f>VLOOKUP(Table26[[#This Row],[شماره پرسنلی]],Table1[#All],7,FALSE)</f>
        <v>#N/A</v>
      </c>
      <c r="E278" s="48" t="e">
        <f>VLOOKUP(Table26[[#This Row],[شماره پرسنلی]],Table1[#All],6,FALSE)</f>
        <v>#N/A</v>
      </c>
      <c r="F278" s="37">
        <v>436</v>
      </c>
      <c r="G278" s="49">
        <f>Table26[[#This Row],[کارکرد دوره (ساعت)]]/8*'جداول پایه'!$B$24</f>
        <v>5.45</v>
      </c>
      <c r="H278" s="50">
        <v>15</v>
      </c>
      <c r="I278" s="50">
        <v>0</v>
      </c>
      <c r="J278" s="37">
        <v>0</v>
      </c>
      <c r="K278" s="37">
        <v>0</v>
      </c>
      <c r="L278" s="37">
        <v>0</v>
      </c>
      <c r="M278" s="49" t="e">
        <f>IF(Table26[[#This Row],[جایگاه سازمانی]]="عملیاتی",(Table26[[#This Row],[تعداد ماموریت شهری]]/7+Table26[[#This Row],[تعداد ماموریت جاده ای]]/3)*0.1+1,0)</f>
        <v>#N/A</v>
      </c>
      <c r="N278" s="49" t="e">
        <f ca="1">IF(Table26[[#This Row],[جایگاه سازمانی]]="دیسپچ",OFFSET(TblDispatch[[#Headers],[امتیاز]],MATCH(Table26[[#This Row],[تعداد تماس در دوره]]/'تنظیمات دوره'!$B$3,TblDispatch[کف],1),0)*'تنظیمات دوره'!$B$3,0)</f>
        <v>#N/A</v>
      </c>
      <c r="O278" s="49" t="e">
        <f>IF(Table26[[#This Row],[جایگاه سازمانی]]="ستاد",(Table26[[#This Row],[تعداد بازدید میدانی در دوره]]/2+Table26[[#This Row],[تعداد فرماندهی حادثه در دوره]])*0.1+1,0)</f>
        <v>#N/A</v>
      </c>
      <c r="P278" s="49" t="e">
        <f>SUM(Table26[[#This Row],[عملکرد دوره عملیاتی]:[عملکرد دوره ستادی]])</f>
        <v>#N/A</v>
      </c>
      <c r="Q278" s="48">
        <v>100</v>
      </c>
      <c r="R278" s="48">
        <f ca="1">OFFSET(Table10[[#Headers],[امتیاز]],MATCH(Table26[[#This Row],[رضایت]],Table10[کف],1),0)</f>
        <v>5</v>
      </c>
      <c r="S278" s="49" t="e">
        <f ca="1">(VLOOKUP(Table26[[#This Row],[شماره پرسنلی]],Table1[#All],16,FALSE)+Table26[[#This Row],[امتیاز کارکرد]]+Table26[[#This Row],[امتیاز رضایت]])*Table26[[#This Row],[رتبه کارمند]]*Table26[[#This Row],[امتیاز عملکرد]]</f>
        <v>#N/A</v>
      </c>
      <c r="T278" s="50" t="e">
        <f ca="1">ROUND(Table26[[#This Row],[امتیاز نهایی]]*'تنظیمات دوره'!$B$6,0)</f>
        <v>#N/A</v>
      </c>
      <c r="U278" s="43"/>
    </row>
    <row r="279" spans="1:21" x14ac:dyDescent="0.15">
      <c r="A279" s="42">
        <v>276</v>
      </c>
      <c r="B279" s="35"/>
      <c r="C279" s="36" t="e">
        <f>VLOOKUP(Table26[[#This Row],[شماره پرسنلی]],Table1[[شماره پرسنلی]:[نام خانوادگی]],2,FALSE)&amp; " " &amp; VLOOKUP(Table26[[#This Row],[شماره پرسنلی]],Table1[[شماره پرسنلی]:[نام خانوادگی]],3,FALSE)</f>
        <v>#N/A</v>
      </c>
      <c r="D279" s="36" t="e">
        <f>VLOOKUP(Table26[[#This Row],[شماره پرسنلی]],Table1[#All],7,FALSE)</f>
        <v>#N/A</v>
      </c>
      <c r="E279" s="48" t="e">
        <f>VLOOKUP(Table26[[#This Row],[شماره پرسنلی]],Table1[#All],6,FALSE)</f>
        <v>#N/A</v>
      </c>
      <c r="F279" s="37">
        <v>432</v>
      </c>
      <c r="G279" s="49">
        <f>Table26[[#This Row],[کارکرد دوره (ساعت)]]/8*'جداول پایه'!$B$24</f>
        <v>5.4</v>
      </c>
      <c r="H279" s="50">
        <v>12</v>
      </c>
      <c r="I279" s="50">
        <v>0</v>
      </c>
      <c r="J279" s="37">
        <v>0</v>
      </c>
      <c r="K279" s="37">
        <v>0</v>
      </c>
      <c r="L279" s="37">
        <v>0</v>
      </c>
      <c r="M279" s="49" t="e">
        <f>IF(Table26[[#This Row],[جایگاه سازمانی]]="عملیاتی",(Table26[[#This Row],[تعداد ماموریت شهری]]/7+Table26[[#This Row],[تعداد ماموریت جاده ای]]/3)*0.1+1,0)</f>
        <v>#N/A</v>
      </c>
      <c r="N279" s="49" t="e">
        <f ca="1">IF(Table26[[#This Row],[جایگاه سازمانی]]="دیسپچ",OFFSET(TblDispatch[[#Headers],[امتیاز]],MATCH(Table26[[#This Row],[تعداد تماس در دوره]]/'تنظیمات دوره'!$B$3,TblDispatch[کف],1),0)*'تنظیمات دوره'!$B$3,0)</f>
        <v>#N/A</v>
      </c>
      <c r="O279" s="49" t="e">
        <f>IF(Table26[[#This Row],[جایگاه سازمانی]]="ستاد",(Table26[[#This Row],[تعداد بازدید میدانی در دوره]]/2+Table26[[#This Row],[تعداد فرماندهی حادثه در دوره]])*0.1+1,0)</f>
        <v>#N/A</v>
      </c>
      <c r="P279" s="49" t="e">
        <f>SUM(Table26[[#This Row],[عملکرد دوره عملیاتی]:[عملکرد دوره ستادی]])</f>
        <v>#N/A</v>
      </c>
      <c r="Q279" s="48">
        <v>90</v>
      </c>
      <c r="R279" s="48">
        <f ca="1">OFFSET(Table10[[#Headers],[امتیاز]],MATCH(Table26[[#This Row],[رضایت]],Table10[کف],1),0)</f>
        <v>3.6</v>
      </c>
      <c r="S279" s="49" t="e">
        <f ca="1">(VLOOKUP(Table26[[#This Row],[شماره پرسنلی]],Table1[#All],16,FALSE)+Table26[[#This Row],[امتیاز کارکرد]]+Table26[[#This Row],[امتیاز رضایت]])*Table26[[#This Row],[رتبه کارمند]]*Table26[[#This Row],[امتیاز عملکرد]]</f>
        <v>#N/A</v>
      </c>
      <c r="T279" s="50" t="e">
        <f ca="1">ROUND(Table26[[#This Row],[امتیاز نهایی]]*'تنظیمات دوره'!$B$6,0)</f>
        <v>#N/A</v>
      </c>
      <c r="U279" s="43"/>
    </row>
    <row r="280" spans="1:21" x14ac:dyDescent="0.15">
      <c r="A280" s="42">
        <v>277</v>
      </c>
      <c r="B280" s="35"/>
      <c r="C280" s="36" t="e">
        <f>VLOOKUP(Table26[[#This Row],[شماره پرسنلی]],Table1[[شماره پرسنلی]:[نام خانوادگی]],2,FALSE)&amp; " " &amp; VLOOKUP(Table26[[#This Row],[شماره پرسنلی]],Table1[[شماره پرسنلی]:[نام خانوادگی]],3,FALSE)</f>
        <v>#N/A</v>
      </c>
      <c r="D280" s="36" t="e">
        <f>VLOOKUP(Table26[[#This Row],[شماره پرسنلی]],Table1[#All],7,FALSE)</f>
        <v>#N/A</v>
      </c>
      <c r="E280" s="48" t="e">
        <f>VLOOKUP(Table26[[#This Row],[شماره پرسنلی]],Table1[#All],6,FALSE)</f>
        <v>#N/A</v>
      </c>
      <c r="F280" s="37">
        <v>456</v>
      </c>
      <c r="G280" s="49">
        <f>Table26[[#This Row],[کارکرد دوره (ساعت)]]/8*'جداول پایه'!$B$24</f>
        <v>5.7</v>
      </c>
      <c r="H280" s="50">
        <v>0</v>
      </c>
      <c r="I280" s="50">
        <v>3</v>
      </c>
      <c r="J280" s="37">
        <v>0</v>
      </c>
      <c r="K280" s="37">
        <v>0</v>
      </c>
      <c r="L280" s="37">
        <v>0</v>
      </c>
      <c r="M280" s="49" t="e">
        <f>IF(Table26[[#This Row],[جایگاه سازمانی]]="عملیاتی",(Table26[[#This Row],[تعداد ماموریت شهری]]/7+Table26[[#This Row],[تعداد ماموریت جاده ای]]/3)*0.1+1,0)</f>
        <v>#N/A</v>
      </c>
      <c r="N280" s="49" t="e">
        <f ca="1">IF(Table26[[#This Row],[جایگاه سازمانی]]="دیسپچ",OFFSET(TblDispatch[[#Headers],[امتیاز]],MATCH(Table26[[#This Row],[تعداد تماس در دوره]]/'تنظیمات دوره'!$B$3,TblDispatch[کف],1),0)*'تنظیمات دوره'!$B$3,0)</f>
        <v>#N/A</v>
      </c>
      <c r="O280" s="49" t="e">
        <f>IF(Table26[[#This Row],[جایگاه سازمانی]]="ستاد",(Table26[[#This Row],[تعداد بازدید میدانی در دوره]]/2+Table26[[#This Row],[تعداد فرماندهی حادثه در دوره]])*0.1+1,0)</f>
        <v>#N/A</v>
      </c>
      <c r="P280" s="49" t="e">
        <f>SUM(Table26[[#This Row],[عملکرد دوره عملیاتی]:[عملکرد دوره ستادی]])</f>
        <v>#N/A</v>
      </c>
      <c r="Q280" s="48">
        <v>100</v>
      </c>
      <c r="R280" s="48">
        <f ca="1">OFFSET(Table10[[#Headers],[امتیاز]],MATCH(Table26[[#This Row],[رضایت]],Table10[کف],1),0)</f>
        <v>5</v>
      </c>
      <c r="S280" s="49" t="e">
        <f ca="1">(VLOOKUP(Table26[[#This Row],[شماره پرسنلی]],Table1[#All],16,FALSE)+Table26[[#This Row],[امتیاز کارکرد]]+Table26[[#This Row],[امتیاز رضایت]])*Table26[[#This Row],[رتبه کارمند]]*Table26[[#This Row],[امتیاز عملکرد]]</f>
        <v>#N/A</v>
      </c>
      <c r="T280" s="50" t="e">
        <f ca="1">ROUND(Table26[[#This Row],[امتیاز نهایی]]*'تنظیمات دوره'!$B$6,0)</f>
        <v>#N/A</v>
      </c>
      <c r="U280" s="43"/>
    </row>
    <row r="281" spans="1:21" x14ac:dyDescent="0.15">
      <c r="A281" s="42">
        <v>278</v>
      </c>
      <c r="B281" s="35"/>
      <c r="C281" s="36" t="e">
        <f>VLOOKUP(Table26[[#This Row],[شماره پرسنلی]],Table1[[شماره پرسنلی]:[نام خانوادگی]],2,FALSE)&amp; " " &amp; VLOOKUP(Table26[[#This Row],[شماره پرسنلی]],Table1[[شماره پرسنلی]:[نام خانوادگی]],3,FALSE)</f>
        <v>#N/A</v>
      </c>
      <c r="D281" s="36" t="e">
        <f>VLOOKUP(Table26[[#This Row],[شماره پرسنلی]],Table1[#All],7,FALSE)</f>
        <v>#N/A</v>
      </c>
      <c r="E281" s="48" t="e">
        <f>VLOOKUP(Table26[[#This Row],[شماره پرسنلی]],Table1[#All],6,FALSE)</f>
        <v>#N/A</v>
      </c>
      <c r="F281" s="37">
        <v>384</v>
      </c>
      <c r="G281" s="49">
        <f>Table26[[#This Row],[کارکرد دوره (ساعت)]]/8*'جداول پایه'!$B$24</f>
        <v>4.8000000000000007</v>
      </c>
      <c r="H281" s="50">
        <v>21</v>
      </c>
      <c r="I281" s="50">
        <v>0</v>
      </c>
      <c r="J281" s="37">
        <v>0</v>
      </c>
      <c r="K281" s="37">
        <v>0</v>
      </c>
      <c r="L281" s="37">
        <v>0</v>
      </c>
      <c r="M281" s="49" t="e">
        <f>IF(Table26[[#This Row],[جایگاه سازمانی]]="عملیاتی",(Table26[[#This Row],[تعداد ماموریت شهری]]/7+Table26[[#This Row],[تعداد ماموریت جاده ای]]/3)*0.1+1,0)</f>
        <v>#N/A</v>
      </c>
      <c r="N281" s="49" t="e">
        <f ca="1">IF(Table26[[#This Row],[جایگاه سازمانی]]="دیسپچ",OFFSET(TblDispatch[[#Headers],[امتیاز]],MATCH(Table26[[#This Row],[تعداد تماس در دوره]]/'تنظیمات دوره'!$B$3,TblDispatch[کف],1),0)*'تنظیمات دوره'!$B$3,0)</f>
        <v>#N/A</v>
      </c>
      <c r="O281" s="49" t="e">
        <f>IF(Table26[[#This Row],[جایگاه سازمانی]]="ستاد",(Table26[[#This Row],[تعداد بازدید میدانی در دوره]]/2+Table26[[#This Row],[تعداد فرماندهی حادثه در دوره]])*0.1+1,0)</f>
        <v>#N/A</v>
      </c>
      <c r="P281" s="49" t="e">
        <f>SUM(Table26[[#This Row],[عملکرد دوره عملیاتی]:[عملکرد دوره ستادی]])</f>
        <v>#N/A</v>
      </c>
      <c r="Q281" s="48">
        <v>90</v>
      </c>
      <c r="R281" s="48">
        <f ca="1">OFFSET(Table10[[#Headers],[امتیاز]],MATCH(Table26[[#This Row],[رضایت]],Table10[کف],1),0)</f>
        <v>3.6</v>
      </c>
      <c r="S281" s="49" t="e">
        <f ca="1">(VLOOKUP(Table26[[#This Row],[شماره پرسنلی]],Table1[#All],16,FALSE)+Table26[[#This Row],[امتیاز کارکرد]]+Table26[[#This Row],[امتیاز رضایت]])*Table26[[#This Row],[رتبه کارمند]]*Table26[[#This Row],[امتیاز عملکرد]]</f>
        <v>#N/A</v>
      </c>
      <c r="T281" s="50" t="e">
        <f ca="1">ROUND(Table26[[#This Row],[امتیاز نهایی]]*'تنظیمات دوره'!$B$6,0)</f>
        <v>#N/A</v>
      </c>
      <c r="U281" s="43"/>
    </row>
    <row r="282" spans="1:21" s="63" customFormat="1" x14ac:dyDescent="0.15">
      <c r="A282" s="42">
        <v>279</v>
      </c>
      <c r="B282" s="35"/>
      <c r="C282" s="36" t="e">
        <f>VLOOKUP(Table26[[#This Row],[شماره پرسنلی]],Table1[[شماره پرسنلی]:[نام خانوادگی]],2,FALSE)&amp; " " &amp; VLOOKUP(Table26[[#This Row],[شماره پرسنلی]],Table1[[شماره پرسنلی]:[نام خانوادگی]],3,FALSE)</f>
        <v>#N/A</v>
      </c>
      <c r="D282" s="36" t="e">
        <f>VLOOKUP(Table26[[#This Row],[شماره پرسنلی]],Table1[#All],7,FALSE)</f>
        <v>#N/A</v>
      </c>
      <c r="E282" s="48" t="e">
        <f>VLOOKUP(Table26[[#This Row],[شماره پرسنلی]],Table1[#All],6,FALSE)</f>
        <v>#N/A</v>
      </c>
      <c r="F282" s="37">
        <v>384</v>
      </c>
      <c r="G282" s="49">
        <f>Table26[[#This Row],[کارکرد دوره (ساعت)]]/8*'جداول پایه'!$B$24</f>
        <v>4.8000000000000007</v>
      </c>
      <c r="H282" s="50">
        <v>19</v>
      </c>
      <c r="I282" s="50">
        <v>0</v>
      </c>
      <c r="J282" s="37">
        <v>0</v>
      </c>
      <c r="K282" s="37">
        <v>0</v>
      </c>
      <c r="L282" s="37">
        <v>0</v>
      </c>
      <c r="M282" s="49" t="e">
        <f>IF(Table26[[#This Row],[جایگاه سازمانی]]="عملیاتی",(Table26[[#This Row],[تعداد ماموریت شهری]]/7+Table26[[#This Row],[تعداد ماموریت جاده ای]]/3)*0.1+1,0)</f>
        <v>#N/A</v>
      </c>
      <c r="N282" s="49" t="e">
        <f ca="1">IF(Table26[[#This Row],[جایگاه سازمانی]]="دیسپچ",OFFSET(TblDispatch[[#Headers],[امتیاز]],MATCH(Table26[[#This Row],[تعداد تماس در دوره]]/'تنظیمات دوره'!$B$3,TblDispatch[کف],1),0)*'تنظیمات دوره'!$B$3,0)</f>
        <v>#N/A</v>
      </c>
      <c r="O282" s="49" t="e">
        <f>IF(Table26[[#This Row],[جایگاه سازمانی]]="ستاد",(Table26[[#This Row],[تعداد بازدید میدانی در دوره]]/2+Table26[[#This Row],[تعداد فرماندهی حادثه در دوره]])*0.1+1,0)</f>
        <v>#N/A</v>
      </c>
      <c r="P282" s="49" t="e">
        <f>SUM(Table26[[#This Row],[عملکرد دوره عملیاتی]:[عملکرد دوره ستادی]])</f>
        <v>#N/A</v>
      </c>
      <c r="Q282" s="48">
        <v>90</v>
      </c>
      <c r="R282" s="48">
        <f ca="1">OFFSET(Table10[[#Headers],[امتیاز]],MATCH(Table26[[#This Row],[رضایت]],Table10[کف],1),0)</f>
        <v>3.6</v>
      </c>
      <c r="S282" s="49" t="e">
        <f ca="1">(VLOOKUP(Table26[[#This Row],[شماره پرسنلی]],Table1[#All],16,FALSE)+Table26[[#This Row],[امتیاز کارکرد]]+Table26[[#This Row],[امتیاز رضایت]])*Table26[[#This Row],[رتبه کارمند]]*Table26[[#This Row],[امتیاز عملکرد]]</f>
        <v>#N/A</v>
      </c>
      <c r="T282" s="50" t="e">
        <f ca="1">ROUND(Table26[[#This Row],[امتیاز نهایی]]*'تنظیمات دوره'!$B$6,0)</f>
        <v>#N/A</v>
      </c>
      <c r="U282" s="43"/>
    </row>
    <row r="283" spans="1:21" s="62" customFormat="1" x14ac:dyDescent="0.15">
      <c r="A283" s="42">
        <v>280</v>
      </c>
      <c r="B283" s="35"/>
      <c r="C283" s="72" t="e">
        <f>VLOOKUP(Table26[[#This Row],[شماره پرسنلی]],Table1[[شماره پرسنلی]:[نام خانوادگی]],2,FALSE)&amp; " " &amp; VLOOKUP(Table26[[#This Row],[شماره پرسنلی]],Table1[[شماره پرسنلی]:[نام خانوادگی]],3,FALSE)</f>
        <v>#N/A</v>
      </c>
      <c r="D283" s="36" t="e">
        <f>VLOOKUP(Table26[[#This Row],[شماره پرسنلی]],Table1[#All],7,FALSE)</f>
        <v>#N/A</v>
      </c>
      <c r="E283" s="48" t="e">
        <f>VLOOKUP(Table26[[#This Row],[شماره پرسنلی]],Table1[#All],6,FALSE)</f>
        <v>#N/A</v>
      </c>
      <c r="F283" s="51">
        <v>432</v>
      </c>
      <c r="G283" s="73">
        <f>Table26[[#This Row],[کارکرد دوره (ساعت)]]/8*'جداول پایه'!$B$24</f>
        <v>5.4</v>
      </c>
      <c r="H283" s="82">
        <v>0</v>
      </c>
      <c r="I283" s="82">
        <v>2</v>
      </c>
      <c r="J283" s="51">
        <v>0</v>
      </c>
      <c r="K283" s="51">
        <v>0</v>
      </c>
      <c r="L283" s="51">
        <v>0</v>
      </c>
      <c r="M283" s="73" t="e">
        <f>IF(Table26[[#This Row],[جایگاه سازمانی]]="عملیاتی",(Table26[[#This Row],[تعداد ماموریت شهری]]/7+Table26[[#This Row],[تعداد ماموریت جاده ای]]/3)*0.1+1,0)</f>
        <v>#N/A</v>
      </c>
      <c r="N283" s="73" t="e">
        <f ca="1">IF(Table26[[#This Row],[جایگاه سازمانی]]="دیسپچ",OFFSET(TblDispatch[[#Headers],[امتیاز]],MATCH(Table26[[#This Row],[تعداد تماس در دوره]]/'تنظیمات دوره'!$B$3,TblDispatch[کف],1),0)*'تنظیمات دوره'!$B$3,0)</f>
        <v>#N/A</v>
      </c>
      <c r="O283" s="73" t="e">
        <f>IF(Table26[[#This Row],[جایگاه سازمانی]]="ستاد",(Table26[[#This Row],[تعداد بازدید میدانی در دوره]]/2+Table26[[#This Row],[تعداد فرماندهی حادثه در دوره]])*0.1+1,0)</f>
        <v>#N/A</v>
      </c>
      <c r="P283" s="73" t="e">
        <f>SUM(Table26[[#This Row],[عملکرد دوره عملیاتی]:[عملکرد دوره ستادی]])</f>
        <v>#N/A</v>
      </c>
      <c r="Q283" s="72">
        <v>90</v>
      </c>
      <c r="R283" s="72">
        <f ca="1">OFFSET(Table10[[#Headers],[امتیاز]],MATCH(Table26[[#This Row],[رضایت]],Table10[کف],1),0)</f>
        <v>3.6</v>
      </c>
      <c r="S283" s="73" t="e">
        <f ca="1">(VLOOKUP(Table26[[#This Row],[شماره پرسنلی]],Table1[#All],16,FALSE)+Table26[[#This Row],[امتیاز کارکرد]]+Table26[[#This Row],[امتیاز رضایت]])*Table26[[#This Row],[رتبه کارمند]]*Table26[[#This Row],[امتیاز عملکرد]]</f>
        <v>#N/A</v>
      </c>
      <c r="T283" s="50" t="e">
        <f ca="1">ROUND(Table26[[#This Row],[امتیاز نهایی]]*'تنظیمات دوره'!$B$6,0)</f>
        <v>#N/A</v>
      </c>
      <c r="U283" s="43"/>
    </row>
    <row r="284" spans="1:21" x14ac:dyDescent="0.15">
      <c r="A284" s="42">
        <v>281</v>
      </c>
      <c r="B284" s="35"/>
      <c r="C284" s="36" t="e">
        <f>VLOOKUP(Table26[[#This Row],[شماره پرسنلی]],Table1[[شماره پرسنلی]:[نام خانوادگی]],2,FALSE)&amp; " " &amp; VLOOKUP(Table26[[#This Row],[شماره پرسنلی]],Table1[[شماره پرسنلی]:[نام خانوادگی]],3,FALSE)</f>
        <v>#N/A</v>
      </c>
      <c r="D284" s="36" t="e">
        <f>VLOOKUP(Table26[[#This Row],[شماره پرسنلی]],Table1[#All],7,FALSE)</f>
        <v>#N/A</v>
      </c>
      <c r="E284" s="48" t="e">
        <f>VLOOKUP(Table26[[#This Row],[شماره پرسنلی]],Table1[#All],6,FALSE)</f>
        <v>#N/A</v>
      </c>
      <c r="F284" s="37">
        <v>456</v>
      </c>
      <c r="G284" s="49">
        <f>Table26[[#This Row],[کارکرد دوره (ساعت)]]/8*'جداول پایه'!$B$24</f>
        <v>5.7</v>
      </c>
      <c r="H284" s="50">
        <v>0</v>
      </c>
      <c r="I284" s="50">
        <v>4</v>
      </c>
      <c r="J284" s="37">
        <v>0</v>
      </c>
      <c r="K284" s="37">
        <v>0</v>
      </c>
      <c r="L284" s="37">
        <v>0</v>
      </c>
      <c r="M284" s="49" t="e">
        <f>IF(Table26[[#This Row],[جایگاه سازمانی]]="عملیاتی",(Table26[[#This Row],[تعداد ماموریت شهری]]/7+Table26[[#This Row],[تعداد ماموریت جاده ای]]/3)*0.1+1,0)</f>
        <v>#N/A</v>
      </c>
      <c r="N284" s="49" t="e">
        <f ca="1">IF(Table26[[#This Row],[جایگاه سازمانی]]="دیسپچ",OFFSET(TblDispatch[[#Headers],[امتیاز]],MATCH(Table26[[#This Row],[تعداد تماس در دوره]]/'تنظیمات دوره'!$B$3,TblDispatch[کف],1),0)*'تنظیمات دوره'!$B$3,0)</f>
        <v>#N/A</v>
      </c>
      <c r="O284" s="49" t="e">
        <f>IF(Table26[[#This Row],[جایگاه سازمانی]]="ستاد",(Table26[[#This Row],[تعداد بازدید میدانی در دوره]]/2+Table26[[#This Row],[تعداد فرماندهی حادثه در دوره]])*0.1+1,0)</f>
        <v>#N/A</v>
      </c>
      <c r="P284" s="49" t="e">
        <f>SUM(Table26[[#This Row],[عملکرد دوره عملیاتی]:[عملکرد دوره ستادی]])</f>
        <v>#N/A</v>
      </c>
      <c r="Q284" s="48">
        <v>85</v>
      </c>
      <c r="R284" s="48">
        <f ca="1">OFFSET(Table10[[#Headers],[امتیاز]],MATCH(Table26[[#This Row],[رضایت]],Table10[کف],1),0)</f>
        <v>3.6</v>
      </c>
      <c r="S284" s="49" t="e">
        <f ca="1">(VLOOKUP(Table26[[#This Row],[شماره پرسنلی]],Table1[#All],16,FALSE)+Table26[[#This Row],[امتیاز کارکرد]]+Table26[[#This Row],[امتیاز رضایت]])*Table26[[#This Row],[رتبه کارمند]]*Table26[[#This Row],[امتیاز عملکرد]]</f>
        <v>#N/A</v>
      </c>
      <c r="T284" s="50" t="e">
        <f ca="1">ROUND(Table26[[#This Row],[امتیاز نهایی]]*'تنظیمات دوره'!$B$6,0)</f>
        <v>#N/A</v>
      </c>
      <c r="U284" s="43"/>
    </row>
    <row r="285" spans="1:21" x14ac:dyDescent="0.15">
      <c r="A285" s="42">
        <v>282</v>
      </c>
      <c r="B285" s="35"/>
      <c r="C285" s="36" t="e">
        <f>VLOOKUP(Table26[[#This Row],[شماره پرسنلی]],Table1[[شماره پرسنلی]:[نام خانوادگی]],2,FALSE)&amp; " " &amp; VLOOKUP(Table26[[#This Row],[شماره پرسنلی]],Table1[[شماره پرسنلی]:[نام خانوادگی]],3,FALSE)</f>
        <v>#N/A</v>
      </c>
      <c r="D285" s="36" t="e">
        <f>VLOOKUP(Table26[[#This Row],[شماره پرسنلی]],Table1[#All],7,FALSE)</f>
        <v>#N/A</v>
      </c>
      <c r="E285" s="48" t="e">
        <f>VLOOKUP(Table26[[#This Row],[شماره پرسنلی]],Table1[#All],6,FALSE)</f>
        <v>#N/A</v>
      </c>
      <c r="F285" s="37">
        <v>384</v>
      </c>
      <c r="G285" s="49">
        <f>Table26[[#This Row],[کارکرد دوره (ساعت)]]/8*'جداول پایه'!$B$24</f>
        <v>4.8000000000000007</v>
      </c>
      <c r="H285" s="50">
        <v>0</v>
      </c>
      <c r="I285" s="50">
        <v>7</v>
      </c>
      <c r="J285" s="37">
        <v>0</v>
      </c>
      <c r="K285" s="37">
        <v>0</v>
      </c>
      <c r="L285" s="37">
        <v>0</v>
      </c>
      <c r="M285" s="49" t="e">
        <f>IF(Table26[[#This Row],[جایگاه سازمانی]]="عملیاتی",(Table26[[#This Row],[تعداد ماموریت شهری]]/7+Table26[[#This Row],[تعداد ماموریت جاده ای]]/3)*0.1+1,0)</f>
        <v>#N/A</v>
      </c>
      <c r="N285" s="49" t="e">
        <f ca="1">IF(Table26[[#This Row],[جایگاه سازمانی]]="دیسپچ",OFFSET(TblDispatch[[#Headers],[امتیاز]],MATCH(Table26[[#This Row],[تعداد تماس در دوره]]/'تنظیمات دوره'!$B$3,TblDispatch[کف],1),0)*'تنظیمات دوره'!$B$3,0)</f>
        <v>#N/A</v>
      </c>
      <c r="O285" s="49" t="e">
        <f>IF(Table26[[#This Row],[جایگاه سازمانی]]="ستاد",(Table26[[#This Row],[تعداد بازدید میدانی در دوره]]/2+Table26[[#This Row],[تعداد فرماندهی حادثه در دوره]])*0.1+1,0)</f>
        <v>#N/A</v>
      </c>
      <c r="P285" s="49" t="e">
        <f>SUM(Table26[[#This Row],[عملکرد دوره عملیاتی]:[عملکرد دوره ستادی]])</f>
        <v>#N/A</v>
      </c>
      <c r="Q285" s="48">
        <v>95</v>
      </c>
      <c r="R285" s="48">
        <f ca="1">OFFSET(Table10[[#Headers],[امتیاز]],MATCH(Table26[[#This Row],[رضایت]],Table10[کف],1),0)</f>
        <v>5</v>
      </c>
      <c r="S285" s="49" t="e">
        <f ca="1">(VLOOKUP(Table26[[#This Row],[شماره پرسنلی]],Table1[#All],16,FALSE)+Table26[[#This Row],[امتیاز کارکرد]]+Table26[[#This Row],[امتیاز رضایت]])*Table26[[#This Row],[رتبه کارمند]]*Table26[[#This Row],[امتیاز عملکرد]]</f>
        <v>#N/A</v>
      </c>
      <c r="T285" s="50" t="e">
        <f ca="1">ROUND(Table26[[#This Row],[امتیاز نهایی]]*'تنظیمات دوره'!$B$6,0)</f>
        <v>#N/A</v>
      </c>
      <c r="U285" s="43"/>
    </row>
    <row r="286" spans="1:21" s="54" customFormat="1" x14ac:dyDescent="0.15">
      <c r="A286" s="42">
        <v>283</v>
      </c>
      <c r="B286" s="35"/>
      <c r="C286" s="36" t="e">
        <f>VLOOKUP(Table26[[#This Row],[شماره پرسنلی]],Table1[[شماره پرسنلی]:[نام خانوادگی]],2,FALSE)&amp; " " &amp; VLOOKUP(Table26[[#This Row],[شماره پرسنلی]],Table1[[شماره پرسنلی]:[نام خانوادگی]],3,FALSE)</f>
        <v>#N/A</v>
      </c>
      <c r="D286" s="36" t="e">
        <f>VLOOKUP(Table26[[#This Row],[شماره پرسنلی]],Table1[#All],7,FALSE)</f>
        <v>#N/A</v>
      </c>
      <c r="E286" s="48" t="e">
        <f>VLOOKUP(Table26[[#This Row],[شماره پرسنلی]],Table1[#All],6,FALSE)</f>
        <v>#N/A</v>
      </c>
      <c r="F286" s="37">
        <v>432</v>
      </c>
      <c r="G286" s="49">
        <f>Table26[[#This Row],[کارکرد دوره (ساعت)]]/8*'جداول پایه'!$B$24</f>
        <v>5.4</v>
      </c>
      <c r="H286" s="50">
        <v>0</v>
      </c>
      <c r="I286" s="50">
        <v>5</v>
      </c>
      <c r="J286" s="37">
        <v>0</v>
      </c>
      <c r="K286" s="37">
        <v>0</v>
      </c>
      <c r="L286" s="37">
        <v>0</v>
      </c>
      <c r="M286" s="49" t="e">
        <f>IF(Table26[[#This Row],[جایگاه سازمانی]]="عملیاتی",(Table26[[#This Row],[تعداد ماموریت شهری]]/7+Table26[[#This Row],[تعداد ماموریت جاده ای]]/3)*0.1+1,0)</f>
        <v>#N/A</v>
      </c>
      <c r="N286" s="49" t="e">
        <f ca="1">IF(Table26[[#This Row],[جایگاه سازمانی]]="دیسپچ",OFFSET(TblDispatch[[#Headers],[امتیاز]],MATCH(Table26[[#This Row],[تعداد تماس در دوره]]/'تنظیمات دوره'!$B$3,TblDispatch[کف],1),0)*'تنظیمات دوره'!$B$3,0)</f>
        <v>#N/A</v>
      </c>
      <c r="O286" s="49" t="e">
        <f>IF(Table26[[#This Row],[جایگاه سازمانی]]="ستاد",(Table26[[#This Row],[تعداد بازدید میدانی در دوره]]/2+Table26[[#This Row],[تعداد فرماندهی حادثه در دوره]])*0.1+1,0)</f>
        <v>#N/A</v>
      </c>
      <c r="P286" s="49" t="e">
        <f>SUM(Table26[[#This Row],[عملکرد دوره عملیاتی]:[عملکرد دوره ستادی]])</f>
        <v>#N/A</v>
      </c>
      <c r="Q286" s="48">
        <v>100</v>
      </c>
      <c r="R286" s="48">
        <f ca="1">OFFSET(Table10[[#Headers],[امتیاز]],MATCH(Table26[[#This Row],[رضایت]],Table10[کف],1),0)</f>
        <v>5</v>
      </c>
      <c r="S286" s="49" t="e">
        <f ca="1">(VLOOKUP(Table26[[#This Row],[شماره پرسنلی]],Table1[#All],16,FALSE)+Table26[[#This Row],[امتیاز کارکرد]]+Table26[[#This Row],[امتیاز رضایت]])*Table26[[#This Row],[رتبه کارمند]]*Table26[[#This Row],[امتیاز عملکرد]]</f>
        <v>#N/A</v>
      </c>
      <c r="T286" s="50" t="e">
        <f ca="1">ROUND(Table26[[#This Row],[امتیاز نهایی]]*'تنظیمات دوره'!$B$6,0)</f>
        <v>#N/A</v>
      </c>
      <c r="U286" s="43"/>
    </row>
    <row r="287" spans="1:21" x14ac:dyDescent="0.15">
      <c r="A287" s="42">
        <v>284</v>
      </c>
      <c r="B287" s="35"/>
      <c r="C287" s="36" t="e">
        <f>VLOOKUP(Table26[[#This Row],[شماره پرسنلی]],Table1[[شماره پرسنلی]:[نام خانوادگی]],2,FALSE)&amp; " " &amp; VLOOKUP(Table26[[#This Row],[شماره پرسنلی]],Table1[[شماره پرسنلی]:[نام خانوادگی]],3,FALSE)</f>
        <v>#N/A</v>
      </c>
      <c r="D287" s="36" t="e">
        <f>VLOOKUP(Table26[[#This Row],[شماره پرسنلی]],Table1[#All],7,FALSE)</f>
        <v>#N/A</v>
      </c>
      <c r="E287" s="48" t="e">
        <f>VLOOKUP(Table26[[#This Row],[شماره پرسنلی]],Table1[#All],6,FALSE)</f>
        <v>#N/A</v>
      </c>
      <c r="F287" s="37">
        <v>408</v>
      </c>
      <c r="G287" s="49">
        <f>Table26[[#This Row],[کارکرد دوره (ساعت)]]/8*'جداول پایه'!$B$24</f>
        <v>5.1000000000000005</v>
      </c>
      <c r="H287" s="50">
        <v>1</v>
      </c>
      <c r="I287" s="50">
        <v>3</v>
      </c>
      <c r="J287" s="37">
        <v>0</v>
      </c>
      <c r="K287" s="37">
        <v>0</v>
      </c>
      <c r="L287" s="37">
        <v>0</v>
      </c>
      <c r="M287" s="49" t="e">
        <f>IF(Table26[[#This Row],[جایگاه سازمانی]]="عملیاتی",(Table26[[#This Row],[تعداد ماموریت شهری]]/7+Table26[[#This Row],[تعداد ماموریت جاده ای]]/3)*0.1+1,0)</f>
        <v>#N/A</v>
      </c>
      <c r="N287" s="49" t="e">
        <f ca="1">IF(Table26[[#This Row],[جایگاه سازمانی]]="دیسپچ",OFFSET(TblDispatch[[#Headers],[امتیاز]],MATCH(Table26[[#This Row],[تعداد تماس در دوره]]/'تنظیمات دوره'!$B$3,TblDispatch[کف],1),0)*'تنظیمات دوره'!$B$3,0)</f>
        <v>#N/A</v>
      </c>
      <c r="O287" s="49" t="e">
        <f>IF(Table26[[#This Row],[جایگاه سازمانی]]="ستاد",(Table26[[#This Row],[تعداد بازدید میدانی در دوره]]/2+Table26[[#This Row],[تعداد فرماندهی حادثه در دوره]])*0.1+1,0)</f>
        <v>#N/A</v>
      </c>
      <c r="P287" s="49" t="e">
        <f>SUM(Table26[[#This Row],[عملکرد دوره عملیاتی]:[عملکرد دوره ستادی]])</f>
        <v>#N/A</v>
      </c>
      <c r="Q287" s="48">
        <v>100</v>
      </c>
      <c r="R287" s="48">
        <f ca="1">OFFSET(Table10[[#Headers],[امتیاز]],MATCH(Table26[[#This Row],[رضایت]],Table10[کف],1),0)</f>
        <v>5</v>
      </c>
      <c r="S287" s="49" t="e">
        <f ca="1">(VLOOKUP(Table26[[#This Row],[شماره پرسنلی]],Table1[#All],16,FALSE)+Table26[[#This Row],[امتیاز کارکرد]]+Table26[[#This Row],[امتیاز رضایت]])*Table26[[#This Row],[رتبه کارمند]]*Table26[[#This Row],[امتیاز عملکرد]]</f>
        <v>#N/A</v>
      </c>
      <c r="T287" s="50" t="e">
        <f ca="1">ROUND(Table26[[#This Row],[امتیاز نهایی]]*'تنظیمات دوره'!$B$6,0)</f>
        <v>#N/A</v>
      </c>
      <c r="U287" s="43"/>
    </row>
    <row r="288" spans="1:21" x14ac:dyDescent="0.15">
      <c r="A288" s="42">
        <v>285</v>
      </c>
      <c r="B288" s="35"/>
      <c r="C288" s="36" t="e">
        <f>VLOOKUP(Table26[[#This Row],[شماره پرسنلی]],Table1[[شماره پرسنلی]:[نام خانوادگی]],2,FALSE)&amp; " " &amp; VLOOKUP(Table26[[#This Row],[شماره پرسنلی]],Table1[[شماره پرسنلی]:[نام خانوادگی]],3,FALSE)</f>
        <v>#N/A</v>
      </c>
      <c r="D288" s="36" t="e">
        <f>VLOOKUP(Table26[[#This Row],[شماره پرسنلی]],Table1[#All],7,FALSE)</f>
        <v>#N/A</v>
      </c>
      <c r="E288" s="48" t="e">
        <f>VLOOKUP(Table26[[#This Row],[شماره پرسنلی]],Table1[#All],6,FALSE)</f>
        <v>#N/A</v>
      </c>
      <c r="F288" s="37">
        <v>432</v>
      </c>
      <c r="G288" s="49">
        <f>Table26[[#This Row],[کارکرد دوره (ساعت)]]/8*'جداول پایه'!$B$24</f>
        <v>5.4</v>
      </c>
      <c r="H288" s="50">
        <v>0</v>
      </c>
      <c r="I288" s="50">
        <v>7</v>
      </c>
      <c r="J288" s="37">
        <v>0</v>
      </c>
      <c r="K288" s="37">
        <v>0</v>
      </c>
      <c r="L288" s="37">
        <v>0</v>
      </c>
      <c r="M288" s="49" t="e">
        <f>IF(Table26[[#This Row],[جایگاه سازمانی]]="عملیاتی",(Table26[[#This Row],[تعداد ماموریت شهری]]/7+Table26[[#This Row],[تعداد ماموریت جاده ای]]/3)*0.1+1,0)</f>
        <v>#N/A</v>
      </c>
      <c r="N288" s="49" t="e">
        <f ca="1">IF(Table26[[#This Row],[جایگاه سازمانی]]="دیسپچ",OFFSET(TblDispatch[[#Headers],[امتیاز]],MATCH(Table26[[#This Row],[تعداد تماس در دوره]]/'تنظیمات دوره'!$B$3,TblDispatch[کف],1),0)*'تنظیمات دوره'!$B$3,0)</f>
        <v>#N/A</v>
      </c>
      <c r="O288" s="49" t="e">
        <f>IF(Table26[[#This Row],[جایگاه سازمانی]]="ستاد",(Table26[[#This Row],[تعداد بازدید میدانی در دوره]]/2+Table26[[#This Row],[تعداد فرماندهی حادثه در دوره]])*0.1+1,0)</f>
        <v>#N/A</v>
      </c>
      <c r="P288" s="49" t="e">
        <f>SUM(Table26[[#This Row],[عملکرد دوره عملیاتی]:[عملکرد دوره ستادی]])</f>
        <v>#N/A</v>
      </c>
      <c r="Q288" s="48">
        <v>100</v>
      </c>
      <c r="R288" s="48">
        <f ca="1">OFFSET(Table10[[#Headers],[امتیاز]],MATCH(Table26[[#This Row],[رضایت]],Table10[کف],1),0)</f>
        <v>5</v>
      </c>
      <c r="S288" s="49" t="e">
        <f ca="1">(VLOOKUP(Table26[[#This Row],[شماره پرسنلی]],Table1[#All],16,FALSE)+Table26[[#This Row],[امتیاز کارکرد]]+Table26[[#This Row],[امتیاز رضایت]])*Table26[[#This Row],[رتبه کارمند]]*Table26[[#This Row],[امتیاز عملکرد]]</f>
        <v>#N/A</v>
      </c>
      <c r="T288" s="50" t="e">
        <f ca="1">ROUND(Table26[[#This Row],[امتیاز نهایی]]*'تنظیمات دوره'!$B$6,0)</f>
        <v>#N/A</v>
      </c>
      <c r="U288" s="43"/>
    </row>
    <row r="289" spans="1:21" x14ac:dyDescent="0.15">
      <c r="A289" s="42">
        <v>286</v>
      </c>
      <c r="B289" s="35"/>
      <c r="C289" s="36" t="e">
        <f>VLOOKUP(Table26[[#This Row],[شماره پرسنلی]],Table1[[شماره پرسنلی]:[نام خانوادگی]],2,FALSE)&amp; " " &amp; VLOOKUP(Table26[[#This Row],[شماره پرسنلی]],Table1[[شماره پرسنلی]:[نام خانوادگی]],3,FALSE)</f>
        <v>#N/A</v>
      </c>
      <c r="D289" s="36" t="e">
        <f>VLOOKUP(Table26[[#This Row],[شماره پرسنلی]],Table1[#All],7,FALSE)</f>
        <v>#N/A</v>
      </c>
      <c r="E289" s="48" t="e">
        <f>VLOOKUP(Table26[[#This Row],[شماره پرسنلی]],Table1[#All],6,FALSE)</f>
        <v>#N/A</v>
      </c>
      <c r="F289" s="37">
        <v>432</v>
      </c>
      <c r="G289" s="49">
        <f>Table26[[#This Row],[کارکرد دوره (ساعت)]]/8*'جداول پایه'!$B$24</f>
        <v>5.4</v>
      </c>
      <c r="H289" s="50">
        <v>0</v>
      </c>
      <c r="I289" s="50">
        <v>3</v>
      </c>
      <c r="J289" s="37">
        <v>0</v>
      </c>
      <c r="K289" s="37">
        <v>0</v>
      </c>
      <c r="L289" s="37">
        <v>0</v>
      </c>
      <c r="M289" s="49" t="e">
        <f>IF(Table26[[#This Row],[جایگاه سازمانی]]="عملیاتی",(Table26[[#This Row],[تعداد ماموریت شهری]]/7+Table26[[#This Row],[تعداد ماموریت جاده ای]]/3)*0.1+1,0)</f>
        <v>#N/A</v>
      </c>
      <c r="N289" s="49" t="e">
        <f ca="1">IF(Table26[[#This Row],[جایگاه سازمانی]]="دیسپچ",OFFSET(TblDispatch[[#Headers],[امتیاز]],MATCH(Table26[[#This Row],[تعداد تماس در دوره]]/'تنظیمات دوره'!$B$3,TblDispatch[کف],1),0)*'تنظیمات دوره'!$B$3,0)</f>
        <v>#N/A</v>
      </c>
      <c r="O289" s="49" t="e">
        <f>IF(Table26[[#This Row],[جایگاه سازمانی]]="ستاد",(Table26[[#This Row],[تعداد بازدید میدانی در دوره]]/2+Table26[[#This Row],[تعداد فرماندهی حادثه در دوره]])*0.1+1,0)</f>
        <v>#N/A</v>
      </c>
      <c r="P289" s="49" t="e">
        <f>SUM(Table26[[#This Row],[عملکرد دوره عملیاتی]:[عملکرد دوره ستادی]])</f>
        <v>#N/A</v>
      </c>
      <c r="Q289" s="48">
        <v>100</v>
      </c>
      <c r="R289" s="48">
        <f ca="1">OFFSET(Table10[[#Headers],[امتیاز]],MATCH(Table26[[#This Row],[رضایت]],Table10[کف],1),0)</f>
        <v>5</v>
      </c>
      <c r="S289" s="49" t="e">
        <f ca="1">(VLOOKUP(Table26[[#This Row],[شماره پرسنلی]],Table1[#All],16,FALSE)+Table26[[#This Row],[امتیاز کارکرد]]+Table26[[#This Row],[امتیاز رضایت]])*Table26[[#This Row],[رتبه کارمند]]*Table26[[#This Row],[امتیاز عملکرد]]</f>
        <v>#N/A</v>
      </c>
      <c r="T289" s="50" t="e">
        <f ca="1">ROUND(Table26[[#This Row],[امتیاز نهایی]]*'تنظیمات دوره'!$B$6,0)</f>
        <v>#N/A</v>
      </c>
      <c r="U289" s="43"/>
    </row>
    <row r="290" spans="1:21" x14ac:dyDescent="0.15">
      <c r="A290" s="42">
        <v>287</v>
      </c>
      <c r="B290" s="35"/>
      <c r="C290" s="36" t="e">
        <f>VLOOKUP(Table26[[#This Row],[شماره پرسنلی]],Table1[[شماره پرسنلی]:[نام خانوادگی]],2,FALSE)&amp; " " &amp; VLOOKUP(Table26[[#This Row],[شماره پرسنلی]],Table1[[شماره پرسنلی]:[نام خانوادگی]],3,FALSE)</f>
        <v>#N/A</v>
      </c>
      <c r="D290" s="36" t="e">
        <f>VLOOKUP(Table26[[#This Row],[شماره پرسنلی]],Table1[#All],7,FALSE)</f>
        <v>#N/A</v>
      </c>
      <c r="E290" s="48" t="e">
        <f>VLOOKUP(Table26[[#This Row],[شماره پرسنلی]],Table1[#All],6,FALSE)</f>
        <v>#N/A</v>
      </c>
      <c r="F290" s="37">
        <v>432</v>
      </c>
      <c r="G290" s="49">
        <f>Table26[[#This Row],[کارکرد دوره (ساعت)]]/8*'جداول پایه'!$B$24</f>
        <v>5.4</v>
      </c>
      <c r="H290" s="50">
        <v>0</v>
      </c>
      <c r="I290" s="50">
        <v>5</v>
      </c>
      <c r="J290" s="37">
        <v>0</v>
      </c>
      <c r="K290" s="37">
        <v>0</v>
      </c>
      <c r="L290" s="37">
        <v>0</v>
      </c>
      <c r="M290" s="49" t="e">
        <f>IF(Table26[[#This Row],[جایگاه سازمانی]]="عملیاتی",(Table26[[#This Row],[تعداد ماموریت شهری]]/7+Table26[[#This Row],[تعداد ماموریت جاده ای]]/3)*0.1+1,0)</f>
        <v>#N/A</v>
      </c>
      <c r="N290" s="49" t="e">
        <f ca="1">IF(Table26[[#This Row],[جایگاه سازمانی]]="دیسپچ",OFFSET(TblDispatch[[#Headers],[امتیاز]],MATCH(Table26[[#This Row],[تعداد تماس در دوره]]/'تنظیمات دوره'!$B$3,TblDispatch[کف],1),0)*'تنظیمات دوره'!$B$3,0)</f>
        <v>#N/A</v>
      </c>
      <c r="O290" s="49" t="e">
        <f>IF(Table26[[#This Row],[جایگاه سازمانی]]="ستاد",(Table26[[#This Row],[تعداد بازدید میدانی در دوره]]/2+Table26[[#This Row],[تعداد فرماندهی حادثه در دوره]])*0.1+1,0)</f>
        <v>#N/A</v>
      </c>
      <c r="P290" s="49" t="e">
        <f>SUM(Table26[[#This Row],[عملکرد دوره عملیاتی]:[عملکرد دوره ستادی]])</f>
        <v>#N/A</v>
      </c>
      <c r="Q290" s="48">
        <v>100</v>
      </c>
      <c r="R290" s="48">
        <f ca="1">OFFSET(Table10[[#Headers],[امتیاز]],MATCH(Table26[[#This Row],[رضایت]],Table10[کف],1),0)</f>
        <v>5</v>
      </c>
      <c r="S290" s="49" t="e">
        <f ca="1">(VLOOKUP(Table26[[#This Row],[شماره پرسنلی]],Table1[#All],16,FALSE)+Table26[[#This Row],[امتیاز کارکرد]]+Table26[[#This Row],[امتیاز رضایت]])*Table26[[#This Row],[رتبه کارمند]]*Table26[[#This Row],[امتیاز عملکرد]]</f>
        <v>#N/A</v>
      </c>
      <c r="T290" s="50" t="e">
        <f ca="1">ROUND(Table26[[#This Row],[امتیاز نهایی]]*'تنظیمات دوره'!$B$6,0)</f>
        <v>#N/A</v>
      </c>
      <c r="U290" s="43"/>
    </row>
    <row r="291" spans="1:21" x14ac:dyDescent="0.15">
      <c r="A291" s="42">
        <v>288</v>
      </c>
      <c r="B291" s="35"/>
      <c r="C291" s="36" t="e">
        <f>VLOOKUP(Table26[[#This Row],[شماره پرسنلی]],Table1[[شماره پرسنلی]:[نام خانوادگی]],2,FALSE)&amp; " " &amp; VLOOKUP(Table26[[#This Row],[شماره پرسنلی]],Table1[[شماره پرسنلی]:[نام خانوادگی]],3,FALSE)</f>
        <v>#N/A</v>
      </c>
      <c r="D291" s="36" t="e">
        <f>VLOOKUP(Table26[[#This Row],[شماره پرسنلی]],Table1[#All],7,FALSE)</f>
        <v>#N/A</v>
      </c>
      <c r="E291" s="48" t="e">
        <f>VLOOKUP(Table26[[#This Row],[شماره پرسنلی]],Table1[#All],6,FALSE)</f>
        <v>#N/A</v>
      </c>
      <c r="F291" s="37">
        <v>408</v>
      </c>
      <c r="G291" s="49">
        <f>Table26[[#This Row],[کارکرد دوره (ساعت)]]/8*'جداول پایه'!$B$24</f>
        <v>5.1000000000000005</v>
      </c>
      <c r="H291" s="50">
        <v>1</v>
      </c>
      <c r="I291" s="50">
        <v>4</v>
      </c>
      <c r="J291" s="37">
        <v>0</v>
      </c>
      <c r="K291" s="37">
        <v>0</v>
      </c>
      <c r="L291" s="37">
        <v>0</v>
      </c>
      <c r="M291" s="49" t="e">
        <f>IF(Table26[[#This Row],[جایگاه سازمانی]]="عملیاتی",(Table26[[#This Row],[تعداد ماموریت شهری]]/7+Table26[[#This Row],[تعداد ماموریت جاده ای]]/3)*0.1+1,0)</f>
        <v>#N/A</v>
      </c>
      <c r="N291" s="49" t="e">
        <f ca="1">IF(Table26[[#This Row],[جایگاه سازمانی]]="دیسپچ",OFFSET(TblDispatch[[#Headers],[امتیاز]],MATCH(Table26[[#This Row],[تعداد تماس در دوره]]/'تنظیمات دوره'!$B$3,TblDispatch[کف],1),0)*'تنظیمات دوره'!$B$3,0)</f>
        <v>#N/A</v>
      </c>
      <c r="O291" s="49" t="e">
        <f>IF(Table26[[#This Row],[جایگاه سازمانی]]="ستاد",(Table26[[#This Row],[تعداد بازدید میدانی در دوره]]/2+Table26[[#This Row],[تعداد فرماندهی حادثه در دوره]])*0.1+1,0)</f>
        <v>#N/A</v>
      </c>
      <c r="P291" s="49" t="e">
        <f>SUM(Table26[[#This Row],[عملکرد دوره عملیاتی]:[عملکرد دوره ستادی]])</f>
        <v>#N/A</v>
      </c>
      <c r="Q291" s="48">
        <v>100</v>
      </c>
      <c r="R291" s="48">
        <f ca="1">OFFSET(Table10[[#Headers],[امتیاز]],MATCH(Table26[[#This Row],[رضایت]],Table10[کف],1),0)</f>
        <v>5</v>
      </c>
      <c r="S291" s="49" t="e">
        <f ca="1">(VLOOKUP(Table26[[#This Row],[شماره پرسنلی]],Table1[#All],16,FALSE)+Table26[[#This Row],[امتیاز کارکرد]]+Table26[[#This Row],[امتیاز رضایت]])*Table26[[#This Row],[رتبه کارمند]]*Table26[[#This Row],[امتیاز عملکرد]]</f>
        <v>#N/A</v>
      </c>
      <c r="T291" s="50" t="e">
        <f ca="1">ROUND(Table26[[#This Row],[امتیاز نهایی]]*'تنظیمات دوره'!$B$6,0)</f>
        <v>#N/A</v>
      </c>
      <c r="U291" s="43"/>
    </row>
    <row r="292" spans="1:21" s="54" customFormat="1" ht="14.45" customHeight="1" x14ac:dyDescent="0.15">
      <c r="A292" s="42">
        <v>289</v>
      </c>
      <c r="B292" s="35"/>
      <c r="C292" s="36" t="e">
        <f>VLOOKUP(Table26[[#This Row],[شماره پرسنلی]],Table1[[شماره پرسنلی]:[نام خانوادگی]],2,FALSE)&amp; " " &amp; VLOOKUP(Table26[[#This Row],[شماره پرسنلی]],Table1[[شماره پرسنلی]:[نام خانوادگی]],3,FALSE)</f>
        <v>#N/A</v>
      </c>
      <c r="D292" s="36" t="e">
        <f>VLOOKUP(Table26[[#This Row],[شماره پرسنلی]],Table1[#All],7,FALSE)</f>
        <v>#N/A</v>
      </c>
      <c r="E292" s="48" t="e">
        <f>VLOOKUP(Table26[[#This Row],[شماره پرسنلی]],Table1[#All],6,FALSE)</f>
        <v>#N/A</v>
      </c>
      <c r="F292" s="37">
        <v>530</v>
      </c>
      <c r="G292" s="49">
        <f>Table26[[#This Row],[کارکرد دوره (ساعت)]]/8*'جداول پایه'!$B$24</f>
        <v>6.625</v>
      </c>
      <c r="H292" s="50">
        <v>0</v>
      </c>
      <c r="I292" s="50">
        <v>5</v>
      </c>
      <c r="J292" s="37">
        <v>0</v>
      </c>
      <c r="K292" s="37">
        <v>0</v>
      </c>
      <c r="L292" s="37">
        <v>0</v>
      </c>
      <c r="M292" s="49" t="e">
        <f>IF(Table26[[#This Row],[جایگاه سازمانی]]="عملیاتی",(Table26[[#This Row],[تعداد ماموریت شهری]]/7+Table26[[#This Row],[تعداد ماموریت جاده ای]]/3)*0.1+1,0)</f>
        <v>#N/A</v>
      </c>
      <c r="N292" s="49" t="e">
        <f ca="1">IF(Table26[[#This Row],[جایگاه سازمانی]]="دیسپچ",OFFSET(TblDispatch[[#Headers],[امتیاز]],MATCH(Table26[[#This Row],[تعداد تماس در دوره]]/'تنظیمات دوره'!$B$3,TblDispatch[کف],1),0)*'تنظیمات دوره'!$B$3,0)</f>
        <v>#N/A</v>
      </c>
      <c r="O292" s="49" t="e">
        <f>IF(Table26[[#This Row],[جایگاه سازمانی]]="ستاد",(Table26[[#This Row],[تعداد بازدید میدانی در دوره]]/2+Table26[[#This Row],[تعداد فرماندهی حادثه در دوره]])*0.1+1,0)</f>
        <v>#N/A</v>
      </c>
      <c r="P292" s="49" t="e">
        <f>SUM(Table26[[#This Row],[عملکرد دوره عملیاتی]:[عملکرد دوره ستادی]])</f>
        <v>#N/A</v>
      </c>
      <c r="Q292" s="48">
        <v>100</v>
      </c>
      <c r="R292" s="48">
        <f ca="1">OFFSET(Table10[[#Headers],[امتیاز]],MATCH(Table26[[#This Row],[رضایت]],Table10[کف],1),0)</f>
        <v>5</v>
      </c>
      <c r="S292" s="49" t="e">
        <f ca="1">(VLOOKUP(Table26[[#This Row],[شماره پرسنلی]],Table1[#All],16,FALSE)+Table26[[#This Row],[امتیاز کارکرد]]+Table26[[#This Row],[امتیاز رضایت]])*Table26[[#This Row],[رتبه کارمند]]*Table26[[#This Row],[امتیاز عملکرد]]</f>
        <v>#N/A</v>
      </c>
      <c r="T292" s="50" t="e">
        <f ca="1">ROUND(Table26[[#This Row],[امتیاز نهایی]]*'تنظیمات دوره'!$B$6,0)</f>
        <v>#N/A</v>
      </c>
      <c r="U292" s="43"/>
    </row>
    <row r="293" spans="1:21" x14ac:dyDescent="0.15">
      <c r="A293" s="42">
        <v>290</v>
      </c>
      <c r="B293" s="35"/>
      <c r="C293" s="36" t="e">
        <f>VLOOKUP(Table26[[#This Row],[شماره پرسنلی]],Table1[[شماره پرسنلی]:[نام خانوادگی]],2,FALSE)&amp; " " &amp; VLOOKUP(Table26[[#This Row],[شماره پرسنلی]],Table1[[شماره پرسنلی]:[نام خانوادگی]],3,FALSE)</f>
        <v>#N/A</v>
      </c>
      <c r="D293" s="36" t="e">
        <f>VLOOKUP(Table26[[#This Row],[شماره پرسنلی]],Table1[#All],7,FALSE)</f>
        <v>#N/A</v>
      </c>
      <c r="E293" s="48" t="e">
        <f>VLOOKUP(Table26[[#This Row],[شماره پرسنلی]],Table1[#All],6,FALSE)</f>
        <v>#N/A</v>
      </c>
      <c r="F293" s="37">
        <v>576</v>
      </c>
      <c r="G293" s="49">
        <f>Table26[[#This Row],[کارکرد دوره (ساعت)]]/8*'جداول پایه'!$B$24</f>
        <v>7.2</v>
      </c>
      <c r="H293" s="50">
        <v>0</v>
      </c>
      <c r="I293" s="50">
        <v>7</v>
      </c>
      <c r="J293" s="37">
        <v>0</v>
      </c>
      <c r="K293" s="37">
        <v>0</v>
      </c>
      <c r="L293" s="37">
        <v>0</v>
      </c>
      <c r="M293" s="49" t="e">
        <f>IF(Table26[[#This Row],[جایگاه سازمانی]]="عملیاتی",(Table26[[#This Row],[تعداد ماموریت شهری]]/7+Table26[[#This Row],[تعداد ماموریت جاده ای]]/3)*0.1+1,0)</f>
        <v>#N/A</v>
      </c>
      <c r="N293" s="49" t="e">
        <f ca="1">IF(Table26[[#This Row],[جایگاه سازمانی]]="دیسپچ",OFFSET(TblDispatch[[#Headers],[امتیاز]],MATCH(Table26[[#This Row],[تعداد تماس در دوره]]/'تنظیمات دوره'!$B$3,TblDispatch[کف],1),0)*'تنظیمات دوره'!$B$3,0)</f>
        <v>#N/A</v>
      </c>
      <c r="O293" s="49" t="e">
        <f>IF(Table26[[#This Row],[جایگاه سازمانی]]="ستاد",(Table26[[#This Row],[تعداد بازدید میدانی در دوره]]/2+Table26[[#This Row],[تعداد فرماندهی حادثه در دوره]])*0.1+1,0)</f>
        <v>#N/A</v>
      </c>
      <c r="P293" s="49" t="e">
        <f>SUM(Table26[[#This Row],[عملکرد دوره عملیاتی]:[عملکرد دوره ستادی]])</f>
        <v>#N/A</v>
      </c>
      <c r="Q293" s="48">
        <v>90</v>
      </c>
      <c r="R293" s="48">
        <f ca="1">OFFSET(Table10[[#Headers],[امتیاز]],MATCH(Table26[[#This Row],[رضایت]],Table10[کف],1),0)</f>
        <v>3.6</v>
      </c>
      <c r="S293" s="49" t="e">
        <f ca="1">(VLOOKUP(Table26[[#This Row],[شماره پرسنلی]],Table1[#All],16,FALSE)+Table26[[#This Row],[امتیاز کارکرد]]+Table26[[#This Row],[امتیاز رضایت]])*Table26[[#This Row],[رتبه کارمند]]*Table26[[#This Row],[امتیاز عملکرد]]</f>
        <v>#N/A</v>
      </c>
      <c r="T293" s="50" t="e">
        <f ca="1">ROUND(Table26[[#This Row],[امتیاز نهایی]]*'تنظیمات دوره'!$B$6,0)</f>
        <v>#N/A</v>
      </c>
      <c r="U293" s="43"/>
    </row>
    <row r="294" spans="1:21" x14ac:dyDescent="0.15">
      <c r="A294" s="42">
        <v>291</v>
      </c>
      <c r="B294" s="35"/>
      <c r="C294" s="36" t="e">
        <f>VLOOKUP(Table26[[#This Row],[شماره پرسنلی]],Table1[[شماره پرسنلی]:[نام خانوادگی]],2,FALSE)&amp; " " &amp; VLOOKUP(Table26[[#This Row],[شماره پرسنلی]],Table1[[شماره پرسنلی]:[نام خانوادگی]],3,FALSE)</f>
        <v>#N/A</v>
      </c>
      <c r="D294" s="36" t="e">
        <f>VLOOKUP(Table26[[#This Row],[شماره پرسنلی]],Table1[#All],7,FALSE)</f>
        <v>#N/A</v>
      </c>
      <c r="E294" s="48" t="e">
        <f>VLOOKUP(Table26[[#This Row],[شماره پرسنلی]],Table1[#All],6,FALSE)</f>
        <v>#N/A</v>
      </c>
      <c r="F294" s="37">
        <v>504</v>
      </c>
      <c r="G294" s="49">
        <f>Table26[[#This Row],[کارکرد دوره (ساعت)]]/8*'جداول پایه'!$B$24</f>
        <v>6.3000000000000007</v>
      </c>
      <c r="H294" s="50">
        <v>0</v>
      </c>
      <c r="I294" s="50">
        <v>11</v>
      </c>
      <c r="J294" s="37">
        <v>0</v>
      </c>
      <c r="K294" s="37">
        <v>0</v>
      </c>
      <c r="L294" s="37">
        <v>0</v>
      </c>
      <c r="M294" s="49" t="e">
        <f>IF(Table26[[#This Row],[جایگاه سازمانی]]="عملیاتی",(Table26[[#This Row],[تعداد ماموریت شهری]]/7+Table26[[#This Row],[تعداد ماموریت جاده ای]]/3)*0.1+1,0)</f>
        <v>#N/A</v>
      </c>
      <c r="N294" s="49" t="e">
        <f ca="1">IF(Table26[[#This Row],[جایگاه سازمانی]]="دیسپچ",OFFSET(TblDispatch[[#Headers],[امتیاز]],MATCH(Table26[[#This Row],[تعداد تماس در دوره]]/'تنظیمات دوره'!$B$3,TblDispatch[کف],1),0)*'تنظیمات دوره'!$B$3,0)</f>
        <v>#N/A</v>
      </c>
      <c r="O294" s="49" t="e">
        <f>IF(Table26[[#This Row],[جایگاه سازمانی]]="ستاد",(Table26[[#This Row],[تعداد بازدید میدانی در دوره]]/2+Table26[[#This Row],[تعداد فرماندهی حادثه در دوره]])*0.1+1,0)</f>
        <v>#N/A</v>
      </c>
      <c r="P294" s="49" t="e">
        <f>SUM(Table26[[#This Row],[عملکرد دوره عملیاتی]:[عملکرد دوره ستادی]])</f>
        <v>#N/A</v>
      </c>
      <c r="Q294" s="48">
        <v>100</v>
      </c>
      <c r="R294" s="48">
        <f ca="1">OFFSET(Table10[[#Headers],[امتیاز]],MATCH(Table26[[#This Row],[رضایت]],Table10[کف],1),0)</f>
        <v>5</v>
      </c>
      <c r="S294" s="49" t="e">
        <f ca="1">(VLOOKUP(Table26[[#This Row],[شماره پرسنلی]],Table1[#All],16,FALSE)+Table26[[#This Row],[امتیاز کارکرد]]+Table26[[#This Row],[امتیاز رضایت]])*Table26[[#This Row],[رتبه کارمند]]*Table26[[#This Row],[امتیاز عملکرد]]</f>
        <v>#N/A</v>
      </c>
      <c r="T294" s="50" t="e">
        <f ca="1">ROUND(Table26[[#This Row],[امتیاز نهایی]]*'تنظیمات دوره'!$B$6,0)</f>
        <v>#N/A</v>
      </c>
      <c r="U294" s="43"/>
    </row>
    <row r="295" spans="1:21" x14ac:dyDescent="0.15">
      <c r="A295" s="42">
        <v>292</v>
      </c>
      <c r="B295" s="35"/>
      <c r="C295" s="36" t="e">
        <f>VLOOKUP(Table26[[#This Row],[شماره پرسنلی]],Table1[[شماره پرسنلی]:[نام خانوادگی]],2,FALSE)&amp; " " &amp; VLOOKUP(Table26[[#This Row],[شماره پرسنلی]],Table1[[شماره پرسنلی]:[نام خانوادگی]],3,FALSE)</f>
        <v>#N/A</v>
      </c>
      <c r="D295" s="36" t="e">
        <f>VLOOKUP(Table26[[#This Row],[شماره پرسنلی]],Table1[#All],7,FALSE)</f>
        <v>#N/A</v>
      </c>
      <c r="E295" s="48" t="e">
        <f>VLOOKUP(Table26[[#This Row],[شماره پرسنلی]],Table1[#All],6,FALSE)</f>
        <v>#N/A</v>
      </c>
      <c r="F295" s="37">
        <v>480</v>
      </c>
      <c r="G295" s="49">
        <f>Table26[[#This Row],[کارکرد دوره (ساعت)]]/8*'جداول پایه'!$B$24</f>
        <v>6</v>
      </c>
      <c r="H295" s="50">
        <v>0</v>
      </c>
      <c r="I295" s="50">
        <v>13</v>
      </c>
      <c r="J295" s="37">
        <v>0</v>
      </c>
      <c r="K295" s="37">
        <v>0</v>
      </c>
      <c r="L295" s="37">
        <v>0</v>
      </c>
      <c r="M295" s="49" t="e">
        <f>IF(Table26[[#This Row],[جایگاه سازمانی]]="عملیاتی",(Table26[[#This Row],[تعداد ماموریت شهری]]/7+Table26[[#This Row],[تعداد ماموریت جاده ای]]/3)*0.1+1,0)</f>
        <v>#N/A</v>
      </c>
      <c r="N295" s="49" t="e">
        <f ca="1">IF(Table26[[#This Row],[جایگاه سازمانی]]="دیسپچ",OFFSET(TblDispatch[[#Headers],[امتیاز]],MATCH(Table26[[#This Row],[تعداد تماس در دوره]]/'تنظیمات دوره'!$B$3,TblDispatch[کف],1),0)*'تنظیمات دوره'!$B$3,0)</f>
        <v>#N/A</v>
      </c>
      <c r="O295" s="49" t="e">
        <f>IF(Table26[[#This Row],[جایگاه سازمانی]]="ستاد",(Table26[[#This Row],[تعداد بازدید میدانی در دوره]]/2+Table26[[#This Row],[تعداد فرماندهی حادثه در دوره]])*0.1+1,0)</f>
        <v>#N/A</v>
      </c>
      <c r="P295" s="49" t="e">
        <f>SUM(Table26[[#This Row],[عملکرد دوره عملیاتی]:[عملکرد دوره ستادی]])</f>
        <v>#N/A</v>
      </c>
      <c r="Q295" s="48">
        <v>100</v>
      </c>
      <c r="R295" s="48">
        <f ca="1">OFFSET(Table10[[#Headers],[امتیاز]],MATCH(Table26[[#This Row],[رضایت]],Table10[کف],1),0)</f>
        <v>5</v>
      </c>
      <c r="S295" s="49" t="e">
        <f ca="1">(VLOOKUP(Table26[[#This Row],[شماره پرسنلی]],Table1[#All],16,FALSE)+Table26[[#This Row],[امتیاز کارکرد]]+Table26[[#This Row],[امتیاز رضایت]])*Table26[[#This Row],[رتبه کارمند]]*Table26[[#This Row],[امتیاز عملکرد]]</f>
        <v>#N/A</v>
      </c>
      <c r="T295" s="50" t="e">
        <f ca="1">ROUND(Table26[[#This Row],[امتیاز نهایی]]*'تنظیمات دوره'!$B$6,0)</f>
        <v>#N/A</v>
      </c>
      <c r="U295" s="43"/>
    </row>
    <row r="296" spans="1:21" x14ac:dyDescent="0.15">
      <c r="A296" s="42">
        <v>293</v>
      </c>
      <c r="B296" s="35"/>
      <c r="C296" s="36" t="e">
        <f>VLOOKUP(Table26[[#This Row],[شماره پرسنلی]],Table1[[شماره پرسنلی]:[نام خانوادگی]],2,FALSE)&amp; " " &amp; VLOOKUP(Table26[[#This Row],[شماره پرسنلی]],Table1[[شماره پرسنلی]:[نام خانوادگی]],3,FALSE)</f>
        <v>#N/A</v>
      </c>
      <c r="D296" s="36" t="e">
        <f>VLOOKUP(Table26[[#This Row],[شماره پرسنلی]],Table1[#All],7,FALSE)</f>
        <v>#N/A</v>
      </c>
      <c r="E296" s="48" t="e">
        <f>VLOOKUP(Table26[[#This Row],[شماره پرسنلی]],Table1[#All],6,FALSE)</f>
        <v>#N/A</v>
      </c>
      <c r="F296" s="37">
        <v>312</v>
      </c>
      <c r="G296" s="49">
        <f>Table26[[#This Row],[کارکرد دوره (ساعت)]]/8*'جداول پایه'!$B$24</f>
        <v>3.9000000000000004</v>
      </c>
      <c r="H296" s="50">
        <v>0</v>
      </c>
      <c r="I296" s="50">
        <v>7</v>
      </c>
      <c r="J296" s="37">
        <v>0</v>
      </c>
      <c r="K296" s="37">
        <v>0</v>
      </c>
      <c r="L296" s="37">
        <v>0</v>
      </c>
      <c r="M296" s="49" t="e">
        <f>IF(Table26[[#This Row],[جایگاه سازمانی]]="عملیاتی",(Table26[[#This Row],[تعداد ماموریت شهری]]/7+Table26[[#This Row],[تعداد ماموریت جاده ای]]/3)*0.1+1,0)</f>
        <v>#N/A</v>
      </c>
      <c r="N296" s="49" t="e">
        <f ca="1">IF(Table26[[#This Row],[جایگاه سازمانی]]="دیسپچ",OFFSET(TblDispatch[[#Headers],[امتیاز]],MATCH(Table26[[#This Row],[تعداد تماس در دوره]]/'تنظیمات دوره'!$B$3,TblDispatch[کف],1),0)*'تنظیمات دوره'!$B$3,0)</f>
        <v>#N/A</v>
      </c>
      <c r="O296" s="49" t="e">
        <f>IF(Table26[[#This Row],[جایگاه سازمانی]]="ستاد",(Table26[[#This Row],[تعداد بازدید میدانی در دوره]]/2+Table26[[#This Row],[تعداد فرماندهی حادثه در دوره]])*0.1+1,0)</f>
        <v>#N/A</v>
      </c>
      <c r="P296" s="49" t="e">
        <f>SUM(Table26[[#This Row],[عملکرد دوره عملیاتی]:[عملکرد دوره ستادی]])</f>
        <v>#N/A</v>
      </c>
      <c r="Q296" s="48">
        <v>100</v>
      </c>
      <c r="R296" s="48">
        <f ca="1">OFFSET(Table10[[#Headers],[امتیاز]],MATCH(Table26[[#This Row],[رضایت]],Table10[کف],1),0)</f>
        <v>5</v>
      </c>
      <c r="S296" s="49" t="e">
        <f ca="1">(VLOOKUP(Table26[[#This Row],[شماره پرسنلی]],Table1[#All],16,FALSE)+Table26[[#This Row],[امتیاز کارکرد]]+Table26[[#This Row],[امتیاز رضایت]])*Table26[[#This Row],[رتبه کارمند]]*Table26[[#This Row],[امتیاز عملکرد]]</f>
        <v>#N/A</v>
      </c>
      <c r="T296" s="50" t="e">
        <f ca="1">ROUND(Table26[[#This Row],[امتیاز نهایی]]*'تنظیمات دوره'!$B$6,0)</f>
        <v>#N/A</v>
      </c>
      <c r="U296" s="43"/>
    </row>
    <row r="297" spans="1:21" x14ac:dyDescent="0.15">
      <c r="A297" s="42">
        <v>294</v>
      </c>
      <c r="B297" s="35"/>
      <c r="C297" s="36" t="e">
        <f>VLOOKUP(Table26[[#This Row],[شماره پرسنلی]],Table1[[شماره پرسنلی]:[نام خانوادگی]],2,FALSE)&amp; " " &amp; VLOOKUP(Table26[[#This Row],[شماره پرسنلی]],Table1[[شماره پرسنلی]:[نام خانوادگی]],3,FALSE)</f>
        <v>#N/A</v>
      </c>
      <c r="D297" s="36" t="e">
        <f>VLOOKUP(Table26[[#This Row],[شماره پرسنلی]],Table1[#All],7,FALSE)</f>
        <v>#N/A</v>
      </c>
      <c r="E297" s="48" t="e">
        <f>VLOOKUP(Table26[[#This Row],[شماره پرسنلی]],Table1[#All],6,FALSE)</f>
        <v>#N/A</v>
      </c>
      <c r="F297" s="37">
        <v>480</v>
      </c>
      <c r="G297" s="49">
        <f>Table26[[#This Row],[کارکرد دوره (ساعت)]]/8*'جداول پایه'!$B$24</f>
        <v>6</v>
      </c>
      <c r="H297" s="50">
        <v>0</v>
      </c>
      <c r="I297" s="50">
        <v>8</v>
      </c>
      <c r="J297" s="37">
        <v>0</v>
      </c>
      <c r="K297" s="37">
        <v>0</v>
      </c>
      <c r="L297" s="37">
        <v>0</v>
      </c>
      <c r="M297" s="49" t="e">
        <f>IF(Table26[[#This Row],[جایگاه سازمانی]]="عملیاتی",(Table26[[#This Row],[تعداد ماموریت شهری]]/7+Table26[[#This Row],[تعداد ماموریت جاده ای]]/3)*0.1+1,0)</f>
        <v>#N/A</v>
      </c>
      <c r="N297" s="49" t="e">
        <f ca="1">IF(Table26[[#This Row],[جایگاه سازمانی]]="دیسپچ",OFFSET(TblDispatch[[#Headers],[امتیاز]],MATCH(Table26[[#This Row],[تعداد تماس در دوره]]/'تنظیمات دوره'!$B$3,TblDispatch[کف],1),0)*'تنظیمات دوره'!$B$3,0)</f>
        <v>#N/A</v>
      </c>
      <c r="O297" s="49" t="e">
        <f>IF(Table26[[#This Row],[جایگاه سازمانی]]="ستاد",(Table26[[#This Row],[تعداد بازدید میدانی در دوره]]/2+Table26[[#This Row],[تعداد فرماندهی حادثه در دوره]])*0.1+1,0)</f>
        <v>#N/A</v>
      </c>
      <c r="P297" s="49" t="e">
        <f>SUM(Table26[[#This Row],[عملکرد دوره عملیاتی]:[عملکرد دوره ستادی]])</f>
        <v>#N/A</v>
      </c>
      <c r="Q297" s="48">
        <v>100</v>
      </c>
      <c r="R297" s="48">
        <f ca="1">OFFSET(Table10[[#Headers],[امتیاز]],MATCH(Table26[[#This Row],[رضایت]],Table10[کف],1),0)</f>
        <v>5</v>
      </c>
      <c r="S297" s="49" t="e">
        <f ca="1">(VLOOKUP(Table26[[#This Row],[شماره پرسنلی]],Table1[#All],16,FALSE)+Table26[[#This Row],[امتیاز کارکرد]]+Table26[[#This Row],[امتیاز رضایت]])*Table26[[#This Row],[رتبه کارمند]]*Table26[[#This Row],[امتیاز عملکرد]]</f>
        <v>#N/A</v>
      </c>
      <c r="T297" s="50" t="e">
        <f ca="1">ROUND(Table26[[#This Row],[امتیاز نهایی]]*'تنظیمات دوره'!$B$6,0)</f>
        <v>#N/A</v>
      </c>
      <c r="U297" s="43"/>
    </row>
    <row r="298" spans="1:21" x14ac:dyDescent="0.15">
      <c r="A298" s="42">
        <v>295</v>
      </c>
      <c r="B298" s="35"/>
      <c r="C298" s="36" t="e">
        <f>VLOOKUP(Table26[[#This Row],[شماره پرسنلی]],Table1[[شماره پرسنلی]:[نام خانوادگی]],2,FALSE)&amp; " " &amp; VLOOKUP(Table26[[#This Row],[شماره پرسنلی]],Table1[[شماره پرسنلی]:[نام خانوادگی]],3,FALSE)</f>
        <v>#N/A</v>
      </c>
      <c r="D298" s="36" t="e">
        <f>VLOOKUP(Table26[[#This Row],[شماره پرسنلی]],Table1[#All],7,FALSE)</f>
        <v>#N/A</v>
      </c>
      <c r="E298" s="48" t="e">
        <f>VLOOKUP(Table26[[#This Row],[شماره پرسنلی]],Table1[#All],6,FALSE)</f>
        <v>#N/A</v>
      </c>
      <c r="F298" s="37">
        <v>384</v>
      </c>
      <c r="G298" s="49">
        <f>Table26[[#This Row],[کارکرد دوره (ساعت)]]/8*'جداول پایه'!$B$24</f>
        <v>4.8000000000000007</v>
      </c>
      <c r="H298" s="50">
        <v>0</v>
      </c>
      <c r="I298" s="50">
        <v>12</v>
      </c>
      <c r="J298" s="37">
        <v>0</v>
      </c>
      <c r="K298" s="37">
        <v>0</v>
      </c>
      <c r="L298" s="37">
        <v>0</v>
      </c>
      <c r="M298" s="49" t="e">
        <f>IF(Table26[[#This Row],[جایگاه سازمانی]]="عملیاتی",(Table26[[#This Row],[تعداد ماموریت شهری]]/7+Table26[[#This Row],[تعداد ماموریت جاده ای]]/3)*0.1+1,0)</f>
        <v>#N/A</v>
      </c>
      <c r="N298" s="49" t="e">
        <f ca="1">IF(Table26[[#This Row],[جایگاه سازمانی]]="دیسپچ",OFFSET(TblDispatch[[#Headers],[امتیاز]],MATCH(Table26[[#This Row],[تعداد تماس در دوره]]/'تنظیمات دوره'!$B$3,TblDispatch[کف],1),0)*'تنظیمات دوره'!$B$3,0)</f>
        <v>#N/A</v>
      </c>
      <c r="O298" s="49" t="e">
        <f>IF(Table26[[#This Row],[جایگاه سازمانی]]="ستاد",(Table26[[#This Row],[تعداد بازدید میدانی در دوره]]/2+Table26[[#This Row],[تعداد فرماندهی حادثه در دوره]])*0.1+1,0)</f>
        <v>#N/A</v>
      </c>
      <c r="P298" s="49" t="e">
        <f>SUM(Table26[[#This Row],[عملکرد دوره عملیاتی]:[عملکرد دوره ستادی]])</f>
        <v>#N/A</v>
      </c>
      <c r="Q298" s="48">
        <v>100</v>
      </c>
      <c r="R298" s="48">
        <f ca="1">OFFSET(Table10[[#Headers],[امتیاز]],MATCH(Table26[[#This Row],[رضایت]],Table10[کف],1),0)</f>
        <v>5</v>
      </c>
      <c r="S298" s="49" t="e">
        <f ca="1">(VLOOKUP(Table26[[#This Row],[شماره پرسنلی]],Table1[#All],16,FALSE)+Table26[[#This Row],[امتیاز کارکرد]]+Table26[[#This Row],[امتیاز رضایت]])*Table26[[#This Row],[رتبه کارمند]]*Table26[[#This Row],[امتیاز عملکرد]]</f>
        <v>#N/A</v>
      </c>
      <c r="T298" s="50" t="e">
        <f ca="1">ROUND(Table26[[#This Row],[امتیاز نهایی]]*'تنظیمات دوره'!$B$6,0)</f>
        <v>#N/A</v>
      </c>
      <c r="U298" s="43"/>
    </row>
    <row r="299" spans="1:21" x14ac:dyDescent="0.15">
      <c r="A299" s="42">
        <v>296</v>
      </c>
      <c r="B299" s="35"/>
      <c r="C299" s="36" t="e">
        <f>VLOOKUP(Table26[[#This Row],[شماره پرسنلی]],Table1[[شماره پرسنلی]:[نام خانوادگی]],2,FALSE)&amp; " " &amp; VLOOKUP(Table26[[#This Row],[شماره پرسنلی]],Table1[[شماره پرسنلی]:[نام خانوادگی]],3,FALSE)</f>
        <v>#N/A</v>
      </c>
      <c r="D299" s="36" t="e">
        <f>VLOOKUP(Table26[[#This Row],[شماره پرسنلی]],Table1[#All],7,FALSE)</f>
        <v>#N/A</v>
      </c>
      <c r="E299" s="48" t="e">
        <f>VLOOKUP(Table26[[#This Row],[شماره پرسنلی]],Table1[#All],6,FALSE)</f>
        <v>#N/A</v>
      </c>
      <c r="F299" s="37">
        <v>480</v>
      </c>
      <c r="G299" s="49">
        <f>Table26[[#This Row],[کارکرد دوره (ساعت)]]/8*'جداول پایه'!$B$24</f>
        <v>6</v>
      </c>
      <c r="H299" s="50">
        <v>0</v>
      </c>
      <c r="I299" s="50">
        <v>7</v>
      </c>
      <c r="J299" s="37">
        <v>0</v>
      </c>
      <c r="K299" s="37">
        <v>0</v>
      </c>
      <c r="L299" s="37">
        <v>0</v>
      </c>
      <c r="M299" s="49" t="e">
        <f>IF(Table26[[#This Row],[جایگاه سازمانی]]="عملیاتی",(Table26[[#This Row],[تعداد ماموریت شهری]]/7+Table26[[#This Row],[تعداد ماموریت جاده ای]]/3)*0.1+1,0)</f>
        <v>#N/A</v>
      </c>
      <c r="N299" s="49" t="e">
        <f ca="1">IF(Table26[[#This Row],[جایگاه سازمانی]]="دیسپچ",OFFSET(TblDispatch[[#Headers],[امتیاز]],MATCH(Table26[[#This Row],[تعداد تماس در دوره]]/'تنظیمات دوره'!$B$3,TblDispatch[کف],1),0)*'تنظیمات دوره'!$B$3,0)</f>
        <v>#N/A</v>
      </c>
      <c r="O299" s="49" t="e">
        <f>IF(Table26[[#This Row],[جایگاه سازمانی]]="ستاد",(Table26[[#This Row],[تعداد بازدید میدانی در دوره]]/2+Table26[[#This Row],[تعداد فرماندهی حادثه در دوره]])*0.1+1,0)</f>
        <v>#N/A</v>
      </c>
      <c r="P299" s="49" t="e">
        <f>SUM(Table26[[#This Row],[عملکرد دوره عملیاتی]:[عملکرد دوره ستادی]])</f>
        <v>#N/A</v>
      </c>
      <c r="Q299" s="48">
        <v>95</v>
      </c>
      <c r="R299" s="48">
        <f ca="1">OFFSET(Table10[[#Headers],[امتیاز]],MATCH(Table26[[#This Row],[رضایت]],Table10[کف],1),0)</f>
        <v>5</v>
      </c>
      <c r="S299" s="49" t="e">
        <f ca="1">(VLOOKUP(Table26[[#This Row],[شماره پرسنلی]],Table1[#All],16,FALSE)+Table26[[#This Row],[امتیاز کارکرد]]+Table26[[#This Row],[امتیاز رضایت]])*Table26[[#This Row],[رتبه کارمند]]*Table26[[#This Row],[امتیاز عملکرد]]</f>
        <v>#N/A</v>
      </c>
      <c r="T299" s="50" t="e">
        <f ca="1">ROUND(Table26[[#This Row],[امتیاز نهایی]]*'تنظیمات دوره'!$B$6,0)</f>
        <v>#N/A</v>
      </c>
      <c r="U299" s="43"/>
    </row>
    <row r="300" spans="1:21" s="63" customFormat="1" x14ac:dyDescent="0.15">
      <c r="A300" s="42">
        <v>297</v>
      </c>
      <c r="B300" s="35"/>
      <c r="C300" s="36" t="e">
        <f>VLOOKUP(Table26[[#This Row],[شماره پرسنلی]],Table1[[شماره پرسنلی]:[نام خانوادگی]],2,FALSE)&amp; " " &amp; VLOOKUP(Table26[[#This Row],[شماره پرسنلی]],Table1[[شماره پرسنلی]:[نام خانوادگی]],3,FALSE)</f>
        <v>#N/A</v>
      </c>
      <c r="D300" s="36" t="e">
        <f>VLOOKUP(Table26[[#This Row],[شماره پرسنلی]],Table1[#All],7,FALSE)</f>
        <v>#N/A</v>
      </c>
      <c r="E300" s="48" t="e">
        <f>VLOOKUP(Table26[[#This Row],[شماره پرسنلی]],Table1[#All],6,FALSE)</f>
        <v>#N/A</v>
      </c>
      <c r="F300" s="37">
        <v>480</v>
      </c>
      <c r="G300" s="49">
        <f>Table26[[#This Row],[کارکرد دوره (ساعت)]]/8*'جداول پایه'!$B$24</f>
        <v>6</v>
      </c>
      <c r="H300" s="50">
        <v>0</v>
      </c>
      <c r="I300" s="50">
        <v>9</v>
      </c>
      <c r="J300" s="37">
        <v>0</v>
      </c>
      <c r="K300" s="37">
        <v>0</v>
      </c>
      <c r="L300" s="37">
        <v>0</v>
      </c>
      <c r="M300" s="49" t="e">
        <f>IF(Table26[[#This Row],[جایگاه سازمانی]]="عملیاتی",(Table26[[#This Row],[تعداد ماموریت شهری]]/7+Table26[[#This Row],[تعداد ماموریت جاده ای]]/3)*0.1+1,0)</f>
        <v>#N/A</v>
      </c>
      <c r="N300" s="49" t="e">
        <f ca="1">IF(Table26[[#This Row],[جایگاه سازمانی]]="دیسپچ",OFFSET(TblDispatch[[#Headers],[امتیاز]],MATCH(Table26[[#This Row],[تعداد تماس در دوره]]/'تنظیمات دوره'!$B$3,TblDispatch[کف],1),0)*'تنظیمات دوره'!$B$3,0)</f>
        <v>#N/A</v>
      </c>
      <c r="O300" s="49" t="e">
        <f>IF(Table26[[#This Row],[جایگاه سازمانی]]="ستاد",(Table26[[#This Row],[تعداد بازدید میدانی در دوره]]/2+Table26[[#This Row],[تعداد فرماندهی حادثه در دوره]])*0.1+1,0)</f>
        <v>#N/A</v>
      </c>
      <c r="P300" s="49" t="e">
        <f>SUM(Table26[[#This Row],[عملکرد دوره عملیاتی]:[عملکرد دوره ستادی]])</f>
        <v>#N/A</v>
      </c>
      <c r="Q300" s="48">
        <v>90</v>
      </c>
      <c r="R300" s="48">
        <f ca="1">OFFSET(Table10[[#Headers],[امتیاز]],MATCH(Table26[[#This Row],[رضایت]],Table10[کف],1),0)</f>
        <v>3.6</v>
      </c>
      <c r="S300" s="49" t="e">
        <f ca="1">(VLOOKUP(Table26[[#This Row],[شماره پرسنلی]],Table1[#All],16,FALSE)+Table26[[#This Row],[امتیاز کارکرد]]+Table26[[#This Row],[امتیاز رضایت]])*Table26[[#This Row],[رتبه کارمند]]*Table26[[#This Row],[امتیاز عملکرد]]</f>
        <v>#N/A</v>
      </c>
      <c r="T300" s="50" t="e">
        <f ca="1">ROUND(Table26[[#This Row],[امتیاز نهایی]]*'تنظیمات دوره'!$B$6,0)</f>
        <v>#N/A</v>
      </c>
      <c r="U300" s="43"/>
    </row>
    <row r="301" spans="1:21" s="62" customFormat="1" x14ac:dyDescent="0.15">
      <c r="A301" s="42">
        <v>298</v>
      </c>
      <c r="B301" s="35"/>
      <c r="C301" s="72" t="e">
        <f>VLOOKUP(Table26[[#This Row],[شماره پرسنلی]],Table1[[شماره پرسنلی]:[نام خانوادگی]],2,FALSE)&amp; " " &amp; VLOOKUP(Table26[[#This Row],[شماره پرسنلی]],Table1[[شماره پرسنلی]:[نام خانوادگی]],3,FALSE)</f>
        <v>#N/A</v>
      </c>
      <c r="D301" s="36" t="e">
        <f>VLOOKUP(Table26[[#This Row],[شماره پرسنلی]],Table1[#All],7,FALSE)</f>
        <v>#N/A</v>
      </c>
      <c r="E301" s="48" t="e">
        <f>VLOOKUP(Table26[[#This Row],[شماره پرسنلی]],Table1[#All],6,FALSE)</f>
        <v>#N/A</v>
      </c>
      <c r="F301" s="51">
        <v>456</v>
      </c>
      <c r="G301" s="73">
        <f>Table26[[#This Row],[کارکرد دوره (ساعت)]]/8*'جداول پایه'!$B$24</f>
        <v>5.7</v>
      </c>
      <c r="H301" s="83">
        <v>2</v>
      </c>
      <c r="I301" s="83">
        <v>5</v>
      </c>
      <c r="J301" s="37">
        <v>0</v>
      </c>
      <c r="K301" s="37">
        <v>0</v>
      </c>
      <c r="L301" s="37">
        <v>0</v>
      </c>
      <c r="M301" s="73" t="e">
        <f>IF(Table26[[#This Row],[جایگاه سازمانی]]="عملیاتی",(Table26[[#This Row],[تعداد ماموریت شهری]]/7+Table26[[#This Row],[تعداد ماموریت جاده ای]]/3)*0.1+1,0)</f>
        <v>#N/A</v>
      </c>
      <c r="N301" s="73" t="e">
        <f ca="1">IF(Table26[[#This Row],[جایگاه سازمانی]]="دیسپچ",OFFSET(TblDispatch[[#Headers],[امتیاز]],MATCH(Table26[[#This Row],[تعداد تماس در دوره]]/'تنظیمات دوره'!$B$3,TblDispatch[کف],1),0)*'تنظیمات دوره'!$B$3,0)</f>
        <v>#N/A</v>
      </c>
      <c r="O301" s="73" t="e">
        <f>IF(Table26[[#This Row],[جایگاه سازمانی]]="ستاد",(Table26[[#This Row],[تعداد بازدید میدانی در دوره]]/2+Table26[[#This Row],[تعداد فرماندهی حادثه در دوره]])*0.1+1,0)</f>
        <v>#N/A</v>
      </c>
      <c r="P301" s="73" t="e">
        <f>SUM(Table26[[#This Row],[عملکرد دوره عملیاتی]:[عملکرد دوره ستادی]])</f>
        <v>#N/A</v>
      </c>
      <c r="Q301" s="48">
        <v>100</v>
      </c>
      <c r="R301" s="72">
        <f ca="1">OFFSET(Table10[[#Headers],[امتیاز]],MATCH(Table26[[#This Row],[رضایت]],Table10[کف],1),0)</f>
        <v>5</v>
      </c>
      <c r="S301" s="73" t="e">
        <f ca="1">(VLOOKUP(Table26[[#This Row],[شماره پرسنلی]],Table1[#All],16,FALSE)+Table26[[#This Row],[امتیاز کارکرد]]+Table26[[#This Row],[امتیاز رضایت]])*Table26[[#This Row],[رتبه کارمند]]*Table26[[#This Row],[امتیاز عملکرد]]</f>
        <v>#N/A</v>
      </c>
      <c r="T301" s="50" t="e">
        <f ca="1">ROUND(Table26[[#This Row],[امتیاز نهایی]]*'تنظیمات دوره'!$B$6,0)</f>
        <v>#N/A</v>
      </c>
      <c r="U301" s="43"/>
    </row>
    <row r="302" spans="1:21" s="62" customFormat="1" x14ac:dyDescent="0.15">
      <c r="A302" s="42">
        <v>299</v>
      </c>
      <c r="B302" s="35"/>
      <c r="C302" s="72" t="e">
        <f>VLOOKUP(Table26[[#This Row],[شماره پرسنلی]],Table1[[شماره پرسنلی]:[نام خانوادگی]],2,FALSE)&amp; " " &amp; VLOOKUP(Table26[[#This Row],[شماره پرسنلی]],Table1[[شماره پرسنلی]:[نام خانوادگی]],3,FALSE)</f>
        <v>#N/A</v>
      </c>
      <c r="D302" s="36" t="e">
        <f>VLOOKUP(Table26[[#This Row],[شماره پرسنلی]],Table1[#All],7,FALSE)</f>
        <v>#N/A</v>
      </c>
      <c r="E302" s="48" t="e">
        <f>VLOOKUP(Table26[[#This Row],[شماره پرسنلی]],Table1[#All],6,FALSE)</f>
        <v>#N/A</v>
      </c>
      <c r="F302" s="51">
        <v>576</v>
      </c>
      <c r="G302" s="73">
        <f>Table26[[#This Row],[کارکرد دوره (ساعت)]]/8*'جداول پایه'!$B$24</f>
        <v>7.2</v>
      </c>
      <c r="H302" s="83">
        <v>0</v>
      </c>
      <c r="I302" s="83">
        <v>8</v>
      </c>
      <c r="J302" s="37">
        <v>0</v>
      </c>
      <c r="K302" s="37">
        <v>0</v>
      </c>
      <c r="L302" s="37">
        <v>0</v>
      </c>
      <c r="M302" s="73" t="e">
        <f>IF(Table26[[#This Row],[جایگاه سازمانی]]="عملیاتی",(Table26[[#This Row],[تعداد ماموریت شهری]]/7+Table26[[#This Row],[تعداد ماموریت جاده ای]]/3)*0.1+1,0)</f>
        <v>#N/A</v>
      </c>
      <c r="N302" s="73" t="e">
        <f ca="1">IF(Table26[[#This Row],[جایگاه سازمانی]]="دیسپچ",OFFSET(TblDispatch[[#Headers],[امتیاز]],MATCH(Table26[[#This Row],[تعداد تماس در دوره]]/'تنظیمات دوره'!$B$3,TblDispatch[کف],1),0)*'تنظیمات دوره'!$B$3,0)</f>
        <v>#N/A</v>
      </c>
      <c r="O302" s="73" t="e">
        <f>IF(Table26[[#This Row],[جایگاه سازمانی]]="ستاد",(Table26[[#This Row],[تعداد بازدید میدانی در دوره]]/2+Table26[[#This Row],[تعداد فرماندهی حادثه در دوره]])*0.1+1,0)</f>
        <v>#N/A</v>
      </c>
      <c r="P302" s="73" t="e">
        <f>SUM(Table26[[#This Row],[عملکرد دوره عملیاتی]:[عملکرد دوره ستادی]])</f>
        <v>#N/A</v>
      </c>
      <c r="Q302" s="48">
        <v>100</v>
      </c>
      <c r="R302" s="72">
        <f ca="1">OFFSET(Table10[[#Headers],[امتیاز]],MATCH(Table26[[#This Row],[رضایت]],Table10[کف],1),0)</f>
        <v>5</v>
      </c>
      <c r="S302" s="73" t="e">
        <f ca="1">(VLOOKUP(Table26[[#This Row],[شماره پرسنلی]],Table1[#All],16,FALSE)+Table26[[#This Row],[امتیاز کارکرد]]+Table26[[#This Row],[امتیاز رضایت]])*Table26[[#This Row],[رتبه کارمند]]*Table26[[#This Row],[امتیاز عملکرد]]</f>
        <v>#N/A</v>
      </c>
      <c r="T302" s="50" t="e">
        <f ca="1">ROUND(Table26[[#This Row],[امتیاز نهایی]]*'تنظیمات دوره'!$B$6,0)</f>
        <v>#N/A</v>
      </c>
      <c r="U302" s="43"/>
    </row>
    <row r="303" spans="1:21" s="62" customFormat="1" x14ac:dyDescent="0.15">
      <c r="A303" s="42">
        <v>300</v>
      </c>
      <c r="B303" s="35"/>
      <c r="C303" s="72" t="e">
        <f>VLOOKUP(Table26[[#This Row],[شماره پرسنلی]],Table1[[شماره پرسنلی]:[نام خانوادگی]],2,FALSE)&amp; " " &amp; VLOOKUP(Table26[[#This Row],[شماره پرسنلی]],Table1[[شماره پرسنلی]:[نام خانوادگی]],3,FALSE)</f>
        <v>#N/A</v>
      </c>
      <c r="D303" s="36" t="e">
        <f>VLOOKUP(Table26[[#This Row],[شماره پرسنلی]],Table1[#All],7,FALSE)</f>
        <v>#N/A</v>
      </c>
      <c r="E303" s="48" t="e">
        <f>VLOOKUP(Table26[[#This Row],[شماره پرسنلی]],Table1[#All],6,FALSE)</f>
        <v>#N/A</v>
      </c>
      <c r="F303" s="51">
        <v>486</v>
      </c>
      <c r="G303" s="73">
        <f>Table26[[#This Row],[کارکرد دوره (ساعت)]]/8*'جداول پایه'!$B$24</f>
        <v>6.0750000000000002</v>
      </c>
      <c r="H303" s="83">
        <v>47</v>
      </c>
      <c r="I303" s="83">
        <v>0</v>
      </c>
      <c r="J303" s="37">
        <v>0</v>
      </c>
      <c r="K303" s="37">
        <v>0</v>
      </c>
      <c r="L303" s="37">
        <v>0</v>
      </c>
      <c r="M303" s="73" t="e">
        <f>IF(Table26[[#This Row],[جایگاه سازمانی]]="عملیاتی",(Table26[[#This Row],[تعداد ماموریت شهری]]/7+Table26[[#This Row],[تعداد ماموریت جاده ای]]/3)*0.1+1,0)</f>
        <v>#N/A</v>
      </c>
      <c r="N303" s="73" t="e">
        <f ca="1">IF(Table26[[#This Row],[جایگاه سازمانی]]="دیسپچ",OFFSET(TblDispatch[[#Headers],[امتیاز]],MATCH(Table26[[#This Row],[تعداد تماس در دوره]]/'تنظیمات دوره'!$B$3,TblDispatch[کف],1),0)*'تنظیمات دوره'!$B$3,0)</f>
        <v>#N/A</v>
      </c>
      <c r="O303" s="73" t="e">
        <f>IF(Table26[[#This Row],[جایگاه سازمانی]]="ستاد",(Table26[[#This Row],[تعداد بازدید میدانی در دوره]]/2+Table26[[#This Row],[تعداد فرماندهی حادثه در دوره]])*0.1+1,0)</f>
        <v>#N/A</v>
      </c>
      <c r="P303" s="73" t="e">
        <f>SUM(Table26[[#This Row],[عملکرد دوره عملیاتی]:[عملکرد دوره ستادی]])</f>
        <v>#N/A</v>
      </c>
      <c r="Q303" s="48">
        <v>100</v>
      </c>
      <c r="R303" s="72">
        <f ca="1">OFFSET(Table10[[#Headers],[امتیاز]],MATCH(Table26[[#This Row],[رضایت]],Table10[کف],1),0)</f>
        <v>5</v>
      </c>
      <c r="S303" s="73" t="e">
        <f ca="1">(VLOOKUP(Table26[[#This Row],[شماره پرسنلی]],Table1[#All],16,FALSE)+Table26[[#This Row],[امتیاز کارکرد]]+Table26[[#This Row],[امتیاز رضایت]])*Table26[[#This Row],[رتبه کارمند]]*Table26[[#This Row],[امتیاز عملکرد]]</f>
        <v>#N/A</v>
      </c>
      <c r="T303" s="50" t="e">
        <f ca="1">ROUND(Table26[[#This Row],[امتیاز نهایی]]*'تنظیمات دوره'!$B$6,0)</f>
        <v>#N/A</v>
      </c>
      <c r="U303" s="43"/>
    </row>
    <row r="304" spans="1:21" s="62" customFormat="1" x14ac:dyDescent="0.15">
      <c r="A304" s="42">
        <v>301</v>
      </c>
      <c r="B304" s="35"/>
      <c r="C304" s="72" t="e">
        <f>VLOOKUP(Table26[[#This Row],[شماره پرسنلی]],Table1[[شماره پرسنلی]:[نام خانوادگی]],2,FALSE)&amp; " " &amp; VLOOKUP(Table26[[#This Row],[شماره پرسنلی]],Table1[[شماره پرسنلی]:[نام خانوادگی]],3,FALSE)</f>
        <v>#N/A</v>
      </c>
      <c r="D304" s="36" t="e">
        <f>VLOOKUP(Table26[[#This Row],[شماره پرسنلی]],Table1[#All],7,FALSE)</f>
        <v>#N/A</v>
      </c>
      <c r="E304" s="48" t="e">
        <f>VLOOKUP(Table26[[#This Row],[شماره پرسنلی]],Table1[#All],6,FALSE)</f>
        <v>#N/A</v>
      </c>
      <c r="F304" s="51">
        <v>432</v>
      </c>
      <c r="G304" s="73">
        <f>Table26[[#This Row],[کارکرد دوره (ساعت)]]/8*'جداول پایه'!$B$24</f>
        <v>5.4</v>
      </c>
      <c r="H304" s="83">
        <v>0</v>
      </c>
      <c r="I304" s="83">
        <v>9</v>
      </c>
      <c r="J304" s="37">
        <v>0</v>
      </c>
      <c r="K304" s="37">
        <v>0</v>
      </c>
      <c r="L304" s="37">
        <v>0</v>
      </c>
      <c r="M304" s="73" t="e">
        <f>IF(Table26[[#This Row],[جایگاه سازمانی]]="عملیاتی",(Table26[[#This Row],[تعداد ماموریت شهری]]/7+Table26[[#This Row],[تعداد ماموریت جاده ای]]/3)*0.1+1,0)</f>
        <v>#N/A</v>
      </c>
      <c r="N304" s="73" t="e">
        <f ca="1">IF(Table26[[#This Row],[جایگاه سازمانی]]="دیسپچ",OFFSET(TblDispatch[[#Headers],[امتیاز]],MATCH(Table26[[#This Row],[تعداد تماس در دوره]]/'تنظیمات دوره'!$B$3,TblDispatch[کف],1),0)*'تنظیمات دوره'!$B$3,0)</f>
        <v>#N/A</v>
      </c>
      <c r="O304" s="73" t="e">
        <f>IF(Table26[[#This Row],[جایگاه سازمانی]]="ستاد",(Table26[[#This Row],[تعداد بازدید میدانی در دوره]]/2+Table26[[#This Row],[تعداد فرماندهی حادثه در دوره]])*0.1+1,0)</f>
        <v>#N/A</v>
      </c>
      <c r="P304" s="73" t="e">
        <f>SUM(Table26[[#This Row],[عملکرد دوره عملیاتی]:[عملکرد دوره ستادی]])</f>
        <v>#N/A</v>
      </c>
      <c r="Q304" s="48">
        <v>100</v>
      </c>
      <c r="R304" s="72">
        <f ca="1">OFFSET(Table10[[#Headers],[امتیاز]],MATCH(Table26[[#This Row],[رضایت]],Table10[کف],1),0)</f>
        <v>5</v>
      </c>
      <c r="S304" s="73" t="e">
        <f ca="1">(VLOOKUP(Table26[[#This Row],[شماره پرسنلی]],Table1[#All],16,FALSE)+Table26[[#This Row],[امتیاز کارکرد]]+Table26[[#This Row],[امتیاز رضایت]])*Table26[[#This Row],[رتبه کارمند]]*Table26[[#This Row],[امتیاز عملکرد]]</f>
        <v>#N/A</v>
      </c>
      <c r="T304" s="50" t="e">
        <f ca="1">ROUND(Table26[[#This Row],[امتیاز نهایی]]*'تنظیمات دوره'!$B$6,0)</f>
        <v>#N/A</v>
      </c>
      <c r="U304" s="43"/>
    </row>
    <row r="305" spans="1:21" s="62" customFormat="1" x14ac:dyDescent="0.15">
      <c r="A305" s="42">
        <v>302</v>
      </c>
      <c r="B305" s="35"/>
      <c r="C305" s="72" t="e">
        <f>VLOOKUP(Table26[[#This Row],[شماره پرسنلی]],Table1[[شماره پرسنلی]:[نام خانوادگی]],2,FALSE)&amp; " " &amp; VLOOKUP(Table26[[#This Row],[شماره پرسنلی]],Table1[[شماره پرسنلی]:[نام خانوادگی]],3,FALSE)</f>
        <v>#N/A</v>
      </c>
      <c r="D305" s="36" t="e">
        <f>VLOOKUP(Table26[[#This Row],[شماره پرسنلی]],Table1[#All],7,FALSE)</f>
        <v>#N/A</v>
      </c>
      <c r="E305" s="48" t="e">
        <f>VLOOKUP(Table26[[#This Row],[شماره پرسنلی]],Table1[#All],6,FALSE)</f>
        <v>#N/A</v>
      </c>
      <c r="F305" s="51">
        <v>456</v>
      </c>
      <c r="G305" s="73">
        <f>Table26[[#This Row],[کارکرد دوره (ساعت)]]/8*'جداول پایه'!$B$24</f>
        <v>5.7</v>
      </c>
      <c r="H305" s="83">
        <v>0</v>
      </c>
      <c r="I305" s="83">
        <v>8</v>
      </c>
      <c r="J305" s="37">
        <v>0</v>
      </c>
      <c r="K305" s="37">
        <v>0</v>
      </c>
      <c r="L305" s="37">
        <v>0</v>
      </c>
      <c r="M305" s="73" t="e">
        <f>IF(Table26[[#This Row],[جایگاه سازمانی]]="عملیاتی",(Table26[[#This Row],[تعداد ماموریت شهری]]/7+Table26[[#This Row],[تعداد ماموریت جاده ای]]/3)*0.1+1,0)</f>
        <v>#N/A</v>
      </c>
      <c r="N305" s="73" t="e">
        <f ca="1">IF(Table26[[#This Row],[جایگاه سازمانی]]="دیسپچ",OFFSET(TblDispatch[[#Headers],[امتیاز]],MATCH(Table26[[#This Row],[تعداد تماس در دوره]]/'تنظیمات دوره'!$B$3,TblDispatch[کف],1),0)*'تنظیمات دوره'!$B$3,0)</f>
        <v>#N/A</v>
      </c>
      <c r="O305" s="73" t="e">
        <f>IF(Table26[[#This Row],[جایگاه سازمانی]]="ستاد",(Table26[[#This Row],[تعداد بازدید میدانی در دوره]]/2+Table26[[#This Row],[تعداد فرماندهی حادثه در دوره]])*0.1+1,0)</f>
        <v>#N/A</v>
      </c>
      <c r="P305" s="73" t="e">
        <f>SUM(Table26[[#This Row],[عملکرد دوره عملیاتی]:[عملکرد دوره ستادی]])</f>
        <v>#N/A</v>
      </c>
      <c r="Q305" s="48">
        <v>100</v>
      </c>
      <c r="R305" s="72">
        <f ca="1">OFFSET(Table10[[#Headers],[امتیاز]],MATCH(Table26[[#This Row],[رضایت]],Table10[کف],1),0)</f>
        <v>5</v>
      </c>
      <c r="S305" s="73" t="e">
        <f ca="1">(VLOOKUP(Table26[[#This Row],[شماره پرسنلی]],Table1[#All],16,FALSE)+Table26[[#This Row],[امتیاز کارکرد]]+Table26[[#This Row],[امتیاز رضایت]])*Table26[[#This Row],[رتبه کارمند]]*Table26[[#This Row],[امتیاز عملکرد]]</f>
        <v>#N/A</v>
      </c>
      <c r="T305" s="50" t="e">
        <f ca="1">ROUND(Table26[[#This Row],[امتیاز نهایی]]*'تنظیمات دوره'!$B$6,0)</f>
        <v>#N/A</v>
      </c>
      <c r="U305" s="43"/>
    </row>
    <row r="306" spans="1:21" s="62" customFormat="1" x14ac:dyDescent="0.15">
      <c r="A306" s="42">
        <v>303</v>
      </c>
      <c r="B306" s="35"/>
      <c r="C306" s="72" t="e">
        <f>VLOOKUP(Table26[[#This Row],[شماره پرسنلی]],Table1[[شماره پرسنلی]:[نام خانوادگی]],2,FALSE)&amp; " " &amp; VLOOKUP(Table26[[#This Row],[شماره پرسنلی]],Table1[[شماره پرسنلی]:[نام خانوادگی]],3,FALSE)</f>
        <v>#N/A</v>
      </c>
      <c r="D306" s="36" t="e">
        <f>VLOOKUP(Table26[[#This Row],[شماره پرسنلی]],Table1[#All],7,FALSE)</f>
        <v>#N/A</v>
      </c>
      <c r="E306" s="48" t="e">
        <f>VLOOKUP(Table26[[#This Row],[شماره پرسنلی]],Table1[#All],6,FALSE)</f>
        <v>#N/A</v>
      </c>
      <c r="F306" s="51">
        <v>120</v>
      </c>
      <c r="G306" s="73">
        <f>Table26[[#This Row],[کارکرد دوره (ساعت)]]/8*'جداول پایه'!$B$24</f>
        <v>1.5</v>
      </c>
      <c r="H306" s="83">
        <v>1</v>
      </c>
      <c r="I306" s="83">
        <v>0</v>
      </c>
      <c r="J306" s="37">
        <v>0</v>
      </c>
      <c r="K306" s="37">
        <v>0</v>
      </c>
      <c r="L306" s="37">
        <v>0</v>
      </c>
      <c r="M306" s="73" t="e">
        <f>IF(Table26[[#This Row],[جایگاه سازمانی]]="عملیاتی",(Table26[[#This Row],[تعداد ماموریت شهری]]/7+Table26[[#This Row],[تعداد ماموریت جاده ای]]/3)*0.1+1,0)</f>
        <v>#N/A</v>
      </c>
      <c r="N306" s="73" t="e">
        <f ca="1">IF(Table26[[#This Row],[جایگاه سازمانی]]="دیسپچ",OFFSET(TblDispatch[[#Headers],[امتیاز]],MATCH(Table26[[#This Row],[تعداد تماس در دوره]]/'تنظیمات دوره'!$B$3,TblDispatch[کف],1),0)*'تنظیمات دوره'!$B$3,0)</f>
        <v>#N/A</v>
      </c>
      <c r="O306" s="73" t="e">
        <f>IF(Table26[[#This Row],[جایگاه سازمانی]]="ستاد",(Table26[[#This Row],[تعداد بازدید میدانی در دوره]]/2+Table26[[#This Row],[تعداد فرماندهی حادثه در دوره]])*0.1+1,0)</f>
        <v>#N/A</v>
      </c>
      <c r="P306" s="73" t="e">
        <f>SUM(Table26[[#This Row],[عملکرد دوره عملیاتی]:[عملکرد دوره ستادی]])</f>
        <v>#N/A</v>
      </c>
      <c r="Q306" s="48">
        <v>100</v>
      </c>
      <c r="R306" s="72">
        <f ca="1">OFFSET(Table10[[#Headers],[امتیاز]],MATCH(Table26[[#This Row],[رضایت]],Table10[کف],1),0)</f>
        <v>5</v>
      </c>
      <c r="S306" s="73" t="e">
        <f ca="1">(VLOOKUP(Table26[[#This Row],[شماره پرسنلی]],Table1[#All],16,FALSE)+Table26[[#This Row],[امتیاز کارکرد]]+Table26[[#This Row],[امتیاز رضایت]])*Table26[[#This Row],[رتبه کارمند]]*Table26[[#This Row],[امتیاز عملکرد]]</f>
        <v>#N/A</v>
      </c>
      <c r="T306" s="50" t="e">
        <f ca="1">ROUND(Table26[[#This Row],[امتیاز نهایی]]*'تنظیمات دوره'!$B$6,0)</f>
        <v>#N/A</v>
      </c>
      <c r="U306" s="43"/>
    </row>
    <row r="307" spans="1:21" s="62" customFormat="1" x14ac:dyDescent="0.15">
      <c r="A307" s="42">
        <v>304</v>
      </c>
      <c r="B307" s="35"/>
      <c r="C307" s="35" t="e">
        <f>VLOOKUP(Table26[[#This Row],[شماره پرسنلی]],Table1[[شماره پرسنلی]:[نام خانوادگی]],2,FALSE)&amp; " " &amp; VLOOKUP(Table26[[#This Row],[شماره پرسنلی]],Table1[[شماره پرسنلی]:[نام خانوادگی]],3,FALSE)</f>
        <v>#N/A</v>
      </c>
      <c r="D307" s="36" t="e">
        <f>VLOOKUP(Table26[[#This Row],[شماره پرسنلی]],Table1[#All],7,FALSE)</f>
        <v>#N/A</v>
      </c>
      <c r="E307" s="35" t="e">
        <f>VLOOKUP(Table26[[#This Row],[شماره پرسنلی]],Table1[#All],6,FALSE)</f>
        <v>#N/A</v>
      </c>
      <c r="F307" s="35">
        <v>456</v>
      </c>
      <c r="G307" s="35">
        <f>Table26[[#This Row],[کارکرد دوره (ساعت)]]/8*'جداول پایه'!$B$24</f>
        <v>5.7</v>
      </c>
      <c r="H307" s="35">
        <v>0</v>
      </c>
      <c r="I307" s="35">
        <v>9</v>
      </c>
      <c r="J307" s="37">
        <v>0</v>
      </c>
      <c r="K307" s="37">
        <v>0</v>
      </c>
      <c r="L307" s="37">
        <v>0</v>
      </c>
      <c r="M307" s="73" t="e">
        <f>IF(Table26[[#This Row],[جایگاه سازمانی]]="عملیاتی",(Table26[[#This Row],[تعداد ماموریت شهری]]/7+Table26[[#This Row],[تعداد ماموریت جاده ای]]/3)*0.1+1,0)</f>
        <v>#N/A</v>
      </c>
      <c r="N307" s="35" t="e">
        <f ca="1">IF(Table26[[#This Row],[جایگاه سازمانی]]="دیسپچ",OFFSET(TblDispatch[[#Headers],[امتیاز]],MATCH(Table26[[#This Row],[تعداد تماس در دوره]]/'تنظیمات دوره'!$B$3,TblDispatch[کف],1),0)*'تنظیمات دوره'!$B$3,0)</f>
        <v>#N/A</v>
      </c>
      <c r="O307" s="35" t="e">
        <f>IF(Table26[[#This Row],[جایگاه سازمانی]]="ستاد",(Table26[[#This Row],[تعداد بازدید میدانی در دوره]]/2+Table26[[#This Row],[تعداد فرماندهی حادثه در دوره]])*0.1+1,0)</f>
        <v>#N/A</v>
      </c>
      <c r="P307" s="73" t="e">
        <f>SUM(Table26[[#This Row],[عملکرد دوره عملیاتی]:[عملکرد دوره ستادی]])</f>
        <v>#N/A</v>
      </c>
      <c r="Q307" s="35">
        <v>100</v>
      </c>
      <c r="R307" s="35">
        <f ca="1">OFFSET(Table10[[#Headers],[امتیاز]],MATCH(Table26[[#This Row],[رضایت]],Table10[کف],1),0)</f>
        <v>5</v>
      </c>
      <c r="S307" s="73" t="e">
        <f ca="1">(VLOOKUP(Table26[[#This Row],[شماره پرسنلی]],Table1[#All],16,FALSE)+Table26[[#This Row],[امتیاز کارکرد]]+Table26[[#This Row],[امتیاز رضایت]])*Table26[[#This Row],[رتبه کارمند]]*Table26[[#This Row],[امتیاز عملکرد]]</f>
        <v>#N/A</v>
      </c>
      <c r="T307" s="50" t="e">
        <f ca="1">ROUND(Table26[[#This Row],[امتیاز نهایی]]*'تنظیمات دوره'!$B$6,0)</f>
        <v>#N/A</v>
      </c>
      <c r="U307" s="92"/>
    </row>
    <row r="308" spans="1:21" s="62" customFormat="1" x14ac:dyDescent="0.15">
      <c r="A308" s="42">
        <v>305</v>
      </c>
      <c r="B308" s="35"/>
      <c r="C308" s="35" t="e">
        <f>VLOOKUP(Table26[[#This Row],[شماره پرسنلی]],Table1[[شماره پرسنلی]:[نام خانوادگی]],2,FALSE)&amp; " " &amp; VLOOKUP(Table26[[#This Row],[شماره پرسنلی]],Table1[[شماره پرسنلی]:[نام خانوادگی]],3,FALSE)</f>
        <v>#N/A</v>
      </c>
      <c r="D308" s="36" t="e">
        <f>VLOOKUP(Table26[[#This Row],[شماره پرسنلی]],Table1[#All],7,FALSE)</f>
        <v>#N/A</v>
      </c>
      <c r="E308" s="35" t="e">
        <f>VLOOKUP(Table26[[#This Row],[شماره پرسنلی]],Table1[#All],6,FALSE)</f>
        <v>#N/A</v>
      </c>
      <c r="F308" s="35">
        <v>432</v>
      </c>
      <c r="G308" s="35">
        <f>Table26[[#This Row],[کارکرد دوره (ساعت)]]/8*'جداول پایه'!$B$24</f>
        <v>5.4</v>
      </c>
      <c r="H308" s="35">
        <v>0</v>
      </c>
      <c r="I308" s="35">
        <v>3</v>
      </c>
      <c r="J308" s="37">
        <v>0</v>
      </c>
      <c r="K308" s="37">
        <v>0</v>
      </c>
      <c r="L308" s="37">
        <v>0</v>
      </c>
      <c r="M308" s="73" t="e">
        <f>IF(Table26[[#This Row],[جایگاه سازمانی]]="عملیاتی",(Table26[[#This Row],[تعداد ماموریت شهری]]/7+Table26[[#This Row],[تعداد ماموریت جاده ای]]/3)*0.1+1,0)</f>
        <v>#N/A</v>
      </c>
      <c r="N308" s="35" t="e">
        <f ca="1">IF(Table26[[#This Row],[جایگاه سازمانی]]="دیسپچ",OFFSET(TblDispatch[[#Headers],[امتیاز]],MATCH(Table26[[#This Row],[تعداد تماس در دوره]]/'تنظیمات دوره'!$B$3,TblDispatch[کف],1),0)*'تنظیمات دوره'!$B$3,0)</f>
        <v>#N/A</v>
      </c>
      <c r="O308" s="35" t="e">
        <f>IF(Table26[[#This Row],[جایگاه سازمانی]]="ستاد",(Table26[[#This Row],[تعداد بازدید میدانی در دوره]]/2+Table26[[#This Row],[تعداد فرماندهی حادثه در دوره]])*0.1+1,0)</f>
        <v>#N/A</v>
      </c>
      <c r="P308" s="73" t="e">
        <f>SUM(Table26[[#This Row],[عملکرد دوره عملیاتی]:[عملکرد دوره ستادی]])</f>
        <v>#N/A</v>
      </c>
      <c r="Q308" s="35">
        <v>85</v>
      </c>
      <c r="R308" s="35">
        <f ca="1">OFFSET(Table10[[#Headers],[امتیاز]],MATCH(Table26[[#This Row],[رضایت]],Table10[کف],1),0)</f>
        <v>3.6</v>
      </c>
      <c r="S308" s="73" t="e">
        <f ca="1">(VLOOKUP(Table26[[#This Row],[شماره پرسنلی]],Table1[#All],16,FALSE)+Table26[[#This Row],[امتیاز کارکرد]]+Table26[[#This Row],[امتیاز رضایت]])*Table26[[#This Row],[رتبه کارمند]]*Table26[[#This Row],[امتیاز عملکرد]]</f>
        <v>#N/A</v>
      </c>
      <c r="T308" s="50" t="e">
        <f ca="1">ROUND(Table26[[#This Row],[امتیاز نهایی]]*'تنظیمات دوره'!$B$6,0)</f>
        <v>#N/A</v>
      </c>
      <c r="U308" s="92"/>
    </row>
    <row r="309" spans="1:21" s="62" customFormat="1" x14ac:dyDescent="0.15">
      <c r="A309" s="42">
        <v>306</v>
      </c>
      <c r="B309" s="35"/>
      <c r="C309" s="72" t="e">
        <f>VLOOKUP(Table26[[#This Row],[شماره پرسنلی]],Table1[[شماره پرسنلی]:[نام خانوادگی]],2,FALSE)&amp; " " &amp; VLOOKUP(Table26[[#This Row],[شماره پرسنلی]],Table1[[شماره پرسنلی]:[نام خانوادگی]],3,FALSE)</f>
        <v>#N/A</v>
      </c>
      <c r="D309" s="36" t="e">
        <f>VLOOKUP(Table26[[#This Row],[شماره پرسنلی]],Table1[#All],7,FALSE)</f>
        <v>#N/A</v>
      </c>
      <c r="E309" s="48" t="e">
        <f>VLOOKUP(Table26[[#This Row],[شماره پرسنلی]],Table1[#All],6,FALSE)</f>
        <v>#N/A</v>
      </c>
      <c r="F309" s="51">
        <v>456</v>
      </c>
      <c r="G309" s="73">
        <f>Table26[[#This Row],[کارکرد دوره (ساعت)]]/8*'جداول پایه'!$B$24</f>
        <v>5.7</v>
      </c>
      <c r="H309" s="83">
        <v>0</v>
      </c>
      <c r="I309" s="83">
        <v>2</v>
      </c>
      <c r="J309" s="37">
        <v>0</v>
      </c>
      <c r="K309" s="37">
        <v>0</v>
      </c>
      <c r="L309" s="37">
        <v>0</v>
      </c>
      <c r="M309" s="73" t="e">
        <f>IF(Table26[[#This Row],[جایگاه سازمانی]]="عملیاتی",(Table26[[#This Row],[تعداد ماموریت شهری]]/7+Table26[[#This Row],[تعداد ماموریت جاده ای]]/3)*0.1+1,0)</f>
        <v>#N/A</v>
      </c>
      <c r="N309" s="73" t="e">
        <f ca="1">IF(Table26[[#This Row],[جایگاه سازمانی]]="دیسپچ",OFFSET(TblDispatch[[#Headers],[امتیاز]],MATCH(Table26[[#This Row],[تعداد تماس در دوره]]/'تنظیمات دوره'!$B$3,TblDispatch[کف],1),0)*'تنظیمات دوره'!$B$3,0)</f>
        <v>#N/A</v>
      </c>
      <c r="O309" s="73" t="e">
        <f>IF(Table26[[#This Row],[جایگاه سازمانی]]="ستاد",(Table26[[#This Row],[تعداد بازدید میدانی در دوره]]/2+Table26[[#This Row],[تعداد فرماندهی حادثه در دوره]])*0.1+1,0)</f>
        <v>#N/A</v>
      </c>
      <c r="P309" s="73" t="e">
        <f>SUM(Table26[[#This Row],[عملکرد دوره عملیاتی]:[عملکرد دوره ستادی]])</f>
        <v>#N/A</v>
      </c>
      <c r="Q309" s="48">
        <v>100</v>
      </c>
      <c r="R309" s="72">
        <f ca="1">OFFSET(Table10[[#Headers],[امتیاز]],MATCH(Table26[[#This Row],[رضایت]],Table10[کف],1),0)</f>
        <v>5</v>
      </c>
      <c r="S309" s="73" t="e">
        <f ca="1">(VLOOKUP(Table26[[#This Row],[شماره پرسنلی]],Table1[#All],16,FALSE)+Table26[[#This Row],[امتیاز کارکرد]]+Table26[[#This Row],[امتیاز رضایت]])*Table26[[#This Row],[رتبه کارمند]]*Table26[[#This Row],[امتیاز عملکرد]]</f>
        <v>#N/A</v>
      </c>
      <c r="T309" s="50" t="e">
        <f ca="1">ROUND(Table26[[#This Row],[امتیاز نهایی]]*'تنظیمات دوره'!$B$6,0)</f>
        <v>#N/A</v>
      </c>
      <c r="U309" s="43"/>
    </row>
    <row r="310" spans="1:21" s="62" customFormat="1" x14ac:dyDescent="0.15">
      <c r="A310" s="42">
        <v>307</v>
      </c>
      <c r="B310" s="35"/>
      <c r="C310" s="72" t="e">
        <f>VLOOKUP(Table26[[#This Row],[شماره پرسنلی]],Table1[[شماره پرسنلی]:[نام خانوادگی]],2,FALSE)&amp; " " &amp; VLOOKUP(Table26[[#This Row],[شماره پرسنلی]],Table1[[شماره پرسنلی]:[نام خانوادگی]],3,FALSE)</f>
        <v>#N/A</v>
      </c>
      <c r="D310" s="36" t="e">
        <f>VLOOKUP(Table26[[#This Row],[شماره پرسنلی]],Table1[#All],7,FALSE)</f>
        <v>#N/A</v>
      </c>
      <c r="E310" s="48" t="e">
        <f>VLOOKUP(Table26[[#This Row],[شماره پرسنلی]],Table1[#All],6,FALSE)</f>
        <v>#N/A</v>
      </c>
      <c r="F310" s="51">
        <v>384</v>
      </c>
      <c r="G310" s="73">
        <f>Table26[[#This Row],[کارکرد دوره (ساعت)]]/8*'جداول پایه'!$B$24</f>
        <v>4.8000000000000007</v>
      </c>
      <c r="H310" s="83">
        <v>0</v>
      </c>
      <c r="I310" s="83">
        <v>4</v>
      </c>
      <c r="J310" s="37">
        <v>0</v>
      </c>
      <c r="K310" s="37">
        <v>0</v>
      </c>
      <c r="L310" s="37">
        <v>0</v>
      </c>
      <c r="M310" s="73" t="e">
        <f>IF(Table26[[#This Row],[جایگاه سازمانی]]="عملیاتی",(Table26[[#This Row],[تعداد ماموریت شهری]]/7+Table26[[#This Row],[تعداد ماموریت جاده ای]]/3)*0.1+1,0)</f>
        <v>#N/A</v>
      </c>
      <c r="N310" s="73" t="e">
        <f ca="1">IF(Table26[[#This Row],[جایگاه سازمانی]]="دیسپچ",OFFSET(TblDispatch[[#Headers],[امتیاز]],MATCH(Table26[[#This Row],[تعداد تماس در دوره]]/'تنظیمات دوره'!$B$3,TblDispatch[کف],1),0)*'تنظیمات دوره'!$B$3,0)</f>
        <v>#N/A</v>
      </c>
      <c r="O310" s="73" t="e">
        <f>IF(Table26[[#This Row],[جایگاه سازمانی]]="ستاد",(Table26[[#This Row],[تعداد بازدید میدانی در دوره]]/2+Table26[[#This Row],[تعداد فرماندهی حادثه در دوره]])*0.1+1,0)</f>
        <v>#N/A</v>
      </c>
      <c r="P310" s="73" t="e">
        <f>SUM(Table26[[#This Row],[عملکرد دوره عملیاتی]:[عملکرد دوره ستادی]])</f>
        <v>#N/A</v>
      </c>
      <c r="Q310" s="48">
        <v>100</v>
      </c>
      <c r="R310" s="72">
        <f ca="1">OFFSET(Table10[[#Headers],[امتیاز]],MATCH(Table26[[#This Row],[رضایت]],Table10[کف],1),0)</f>
        <v>5</v>
      </c>
      <c r="S310" s="73" t="e">
        <f ca="1">(VLOOKUP(Table26[[#This Row],[شماره پرسنلی]],Table1[#All],16,FALSE)+Table26[[#This Row],[امتیاز کارکرد]]+Table26[[#This Row],[امتیاز رضایت]])*Table26[[#This Row],[رتبه کارمند]]*Table26[[#This Row],[امتیاز عملکرد]]</f>
        <v>#N/A</v>
      </c>
      <c r="T310" s="50" t="e">
        <f ca="1">ROUND(Table26[[#This Row],[امتیاز نهایی]]*'تنظیمات دوره'!$B$6,0)</f>
        <v>#N/A</v>
      </c>
      <c r="U310" s="43"/>
    </row>
    <row r="311" spans="1:21" s="62" customFormat="1" x14ac:dyDescent="0.15">
      <c r="A311" s="42">
        <v>308</v>
      </c>
      <c r="B311" s="35"/>
      <c r="C311" s="72" t="e">
        <f>VLOOKUP(Table26[[#This Row],[شماره پرسنلی]],Table1[[شماره پرسنلی]:[نام خانوادگی]],2,FALSE)&amp; " " &amp; VLOOKUP(Table26[[#This Row],[شماره پرسنلی]],Table1[[شماره پرسنلی]:[نام خانوادگی]],3,FALSE)</f>
        <v>#N/A</v>
      </c>
      <c r="D311" s="36" t="e">
        <f>VLOOKUP(Table26[[#This Row],[شماره پرسنلی]],Table1[#All],7,FALSE)</f>
        <v>#N/A</v>
      </c>
      <c r="E311" s="48" t="e">
        <f>VLOOKUP(Table26[[#This Row],[شماره پرسنلی]],Table1[#All],6,FALSE)</f>
        <v>#N/A</v>
      </c>
      <c r="F311" s="51">
        <v>504</v>
      </c>
      <c r="G311" s="73">
        <f>Table26[[#This Row],[کارکرد دوره (ساعت)]]/8*'جداول پایه'!$B$24</f>
        <v>6.3000000000000007</v>
      </c>
      <c r="H311" s="83">
        <v>3</v>
      </c>
      <c r="I311" s="83">
        <v>0</v>
      </c>
      <c r="J311" s="37">
        <v>0</v>
      </c>
      <c r="K311" s="37">
        <v>0</v>
      </c>
      <c r="L311" s="37">
        <v>0</v>
      </c>
      <c r="M311" s="73" t="e">
        <f>IF(Table26[[#This Row],[جایگاه سازمانی]]="عملیاتی",(Table26[[#This Row],[تعداد ماموریت شهری]]/7+Table26[[#This Row],[تعداد ماموریت جاده ای]]/3)*0.1+1,0)</f>
        <v>#N/A</v>
      </c>
      <c r="N311" s="73" t="e">
        <f ca="1">IF(Table26[[#This Row],[جایگاه سازمانی]]="دیسپچ",OFFSET(TblDispatch[[#Headers],[امتیاز]],MATCH(Table26[[#This Row],[تعداد تماس در دوره]]/'تنظیمات دوره'!$B$3,TblDispatch[کف],1),0)*'تنظیمات دوره'!$B$3,0)</f>
        <v>#N/A</v>
      </c>
      <c r="O311" s="73" t="e">
        <f>IF(Table26[[#This Row],[جایگاه سازمانی]]="ستاد",(Table26[[#This Row],[تعداد بازدید میدانی در دوره]]/2+Table26[[#This Row],[تعداد فرماندهی حادثه در دوره]])*0.1+1,0)</f>
        <v>#N/A</v>
      </c>
      <c r="P311" s="73" t="e">
        <f>SUM(Table26[[#This Row],[عملکرد دوره عملیاتی]:[عملکرد دوره ستادی]])</f>
        <v>#N/A</v>
      </c>
      <c r="Q311" s="48">
        <v>90</v>
      </c>
      <c r="R311" s="72">
        <f ca="1">OFFSET(Table10[[#Headers],[امتیاز]],MATCH(Table26[[#This Row],[رضایت]],Table10[کف],1),0)</f>
        <v>3.6</v>
      </c>
      <c r="S311" s="73" t="e">
        <f ca="1">(VLOOKUP(Table26[[#This Row],[شماره پرسنلی]],Table1[#All],16,FALSE)+Table26[[#This Row],[امتیاز کارکرد]]+Table26[[#This Row],[امتیاز رضایت]])*Table26[[#This Row],[رتبه کارمند]]*Table26[[#This Row],[امتیاز عملکرد]]</f>
        <v>#N/A</v>
      </c>
      <c r="T311" s="50" t="e">
        <f ca="1">ROUND(Table26[[#This Row],[امتیاز نهایی]]*'تنظیمات دوره'!$B$6,0)</f>
        <v>#N/A</v>
      </c>
      <c r="U311" s="43"/>
    </row>
    <row r="312" spans="1:21" s="62" customFormat="1" x14ac:dyDescent="0.15">
      <c r="A312" s="42">
        <v>309</v>
      </c>
      <c r="B312" s="35"/>
      <c r="C312" s="72" t="e">
        <f>VLOOKUP(Table26[[#This Row],[شماره پرسنلی]],Table1[[شماره پرسنلی]:[نام خانوادگی]],2,FALSE)&amp; " " &amp; VLOOKUP(Table26[[#This Row],[شماره پرسنلی]],Table1[[شماره پرسنلی]:[نام خانوادگی]],3,FALSE)</f>
        <v>#N/A</v>
      </c>
      <c r="D312" s="36" t="e">
        <f>VLOOKUP(Table26[[#This Row],[شماره پرسنلی]],Table1[#All],7,FALSE)</f>
        <v>#N/A</v>
      </c>
      <c r="E312" s="48" t="e">
        <f>VLOOKUP(Table26[[#This Row],[شماره پرسنلی]],Table1[#All],6,FALSE)</f>
        <v>#N/A</v>
      </c>
      <c r="F312" s="51">
        <v>216</v>
      </c>
      <c r="G312" s="73">
        <f>Table26[[#This Row],[کارکرد دوره (ساعت)]]/8*'جداول پایه'!$B$24</f>
        <v>2.7</v>
      </c>
      <c r="H312" s="83">
        <v>0</v>
      </c>
      <c r="I312" s="83">
        <v>12</v>
      </c>
      <c r="J312" s="37">
        <v>0</v>
      </c>
      <c r="K312" s="37">
        <v>0</v>
      </c>
      <c r="L312" s="37">
        <v>0</v>
      </c>
      <c r="M312" s="73" t="e">
        <f>IF(Table26[[#This Row],[جایگاه سازمانی]]="عملیاتی",(Table26[[#This Row],[تعداد ماموریت شهری]]/7+Table26[[#This Row],[تعداد ماموریت جاده ای]]/3)*0.1+1,0)</f>
        <v>#N/A</v>
      </c>
      <c r="N312" s="73" t="e">
        <f ca="1">IF(Table26[[#This Row],[جایگاه سازمانی]]="دیسپچ",OFFSET(TblDispatch[[#Headers],[امتیاز]],MATCH(Table26[[#This Row],[تعداد تماس در دوره]]/'تنظیمات دوره'!$B$3,TblDispatch[کف],1),0)*'تنظیمات دوره'!$B$3,0)</f>
        <v>#N/A</v>
      </c>
      <c r="O312" s="73" t="e">
        <f>IF(Table26[[#This Row],[جایگاه سازمانی]]="ستاد",(Table26[[#This Row],[تعداد بازدید میدانی در دوره]]/2+Table26[[#This Row],[تعداد فرماندهی حادثه در دوره]])*0.1+1,0)</f>
        <v>#N/A</v>
      </c>
      <c r="P312" s="73" t="e">
        <f>SUM(Table26[[#This Row],[عملکرد دوره عملیاتی]:[عملکرد دوره ستادی]])</f>
        <v>#N/A</v>
      </c>
      <c r="Q312" s="48">
        <v>100</v>
      </c>
      <c r="R312" s="72">
        <f ca="1">OFFSET(Table10[[#Headers],[امتیاز]],MATCH(Table26[[#This Row],[رضایت]],Table10[کف],1),0)</f>
        <v>5</v>
      </c>
      <c r="S312" s="73" t="e">
        <f ca="1">(VLOOKUP(Table26[[#This Row],[شماره پرسنلی]],Table1[#All],16,FALSE)+Table26[[#This Row],[امتیاز کارکرد]]+Table26[[#This Row],[امتیاز رضایت]])*Table26[[#This Row],[رتبه کارمند]]*Table26[[#This Row],[امتیاز عملکرد]]</f>
        <v>#N/A</v>
      </c>
      <c r="T312" s="50" t="e">
        <f ca="1">ROUND(Table26[[#This Row],[امتیاز نهایی]]*'تنظیمات دوره'!$B$6,0)</f>
        <v>#N/A</v>
      </c>
      <c r="U312" s="43"/>
    </row>
    <row r="313" spans="1:21" x14ac:dyDescent="0.15">
      <c r="A313" s="42">
        <v>310</v>
      </c>
      <c r="B313" s="35"/>
      <c r="C313" s="36" t="e">
        <f>VLOOKUP(Table26[[#This Row],[شماره پرسنلی]],Table1[[شماره پرسنلی]:[نام خانوادگی]],2,FALSE)&amp; " " &amp; VLOOKUP(Table26[[#This Row],[شماره پرسنلی]],Table1[[شماره پرسنلی]:[نام خانوادگی]],3,FALSE)</f>
        <v>#N/A</v>
      </c>
      <c r="D313" s="36" t="e">
        <f>VLOOKUP(Table26[[#This Row],[شماره پرسنلی]],Table1[#All],7,FALSE)</f>
        <v>#N/A</v>
      </c>
      <c r="E313" s="48" t="e">
        <f>VLOOKUP(Table26[[#This Row],[شماره پرسنلی]],Table1[#All],6,FALSE)</f>
        <v>#N/A</v>
      </c>
      <c r="F313" s="37">
        <v>168</v>
      </c>
      <c r="G313" s="49">
        <f>Table26[[#This Row],[کارکرد دوره (ساعت)]]/8*'جداول پایه'!$B$24</f>
        <v>2.1</v>
      </c>
      <c r="H313" s="50">
        <v>0</v>
      </c>
      <c r="I313" s="50">
        <v>15</v>
      </c>
      <c r="J313" s="37">
        <v>0</v>
      </c>
      <c r="K313" s="37">
        <v>0</v>
      </c>
      <c r="L313" s="37">
        <v>0</v>
      </c>
      <c r="M313" s="49" t="e">
        <f>IF(Table26[[#This Row],[جایگاه سازمانی]]="عملیاتی",(Table26[[#This Row],[تعداد ماموریت شهری]]/7+Table26[[#This Row],[تعداد ماموریت جاده ای]]/3)*0.1+1,0)</f>
        <v>#N/A</v>
      </c>
      <c r="N313" s="73" t="e">
        <f ca="1">IF(Table26[[#This Row],[جایگاه سازمانی]]="دیسپچ",OFFSET(TblDispatch[[#Headers],[امتیاز]],MATCH(Table26[[#This Row],[تعداد تماس در دوره]]/'تنظیمات دوره'!$B$3,TblDispatch[کف],1),0)*'تنظیمات دوره'!$B$3,0)</f>
        <v>#N/A</v>
      </c>
      <c r="O313" s="73" t="e">
        <f>IF(Table26[[#This Row],[جایگاه سازمانی]]="ستاد",(Table26[[#This Row],[تعداد بازدید میدانی در دوره]]/2+Table26[[#This Row],[تعداد فرماندهی حادثه در دوره]])*0.1+1,0)</f>
        <v>#N/A</v>
      </c>
      <c r="P313" s="49" t="e">
        <f>SUM(Table26[[#This Row],[عملکرد دوره عملیاتی]:[عملکرد دوره ستادی]])</f>
        <v>#N/A</v>
      </c>
      <c r="Q313" s="48">
        <v>100</v>
      </c>
      <c r="R313" s="48">
        <f ca="1">OFFSET(Table10[[#Headers],[امتیاز]],MATCH(Table26[[#This Row],[رضایت]],Table10[کف],1),0)</f>
        <v>5</v>
      </c>
      <c r="S313" s="49" t="e">
        <f ca="1">(VLOOKUP(Table26[[#This Row],[شماره پرسنلی]],Table1[#All],16,FALSE)+Table26[[#This Row],[امتیاز کارکرد]]+Table26[[#This Row],[امتیاز رضایت]])*Table26[[#This Row],[رتبه کارمند]]*Table26[[#This Row],[امتیاز عملکرد]]</f>
        <v>#N/A</v>
      </c>
      <c r="T313" s="50" t="e">
        <f ca="1">ROUND(Table26[[#This Row],[امتیاز نهایی]]*'تنظیمات دوره'!$B$6,0)</f>
        <v>#N/A</v>
      </c>
      <c r="U313" s="43"/>
    </row>
    <row r="314" spans="1:21" x14ac:dyDescent="0.15">
      <c r="A314" s="42">
        <v>311</v>
      </c>
      <c r="B314" s="35"/>
      <c r="C314" s="36" t="e">
        <f>VLOOKUP(Table26[[#This Row],[شماره پرسنلی]],Table1[[شماره پرسنلی]:[نام خانوادگی]],2,FALSE)&amp; " " &amp; VLOOKUP(Table26[[#This Row],[شماره پرسنلی]],Table1[[شماره پرسنلی]:[نام خانوادگی]],3,FALSE)</f>
        <v>#N/A</v>
      </c>
      <c r="D314" s="36" t="e">
        <f>VLOOKUP(Table26[[#This Row],[شماره پرسنلی]],Table1[#All],7,FALSE)</f>
        <v>#N/A</v>
      </c>
      <c r="E314" s="48" t="e">
        <f>VLOOKUP(Table26[[#This Row],[شماره پرسنلی]],Table1[#All],6,FALSE)</f>
        <v>#N/A</v>
      </c>
      <c r="F314" s="36">
        <v>72</v>
      </c>
      <c r="G314" s="36">
        <f>Table26[[#This Row],[کارکرد دوره (ساعت)]]/8*'جداول پایه'!$B$24</f>
        <v>0.9</v>
      </c>
      <c r="H314" s="36">
        <v>9</v>
      </c>
      <c r="I314" s="36">
        <v>0</v>
      </c>
      <c r="J314" s="37">
        <v>0</v>
      </c>
      <c r="K314" s="37">
        <v>0</v>
      </c>
      <c r="L314" s="37">
        <v>0</v>
      </c>
      <c r="M314" s="49" t="e">
        <f>IF(Table26[[#This Row],[جایگاه سازمانی]]="عملیاتی",(Table26[[#This Row],[تعداد ماموریت شهری]]/7+Table26[[#This Row],[تعداد ماموریت جاده ای]]/3)*0.1+1,0)</f>
        <v>#N/A</v>
      </c>
      <c r="N314" s="36" t="e">
        <f ca="1">IF(Table26[[#This Row],[جایگاه سازمانی]]="دیسپچ",OFFSET(TblDispatch[[#Headers],[امتیاز]],MATCH(Table26[[#This Row],[تعداد تماس در دوره]]/'تنظیمات دوره'!$B$3,TblDispatch[کف],1),0)*'تنظیمات دوره'!$B$3,0)</f>
        <v>#N/A</v>
      </c>
      <c r="O314" s="36" t="e">
        <f>IF(Table26[[#This Row],[جایگاه سازمانی]]="ستاد",(Table26[[#This Row],[تعداد بازدید میدانی در دوره]]/2+Table26[[#This Row],[تعداد فرماندهی حادثه در دوره]])*0.1+1,0)</f>
        <v>#N/A</v>
      </c>
      <c r="P314" s="49" t="e">
        <f>SUM(Table26[[#This Row],[عملکرد دوره عملیاتی]:[عملکرد دوره ستادی]])</f>
        <v>#N/A</v>
      </c>
      <c r="Q314" s="36">
        <v>100</v>
      </c>
      <c r="R314" s="36">
        <f ca="1">OFFSET(Table10[[#Headers],[امتیاز]],MATCH(Table26[[#This Row],[رضایت]],Table10[کف],1),0)</f>
        <v>5</v>
      </c>
      <c r="S314" s="49" t="e">
        <f ca="1">(VLOOKUP(Table26[[#This Row],[شماره پرسنلی]],Table1[#All],16,FALSE)+Table26[[#This Row],[امتیاز کارکرد]]+Table26[[#This Row],[امتیاز رضایت]])*Table26[[#This Row],[رتبه کارمند]]*Table26[[#This Row],[امتیاز عملکرد]]</f>
        <v>#N/A</v>
      </c>
      <c r="T314" s="50" t="e">
        <f ca="1">ROUND(Table26[[#This Row],[امتیاز نهایی]]*'تنظیمات دوره'!$B$6,0)</f>
        <v>#N/A</v>
      </c>
      <c r="U314" s="43"/>
    </row>
    <row r="315" spans="1:21" s="54" customFormat="1" x14ac:dyDescent="0.15">
      <c r="A315" s="42">
        <v>312</v>
      </c>
      <c r="B315" s="66"/>
      <c r="C315" s="66" t="e">
        <f>VLOOKUP(Table26[[#This Row],[شماره پرسنلی]],Table1[[شماره پرسنلی]:[نام خانوادگی]],2,FALSE)&amp; " " &amp; VLOOKUP(Table26[[#This Row],[شماره پرسنلی]],Table1[[شماره پرسنلی]:[نام خانوادگی]],3,FALSE)</f>
        <v>#N/A</v>
      </c>
      <c r="D315" s="67" t="e">
        <f>VLOOKUP(Table26[[#This Row],[شماره پرسنلی]],Table1[#All],7,FALSE)</f>
        <v>#N/A</v>
      </c>
      <c r="E315" s="68" t="e">
        <f>VLOOKUP(Table26[[#This Row],[شماره پرسنلی]],Table1[#All],6,FALSE)</f>
        <v>#N/A</v>
      </c>
      <c r="F315" s="69">
        <v>632</v>
      </c>
      <c r="G315" s="70">
        <f>Table26[[#This Row],[کارکرد دوره (ساعت)]]/8*'جداول پایه'!$B$24</f>
        <v>7.9</v>
      </c>
      <c r="H315" s="69">
        <v>30</v>
      </c>
      <c r="I315" s="69">
        <v>30</v>
      </c>
      <c r="J315" s="69">
        <v>0</v>
      </c>
      <c r="K315" s="69">
        <v>0</v>
      </c>
      <c r="L315" s="69">
        <v>0</v>
      </c>
      <c r="M315" s="70" t="e">
        <f>IF(Table26[[#This Row],[جایگاه سازمانی]]="عملیاتی",(Table26[[#This Row],[تعداد ماموریت شهری]]/7+Table26[[#This Row],[تعداد ماموریت جاده ای]]/3)*0.1+1,0)</f>
        <v>#N/A</v>
      </c>
      <c r="N315" s="70" t="e">
        <f ca="1">IF(Table26[[#This Row],[جایگاه سازمانی]]="دیسپچ",OFFSET(TblDispatch[[#Headers],[امتیاز]],MATCH(Table26[[#This Row],[تعداد تماس در دوره]]/'تنظیمات دوره'!$B$3,TblDispatch[کف],1),0)*'تنظیمات دوره'!$B$3,0)</f>
        <v>#N/A</v>
      </c>
      <c r="O315" s="70" t="e">
        <f>IF(Table26[[#This Row],[جایگاه سازمانی]]="ستاد",(Table26[[#This Row],[تعداد بازدید میدانی در دوره]]/2+Table26[[#This Row],[تعداد فرماندهی حادثه در دوره]])*0.1+1,0)</f>
        <v>#N/A</v>
      </c>
      <c r="P315" s="70" t="e">
        <f>SUM(Table26[[#This Row],[عملکرد دوره عملیاتی]:[عملکرد دوره ستادی]])</f>
        <v>#N/A</v>
      </c>
      <c r="Q315" s="68">
        <v>88</v>
      </c>
      <c r="R315" s="68">
        <f ca="1">OFFSET(Table10[[#Headers],[امتیاز]],MATCH(Table26[[#This Row],[رضایت]],Table10[کف],1),0)</f>
        <v>3.6</v>
      </c>
      <c r="S315" s="70" t="e">
        <f ca="1">(VLOOKUP(Table26[[#This Row],[شماره پرسنلی]],Table1[#All],16,FALSE)+Table26[[#This Row],[امتیاز کارکرد]]+Table26[[#This Row],[امتیاز رضایت]])*Table26[[#This Row],[رتبه کارمند]]*Table26[[#This Row],[امتیاز عملکرد]]</f>
        <v>#N/A</v>
      </c>
      <c r="T315" s="78" t="e">
        <f ca="1">ROUND(Table26[[#This Row],[امتیاز نهایی]]*'تنظیمات دوره'!$B$6,0)</f>
        <v>#N/A</v>
      </c>
      <c r="U315" s="43"/>
    </row>
    <row r="316" spans="1:21" s="54" customFormat="1" x14ac:dyDescent="0.15">
      <c r="A316" s="42">
        <v>313</v>
      </c>
      <c r="B316" s="35"/>
      <c r="C316" s="35" t="e">
        <f>VLOOKUP(Table26[[#This Row],[شماره پرسنلی]],Table1[[شماره پرسنلی]:[نام خانوادگی]],2,FALSE)&amp; " " &amp; VLOOKUP(Table26[[#This Row],[شماره پرسنلی]],Table1[[شماره پرسنلی]:[نام خانوادگی]],3,FALSE)</f>
        <v>#N/A</v>
      </c>
      <c r="D316" s="36" t="e">
        <f>VLOOKUP(Table26[[#This Row],[شماره پرسنلی]],Table1[#All],7,FALSE)</f>
        <v>#N/A</v>
      </c>
      <c r="E316" s="48" t="e">
        <f>VLOOKUP(Table26[[#This Row],[شماره پرسنلی]],Table1[#All],6,FALSE)</f>
        <v>#N/A</v>
      </c>
      <c r="F316" s="37">
        <v>167</v>
      </c>
      <c r="G316" s="49">
        <f>Table26[[#This Row],[کارکرد دوره (ساعت)]]/8*'جداول پایه'!$B$24</f>
        <v>2.0874999999999999</v>
      </c>
      <c r="H316" s="37">
        <v>0</v>
      </c>
      <c r="I316" s="37">
        <v>15</v>
      </c>
      <c r="J316" s="37">
        <v>0</v>
      </c>
      <c r="K316" s="37">
        <v>0</v>
      </c>
      <c r="L316" s="37">
        <v>0</v>
      </c>
      <c r="M316" s="49" t="e">
        <f>IF(Table26[[#This Row],[جایگاه سازمانی]]="عملیاتی",(Table26[[#This Row],[تعداد ماموریت شهری]]/7+Table26[[#This Row],[تعداد ماموریت جاده ای]]/3)*0.1+1,0)</f>
        <v>#N/A</v>
      </c>
      <c r="N316" s="49" t="e">
        <f ca="1">IF(Table26[[#This Row],[جایگاه سازمانی]]="دیسپچ",OFFSET(TblDispatch[[#Headers],[امتیاز]],MATCH(Table26[[#This Row],[تعداد تماس در دوره]]/'تنظیمات دوره'!$B$3,TblDispatch[کف],1),0)*'تنظیمات دوره'!$B$3,0)</f>
        <v>#N/A</v>
      </c>
      <c r="O316" s="49" t="e">
        <f>IF(Table26[[#This Row],[جایگاه سازمانی]]="ستاد",(Table26[[#This Row],[تعداد بازدید میدانی در دوره]]/2+Table26[[#This Row],[تعداد فرماندهی حادثه در دوره]])*0.1+1,0)</f>
        <v>#N/A</v>
      </c>
      <c r="P316" s="49" t="e">
        <f>SUM(Table26[[#This Row],[عملکرد دوره عملیاتی]:[عملکرد دوره ستادی]])</f>
        <v>#N/A</v>
      </c>
      <c r="Q316" s="48">
        <v>96</v>
      </c>
      <c r="R316" s="48">
        <f ca="1">OFFSET(Table10[[#Headers],[امتیاز]],MATCH(Table26[[#This Row],[رضایت]],Table10[کف],1),0)</f>
        <v>5</v>
      </c>
      <c r="S316" s="49" t="e">
        <f ca="1">(VLOOKUP(Table26[[#This Row],[شماره پرسنلی]],Table1[#All],16,FALSE)+Table26[[#This Row],[امتیاز کارکرد]]+Table26[[#This Row],[امتیاز رضایت]])*Table26[[#This Row],[رتبه کارمند]]*Table26[[#This Row],[امتیاز عملکرد]]</f>
        <v>#N/A</v>
      </c>
      <c r="T316" s="50" t="e">
        <f ca="1">ROUND(Table26[[#This Row],[امتیاز نهایی]]*'تنظیمات دوره'!$B$6,0)</f>
        <v>#N/A</v>
      </c>
      <c r="U316" s="43"/>
    </row>
    <row r="317" spans="1:21" s="54" customFormat="1" x14ac:dyDescent="0.15">
      <c r="A317" s="42">
        <v>314</v>
      </c>
      <c r="B317" s="35"/>
      <c r="C317" s="35" t="e">
        <f>VLOOKUP(Table26[[#This Row],[شماره پرسنلی]],Table1[[شماره پرسنلی]:[نام خانوادگی]],2,FALSE)&amp; " " &amp; VLOOKUP(Table26[[#This Row],[شماره پرسنلی]],Table1[[شماره پرسنلی]:[نام خانوادگی]],3,FALSE)</f>
        <v>#N/A</v>
      </c>
      <c r="D317" s="36" t="e">
        <f>VLOOKUP(Table26[[#This Row],[شماره پرسنلی]],Table1[#All],7,FALSE)</f>
        <v>#N/A</v>
      </c>
      <c r="E317" s="48" t="e">
        <f>VLOOKUP(Table26[[#This Row],[شماره پرسنلی]],Table1[#All],6,FALSE)</f>
        <v>#N/A</v>
      </c>
      <c r="F317" s="37">
        <v>432</v>
      </c>
      <c r="G317" s="49">
        <f>Table26[[#This Row],[کارکرد دوره (ساعت)]]/8*'جداول پایه'!$B$24</f>
        <v>5.4</v>
      </c>
      <c r="H317" s="37">
        <v>0</v>
      </c>
      <c r="I317" s="37">
        <v>15</v>
      </c>
      <c r="J317" s="37">
        <v>0</v>
      </c>
      <c r="K317" s="37">
        <v>0</v>
      </c>
      <c r="L317" s="37">
        <v>0</v>
      </c>
      <c r="M317" s="49" t="e">
        <f>IF(Table26[[#This Row],[جایگاه سازمانی]]="عملیاتی",(Table26[[#This Row],[تعداد ماموریت شهری]]/7+Table26[[#This Row],[تعداد ماموریت جاده ای]]/3)*0.1+1,0)</f>
        <v>#N/A</v>
      </c>
      <c r="N317" s="52" t="e">
        <f ca="1">IF(Table26[[#This Row],[جایگاه سازمانی]]="دیسپچ",OFFSET(TblDispatch[[#Headers],[امتیاز]],MATCH(Table26[[#This Row],[تعداد تماس در دوره]]/'تنظیمات دوره'!$B$3,TblDispatch[کف],1),0)*'تنظیمات دوره'!$B$3,0)</f>
        <v>#N/A</v>
      </c>
      <c r="O317" s="49" t="e">
        <f>IF(Table26[[#This Row],[جایگاه سازمانی]]="ستاد",(Table26[[#This Row],[تعداد بازدید میدانی در دوره]]/2+Table26[[#This Row],[تعداد فرماندهی حادثه در دوره]])*0.1+1,0)</f>
        <v>#N/A</v>
      </c>
      <c r="P317" s="49" t="e">
        <f>SUM(Table26[[#This Row],[عملکرد دوره عملیاتی]:[عملکرد دوره ستادی]])</f>
        <v>#N/A</v>
      </c>
      <c r="Q317" s="48">
        <v>90</v>
      </c>
      <c r="R317" s="48">
        <f ca="1">OFFSET(Table10[[#Headers],[امتیاز]],MATCH(Table26[[#This Row],[رضایت]],Table10[کف],1),0)</f>
        <v>3.6</v>
      </c>
      <c r="S317" s="49" t="e">
        <f ca="1">(VLOOKUP(Table26[[#This Row],[شماره پرسنلی]],Table1[#All],16,FALSE)+Table26[[#This Row],[امتیاز کارکرد]]+Table26[[#This Row],[امتیاز رضایت]])*Table26[[#This Row],[رتبه کارمند]]*Table26[[#This Row],[امتیاز عملکرد]]</f>
        <v>#N/A</v>
      </c>
      <c r="T317" s="50" t="e">
        <f ca="1">ROUND(Table26[[#This Row],[امتیاز نهایی]]*'تنظیمات دوره'!$B$6,0)</f>
        <v>#N/A</v>
      </c>
      <c r="U317" s="43"/>
    </row>
    <row r="318" spans="1:21" s="79" customFormat="1" x14ac:dyDescent="0.15">
      <c r="A318" s="42">
        <v>315</v>
      </c>
      <c r="B318" s="35"/>
      <c r="C318" s="35" t="e">
        <f>VLOOKUP(Table26[[#This Row],[شماره پرسنلی]],Table1[[شماره پرسنلی]:[نام خانوادگی]],2,FALSE)&amp; " " &amp; VLOOKUP(Table26[[#This Row],[شماره پرسنلی]],Table1[[شماره پرسنلی]:[نام خانوادگی]],3,FALSE)</f>
        <v>#N/A</v>
      </c>
      <c r="D318" s="36" t="e">
        <f>VLOOKUP(Table26[[#This Row],[شماره پرسنلی]],Table1[#All],7,FALSE)</f>
        <v>#N/A</v>
      </c>
      <c r="E318" s="48" t="e">
        <f>VLOOKUP(Table26[[#This Row],[شماره پرسنلی]],Table1[#All],6,FALSE)</f>
        <v>#N/A</v>
      </c>
      <c r="F318" s="37">
        <v>440</v>
      </c>
      <c r="G318" s="49">
        <f>Table26[[#This Row],[کارکرد دوره (ساعت)]]/8*'جداول پایه'!$B$24</f>
        <v>5.5</v>
      </c>
      <c r="H318" s="37">
        <v>56</v>
      </c>
      <c r="I318" s="37">
        <v>0</v>
      </c>
      <c r="J318" s="37">
        <v>0</v>
      </c>
      <c r="K318" s="37">
        <v>0</v>
      </c>
      <c r="L318" s="37">
        <v>0</v>
      </c>
      <c r="M318" s="49" t="e">
        <f>IF(Table26[[#This Row],[جایگاه سازمانی]]="عملیاتی",(Table26[[#This Row],[تعداد ماموریت شهری]]/7+Table26[[#This Row],[تعداد ماموریت جاده ای]]/3)*0.1+1,0)</f>
        <v>#N/A</v>
      </c>
      <c r="N318" s="52" t="e">
        <f ca="1">IF(Table26[[#This Row],[جایگاه سازمانی]]="دیسپچ",OFFSET(TblDispatch[[#Headers],[امتیاز]],MATCH(Table26[[#This Row],[تعداد تماس در دوره]]/'تنظیمات دوره'!$B$3,TblDispatch[کف],1),0)*'تنظیمات دوره'!$B$3,0)</f>
        <v>#N/A</v>
      </c>
      <c r="O318" s="49" t="e">
        <f>IF(Table26[[#This Row],[جایگاه سازمانی]]="ستاد",(Table26[[#This Row],[تعداد بازدید میدانی در دوره]]/2+Table26[[#This Row],[تعداد فرماندهی حادثه در دوره]])*0.1+1,0)</f>
        <v>#N/A</v>
      </c>
      <c r="P318" s="49" t="e">
        <f>SUM(Table26[[#This Row],[عملکرد دوره عملیاتی]:[عملکرد دوره ستادی]])</f>
        <v>#N/A</v>
      </c>
      <c r="Q318" s="48">
        <v>100</v>
      </c>
      <c r="R318" s="48">
        <f ca="1">OFFSET(Table10[[#Headers],[امتیاز]],MATCH(Table26[[#This Row],[رضایت]],Table10[کف],1),0)</f>
        <v>5</v>
      </c>
      <c r="S318" s="49" t="e">
        <f ca="1">(VLOOKUP(Table26[[#This Row],[شماره پرسنلی]],Table1[#All],16,FALSE)+Table26[[#This Row],[امتیاز کارکرد]]+Table26[[#This Row],[امتیاز رضایت]])*Table26[[#This Row],[رتبه کارمند]]*Table26[[#This Row],[امتیاز عملکرد]]</f>
        <v>#N/A</v>
      </c>
      <c r="T318" s="50" t="e">
        <f ca="1">ROUND(Table26[[#This Row],[امتیاز نهایی]]*'تنظیمات دوره'!$B$6,0)</f>
        <v>#N/A</v>
      </c>
      <c r="U318" s="43"/>
    </row>
    <row r="319" spans="1:21" s="54" customFormat="1" x14ac:dyDescent="0.15">
      <c r="A319" s="42">
        <v>316</v>
      </c>
      <c r="B319" s="35"/>
      <c r="C319" s="35" t="e">
        <f>VLOOKUP(Table26[[#This Row],[شماره پرسنلی]],Table1[[شماره پرسنلی]:[نام خانوادگی]],2,FALSE)&amp; " " &amp; VLOOKUP(Table26[[#This Row],[شماره پرسنلی]],Table1[[شماره پرسنلی]:[نام خانوادگی]],3,FALSE)</f>
        <v>#N/A</v>
      </c>
      <c r="D319" s="36" t="e">
        <f>VLOOKUP(Table26[[#This Row],[شماره پرسنلی]],Table1[#All],7,FALSE)</f>
        <v>#N/A</v>
      </c>
      <c r="E319" s="48" t="e">
        <f>VLOOKUP(Table26[[#This Row],[شماره پرسنلی]],Table1[#All],6,FALSE)</f>
        <v>#N/A</v>
      </c>
      <c r="F319" s="37">
        <v>488</v>
      </c>
      <c r="G319" s="49">
        <f>Table26[[#This Row],[کارکرد دوره (ساعت)]]/8*'جداول پایه'!$B$24</f>
        <v>6.1000000000000005</v>
      </c>
      <c r="H319" s="37">
        <v>65</v>
      </c>
      <c r="I319" s="37">
        <v>0</v>
      </c>
      <c r="J319" s="37">
        <v>0</v>
      </c>
      <c r="K319" s="37">
        <v>0</v>
      </c>
      <c r="L319" s="37">
        <v>0</v>
      </c>
      <c r="M319" s="49" t="e">
        <f>IF(Table26[[#This Row],[جایگاه سازمانی]]="عملیاتی",(Table26[[#This Row],[تعداد ماموریت شهری]]/7+Table26[[#This Row],[تعداد ماموریت جاده ای]]/3)*0.1+1,0)</f>
        <v>#N/A</v>
      </c>
      <c r="N319" s="52" t="e">
        <f ca="1">IF(Table26[[#This Row],[جایگاه سازمانی]]="دیسپچ",OFFSET(TblDispatch[[#Headers],[امتیاز]],MATCH(Table26[[#This Row],[تعداد تماس در دوره]]/'تنظیمات دوره'!$B$3,TblDispatch[کف],1),0)*'تنظیمات دوره'!$B$3,0)</f>
        <v>#N/A</v>
      </c>
      <c r="O319" s="49" t="e">
        <f>IF(Table26[[#This Row],[جایگاه سازمانی]]="ستاد",(Table26[[#This Row],[تعداد بازدید میدانی در دوره]]/2+Table26[[#This Row],[تعداد فرماندهی حادثه در دوره]])*0.1+1,0)</f>
        <v>#N/A</v>
      </c>
      <c r="P319" s="49" t="e">
        <f>SUM(Table26[[#This Row],[عملکرد دوره عملیاتی]:[عملکرد دوره ستادی]])</f>
        <v>#N/A</v>
      </c>
      <c r="Q319" s="48">
        <v>98</v>
      </c>
      <c r="R319" s="48">
        <f ca="1">OFFSET(Table10[[#Headers],[امتیاز]],MATCH(Table26[[#This Row],[رضایت]],Table10[کف],1),0)</f>
        <v>5</v>
      </c>
      <c r="S319" s="49" t="e">
        <f ca="1">(VLOOKUP(Table26[[#This Row],[شماره پرسنلی]],Table1[#All],16,FALSE)+Table26[[#This Row],[امتیاز کارکرد]]+Table26[[#This Row],[امتیاز رضایت]])*Table26[[#This Row],[رتبه کارمند]]*Table26[[#This Row],[امتیاز عملکرد]]</f>
        <v>#N/A</v>
      </c>
      <c r="T319" s="50" t="e">
        <f ca="1">ROUND(Table26[[#This Row],[امتیاز نهایی]]*'تنظیمات دوره'!$B$6,0)</f>
        <v>#N/A</v>
      </c>
      <c r="U319" s="43"/>
    </row>
    <row r="320" spans="1:21" s="54" customFormat="1" x14ac:dyDescent="0.15">
      <c r="A320" s="42">
        <v>317</v>
      </c>
      <c r="B320" s="35"/>
      <c r="C320" s="35" t="e">
        <f>VLOOKUP(Table26[[#This Row],[شماره پرسنلی]],Table1[[شماره پرسنلی]:[نام خانوادگی]],2,FALSE)&amp; " " &amp; VLOOKUP(Table26[[#This Row],[شماره پرسنلی]],Table1[[شماره پرسنلی]:[نام خانوادگی]],3,FALSE)</f>
        <v>#N/A</v>
      </c>
      <c r="D320" s="36" t="e">
        <f>VLOOKUP(Table26[[#This Row],[شماره پرسنلی]],Table1[#All],7,FALSE)</f>
        <v>#N/A</v>
      </c>
      <c r="E320" s="48" t="e">
        <f>VLOOKUP(Table26[[#This Row],[شماره پرسنلی]],Table1[#All],6,FALSE)</f>
        <v>#N/A</v>
      </c>
      <c r="F320" s="37">
        <v>360</v>
      </c>
      <c r="G320" s="49">
        <f>Table26[[#This Row],[کارکرد دوره (ساعت)]]/8*'جداول پایه'!$B$24</f>
        <v>4.5</v>
      </c>
      <c r="H320" s="37">
        <v>37</v>
      </c>
      <c r="I320" s="37">
        <v>0</v>
      </c>
      <c r="J320" s="37">
        <v>0</v>
      </c>
      <c r="K320" s="37">
        <v>0</v>
      </c>
      <c r="L320" s="37">
        <v>0</v>
      </c>
      <c r="M320" s="49" t="e">
        <f>IF(Table26[[#This Row],[جایگاه سازمانی]]="عملیاتی",(Table26[[#This Row],[تعداد ماموریت شهری]]/7+Table26[[#This Row],[تعداد ماموریت جاده ای]]/3)*0.1+1,0)</f>
        <v>#N/A</v>
      </c>
      <c r="N320" s="52" t="e">
        <f ca="1">IF(Table26[[#This Row],[جایگاه سازمانی]]="دیسپچ",OFFSET(TblDispatch[[#Headers],[امتیاز]],MATCH(Table26[[#This Row],[تعداد تماس در دوره]]/'تنظیمات دوره'!$B$3,TblDispatch[کف],1),0)*'تنظیمات دوره'!$B$3,0)</f>
        <v>#N/A</v>
      </c>
      <c r="O320" s="49" t="e">
        <f>IF(Table26[[#This Row],[جایگاه سازمانی]]="ستاد",(Table26[[#This Row],[تعداد بازدید میدانی در دوره]]/2+Table26[[#This Row],[تعداد فرماندهی حادثه در دوره]])*0.1+1,0)</f>
        <v>#N/A</v>
      </c>
      <c r="P320" s="49" t="e">
        <f>SUM(Table26[[#This Row],[عملکرد دوره عملیاتی]:[عملکرد دوره ستادی]])</f>
        <v>#N/A</v>
      </c>
      <c r="Q320" s="48">
        <v>90</v>
      </c>
      <c r="R320" s="48">
        <f ca="1">OFFSET(Table10[[#Headers],[امتیاز]],MATCH(Table26[[#This Row],[رضایت]],Table10[کف],1),0)</f>
        <v>3.6</v>
      </c>
      <c r="S320" s="49" t="e">
        <f ca="1">(VLOOKUP(Table26[[#This Row],[شماره پرسنلی]],Table1[#All],16,FALSE)+Table26[[#This Row],[امتیاز کارکرد]]+Table26[[#This Row],[امتیاز رضایت]])*Table26[[#This Row],[رتبه کارمند]]*Table26[[#This Row],[امتیاز عملکرد]]</f>
        <v>#N/A</v>
      </c>
      <c r="T320" s="50" t="e">
        <f ca="1">ROUND(Table26[[#This Row],[امتیاز نهایی]]*'تنظیمات دوره'!$B$6,0)</f>
        <v>#N/A</v>
      </c>
      <c r="U320" s="43"/>
    </row>
    <row r="321" spans="1:21" s="54" customFormat="1" x14ac:dyDescent="0.15">
      <c r="A321" s="42">
        <v>318</v>
      </c>
      <c r="B321" s="35"/>
      <c r="C321" s="35" t="e">
        <f>VLOOKUP(Table26[[#This Row],[شماره پرسنلی]],Table1[[شماره پرسنلی]:[نام خانوادگی]],2,FALSE)&amp; " " &amp; VLOOKUP(Table26[[#This Row],[شماره پرسنلی]],Table1[[شماره پرسنلی]:[نام خانوادگی]],3,FALSE)</f>
        <v>#N/A</v>
      </c>
      <c r="D321" s="36" t="e">
        <f>VLOOKUP(Table26[[#This Row],[شماره پرسنلی]],Table1[#All],7,FALSE)</f>
        <v>#N/A</v>
      </c>
      <c r="E321" s="48" t="e">
        <f>VLOOKUP(Table26[[#This Row],[شماره پرسنلی]],Table1[#All],6,FALSE)</f>
        <v>#N/A</v>
      </c>
      <c r="F321" s="37">
        <v>384</v>
      </c>
      <c r="G321" s="49">
        <f>Table26[[#This Row],[کارکرد دوره (ساعت)]]/8*'جداول پایه'!$B$24</f>
        <v>4.8000000000000007</v>
      </c>
      <c r="H321" s="37">
        <v>53</v>
      </c>
      <c r="I321" s="37">
        <v>0</v>
      </c>
      <c r="J321" s="37">
        <v>0</v>
      </c>
      <c r="K321" s="37">
        <v>0</v>
      </c>
      <c r="L321" s="37">
        <v>0</v>
      </c>
      <c r="M321" s="49" t="e">
        <f>IF(Table26[[#This Row],[جایگاه سازمانی]]="عملیاتی",(Table26[[#This Row],[تعداد ماموریت شهری]]/7+Table26[[#This Row],[تعداد ماموریت جاده ای]]/3)*0.1+1,0)</f>
        <v>#N/A</v>
      </c>
      <c r="N321" s="52" t="e">
        <f ca="1">IF(Table26[[#This Row],[جایگاه سازمانی]]="دیسپچ",OFFSET(TblDispatch[[#Headers],[امتیاز]],MATCH(Table26[[#This Row],[تعداد تماس در دوره]]/'تنظیمات دوره'!$B$3,TblDispatch[کف],1),0)*'تنظیمات دوره'!$B$3,0)</f>
        <v>#N/A</v>
      </c>
      <c r="O321" s="49" t="e">
        <f>IF(Table26[[#This Row],[جایگاه سازمانی]]="ستاد",(Table26[[#This Row],[تعداد بازدید میدانی در دوره]]/2+Table26[[#This Row],[تعداد فرماندهی حادثه در دوره]])*0.1+1,0)</f>
        <v>#N/A</v>
      </c>
      <c r="P321" s="49" t="e">
        <f>SUM(Table26[[#This Row],[عملکرد دوره عملیاتی]:[عملکرد دوره ستادی]])</f>
        <v>#N/A</v>
      </c>
      <c r="Q321" s="48">
        <v>99</v>
      </c>
      <c r="R321" s="48">
        <f ca="1">OFFSET(Table10[[#Headers],[امتیاز]],MATCH(Table26[[#This Row],[رضایت]],Table10[کف],1),0)</f>
        <v>5</v>
      </c>
      <c r="S321" s="49" t="e">
        <f ca="1">(VLOOKUP(Table26[[#This Row],[شماره پرسنلی]],Table1[#All],16,FALSE)+Table26[[#This Row],[امتیاز کارکرد]]+Table26[[#This Row],[امتیاز رضایت]])*Table26[[#This Row],[رتبه کارمند]]*Table26[[#This Row],[امتیاز عملکرد]]</f>
        <v>#N/A</v>
      </c>
      <c r="T321" s="50" t="e">
        <f ca="1">ROUND(Table26[[#This Row],[امتیاز نهایی]]*'تنظیمات دوره'!$B$6,0)</f>
        <v>#N/A</v>
      </c>
      <c r="U321" s="43"/>
    </row>
    <row r="322" spans="1:21" s="54" customFormat="1" x14ac:dyDescent="0.15">
      <c r="A322" s="42">
        <v>319</v>
      </c>
      <c r="B322" s="35"/>
      <c r="C322" s="35" t="e">
        <f>VLOOKUP(Table26[[#This Row],[شماره پرسنلی]],Table1[[شماره پرسنلی]:[نام خانوادگی]],2,FALSE)&amp; " " &amp; VLOOKUP(Table26[[#This Row],[شماره پرسنلی]],Table1[[شماره پرسنلی]:[نام خانوادگی]],3,FALSE)</f>
        <v>#N/A</v>
      </c>
      <c r="D322" s="36" t="e">
        <f>VLOOKUP(Table26[[#This Row],[شماره پرسنلی]],Table1[#All],7,FALSE)</f>
        <v>#N/A</v>
      </c>
      <c r="E322" s="48" t="e">
        <f>VLOOKUP(Table26[[#This Row],[شماره پرسنلی]],Table1[#All],6,FALSE)</f>
        <v>#N/A</v>
      </c>
      <c r="F322" s="37">
        <v>432</v>
      </c>
      <c r="G322" s="49">
        <f>Table26[[#This Row],[کارکرد دوره (ساعت)]]/8*'جداول پایه'!$B$24</f>
        <v>5.4</v>
      </c>
      <c r="H322" s="37">
        <v>54</v>
      </c>
      <c r="I322" s="37">
        <v>0</v>
      </c>
      <c r="J322" s="37">
        <v>0</v>
      </c>
      <c r="K322" s="37">
        <v>0</v>
      </c>
      <c r="L322" s="37">
        <v>0</v>
      </c>
      <c r="M322" s="49" t="e">
        <f>IF(Table26[[#This Row],[جایگاه سازمانی]]="عملیاتی",(Table26[[#This Row],[تعداد ماموریت شهری]]/7+Table26[[#This Row],[تعداد ماموریت جاده ای]]/3)*0.1+1,0)</f>
        <v>#N/A</v>
      </c>
      <c r="N322" s="52" t="e">
        <f ca="1">IF(Table26[[#This Row],[جایگاه سازمانی]]="دیسپچ",OFFSET(TblDispatch[[#Headers],[امتیاز]],MATCH(Table26[[#This Row],[تعداد تماس در دوره]]/'تنظیمات دوره'!$B$3,TblDispatch[کف],1),0)*'تنظیمات دوره'!$B$3,0)</f>
        <v>#N/A</v>
      </c>
      <c r="O322" s="49" t="e">
        <f>IF(Table26[[#This Row],[جایگاه سازمانی]]="ستاد",(Table26[[#This Row],[تعداد بازدید میدانی در دوره]]/2+Table26[[#This Row],[تعداد فرماندهی حادثه در دوره]])*0.1+1,0)</f>
        <v>#N/A</v>
      </c>
      <c r="P322" s="49" t="e">
        <f>SUM(Table26[[#This Row],[عملکرد دوره عملیاتی]:[عملکرد دوره ستادی]])</f>
        <v>#N/A</v>
      </c>
      <c r="Q322" s="48">
        <v>99</v>
      </c>
      <c r="R322" s="48">
        <f ca="1">OFFSET(Table10[[#Headers],[امتیاز]],MATCH(Table26[[#This Row],[رضایت]],Table10[کف],1),0)</f>
        <v>5</v>
      </c>
      <c r="S322" s="49" t="e">
        <f ca="1">(VLOOKUP(Table26[[#This Row],[شماره پرسنلی]],Table1[#All],16,FALSE)+Table26[[#This Row],[امتیاز کارکرد]]+Table26[[#This Row],[امتیاز رضایت]])*Table26[[#This Row],[رتبه کارمند]]*Table26[[#This Row],[امتیاز عملکرد]]</f>
        <v>#N/A</v>
      </c>
      <c r="T322" s="50" t="e">
        <f ca="1">ROUND(Table26[[#This Row],[امتیاز نهایی]]*'تنظیمات دوره'!$B$6,0)</f>
        <v>#N/A</v>
      </c>
      <c r="U322" s="43"/>
    </row>
    <row r="323" spans="1:21" s="54" customFormat="1" x14ac:dyDescent="0.15">
      <c r="A323" s="42">
        <v>320</v>
      </c>
      <c r="B323" s="35"/>
      <c r="C323" s="35" t="e">
        <f>VLOOKUP(Table26[[#This Row],[شماره پرسنلی]],Table1[[شماره پرسنلی]:[نام خانوادگی]],2,FALSE)&amp; " " &amp; VLOOKUP(Table26[[#This Row],[شماره پرسنلی]],Table1[[شماره پرسنلی]:[نام خانوادگی]],3,FALSE)</f>
        <v>#N/A</v>
      </c>
      <c r="D323" s="36" t="e">
        <f>VLOOKUP(Table26[[#This Row],[شماره پرسنلی]],Table1[#All],7,FALSE)</f>
        <v>#N/A</v>
      </c>
      <c r="E323" s="48" t="e">
        <f>VLOOKUP(Table26[[#This Row],[شماره پرسنلی]],Table1[#All],6,FALSE)</f>
        <v>#N/A</v>
      </c>
      <c r="F323" s="37">
        <v>432</v>
      </c>
      <c r="G323" s="49">
        <f>Table26[[#This Row],[کارکرد دوره (ساعت)]]/8*'جداول پایه'!$B$24</f>
        <v>5.4</v>
      </c>
      <c r="H323" s="37">
        <v>0</v>
      </c>
      <c r="I323" s="37">
        <v>5</v>
      </c>
      <c r="J323" s="37">
        <v>0</v>
      </c>
      <c r="K323" s="37">
        <v>0</v>
      </c>
      <c r="L323" s="37">
        <v>0</v>
      </c>
      <c r="M323" s="49" t="e">
        <f>IF(Table26[[#This Row],[جایگاه سازمانی]]="عملیاتی",(Table26[[#This Row],[تعداد ماموریت شهری]]/7+Table26[[#This Row],[تعداد ماموریت جاده ای]]/3)*0.1+1,0)</f>
        <v>#N/A</v>
      </c>
      <c r="N323" s="52" t="e">
        <f ca="1">IF(Table26[[#This Row],[جایگاه سازمانی]]="دیسپچ",OFFSET(TblDispatch[[#Headers],[امتیاز]],MATCH(Table26[[#This Row],[تعداد تماس در دوره]]/'تنظیمات دوره'!$B$3,TblDispatch[کف],1),0)*'تنظیمات دوره'!$B$3,0)</f>
        <v>#N/A</v>
      </c>
      <c r="O323" s="49" t="e">
        <f>IF(Table26[[#This Row],[جایگاه سازمانی]]="ستاد",(Table26[[#This Row],[تعداد بازدید میدانی در دوره]]/2+Table26[[#This Row],[تعداد فرماندهی حادثه در دوره]])*0.1+1,0)</f>
        <v>#N/A</v>
      </c>
      <c r="P323" s="49" t="e">
        <f>SUM(Table26[[#This Row],[عملکرد دوره عملیاتی]:[عملکرد دوره ستادی]])</f>
        <v>#N/A</v>
      </c>
      <c r="Q323" s="48">
        <v>98</v>
      </c>
      <c r="R323" s="48">
        <f ca="1">OFFSET(Table10[[#Headers],[امتیاز]],MATCH(Table26[[#This Row],[رضایت]],Table10[کف],1),0)</f>
        <v>5</v>
      </c>
      <c r="S323" s="49" t="e">
        <f ca="1">(VLOOKUP(Table26[[#This Row],[شماره پرسنلی]],Table1[#All],16,FALSE)+Table26[[#This Row],[امتیاز کارکرد]]+Table26[[#This Row],[امتیاز رضایت]])*Table26[[#This Row],[رتبه کارمند]]*Table26[[#This Row],[امتیاز عملکرد]]</f>
        <v>#N/A</v>
      </c>
      <c r="T323" s="50" t="e">
        <f ca="1">ROUND(Table26[[#This Row],[امتیاز نهایی]]*'تنظیمات دوره'!$B$6,0)</f>
        <v>#N/A</v>
      </c>
      <c r="U323" s="43"/>
    </row>
    <row r="324" spans="1:21" s="54" customFormat="1" x14ac:dyDescent="0.15">
      <c r="A324" s="42">
        <v>321</v>
      </c>
      <c r="B324" s="35"/>
      <c r="C324" s="35" t="e">
        <f>VLOOKUP(Table26[[#This Row],[شماره پرسنلی]],Table1[[شماره پرسنلی]:[نام خانوادگی]],2,FALSE)&amp; " " &amp; VLOOKUP(Table26[[#This Row],[شماره پرسنلی]],Table1[[شماره پرسنلی]:[نام خانوادگی]],3,FALSE)</f>
        <v>#N/A</v>
      </c>
      <c r="D324" s="36" t="e">
        <f>VLOOKUP(Table26[[#This Row],[شماره پرسنلی]],Table1[#All],7,FALSE)</f>
        <v>#N/A</v>
      </c>
      <c r="E324" s="48" t="e">
        <f>VLOOKUP(Table26[[#This Row],[شماره پرسنلی]],Table1[#All],6,FALSE)</f>
        <v>#N/A</v>
      </c>
      <c r="F324" s="37">
        <v>432</v>
      </c>
      <c r="G324" s="49">
        <f>Table26[[#This Row],[کارکرد دوره (ساعت)]]/8*'جداول پایه'!$B$24</f>
        <v>5.4</v>
      </c>
      <c r="H324" s="37">
        <v>0</v>
      </c>
      <c r="I324" s="37">
        <v>6</v>
      </c>
      <c r="J324" s="37">
        <v>0</v>
      </c>
      <c r="K324" s="37">
        <v>0</v>
      </c>
      <c r="L324" s="37">
        <v>0</v>
      </c>
      <c r="M324" s="49" t="e">
        <f>IF(Table26[[#This Row],[جایگاه سازمانی]]="عملیاتی",(Table26[[#This Row],[تعداد ماموریت شهری]]/7+Table26[[#This Row],[تعداد ماموریت جاده ای]]/3)*0.1+1,0)</f>
        <v>#N/A</v>
      </c>
      <c r="N324" s="52" t="e">
        <f ca="1">IF(Table26[[#This Row],[جایگاه سازمانی]]="دیسپچ",OFFSET(TblDispatch[[#Headers],[امتیاز]],MATCH(Table26[[#This Row],[تعداد تماس در دوره]]/'تنظیمات دوره'!$B$3,TblDispatch[کف],1),0)*'تنظیمات دوره'!$B$3,0)</f>
        <v>#N/A</v>
      </c>
      <c r="O324" s="49" t="e">
        <f>IF(Table26[[#This Row],[جایگاه سازمانی]]="ستاد",(Table26[[#This Row],[تعداد بازدید میدانی در دوره]]/2+Table26[[#This Row],[تعداد فرماندهی حادثه در دوره]])*0.1+1,0)</f>
        <v>#N/A</v>
      </c>
      <c r="P324" s="49" t="e">
        <f>SUM(Table26[[#This Row],[عملکرد دوره عملیاتی]:[عملکرد دوره ستادی]])</f>
        <v>#N/A</v>
      </c>
      <c r="Q324" s="48">
        <v>98</v>
      </c>
      <c r="R324" s="48">
        <f ca="1">OFFSET(Table10[[#Headers],[امتیاز]],MATCH(Table26[[#This Row],[رضایت]],Table10[کف],1),0)</f>
        <v>5</v>
      </c>
      <c r="S324" s="49" t="e">
        <f ca="1">(VLOOKUP(Table26[[#This Row],[شماره پرسنلی]],Table1[#All],16,FALSE)+Table26[[#This Row],[امتیاز کارکرد]]+Table26[[#This Row],[امتیاز رضایت]])*Table26[[#This Row],[رتبه کارمند]]*Table26[[#This Row],[امتیاز عملکرد]]</f>
        <v>#N/A</v>
      </c>
      <c r="T324" s="50" t="e">
        <f ca="1">ROUND(Table26[[#This Row],[امتیاز نهایی]]*'تنظیمات دوره'!$B$6,0)</f>
        <v>#N/A</v>
      </c>
      <c r="U324" s="43"/>
    </row>
    <row r="325" spans="1:21" s="54" customFormat="1" x14ac:dyDescent="0.15">
      <c r="A325" s="42">
        <v>322</v>
      </c>
      <c r="B325" s="35"/>
      <c r="C325" s="35" t="e">
        <f>VLOOKUP(Table26[[#This Row],[شماره پرسنلی]],Table1[[شماره پرسنلی]:[نام خانوادگی]],2,FALSE)&amp; " " &amp; VLOOKUP(Table26[[#This Row],[شماره پرسنلی]],Table1[[شماره پرسنلی]:[نام خانوادگی]],3,FALSE)</f>
        <v>#N/A</v>
      </c>
      <c r="D325" s="36" t="e">
        <f>VLOOKUP(Table26[[#This Row],[شماره پرسنلی]],Table1[#All],7,FALSE)</f>
        <v>#N/A</v>
      </c>
      <c r="E325" s="48" t="e">
        <f>VLOOKUP(Table26[[#This Row],[شماره پرسنلی]],Table1[#All],6,FALSE)</f>
        <v>#N/A</v>
      </c>
      <c r="F325" s="37">
        <v>432</v>
      </c>
      <c r="G325" s="49">
        <f>Table26[[#This Row],[کارکرد دوره (ساعت)]]/8*'جداول پایه'!$B$24</f>
        <v>5.4</v>
      </c>
      <c r="H325" s="37">
        <v>0</v>
      </c>
      <c r="I325" s="37">
        <v>21</v>
      </c>
      <c r="J325" s="37">
        <v>0</v>
      </c>
      <c r="K325" s="37">
        <v>0</v>
      </c>
      <c r="L325" s="37">
        <v>0</v>
      </c>
      <c r="M325" s="49" t="e">
        <f>IF(Table26[[#This Row],[جایگاه سازمانی]]="عملیاتی",(Table26[[#This Row],[تعداد ماموریت شهری]]/7+Table26[[#This Row],[تعداد ماموریت جاده ای]]/3)*0.1+1,0)</f>
        <v>#N/A</v>
      </c>
      <c r="N325" s="52" t="e">
        <f ca="1">IF(Table26[[#This Row],[جایگاه سازمانی]]="دیسپچ",OFFSET(TblDispatch[[#Headers],[امتیاز]],MATCH(Table26[[#This Row],[تعداد تماس در دوره]]/'تنظیمات دوره'!$B$3,TblDispatch[کف],1),0)*'تنظیمات دوره'!$B$3,0)</f>
        <v>#N/A</v>
      </c>
      <c r="O325" s="49" t="e">
        <f>IF(Table26[[#This Row],[جایگاه سازمانی]]="ستاد",(Table26[[#This Row],[تعداد بازدید میدانی در دوره]]/2+Table26[[#This Row],[تعداد فرماندهی حادثه در دوره]])*0.1+1,0)</f>
        <v>#N/A</v>
      </c>
      <c r="P325" s="49" t="e">
        <f>SUM(Table26[[#This Row],[عملکرد دوره عملیاتی]:[عملکرد دوره ستادی]])</f>
        <v>#N/A</v>
      </c>
      <c r="Q325" s="48">
        <v>100</v>
      </c>
      <c r="R325" s="48">
        <f ca="1">OFFSET(Table10[[#Headers],[امتیاز]],MATCH(Table26[[#This Row],[رضایت]],Table10[کف],1),0)</f>
        <v>5</v>
      </c>
      <c r="S325" s="49" t="e">
        <f ca="1">(VLOOKUP(Table26[[#This Row],[شماره پرسنلی]],Table1[#All],16,FALSE)+Table26[[#This Row],[امتیاز کارکرد]]+Table26[[#This Row],[امتیاز رضایت]])*Table26[[#This Row],[رتبه کارمند]]*Table26[[#This Row],[امتیاز عملکرد]]</f>
        <v>#N/A</v>
      </c>
      <c r="T325" s="50" t="e">
        <f ca="1">ROUND(Table26[[#This Row],[امتیاز نهایی]]*'تنظیمات دوره'!$B$6,0)</f>
        <v>#N/A</v>
      </c>
      <c r="U325" s="43"/>
    </row>
    <row r="326" spans="1:21" s="54" customFormat="1" x14ac:dyDescent="0.15">
      <c r="A326" s="42">
        <v>323</v>
      </c>
      <c r="B326" s="35"/>
      <c r="C326" s="35" t="e">
        <f>VLOOKUP(Table26[[#This Row],[شماره پرسنلی]],Table1[[شماره پرسنلی]:[نام خانوادگی]],2,FALSE)&amp; " " &amp; VLOOKUP(Table26[[#This Row],[شماره پرسنلی]],Table1[[شماره پرسنلی]:[نام خانوادگی]],3,FALSE)</f>
        <v>#N/A</v>
      </c>
      <c r="D326" s="36" t="e">
        <f>VLOOKUP(Table26[[#This Row],[شماره پرسنلی]],Table1[#All],7,FALSE)</f>
        <v>#N/A</v>
      </c>
      <c r="E326" s="48" t="e">
        <f>VLOOKUP(Table26[[#This Row],[شماره پرسنلی]],Table1[#All],6,FALSE)</f>
        <v>#N/A</v>
      </c>
      <c r="F326" s="37">
        <v>432</v>
      </c>
      <c r="G326" s="49">
        <f>Table26[[#This Row],[کارکرد دوره (ساعت)]]/8*'جداول پایه'!$B$24</f>
        <v>5.4</v>
      </c>
      <c r="H326" s="37">
        <v>0</v>
      </c>
      <c r="I326" s="37">
        <v>24</v>
      </c>
      <c r="J326" s="37">
        <v>0</v>
      </c>
      <c r="K326" s="37">
        <v>0</v>
      </c>
      <c r="L326" s="37">
        <v>0</v>
      </c>
      <c r="M326" s="49" t="e">
        <f>IF(Table26[[#This Row],[جایگاه سازمانی]]="عملیاتی",(Table26[[#This Row],[تعداد ماموریت شهری]]/7+Table26[[#This Row],[تعداد ماموریت جاده ای]]/3)*0.1+1,0)</f>
        <v>#N/A</v>
      </c>
      <c r="N326" s="52" t="e">
        <f ca="1">IF(Table26[[#This Row],[جایگاه سازمانی]]="دیسپچ",OFFSET(TblDispatch[[#Headers],[امتیاز]],MATCH(Table26[[#This Row],[تعداد تماس در دوره]]/'تنظیمات دوره'!$B$3,TblDispatch[کف],1),0)*'تنظیمات دوره'!$B$3,0)</f>
        <v>#N/A</v>
      </c>
      <c r="O326" s="49" t="e">
        <f>IF(Table26[[#This Row],[جایگاه سازمانی]]="ستاد",(Table26[[#This Row],[تعداد بازدید میدانی در دوره]]/2+Table26[[#This Row],[تعداد فرماندهی حادثه در دوره]])*0.1+1,0)</f>
        <v>#N/A</v>
      </c>
      <c r="P326" s="49" t="e">
        <f>SUM(Table26[[#This Row],[عملکرد دوره عملیاتی]:[عملکرد دوره ستادی]])</f>
        <v>#N/A</v>
      </c>
      <c r="Q326" s="48">
        <v>99</v>
      </c>
      <c r="R326" s="48">
        <f ca="1">OFFSET(Table10[[#Headers],[امتیاز]],MATCH(Table26[[#This Row],[رضایت]],Table10[کف],1),0)</f>
        <v>5</v>
      </c>
      <c r="S326" s="49" t="e">
        <f ca="1">(VLOOKUP(Table26[[#This Row],[شماره پرسنلی]],Table1[#All],16,FALSE)+Table26[[#This Row],[امتیاز کارکرد]]+Table26[[#This Row],[امتیاز رضایت]])*Table26[[#This Row],[رتبه کارمند]]*Table26[[#This Row],[امتیاز عملکرد]]</f>
        <v>#N/A</v>
      </c>
      <c r="T326" s="50" t="e">
        <f ca="1">ROUND(Table26[[#This Row],[امتیاز نهایی]]*'تنظیمات دوره'!$B$6,0)</f>
        <v>#N/A</v>
      </c>
      <c r="U326" s="43"/>
    </row>
    <row r="327" spans="1:21" s="54" customFormat="1" x14ac:dyDescent="0.15">
      <c r="A327" s="42">
        <v>324</v>
      </c>
      <c r="B327" s="35"/>
      <c r="C327" s="35" t="e">
        <f>VLOOKUP(Table26[[#This Row],[شماره پرسنلی]],Table1[[شماره پرسنلی]:[نام خانوادگی]],2,FALSE)&amp; " " &amp; VLOOKUP(Table26[[#This Row],[شماره پرسنلی]],Table1[[شماره پرسنلی]:[نام خانوادگی]],3,FALSE)</f>
        <v>#N/A</v>
      </c>
      <c r="D327" s="36" t="e">
        <f>VLOOKUP(Table26[[#This Row],[شماره پرسنلی]],Table1[#All],7,FALSE)</f>
        <v>#N/A</v>
      </c>
      <c r="E327" s="48" t="e">
        <f>VLOOKUP(Table26[[#This Row],[شماره پرسنلی]],Table1[#All],6,FALSE)</f>
        <v>#N/A</v>
      </c>
      <c r="F327" s="37">
        <v>408</v>
      </c>
      <c r="G327" s="49">
        <f>Table26[[#This Row],[کارکرد دوره (ساعت)]]/8*'جداول پایه'!$B$24</f>
        <v>5.1000000000000005</v>
      </c>
      <c r="H327" s="37">
        <v>0</v>
      </c>
      <c r="I327" s="37">
        <v>9</v>
      </c>
      <c r="J327" s="37">
        <v>0</v>
      </c>
      <c r="K327" s="37">
        <v>0</v>
      </c>
      <c r="L327" s="37">
        <v>0</v>
      </c>
      <c r="M327" s="49" t="e">
        <f>IF(Table26[[#This Row],[جایگاه سازمانی]]="عملیاتی",(Table26[[#This Row],[تعداد ماموریت شهری]]/7+Table26[[#This Row],[تعداد ماموریت جاده ای]]/3)*0.1+1,0)</f>
        <v>#N/A</v>
      </c>
      <c r="N327" s="52" t="e">
        <f ca="1">IF(Table26[[#This Row],[جایگاه سازمانی]]="دیسپچ",OFFSET(TblDispatch[[#Headers],[امتیاز]],MATCH(Table26[[#This Row],[تعداد تماس در دوره]]/'تنظیمات دوره'!$B$3,TblDispatch[کف],1),0)*'تنظیمات دوره'!$B$3,0)</f>
        <v>#N/A</v>
      </c>
      <c r="O327" s="49" t="e">
        <f>IF(Table26[[#This Row],[جایگاه سازمانی]]="ستاد",(Table26[[#This Row],[تعداد بازدید میدانی در دوره]]/2+Table26[[#This Row],[تعداد فرماندهی حادثه در دوره]])*0.1+1,0)</f>
        <v>#N/A</v>
      </c>
      <c r="P327" s="49" t="e">
        <f>SUM(Table26[[#This Row],[عملکرد دوره عملیاتی]:[عملکرد دوره ستادی]])</f>
        <v>#N/A</v>
      </c>
      <c r="Q327" s="48">
        <v>98</v>
      </c>
      <c r="R327" s="48">
        <f ca="1">OFFSET(Table10[[#Headers],[امتیاز]],MATCH(Table26[[#This Row],[رضایت]],Table10[کف],1),0)</f>
        <v>5</v>
      </c>
      <c r="S327" s="49" t="e">
        <f ca="1">(VLOOKUP(Table26[[#This Row],[شماره پرسنلی]],Table1[#All],16,FALSE)+Table26[[#This Row],[امتیاز کارکرد]]+Table26[[#This Row],[امتیاز رضایت]])*Table26[[#This Row],[رتبه کارمند]]*Table26[[#This Row],[امتیاز عملکرد]]</f>
        <v>#N/A</v>
      </c>
      <c r="T327" s="50" t="e">
        <f ca="1">ROUND(Table26[[#This Row],[امتیاز نهایی]]*'تنظیمات دوره'!$B$6,0)</f>
        <v>#N/A</v>
      </c>
      <c r="U327" s="43"/>
    </row>
    <row r="328" spans="1:21" s="54" customFormat="1" x14ac:dyDescent="0.15">
      <c r="A328" s="42">
        <v>325</v>
      </c>
      <c r="B328" s="35"/>
      <c r="C328" s="35" t="e">
        <f>VLOOKUP(Table26[[#This Row],[شماره پرسنلی]],Table1[[شماره پرسنلی]:[نام خانوادگی]],2,FALSE)&amp; " " &amp; VLOOKUP(Table26[[#This Row],[شماره پرسنلی]],Table1[[شماره پرسنلی]:[نام خانوادگی]],3,FALSE)</f>
        <v>#N/A</v>
      </c>
      <c r="D328" s="36" t="e">
        <f>VLOOKUP(Table26[[#This Row],[شماره پرسنلی]],Table1[#All],7,FALSE)</f>
        <v>#N/A</v>
      </c>
      <c r="E328" s="48" t="e">
        <f>VLOOKUP(Table26[[#This Row],[شماره پرسنلی]],Table1[#All],6,FALSE)</f>
        <v>#N/A</v>
      </c>
      <c r="F328" s="37">
        <v>432</v>
      </c>
      <c r="G328" s="49">
        <f>Table26[[#This Row],[کارکرد دوره (ساعت)]]/8*'جداول پایه'!$B$24</f>
        <v>5.4</v>
      </c>
      <c r="H328" s="37">
        <v>1</v>
      </c>
      <c r="I328" s="37">
        <v>14</v>
      </c>
      <c r="J328" s="37">
        <v>0</v>
      </c>
      <c r="K328" s="37">
        <v>0</v>
      </c>
      <c r="L328" s="37">
        <v>0</v>
      </c>
      <c r="M328" s="49" t="e">
        <f>IF(Table26[[#This Row],[جایگاه سازمانی]]="عملیاتی",(Table26[[#This Row],[تعداد ماموریت شهری]]/7+Table26[[#This Row],[تعداد ماموریت جاده ای]]/3)*0.1+1,0)</f>
        <v>#N/A</v>
      </c>
      <c r="N328" s="52" t="e">
        <f ca="1">IF(Table26[[#This Row],[جایگاه سازمانی]]="دیسپچ",OFFSET(TblDispatch[[#Headers],[امتیاز]],MATCH(Table26[[#This Row],[تعداد تماس در دوره]]/'تنظیمات دوره'!$B$3,TblDispatch[کف],1),0)*'تنظیمات دوره'!$B$3,0)</f>
        <v>#N/A</v>
      </c>
      <c r="O328" s="49" t="e">
        <f>IF(Table26[[#This Row],[جایگاه سازمانی]]="ستاد",(Table26[[#This Row],[تعداد بازدید میدانی در دوره]]/2+Table26[[#This Row],[تعداد فرماندهی حادثه در دوره]])*0.1+1,0)</f>
        <v>#N/A</v>
      </c>
      <c r="P328" s="49" t="e">
        <f>SUM(Table26[[#This Row],[عملکرد دوره عملیاتی]:[عملکرد دوره ستادی]])</f>
        <v>#N/A</v>
      </c>
      <c r="Q328" s="48">
        <v>81</v>
      </c>
      <c r="R328" s="48">
        <f ca="1">OFFSET(Table10[[#Headers],[امتیاز]],MATCH(Table26[[#This Row],[رضایت]],Table10[کف],1),0)</f>
        <v>3.6</v>
      </c>
      <c r="S328" s="49" t="e">
        <f ca="1">(VLOOKUP(Table26[[#This Row],[شماره پرسنلی]],Table1[#All],16,FALSE)+Table26[[#This Row],[امتیاز کارکرد]]+Table26[[#This Row],[امتیاز رضایت]])*Table26[[#This Row],[رتبه کارمند]]*Table26[[#This Row],[امتیاز عملکرد]]</f>
        <v>#N/A</v>
      </c>
      <c r="T328" s="50" t="e">
        <f ca="1">ROUND(Table26[[#This Row],[امتیاز نهایی]]*'تنظیمات دوره'!$B$6,0)</f>
        <v>#N/A</v>
      </c>
      <c r="U328" s="43"/>
    </row>
    <row r="329" spans="1:21" s="54" customFormat="1" x14ac:dyDescent="0.15">
      <c r="A329" s="42">
        <v>326</v>
      </c>
      <c r="B329" s="35"/>
      <c r="C329" s="35" t="e">
        <f>VLOOKUP(Table26[[#This Row],[شماره پرسنلی]],Table1[[شماره پرسنلی]:[نام خانوادگی]],2,FALSE)&amp; " " &amp; VLOOKUP(Table26[[#This Row],[شماره پرسنلی]],Table1[[شماره پرسنلی]:[نام خانوادگی]],3,FALSE)</f>
        <v>#N/A</v>
      </c>
      <c r="D329" s="36" t="e">
        <f>VLOOKUP(Table26[[#This Row],[شماره پرسنلی]],Table1[#All],7,FALSE)</f>
        <v>#N/A</v>
      </c>
      <c r="E329" s="48" t="e">
        <f>VLOOKUP(Table26[[#This Row],[شماره پرسنلی]],Table1[#All],6,FALSE)</f>
        <v>#N/A</v>
      </c>
      <c r="F329" s="37">
        <v>432</v>
      </c>
      <c r="G329" s="49">
        <f>Table26[[#This Row],[کارکرد دوره (ساعت)]]/8*'جداول پایه'!$B$24</f>
        <v>5.4</v>
      </c>
      <c r="H329" s="37">
        <v>0</v>
      </c>
      <c r="I329" s="37">
        <v>6</v>
      </c>
      <c r="J329" s="37">
        <v>0</v>
      </c>
      <c r="K329" s="37">
        <v>0</v>
      </c>
      <c r="L329" s="37">
        <v>0</v>
      </c>
      <c r="M329" s="49" t="e">
        <f>IF(Table26[[#This Row],[جایگاه سازمانی]]="عملیاتی",(Table26[[#This Row],[تعداد ماموریت شهری]]/7+Table26[[#This Row],[تعداد ماموریت جاده ای]]/3)*0.1+1,0)</f>
        <v>#N/A</v>
      </c>
      <c r="N329" s="52" t="e">
        <f ca="1">IF(Table26[[#This Row],[جایگاه سازمانی]]="دیسپچ",OFFSET(TblDispatch[[#Headers],[امتیاز]],MATCH(Table26[[#This Row],[تعداد تماس در دوره]]/'تنظیمات دوره'!$B$3,TblDispatch[کف],1),0)*'تنظیمات دوره'!$B$3,0)</f>
        <v>#N/A</v>
      </c>
      <c r="O329" s="49" t="e">
        <f>IF(Table26[[#This Row],[جایگاه سازمانی]]="ستاد",(Table26[[#This Row],[تعداد بازدید میدانی در دوره]]/2+Table26[[#This Row],[تعداد فرماندهی حادثه در دوره]])*0.1+1,0)</f>
        <v>#N/A</v>
      </c>
      <c r="P329" s="49" t="e">
        <f>SUM(Table26[[#This Row],[عملکرد دوره عملیاتی]:[عملکرد دوره ستادی]])</f>
        <v>#N/A</v>
      </c>
      <c r="Q329" s="48">
        <v>95</v>
      </c>
      <c r="R329" s="48">
        <f ca="1">OFFSET(Table10[[#Headers],[امتیاز]],MATCH(Table26[[#This Row],[رضایت]],Table10[کف],1),0)</f>
        <v>5</v>
      </c>
      <c r="S329" s="49" t="e">
        <f ca="1">(VLOOKUP(Table26[[#This Row],[شماره پرسنلی]],Table1[#All],16,FALSE)+Table26[[#This Row],[امتیاز کارکرد]]+Table26[[#This Row],[امتیاز رضایت]])*Table26[[#This Row],[رتبه کارمند]]*Table26[[#This Row],[امتیاز عملکرد]]</f>
        <v>#N/A</v>
      </c>
      <c r="T329" s="50" t="e">
        <f ca="1">ROUND(Table26[[#This Row],[امتیاز نهایی]]*'تنظیمات دوره'!$B$6,0)</f>
        <v>#N/A</v>
      </c>
      <c r="U329" s="43"/>
    </row>
    <row r="330" spans="1:21" s="54" customFormat="1" x14ac:dyDescent="0.15">
      <c r="A330" s="42">
        <v>327</v>
      </c>
      <c r="B330" s="35"/>
      <c r="C330" s="35" t="e">
        <f>VLOOKUP(Table26[[#This Row],[شماره پرسنلی]],Table1[[شماره پرسنلی]:[نام خانوادگی]],2,FALSE)&amp; " " &amp; VLOOKUP(Table26[[#This Row],[شماره پرسنلی]],Table1[[شماره پرسنلی]:[نام خانوادگی]],3,FALSE)</f>
        <v>#N/A</v>
      </c>
      <c r="D330" s="36" t="e">
        <f>VLOOKUP(Table26[[#This Row],[شماره پرسنلی]],Table1[#All],7,FALSE)</f>
        <v>#N/A</v>
      </c>
      <c r="E330" s="48" t="e">
        <f>VLOOKUP(Table26[[#This Row],[شماره پرسنلی]],Table1[#All],6,FALSE)</f>
        <v>#N/A</v>
      </c>
      <c r="F330" s="37">
        <v>432</v>
      </c>
      <c r="G330" s="49">
        <f>Table26[[#This Row],[کارکرد دوره (ساعت)]]/8*'جداول پایه'!$B$24</f>
        <v>5.4</v>
      </c>
      <c r="H330" s="37">
        <v>0</v>
      </c>
      <c r="I330" s="37">
        <v>7</v>
      </c>
      <c r="J330" s="37">
        <v>0</v>
      </c>
      <c r="K330" s="37">
        <v>0</v>
      </c>
      <c r="L330" s="37">
        <v>0</v>
      </c>
      <c r="M330" s="49" t="e">
        <f>IF(Table26[[#This Row],[جایگاه سازمانی]]="عملیاتی",(Table26[[#This Row],[تعداد ماموریت شهری]]/7+Table26[[#This Row],[تعداد ماموریت جاده ای]]/3)*0.1+1,0)</f>
        <v>#N/A</v>
      </c>
      <c r="N330" s="52" t="e">
        <f ca="1">IF(Table26[[#This Row],[جایگاه سازمانی]]="دیسپچ",OFFSET(TblDispatch[[#Headers],[امتیاز]],MATCH(Table26[[#This Row],[تعداد تماس در دوره]]/'تنظیمات دوره'!$B$3,TblDispatch[کف],1),0)*'تنظیمات دوره'!$B$3,0)</f>
        <v>#N/A</v>
      </c>
      <c r="O330" s="49" t="e">
        <f>IF(Table26[[#This Row],[جایگاه سازمانی]]="ستاد",(Table26[[#This Row],[تعداد بازدید میدانی در دوره]]/2+Table26[[#This Row],[تعداد فرماندهی حادثه در دوره]])*0.1+1,0)</f>
        <v>#N/A</v>
      </c>
      <c r="P330" s="49" t="e">
        <f>SUM(Table26[[#This Row],[عملکرد دوره عملیاتی]:[عملکرد دوره ستادی]])</f>
        <v>#N/A</v>
      </c>
      <c r="Q330" s="48">
        <v>100</v>
      </c>
      <c r="R330" s="48">
        <f ca="1">OFFSET(Table10[[#Headers],[امتیاز]],MATCH(Table26[[#This Row],[رضایت]],Table10[کف],1),0)</f>
        <v>5</v>
      </c>
      <c r="S330" s="49" t="e">
        <f ca="1">(VLOOKUP(Table26[[#This Row],[شماره پرسنلی]],Table1[#All],16,FALSE)+Table26[[#This Row],[امتیاز کارکرد]]+Table26[[#This Row],[امتیاز رضایت]])*Table26[[#This Row],[رتبه کارمند]]*Table26[[#This Row],[امتیاز عملکرد]]</f>
        <v>#N/A</v>
      </c>
      <c r="T330" s="50" t="e">
        <f ca="1">ROUND(Table26[[#This Row],[امتیاز نهایی]]*'تنظیمات دوره'!$B$6,0)</f>
        <v>#N/A</v>
      </c>
      <c r="U330" s="43"/>
    </row>
    <row r="331" spans="1:21" s="54" customFormat="1" x14ac:dyDescent="0.15">
      <c r="A331" s="42">
        <v>328</v>
      </c>
      <c r="B331" s="35"/>
      <c r="C331" s="35" t="e">
        <f>VLOOKUP(Table26[[#This Row],[شماره پرسنلی]],Table1[[شماره پرسنلی]:[نام خانوادگی]],2,FALSE)&amp; " " &amp; VLOOKUP(Table26[[#This Row],[شماره پرسنلی]],Table1[[شماره پرسنلی]:[نام خانوادگی]],3,FALSE)</f>
        <v>#N/A</v>
      </c>
      <c r="D331" s="36" t="e">
        <f>VLOOKUP(Table26[[#This Row],[شماره پرسنلی]],Table1[#All],7,FALSE)</f>
        <v>#N/A</v>
      </c>
      <c r="E331" s="48" t="e">
        <f>VLOOKUP(Table26[[#This Row],[شماره پرسنلی]],Table1[#All],6,FALSE)</f>
        <v>#N/A</v>
      </c>
      <c r="F331" s="37">
        <v>408</v>
      </c>
      <c r="G331" s="49">
        <f>Table26[[#This Row],[کارکرد دوره (ساعت)]]/8*'جداول پایه'!$B$24</f>
        <v>5.1000000000000005</v>
      </c>
      <c r="H331" s="37">
        <v>0</v>
      </c>
      <c r="I331" s="37">
        <v>23</v>
      </c>
      <c r="J331" s="37">
        <v>0</v>
      </c>
      <c r="K331" s="37">
        <v>0</v>
      </c>
      <c r="L331" s="37">
        <v>0</v>
      </c>
      <c r="M331" s="49" t="e">
        <f>IF(Table26[[#This Row],[جایگاه سازمانی]]="عملیاتی",(Table26[[#This Row],[تعداد ماموریت شهری]]/7+Table26[[#This Row],[تعداد ماموریت جاده ای]]/3)*0.1+1,0)</f>
        <v>#N/A</v>
      </c>
      <c r="N331" s="52" t="e">
        <f ca="1">IF(Table26[[#This Row],[جایگاه سازمانی]]="دیسپچ",OFFSET(TblDispatch[[#Headers],[امتیاز]],MATCH(Table26[[#This Row],[تعداد تماس در دوره]]/'تنظیمات دوره'!$B$3,TblDispatch[کف],1),0)*'تنظیمات دوره'!$B$3,0)</f>
        <v>#N/A</v>
      </c>
      <c r="O331" s="49" t="e">
        <f>IF(Table26[[#This Row],[جایگاه سازمانی]]="ستاد",(Table26[[#This Row],[تعداد بازدید میدانی در دوره]]/2+Table26[[#This Row],[تعداد فرماندهی حادثه در دوره]])*0.1+1,0)</f>
        <v>#N/A</v>
      </c>
      <c r="P331" s="49" t="e">
        <f>SUM(Table26[[#This Row],[عملکرد دوره عملیاتی]:[عملکرد دوره ستادی]])</f>
        <v>#N/A</v>
      </c>
      <c r="Q331" s="48">
        <v>90</v>
      </c>
      <c r="R331" s="48">
        <f ca="1">OFFSET(Table10[[#Headers],[امتیاز]],MATCH(Table26[[#This Row],[رضایت]],Table10[کف],1),0)</f>
        <v>3.6</v>
      </c>
      <c r="S331" s="49" t="e">
        <f ca="1">(VLOOKUP(Table26[[#This Row],[شماره پرسنلی]],Table1[#All],16,FALSE)+Table26[[#This Row],[امتیاز کارکرد]]+Table26[[#This Row],[امتیاز رضایت]])*Table26[[#This Row],[رتبه کارمند]]*Table26[[#This Row],[امتیاز عملکرد]]</f>
        <v>#N/A</v>
      </c>
      <c r="T331" s="50" t="e">
        <f ca="1">ROUND(Table26[[#This Row],[امتیاز نهایی]]*'تنظیمات دوره'!$B$6,0)</f>
        <v>#N/A</v>
      </c>
      <c r="U331" s="43"/>
    </row>
    <row r="332" spans="1:21" s="54" customFormat="1" x14ac:dyDescent="0.15">
      <c r="A332" s="42">
        <v>329</v>
      </c>
      <c r="B332" s="35"/>
      <c r="C332" s="35" t="e">
        <f>VLOOKUP(Table26[[#This Row],[شماره پرسنلی]],Table1[[شماره پرسنلی]:[نام خانوادگی]],2,FALSE)&amp; " " &amp; VLOOKUP(Table26[[#This Row],[شماره پرسنلی]],Table1[[شماره پرسنلی]:[نام خانوادگی]],3,FALSE)</f>
        <v>#N/A</v>
      </c>
      <c r="D332" s="36" t="e">
        <f>VLOOKUP(Table26[[#This Row],[شماره پرسنلی]],Table1[#All],7,FALSE)</f>
        <v>#N/A</v>
      </c>
      <c r="E332" s="48" t="e">
        <f>VLOOKUP(Table26[[#This Row],[شماره پرسنلی]],Table1[#All],6,FALSE)</f>
        <v>#N/A</v>
      </c>
      <c r="F332" s="37">
        <v>460</v>
      </c>
      <c r="G332" s="49">
        <f>Table26[[#This Row],[کارکرد دوره (ساعت)]]/8*'جداول پایه'!$B$24</f>
        <v>5.75</v>
      </c>
      <c r="H332" s="37">
        <v>42</v>
      </c>
      <c r="I332" s="37">
        <v>0</v>
      </c>
      <c r="J332" s="37">
        <v>0</v>
      </c>
      <c r="K332" s="37">
        <v>0</v>
      </c>
      <c r="L332" s="37">
        <v>0</v>
      </c>
      <c r="M332" s="49" t="e">
        <f>IF(Table26[[#This Row],[جایگاه سازمانی]]="عملیاتی",(Table26[[#This Row],[تعداد ماموریت شهری]]/7+Table26[[#This Row],[تعداد ماموریت جاده ای]]/3)*0.1+1,0)</f>
        <v>#N/A</v>
      </c>
      <c r="N332" s="52" t="e">
        <f ca="1">IF(Table26[[#This Row],[جایگاه سازمانی]]="دیسپچ",OFFSET(TblDispatch[[#Headers],[امتیاز]],MATCH(Table26[[#This Row],[تعداد تماس در دوره]]/'تنظیمات دوره'!$B$3,TblDispatch[کف],1),0)*'تنظیمات دوره'!$B$3,0)</f>
        <v>#N/A</v>
      </c>
      <c r="O332" s="49" t="e">
        <f>IF(Table26[[#This Row],[جایگاه سازمانی]]="ستاد",(Table26[[#This Row],[تعداد بازدید میدانی در دوره]]/2+Table26[[#This Row],[تعداد فرماندهی حادثه در دوره]])*0.1+1,0)</f>
        <v>#N/A</v>
      </c>
      <c r="P332" s="49" t="e">
        <f>SUM(Table26[[#This Row],[عملکرد دوره عملیاتی]:[عملکرد دوره ستادی]])</f>
        <v>#N/A</v>
      </c>
      <c r="Q332" s="48">
        <v>95</v>
      </c>
      <c r="R332" s="48">
        <f ca="1">OFFSET(Table10[[#Headers],[امتیاز]],MATCH(Table26[[#This Row],[رضایت]],Table10[کف],1),0)</f>
        <v>5</v>
      </c>
      <c r="S332" s="49" t="e">
        <f ca="1">(VLOOKUP(Table26[[#This Row],[شماره پرسنلی]],Table1[#All],16,FALSE)+Table26[[#This Row],[امتیاز کارکرد]]+Table26[[#This Row],[امتیاز رضایت]])*Table26[[#This Row],[رتبه کارمند]]*Table26[[#This Row],[امتیاز عملکرد]]</f>
        <v>#N/A</v>
      </c>
      <c r="T332" s="50" t="e">
        <f ca="1">ROUND(Table26[[#This Row],[امتیاز نهایی]]*'تنظیمات دوره'!$B$6,0)</f>
        <v>#N/A</v>
      </c>
      <c r="U332" s="43"/>
    </row>
    <row r="333" spans="1:21" s="54" customFormat="1" x14ac:dyDescent="0.15">
      <c r="A333" s="42">
        <v>330</v>
      </c>
      <c r="B333" s="35"/>
      <c r="C333" s="35" t="e">
        <f>VLOOKUP(Table26[[#This Row],[شماره پرسنلی]],Table1[[شماره پرسنلی]:[نام خانوادگی]],2,FALSE)&amp; " " &amp; VLOOKUP(Table26[[#This Row],[شماره پرسنلی]],Table1[[شماره پرسنلی]:[نام خانوادگی]],3,FALSE)</f>
        <v>#N/A</v>
      </c>
      <c r="D333" s="36" t="e">
        <f>VLOOKUP(Table26[[#This Row],[شماره پرسنلی]],Table1[#All],7,FALSE)</f>
        <v>#N/A</v>
      </c>
      <c r="E333" s="48" t="e">
        <f>VLOOKUP(Table26[[#This Row],[شماره پرسنلی]],Table1[#All],6,FALSE)</f>
        <v>#N/A</v>
      </c>
      <c r="F333" s="37">
        <v>442</v>
      </c>
      <c r="G333" s="49">
        <f>Table26[[#This Row],[کارکرد دوره (ساعت)]]/8*'جداول پایه'!$B$24</f>
        <v>5.5250000000000004</v>
      </c>
      <c r="H333" s="37">
        <v>2</v>
      </c>
      <c r="I333" s="37">
        <v>4</v>
      </c>
      <c r="J333" s="37">
        <v>0</v>
      </c>
      <c r="K333" s="37">
        <v>0</v>
      </c>
      <c r="L333" s="37">
        <v>0</v>
      </c>
      <c r="M333" s="49" t="e">
        <f>IF(Table26[[#This Row],[جایگاه سازمانی]]="عملیاتی",(Table26[[#This Row],[تعداد ماموریت شهری]]/7+Table26[[#This Row],[تعداد ماموریت جاده ای]]/3)*0.1+1,0)</f>
        <v>#N/A</v>
      </c>
      <c r="N333" s="52" t="e">
        <f ca="1">IF(Table26[[#This Row],[جایگاه سازمانی]]="دیسپچ",OFFSET(TblDispatch[[#Headers],[امتیاز]],MATCH(Table26[[#This Row],[تعداد تماس در دوره]]/'تنظیمات دوره'!$B$3,TblDispatch[کف],1),0)*'تنظیمات دوره'!$B$3,0)</f>
        <v>#N/A</v>
      </c>
      <c r="O333" s="49" t="e">
        <f>IF(Table26[[#This Row],[جایگاه سازمانی]]="ستاد",(Table26[[#This Row],[تعداد بازدید میدانی در دوره]]/2+Table26[[#This Row],[تعداد فرماندهی حادثه در دوره]])*0.1+1,0)</f>
        <v>#N/A</v>
      </c>
      <c r="P333" s="49" t="e">
        <f>SUM(Table26[[#This Row],[عملکرد دوره عملیاتی]:[عملکرد دوره ستادی]])</f>
        <v>#N/A</v>
      </c>
      <c r="Q333" s="48">
        <v>97</v>
      </c>
      <c r="R333" s="48">
        <f ca="1">OFFSET(Table10[[#Headers],[امتیاز]],MATCH(Table26[[#This Row],[رضایت]],Table10[کف],1),0)</f>
        <v>5</v>
      </c>
      <c r="S333" s="49" t="e">
        <f ca="1">(VLOOKUP(Table26[[#This Row],[شماره پرسنلی]],Table1[#All],16,FALSE)+Table26[[#This Row],[امتیاز کارکرد]]+Table26[[#This Row],[امتیاز رضایت]])*Table26[[#This Row],[رتبه کارمند]]*Table26[[#This Row],[امتیاز عملکرد]]</f>
        <v>#N/A</v>
      </c>
      <c r="T333" s="50" t="e">
        <f ca="1">ROUND(Table26[[#This Row],[امتیاز نهایی]]*'تنظیمات دوره'!$B$6,0)</f>
        <v>#N/A</v>
      </c>
      <c r="U333" s="43"/>
    </row>
    <row r="334" spans="1:21" s="54" customFormat="1" x14ac:dyDescent="0.15">
      <c r="A334" s="42">
        <v>331</v>
      </c>
      <c r="B334" s="35"/>
      <c r="C334" s="35" t="e">
        <f>VLOOKUP(Table26[[#This Row],[شماره پرسنلی]],Table1[[شماره پرسنلی]:[نام خانوادگی]],2,FALSE)&amp; " " &amp; VLOOKUP(Table26[[#This Row],[شماره پرسنلی]],Table1[[شماره پرسنلی]:[نام خانوادگی]],3,FALSE)</f>
        <v>#N/A</v>
      </c>
      <c r="D334" s="36" t="e">
        <f>VLOOKUP(Table26[[#This Row],[شماره پرسنلی]],Table1[#All],7,FALSE)</f>
        <v>#N/A</v>
      </c>
      <c r="E334" s="48" t="e">
        <f>VLOOKUP(Table26[[#This Row],[شماره پرسنلی]],Table1[#All],6,FALSE)</f>
        <v>#N/A</v>
      </c>
      <c r="F334" s="37">
        <v>432</v>
      </c>
      <c r="G334" s="49">
        <f>Table26[[#This Row],[کارکرد دوره (ساعت)]]/8*'جداول پایه'!$B$24</f>
        <v>5.4</v>
      </c>
      <c r="H334" s="37">
        <v>1</v>
      </c>
      <c r="I334" s="37">
        <v>17</v>
      </c>
      <c r="J334" s="37">
        <v>0</v>
      </c>
      <c r="K334" s="37">
        <v>0</v>
      </c>
      <c r="L334" s="37">
        <v>0</v>
      </c>
      <c r="M334" s="49" t="e">
        <f>IF(Table26[[#This Row],[جایگاه سازمانی]]="عملیاتی",(Table26[[#This Row],[تعداد ماموریت شهری]]/7+Table26[[#This Row],[تعداد ماموریت جاده ای]]/3)*0.1+1,0)</f>
        <v>#N/A</v>
      </c>
      <c r="N334" s="52" t="e">
        <f ca="1">IF(Table26[[#This Row],[جایگاه سازمانی]]="دیسپچ",OFFSET(TblDispatch[[#Headers],[امتیاز]],MATCH(Table26[[#This Row],[تعداد تماس در دوره]]/'تنظیمات دوره'!$B$3,TblDispatch[کف],1),0)*'تنظیمات دوره'!$B$3,0)</f>
        <v>#N/A</v>
      </c>
      <c r="O334" s="49" t="e">
        <f>IF(Table26[[#This Row],[جایگاه سازمانی]]="ستاد",(Table26[[#This Row],[تعداد بازدید میدانی در دوره]]/2+Table26[[#This Row],[تعداد فرماندهی حادثه در دوره]])*0.1+1,0)</f>
        <v>#N/A</v>
      </c>
      <c r="P334" s="49" t="e">
        <f>SUM(Table26[[#This Row],[عملکرد دوره عملیاتی]:[عملکرد دوره ستادی]])</f>
        <v>#N/A</v>
      </c>
      <c r="Q334" s="48">
        <v>96</v>
      </c>
      <c r="R334" s="48">
        <f ca="1">OFFSET(Table10[[#Headers],[امتیاز]],MATCH(Table26[[#This Row],[رضایت]],Table10[کف],1),0)</f>
        <v>5</v>
      </c>
      <c r="S334" s="49" t="e">
        <f ca="1">(VLOOKUP(Table26[[#This Row],[شماره پرسنلی]],Table1[#All],16,FALSE)+Table26[[#This Row],[امتیاز کارکرد]]+Table26[[#This Row],[امتیاز رضایت]])*Table26[[#This Row],[رتبه کارمند]]*Table26[[#This Row],[امتیاز عملکرد]]</f>
        <v>#N/A</v>
      </c>
      <c r="T334" s="50" t="e">
        <f ca="1">ROUND(Table26[[#This Row],[امتیاز نهایی]]*'تنظیمات دوره'!$B$6,0)</f>
        <v>#N/A</v>
      </c>
      <c r="U334" s="43"/>
    </row>
    <row r="335" spans="1:21" s="54" customFormat="1" x14ac:dyDescent="0.15">
      <c r="A335" s="42">
        <v>332</v>
      </c>
      <c r="B335" s="35"/>
      <c r="C335" s="35" t="e">
        <f>VLOOKUP(Table26[[#This Row],[شماره پرسنلی]],Table1[[شماره پرسنلی]:[نام خانوادگی]],2,FALSE)&amp; " " &amp; VLOOKUP(Table26[[#This Row],[شماره پرسنلی]],Table1[[شماره پرسنلی]:[نام خانوادگی]],3,FALSE)</f>
        <v>#N/A</v>
      </c>
      <c r="D335" s="36" t="e">
        <f>VLOOKUP(Table26[[#This Row],[شماره پرسنلی]],Table1[#All],7,FALSE)</f>
        <v>#N/A</v>
      </c>
      <c r="E335" s="48" t="e">
        <f>VLOOKUP(Table26[[#This Row],[شماره پرسنلی]],Table1[#All],6,FALSE)</f>
        <v>#N/A</v>
      </c>
      <c r="F335" s="37">
        <v>460</v>
      </c>
      <c r="G335" s="49">
        <f>Table26[[#This Row],[کارکرد دوره (ساعت)]]/8*'جداول پایه'!$B$24</f>
        <v>5.75</v>
      </c>
      <c r="H335" s="37">
        <v>1</v>
      </c>
      <c r="I335" s="37">
        <v>6</v>
      </c>
      <c r="J335" s="37">
        <v>0</v>
      </c>
      <c r="K335" s="37">
        <v>0</v>
      </c>
      <c r="L335" s="37">
        <v>0</v>
      </c>
      <c r="M335" s="49" t="e">
        <f>IF(Table26[[#This Row],[جایگاه سازمانی]]="عملیاتی",(Table26[[#This Row],[تعداد ماموریت شهری]]/7+Table26[[#This Row],[تعداد ماموریت جاده ای]]/3)*0.1+1,0)</f>
        <v>#N/A</v>
      </c>
      <c r="N335" s="52" t="e">
        <f ca="1">IF(Table26[[#This Row],[جایگاه سازمانی]]="دیسپچ",OFFSET(TblDispatch[[#Headers],[امتیاز]],MATCH(Table26[[#This Row],[تعداد تماس در دوره]]/'تنظیمات دوره'!$B$3,TblDispatch[کف],1),0)*'تنظیمات دوره'!$B$3,0)</f>
        <v>#N/A</v>
      </c>
      <c r="O335" s="49" t="e">
        <f>IF(Table26[[#This Row],[جایگاه سازمانی]]="ستاد",(Table26[[#This Row],[تعداد بازدید میدانی در دوره]]/2+Table26[[#This Row],[تعداد فرماندهی حادثه در دوره]])*0.1+1,0)</f>
        <v>#N/A</v>
      </c>
      <c r="P335" s="49" t="e">
        <f>SUM(Table26[[#This Row],[عملکرد دوره عملیاتی]:[عملکرد دوره ستادی]])</f>
        <v>#N/A</v>
      </c>
      <c r="Q335" s="48">
        <v>99</v>
      </c>
      <c r="R335" s="48">
        <f ca="1">OFFSET(Table10[[#Headers],[امتیاز]],MATCH(Table26[[#This Row],[رضایت]],Table10[کف],1),0)</f>
        <v>5</v>
      </c>
      <c r="S335" s="49" t="e">
        <f ca="1">(VLOOKUP(Table26[[#This Row],[شماره پرسنلی]],Table1[#All],16,FALSE)+Table26[[#This Row],[امتیاز کارکرد]]+Table26[[#This Row],[امتیاز رضایت]])*Table26[[#This Row],[رتبه کارمند]]*Table26[[#This Row],[امتیاز عملکرد]]</f>
        <v>#N/A</v>
      </c>
      <c r="T335" s="50" t="e">
        <f ca="1">ROUND(Table26[[#This Row],[امتیاز نهایی]]*'تنظیمات دوره'!$B$6,0)</f>
        <v>#N/A</v>
      </c>
      <c r="U335" s="43"/>
    </row>
    <row r="336" spans="1:21" s="54" customFormat="1" x14ac:dyDescent="0.15">
      <c r="A336" s="42">
        <v>333</v>
      </c>
      <c r="B336" s="35"/>
      <c r="C336" s="35" t="e">
        <f>VLOOKUP(Table26[[#This Row],[شماره پرسنلی]],Table1[[شماره پرسنلی]:[نام خانوادگی]],2,FALSE)&amp; " " &amp; VLOOKUP(Table26[[#This Row],[شماره پرسنلی]],Table1[[شماره پرسنلی]:[نام خانوادگی]],3,FALSE)</f>
        <v>#N/A</v>
      </c>
      <c r="D336" s="36" t="e">
        <f>VLOOKUP(Table26[[#This Row],[شماره پرسنلی]],Table1[#All],7,FALSE)</f>
        <v>#N/A</v>
      </c>
      <c r="E336" s="48" t="e">
        <f>VLOOKUP(Table26[[#This Row],[شماره پرسنلی]],Table1[#All],6,FALSE)</f>
        <v>#N/A</v>
      </c>
      <c r="F336" s="37">
        <v>408</v>
      </c>
      <c r="G336" s="49">
        <f>Table26[[#This Row],[کارکرد دوره (ساعت)]]/8*'جداول پایه'!$B$24</f>
        <v>5.1000000000000005</v>
      </c>
      <c r="H336" s="37">
        <v>0</v>
      </c>
      <c r="I336" s="37">
        <v>13</v>
      </c>
      <c r="J336" s="37">
        <v>0</v>
      </c>
      <c r="K336" s="37">
        <v>0</v>
      </c>
      <c r="L336" s="37">
        <v>0</v>
      </c>
      <c r="M336" s="49" t="e">
        <f>IF(Table26[[#This Row],[جایگاه سازمانی]]="عملیاتی",(Table26[[#This Row],[تعداد ماموریت شهری]]/7+Table26[[#This Row],[تعداد ماموریت جاده ای]]/3)*0.1+1,0)</f>
        <v>#N/A</v>
      </c>
      <c r="N336" s="52" t="e">
        <f ca="1">IF(Table26[[#This Row],[جایگاه سازمانی]]="دیسپچ",OFFSET(TblDispatch[[#Headers],[امتیاز]],MATCH(Table26[[#This Row],[تعداد تماس در دوره]]/'تنظیمات دوره'!$B$3,TblDispatch[کف],1),0)*'تنظیمات دوره'!$B$3,0)</f>
        <v>#N/A</v>
      </c>
      <c r="O336" s="49" t="e">
        <f>IF(Table26[[#This Row],[جایگاه سازمانی]]="ستاد",(Table26[[#This Row],[تعداد بازدید میدانی در دوره]]/2+Table26[[#This Row],[تعداد فرماندهی حادثه در دوره]])*0.1+1,0)</f>
        <v>#N/A</v>
      </c>
      <c r="P336" s="49" t="e">
        <f>SUM(Table26[[#This Row],[عملکرد دوره عملیاتی]:[عملکرد دوره ستادی]])</f>
        <v>#N/A</v>
      </c>
      <c r="Q336" s="48">
        <v>99</v>
      </c>
      <c r="R336" s="48">
        <f ca="1">OFFSET(Table10[[#Headers],[امتیاز]],MATCH(Table26[[#This Row],[رضایت]],Table10[کف],1),0)</f>
        <v>5</v>
      </c>
      <c r="S336" s="49" t="e">
        <f ca="1">(VLOOKUP(Table26[[#This Row],[شماره پرسنلی]],Table1[#All],16,FALSE)+Table26[[#This Row],[امتیاز کارکرد]]+Table26[[#This Row],[امتیاز رضایت]])*Table26[[#This Row],[رتبه کارمند]]*Table26[[#This Row],[امتیاز عملکرد]]</f>
        <v>#N/A</v>
      </c>
      <c r="T336" s="50" t="e">
        <f ca="1">ROUND(Table26[[#This Row],[امتیاز نهایی]]*'تنظیمات دوره'!$B$6,0)</f>
        <v>#N/A</v>
      </c>
      <c r="U336" s="43"/>
    </row>
    <row r="337" spans="1:21" s="54" customFormat="1" x14ac:dyDescent="0.15">
      <c r="A337" s="42">
        <v>334</v>
      </c>
      <c r="B337" s="35"/>
      <c r="C337" s="35" t="e">
        <f>VLOOKUP(Table26[[#This Row],[شماره پرسنلی]],Table1[[شماره پرسنلی]:[نام خانوادگی]],2,FALSE)&amp; " " &amp; VLOOKUP(Table26[[#This Row],[شماره پرسنلی]],Table1[[شماره پرسنلی]:[نام خانوادگی]],3,FALSE)</f>
        <v>#N/A</v>
      </c>
      <c r="D337" s="36" t="e">
        <f>VLOOKUP(Table26[[#This Row],[شماره پرسنلی]],Table1[#All],7,FALSE)</f>
        <v>#N/A</v>
      </c>
      <c r="E337" s="48" t="e">
        <f>VLOOKUP(Table26[[#This Row],[شماره پرسنلی]],Table1[#All],6,FALSE)</f>
        <v>#N/A</v>
      </c>
      <c r="F337" s="37">
        <v>432</v>
      </c>
      <c r="G337" s="49">
        <f>Table26[[#This Row],[کارکرد دوره (ساعت)]]/8*'جداول پایه'!$B$24</f>
        <v>5.4</v>
      </c>
      <c r="H337" s="37">
        <v>1</v>
      </c>
      <c r="I337" s="37">
        <v>1</v>
      </c>
      <c r="J337" s="37">
        <v>0</v>
      </c>
      <c r="K337" s="37">
        <v>0</v>
      </c>
      <c r="L337" s="37">
        <v>0</v>
      </c>
      <c r="M337" s="49" t="e">
        <f>IF(Table26[[#This Row],[جایگاه سازمانی]]="عملیاتی",(Table26[[#This Row],[تعداد ماموریت شهری]]/7+Table26[[#This Row],[تعداد ماموریت جاده ای]]/3)*0.1+1,0)</f>
        <v>#N/A</v>
      </c>
      <c r="N337" s="52" t="e">
        <f ca="1">IF(Table26[[#This Row],[جایگاه سازمانی]]="دیسپچ",OFFSET(TblDispatch[[#Headers],[امتیاز]],MATCH(Table26[[#This Row],[تعداد تماس در دوره]]/'تنظیمات دوره'!$B$3,TblDispatch[کف],1),0)*'تنظیمات دوره'!$B$3,0)</f>
        <v>#N/A</v>
      </c>
      <c r="O337" s="49" t="e">
        <f>IF(Table26[[#This Row],[جایگاه سازمانی]]="ستاد",(Table26[[#This Row],[تعداد بازدید میدانی در دوره]]/2+Table26[[#This Row],[تعداد فرماندهی حادثه در دوره]])*0.1+1,0)</f>
        <v>#N/A</v>
      </c>
      <c r="P337" s="49" t="e">
        <f>SUM(Table26[[#This Row],[عملکرد دوره عملیاتی]:[عملکرد دوره ستادی]])</f>
        <v>#N/A</v>
      </c>
      <c r="Q337" s="48">
        <v>96</v>
      </c>
      <c r="R337" s="48">
        <f ca="1">OFFSET(Table10[[#Headers],[امتیاز]],MATCH(Table26[[#This Row],[رضایت]],Table10[کف],1),0)</f>
        <v>5</v>
      </c>
      <c r="S337" s="49" t="e">
        <f ca="1">(VLOOKUP(Table26[[#This Row],[شماره پرسنلی]],Table1[#All],16,FALSE)+Table26[[#This Row],[امتیاز کارکرد]]+Table26[[#This Row],[امتیاز رضایت]])*Table26[[#This Row],[رتبه کارمند]]*Table26[[#This Row],[امتیاز عملکرد]]</f>
        <v>#N/A</v>
      </c>
      <c r="T337" s="50" t="e">
        <f ca="1">ROUND(Table26[[#This Row],[امتیاز نهایی]]*'تنظیمات دوره'!$B$6,0)</f>
        <v>#N/A</v>
      </c>
      <c r="U337" s="43"/>
    </row>
    <row r="338" spans="1:21" s="54" customFormat="1" x14ac:dyDescent="0.15">
      <c r="A338" s="42">
        <v>335</v>
      </c>
      <c r="B338" s="35"/>
      <c r="C338" s="35" t="e">
        <f>VLOOKUP(Table26[[#This Row],[شماره پرسنلی]],Table1[[شماره پرسنلی]:[نام خانوادگی]],2,FALSE)&amp; " " &amp; VLOOKUP(Table26[[#This Row],[شماره پرسنلی]],Table1[[شماره پرسنلی]:[نام خانوادگی]],3,FALSE)</f>
        <v>#N/A</v>
      </c>
      <c r="D338" s="36" t="e">
        <f>VLOOKUP(Table26[[#This Row],[شماره پرسنلی]],Table1[#All],7,FALSE)</f>
        <v>#N/A</v>
      </c>
      <c r="E338" s="48" t="e">
        <f>VLOOKUP(Table26[[#This Row],[شماره پرسنلی]],Table1[#All],6,FALSE)</f>
        <v>#N/A</v>
      </c>
      <c r="F338" s="37">
        <v>408</v>
      </c>
      <c r="G338" s="49">
        <f>Table26[[#This Row],[کارکرد دوره (ساعت)]]/8*'جداول پایه'!$B$24</f>
        <v>5.1000000000000005</v>
      </c>
      <c r="H338" s="37">
        <v>0</v>
      </c>
      <c r="I338" s="37">
        <v>10</v>
      </c>
      <c r="J338" s="37">
        <v>0</v>
      </c>
      <c r="K338" s="37">
        <v>0</v>
      </c>
      <c r="L338" s="37">
        <v>0</v>
      </c>
      <c r="M338" s="49" t="e">
        <f>IF(Table26[[#This Row],[جایگاه سازمانی]]="عملیاتی",(Table26[[#This Row],[تعداد ماموریت شهری]]/7+Table26[[#This Row],[تعداد ماموریت جاده ای]]/3)*0.1+1,0)</f>
        <v>#N/A</v>
      </c>
      <c r="N338" s="52" t="e">
        <f ca="1">IF(Table26[[#This Row],[جایگاه سازمانی]]="دیسپچ",OFFSET(TblDispatch[[#Headers],[امتیاز]],MATCH(Table26[[#This Row],[تعداد تماس در دوره]]/'تنظیمات دوره'!$B$3,TblDispatch[کف],1),0)*'تنظیمات دوره'!$B$3,0)</f>
        <v>#N/A</v>
      </c>
      <c r="O338" s="49" t="e">
        <f>IF(Table26[[#This Row],[جایگاه سازمانی]]="ستاد",(Table26[[#This Row],[تعداد بازدید میدانی در دوره]]/2+Table26[[#This Row],[تعداد فرماندهی حادثه در دوره]])*0.1+1,0)</f>
        <v>#N/A</v>
      </c>
      <c r="P338" s="49" t="e">
        <f>SUM(Table26[[#This Row],[عملکرد دوره عملیاتی]:[عملکرد دوره ستادی]])</f>
        <v>#N/A</v>
      </c>
      <c r="Q338" s="48">
        <v>95</v>
      </c>
      <c r="R338" s="48">
        <f ca="1">OFFSET(Table10[[#Headers],[امتیاز]],MATCH(Table26[[#This Row],[رضایت]],Table10[کف],1),0)</f>
        <v>5</v>
      </c>
      <c r="S338" s="49" t="e">
        <f ca="1">(VLOOKUP(Table26[[#This Row],[شماره پرسنلی]],Table1[#All],16,FALSE)+Table26[[#This Row],[امتیاز کارکرد]]+Table26[[#This Row],[امتیاز رضایت]])*Table26[[#This Row],[رتبه کارمند]]*Table26[[#This Row],[امتیاز عملکرد]]</f>
        <v>#N/A</v>
      </c>
      <c r="T338" s="50" t="e">
        <f ca="1">ROUND(Table26[[#This Row],[امتیاز نهایی]]*'تنظیمات دوره'!$B$6,0)</f>
        <v>#N/A</v>
      </c>
      <c r="U338" s="43"/>
    </row>
    <row r="339" spans="1:21" s="79" customFormat="1" x14ac:dyDescent="0.15">
      <c r="A339" s="42">
        <v>336</v>
      </c>
      <c r="B339" s="35"/>
      <c r="C339" s="35" t="e">
        <f>VLOOKUP(Table26[[#This Row],[شماره پرسنلی]],Table1[[شماره پرسنلی]:[نام خانوادگی]],2,FALSE)&amp; " " &amp; VLOOKUP(Table26[[#This Row],[شماره پرسنلی]],Table1[[شماره پرسنلی]:[نام خانوادگی]],3,FALSE)</f>
        <v>#N/A</v>
      </c>
      <c r="D339" s="36" t="e">
        <f>VLOOKUP(Table26[[#This Row],[شماره پرسنلی]],Table1[#All],7,FALSE)</f>
        <v>#N/A</v>
      </c>
      <c r="E339" s="48" t="e">
        <f>VLOOKUP(Table26[[#This Row],[شماره پرسنلی]],Table1[#All],6,FALSE)</f>
        <v>#N/A</v>
      </c>
      <c r="F339" s="37">
        <v>432</v>
      </c>
      <c r="G339" s="49">
        <f>Table26[[#This Row],[کارکرد دوره (ساعت)]]/8*'جداول پایه'!$B$24</f>
        <v>5.4</v>
      </c>
      <c r="H339" s="37">
        <v>2</v>
      </c>
      <c r="I339" s="37">
        <v>24</v>
      </c>
      <c r="J339" s="37">
        <v>0</v>
      </c>
      <c r="K339" s="37">
        <v>0</v>
      </c>
      <c r="L339" s="37">
        <v>0</v>
      </c>
      <c r="M339" s="49" t="e">
        <f>IF(Table26[[#This Row],[جایگاه سازمانی]]="عملیاتی",(Table26[[#This Row],[تعداد ماموریت شهری]]/7+Table26[[#This Row],[تعداد ماموریت جاده ای]]/3)*0.1+1,0)</f>
        <v>#N/A</v>
      </c>
      <c r="N339" s="52" t="e">
        <f ca="1">IF(Table26[[#This Row],[جایگاه سازمانی]]="دیسپچ",OFFSET(TblDispatch[[#Headers],[امتیاز]],MATCH(Table26[[#This Row],[تعداد تماس در دوره]]/'تنظیمات دوره'!$B$3,TblDispatch[کف],1),0)*'تنظیمات دوره'!$B$3,0)</f>
        <v>#N/A</v>
      </c>
      <c r="O339" s="49" t="e">
        <f>IF(Table26[[#This Row],[جایگاه سازمانی]]="ستاد",(Table26[[#This Row],[تعداد بازدید میدانی در دوره]]/2+Table26[[#This Row],[تعداد فرماندهی حادثه در دوره]])*0.1+1,0)</f>
        <v>#N/A</v>
      </c>
      <c r="P339" s="49" t="e">
        <f>SUM(Table26[[#This Row],[عملکرد دوره عملیاتی]:[عملکرد دوره ستادی]])</f>
        <v>#N/A</v>
      </c>
      <c r="Q339" s="48">
        <v>97</v>
      </c>
      <c r="R339" s="48">
        <f ca="1">OFFSET(Table10[[#Headers],[امتیاز]],MATCH(Table26[[#This Row],[رضایت]],Table10[کف],1),0)</f>
        <v>5</v>
      </c>
      <c r="S339" s="49" t="e">
        <f ca="1">(VLOOKUP(Table26[[#This Row],[شماره پرسنلی]],Table1[#All],16,FALSE)+Table26[[#This Row],[امتیاز کارکرد]]+Table26[[#This Row],[امتیاز رضایت]])*Table26[[#This Row],[رتبه کارمند]]*Table26[[#This Row],[امتیاز عملکرد]]</f>
        <v>#N/A</v>
      </c>
      <c r="T339" s="50" t="e">
        <f ca="1">ROUND(Table26[[#This Row],[امتیاز نهایی]]*'تنظیمات دوره'!$B$6,0)</f>
        <v>#N/A</v>
      </c>
      <c r="U339" s="43"/>
    </row>
    <row r="340" spans="1:21" s="80" customFormat="1" x14ac:dyDescent="0.15">
      <c r="A340" s="42">
        <v>337</v>
      </c>
      <c r="B340" s="51"/>
      <c r="C340" s="51" t="e">
        <f>VLOOKUP(Table26[[#This Row],[شماره پرسنلی]],Table1[[شماره پرسنلی]:[نام خانوادگی]],2,FALSE)&amp; " " &amp; VLOOKUP(Table26[[#This Row],[شماره پرسنلی]],Table1[[شماره پرسنلی]:[نام خانوادگی]],3,FALSE)</f>
        <v>#N/A</v>
      </c>
      <c r="D340" s="36" t="e">
        <f>VLOOKUP(Table26[[#This Row],[شماره پرسنلی]],Table1[#All],7,FALSE)</f>
        <v>#N/A</v>
      </c>
      <c r="E340" s="48" t="e">
        <f>VLOOKUP(Table26[[#This Row],[شماره پرسنلی]],Table1[#All],6,FALSE)</f>
        <v>#N/A</v>
      </c>
      <c r="F340" s="51">
        <v>456</v>
      </c>
      <c r="G340" s="73">
        <f>Table26[[#This Row],[کارکرد دوره (ساعت)]]/8*'جداول پایه'!$B$24</f>
        <v>5.7</v>
      </c>
      <c r="H340" s="51">
        <v>1</v>
      </c>
      <c r="I340" s="51">
        <v>28</v>
      </c>
      <c r="J340" s="51">
        <v>0</v>
      </c>
      <c r="K340" s="51">
        <v>0</v>
      </c>
      <c r="L340" s="51">
        <v>0</v>
      </c>
      <c r="M340" s="73" t="e">
        <f>IF(Table26[[#This Row],[جایگاه سازمانی]]="عملیاتی",(Table26[[#This Row],[تعداد ماموریت شهری]]/7+Table26[[#This Row],[تعداد ماموریت جاده ای]]/3)*0.1+1,0)</f>
        <v>#N/A</v>
      </c>
      <c r="N340" s="74" t="e">
        <f ca="1">IF(Table26[[#This Row],[جایگاه سازمانی]]="دیسپچ",OFFSET(TblDispatch[[#Headers],[امتیاز]],MATCH(Table26[[#This Row],[تعداد تماس در دوره]]/'تنظیمات دوره'!$B$3,TblDispatch[کف],1),0)*'تنظیمات دوره'!$B$3,0)</f>
        <v>#N/A</v>
      </c>
      <c r="O340" s="73" t="e">
        <f>IF(Table26[[#This Row],[جایگاه سازمانی]]="ستاد",(Table26[[#This Row],[تعداد بازدید میدانی در دوره]]/2+Table26[[#This Row],[تعداد فرماندهی حادثه در دوره]])*0.1+1,0)</f>
        <v>#N/A</v>
      </c>
      <c r="P340" s="73" t="e">
        <f>SUM(Table26[[#This Row],[عملکرد دوره عملیاتی]:[عملکرد دوره ستادی]])</f>
        <v>#N/A</v>
      </c>
      <c r="Q340" s="72">
        <v>95</v>
      </c>
      <c r="R340" s="72">
        <f ca="1">OFFSET(Table10[[#Headers],[امتیاز]],MATCH(Table26[[#This Row],[رضایت]],Table10[کف],1),0)</f>
        <v>5</v>
      </c>
      <c r="S340" s="73" t="e">
        <f ca="1">(VLOOKUP(Table26[[#This Row],[شماره پرسنلی]],Table1[#All],16,FALSE)+Table26[[#This Row],[امتیاز کارکرد]]+Table26[[#This Row],[امتیاز رضایت]])*Table26[[#This Row],[رتبه کارمند]]*Table26[[#This Row],[امتیاز عملکرد]]</f>
        <v>#N/A</v>
      </c>
      <c r="T340" s="50" t="e">
        <f ca="1">ROUND(Table26[[#This Row],[امتیاز نهایی]]*'تنظیمات دوره'!$B$6,0)</f>
        <v>#N/A</v>
      </c>
      <c r="U340" s="43"/>
    </row>
    <row r="341" spans="1:21" s="80" customFormat="1" x14ac:dyDescent="0.15">
      <c r="A341" s="42">
        <v>338</v>
      </c>
      <c r="B341" s="51"/>
      <c r="C341" s="51" t="e">
        <f>VLOOKUP(Table26[[#This Row],[شماره پرسنلی]],Table1[[شماره پرسنلی]:[نام خانوادگی]],2,FALSE)&amp; " " &amp; VLOOKUP(Table26[[#This Row],[شماره پرسنلی]],Table1[[شماره پرسنلی]:[نام خانوادگی]],3,FALSE)</f>
        <v>#N/A</v>
      </c>
      <c r="D341" s="36" t="e">
        <f>VLOOKUP(Table26[[#This Row],[شماره پرسنلی]],Table1[#All],7,FALSE)</f>
        <v>#N/A</v>
      </c>
      <c r="E341" s="48" t="e">
        <f>VLOOKUP(Table26[[#This Row],[شماره پرسنلی]],Table1[#All],6,FALSE)</f>
        <v>#N/A</v>
      </c>
      <c r="F341" s="51">
        <v>432</v>
      </c>
      <c r="G341" s="73">
        <f>Table26[[#This Row],[کارکرد دوره (ساعت)]]/8*'جداول پایه'!$B$24</f>
        <v>5.4</v>
      </c>
      <c r="H341" s="51">
        <v>0</v>
      </c>
      <c r="I341" s="51">
        <v>4</v>
      </c>
      <c r="J341" s="51">
        <v>0</v>
      </c>
      <c r="K341" s="51">
        <v>0</v>
      </c>
      <c r="L341" s="51">
        <v>0</v>
      </c>
      <c r="M341" s="73" t="e">
        <f>IF(Table26[[#This Row],[جایگاه سازمانی]]="عملیاتی",(Table26[[#This Row],[تعداد ماموریت شهری]]/7+Table26[[#This Row],[تعداد ماموریت جاده ای]]/3)*0.1+1,0)</f>
        <v>#N/A</v>
      </c>
      <c r="N341" s="74" t="e">
        <f ca="1">IF(Table26[[#This Row],[جایگاه سازمانی]]="دیسپچ",OFFSET(TblDispatch[[#Headers],[امتیاز]],MATCH(Table26[[#This Row],[تعداد تماس در دوره]]/'تنظیمات دوره'!$B$3,TblDispatch[کف],1),0)*'تنظیمات دوره'!$B$3,0)</f>
        <v>#N/A</v>
      </c>
      <c r="O341" s="73" t="e">
        <f>IF(Table26[[#This Row],[جایگاه سازمانی]]="ستاد",(Table26[[#This Row],[تعداد بازدید میدانی در دوره]]/2+Table26[[#This Row],[تعداد فرماندهی حادثه در دوره]])*0.1+1,0)</f>
        <v>#N/A</v>
      </c>
      <c r="P341" s="73" t="e">
        <f>SUM(Table26[[#This Row],[عملکرد دوره عملیاتی]:[عملکرد دوره ستادی]])</f>
        <v>#N/A</v>
      </c>
      <c r="Q341" s="72">
        <v>98</v>
      </c>
      <c r="R341" s="72">
        <f ca="1">OFFSET(Table10[[#Headers],[امتیاز]],MATCH(Table26[[#This Row],[رضایت]],Table10[کف],1),0)</f>
        <v>5</v>
      </c>
      <c r="S341" s="73" t="e">
        <f ca="1">(VLOOKUP(Table26[[#This Row],[شماره پرسنلی]],Table1[#All],16,FALSE)+Table26[[#This Row],[امتیاز کارکرد]]+Table26[[#This Row],[امتیاز رضایت]])*Table26[[#This Row],[رتبه کارمند]]*Table26[[#This Row],[امتیاز عملکرد]]</f>
        <v>#N/A</v>
      </c>
      <c r="T341" s="50" t="e">
        <f ca="1">ROUND(Table26[[#This Row],[امتیاز نهایی]]*'تنظیمات دوره'!$B$6,0)</f>
        <v>#N/A</v>
      </c>
      <c r="U341" s="43"/>
    </row>
    <row r="342" spans="1:21" s="54" customFormat="1" x14ac:dyDescent="0.15">
      <c r="A342" s="42">
        <v>339</v>
      </c>
      <c r="B342" s="35"/>
      <c r="C342" s="35" t="e">
        <f>VLOOKUP(Table26[[#This Row],[شماره پرسنلی]],Table1[[شماره پرسنلی]:[نام خانوادگی]],2,FALSE)&amp; " " &amp; VLOOKUP(Table26[[#This Row],[شماره پرسنلی]],Table1[[شماره پرسنلی]:[نام خانوادگی]],3,FALSE)</f>
        <v>#N/A</v>
      </c>
      <c r="D342" s="36" t="e">
        <f>VLOOKUP(Table26[[#This Row],[شماره پرسنلی]],Table1[#All],7,FALSE)</f>
        <v>#N/A</v>
      </c>
      <c r="E342" s="48" t="e">
        <f>VLOOKUP(Table26[[#This Row],[شماره پرسنلی]],Table1[#All],6,FALSE)</f>
        <v>#N/A</v>
      </c>
      <c r="F342" s="37">
        <v>432</v>
      </c>
      <c r="G342" s="49">
        <f>Table26[[#This Row],[کارکرد دوره (ساعت)]]/8*'جداول پایه'!$B$24</f>
        <v>5.4</v>
      </c>
      <c r="H342" s="37">
        <v>2</v>
      </c>
      <c r="I342" s="37">
        <v>8</v>
      </c>
      <c r="J342" s="37">
        <v>0</v>
      </c>
      <c r="K342" s="37">
        <v>0</v>
      </c>
      <c r="L342" s="37">
        <v>0</v>
      </c>
      <c r="M342" s="49" t="e">
        <f>IF(Table26[[#This Row],[جایگاه سازمانی]]="عملیاتی",(Table26[[#This Row],[تعداد ماموریت شهری]]/7+Table26[[#This Row],[تعداد ماموریت جاده ای]]/3)*0.1+1,0)</f>
        <v>#N/A</v>
      </c>
      <c r="N342" s="52" t="e">
        <f ca="1">IF(Table26[[#This Row],[جایگاه سازمانی]]="دیسپچ",OFFSET(TblDispatch[[#Headers],[امتیاز]],MATCH(Table26[[#This Row],[تعداد تماس در دوره]]/'تنظیمات دوره'!$B$3,TblDispatch[کف],1),0)*'تنظیمات دوره'!$B$3,0)</f>
        <v>#N/A</v>
      </c>
      <c r="O342" s="49" t="e">
        <f>IF(Table26[[#This Row],[جایگاه سازمانی]]="ستاد",(Table26[[#This Row],[تعداد بازدید میدانی در دوره]]/2+Table26[[#This Row],[تعداد فرماندهی حادثه در دوره]])*0.1+1,0)</f>
        <v>#N/A</v>
      </c>
      <c r="P342" s="49" t="e">
        <f>SUM(Table26[[#This Row],[عملکرد دوره عملیاتی]:[عملکرد دوره ستادی]])</f>
        <v>#N/A</v>
      </c>
      <c r="Q342" s="48">
        <v>50</v>
      </c>
      <c r="R342" s="48">
        <f ca="1">OFFSET(Table10[[#Headers],[امتیاز]],MATCH(Table26[[#This Row],[رضایت]],Table10[کف],1),0)</f>
        <v>0.6</v>
      </c>
      <c r="S342" s="49" t="e">
        <f ca="1">(VLOOKUP(Table26[[#This Row],[شماره پرسنلی]],Table1[#All],16,FALSE)+Table26[[#This Row],[امتیاز کارکرد]]+Table26[[#This Row],[امتیاز رضایت]])*Table26[[#This Row],[رتبه کارمند]]*Table26[[#This Row],[امتیاز عملکرد]]</f>
        <v>#N/A</v>
      </c>
      <c r="T342" s="50" t="e">
        <f ca="1">ROUND(Table26[[#This Row],[امتیاز نهایی]]*'تنظیمات دوره'!$B$6,0)</f>
        <v>#N/A</v>
      </c>
      <c r="U342" s="43"/>
    </row>
    <row r="343" spans="1:21" s="54" customFormat="1" x14ac:dyDescent="0.15">
      <c r="A343" s="42">
        <v>340</v>
      </c>
      <c r="B343" s="35"/>
      <c r="C343" s="35" t="e">
        <f>VLOOKUP(Table26[[#This Row],[شماره پرسنلی]],Table1[[شماره پرسنلی]:[نام خانوادگی]],2,FALSE)&amp; " " &amp; VLOOKUP(Table26[[#This Row],[شماره پرسنلی]],Table1[[شماره پرسنلی]:[نام خانوادگی]],3,FALSE)</f>
        <v>#N/A</v>
      </c>
      <c r="D343" s="36" t="e">
        <f>VLOOKUP(Table26[[#This Row],[شماره پرسنلی]],Table1[#All],7,FALSE)</f>
        <v>#N/A</v>
      </c>
      <c r="E343" s="48" t="e">
        <f>VLOOKUP(Table26[[#This Row],[شماره پرسنلی]],Table1[#All],6,FALSE)</f>
        <v>#N/A</v>
      </c>
      <c r="F343" s="37">
        <v>432</v>
      </c>
      <c r="G343" s="49">
        <f>Table26[[#This Row],[کارکرد دوره (ساعت)]]/8*'جداول پایه'!$B$24</f>
        <v>5.4</v>
      </c>
      <c r="H343" s="37">
        <v>0</v>
      </c>
      <c r="I343" s="37">
        <v>5</v>
      </c>
      <c r="J343" s="37">
        <v>0</v>
      </c>
      <c r="K343" s="37">
        <v>0</v>
      </c>
      <c r="L343" s="37">
        <v>0</v>
      </c>
      <c r="M343" s="49" t="e">
        <f>IF(Table26[[#This Row],[جایگاه سازمانی]]="عملیاتی",(Table26[[#This Row],[تعداد ماموریت شهری]]/7+Table26[[#This Row],[تعداد ماموریت جاده ای]]/3)*0.1+1,0)</f>
        <v>#N/A</v>
      </c>
      <c r="N343" s="52" t="e">
        <f ca="1">IF(Table26[[#This Row],[جایگاه سازمانی]]="دیسپچ",OFFSET(TblDispatch[[#Headers],[امتیاز]],MATCH(Table26[[#This Row],[تعداد تماس در دوره]]/'تنظیمات دوره'!$B$3,TblDispatch[کف],1),0)*'تنظیمات دوره'!$B$3,0)</f>
        <v>#N/A</v>
      </c>
      <c r="O343" s="49" t="e">
        <f>IF(Table26[[#This Row],[جایگاه سازمانی]]="ستاد",(Table26[[#This Row],[تعداد بازدید میدانی در دوره]]/2+Table26[[#This Row],[تعداد فرماندهی حادثه در دوره]])*0.1+1,0)</f>
        <v>#N/A</v>
      </c>
      <c r="P343" s="49" t="e">
        <f>SUM(Table26[[#This Row],[عملکرد دوره عملیاتی]:[عملکرد دوره ستادی]])</f>
        <v>#N/A</v>
      </c>
      <c r="Q343" s="48">
        <v>100</v>
      </c>
      <c r="R343" s="48">
        <f ca="1">OFFSET(Table10[[#Headers],[امتیاز]],MATCH(Table26[[#This Row],[رضایت]],Table10[کف],1),0)</f>
        <v>5</v>
      </c>
      <c r="S343" s="49" t="e">
        <f ca="1">(VLOOKUP(Table26[[#This Row],[شماره پرسنلی]],Table1[#All],16,FALSE)+Table26[[#This Row],[امتیاز کارکرد]]+Table26[[#This Row],[امتیاز رضایت]])*Table26[[#This Row],[رتبه کارمند]]*Table26[[#This Row],[امتیاز عملکرد]]</f>
        <v>#N/A</v>
      </c>
      <c r="T343" s="50" t="e">
        <f ca="1">ROUND(Table26[[#This Row],[امتیاز نهایی]]*'تنظیمات دوره'!$B$6,0)</f>
        <v>#N/A</v>
      </c>
      <c r="U343" s="43"/>
    </row>
    <row r="344" spans="1:21" s="54" customFormat="1" x14ac:dyDescent="0.15">
      <c r="A344" s="42">
        <v>341</v>
      </c>
      <c r="B344" s="35"/>
      <c r="C344" s="35" t="e">
        <f>VLOOKUP(Table26[[#This Row],[شماره پرسنلی]],Table1[[شماره پرسنلی]:[نام خانوادگی]],2,FALSE)&amp; " " &amp; VLOOKUP(Table26[[#This Row],[شماره پرسنلی]],Table1[[شماره پرسنلی]:[نام خانوادگی]],3,FALSE)</f>
        <v>#N/A</v>
      </c>
      <c r="D344" s="36" t="e">
        <f>VLOOKUP(Table26[[#This Row],[شماره پرسنلی]],Table1[#All],7,FALSE)</f>
        <v>#N/A</v>
      </c>
      <c r="E344" s="48" t="e">
        <f>VLOOKUP(Table26[[#This Row],[شماره پرسنلی]],Table1[#All],6,FALSE)</f>
        <v>#N/A</v>
      </c>
      <c r="F344" s="37">
        <v>432</v>
      </c>
      <c r="G344" s="49">
        <f>Table26[[#This Row],[کارکرد دوره (ساعت)]]/8*'جداول پایه'!$B$24</f>
        <v>5.4</v>
      </c>
      <c r="H344" s="37">
        <v>0</v>
      </c>
      <c r="I344" s="37">
        <v>17</v>
      </c>
      <c r="J344" s="37">
        <v>0</v>
      </c>
      <c r="K344" s="37">
        <v>0</v>
      </c>
      <c r="L344" s="37">
        <v>0</v>
      </c>
      <c r="M344" s="49" t="e">
        <f>IF(Table26[[#This Row],[جایگاه سازمانی]]="عملیاتی",(Table26[[#This Row],[تعداد ماموریت شهری]]/7+Table26[[#This Row],[تعداد ماموریت جاده ای]]/3)*0.1+1,0)</f>
        <v>#N/A</v>
      </c>
      <c r="N344" s="52" t="e">
        <f ca="1">IF(Table26[[#This Row],[جایگاه سازمانی]]="دیسپچ",OFFSET(TblDispatch[[#Headers],[امتیاز]],MATCH(Table26[[#This Row],[تعداد تماس در دوره]]/'تنظیمات دوره'!$B$3,TblDispatch[کف],1),0)*'تنظیمات دوره'!$B$3,0)</f>
        <v>#N/A</v>
      </c>
      <c r="O344" s="49" t="e">
        <f>IF(Table26[[#This Row],[جایگاه سازمانی]]="ستاد",(Table26[[#This Row],[تعداد بازدید میدانی در دوره]]/2+Table26[[#This Row],[تعداد فرماندهی حادثه در دوره]])*0.1+1,0)</f>
        <v>#N/A</v>
      </c>
      <c r="P344" s="49" t="e">
        <f>SUM(Table26[[#This Row],[عملکرد دوره عملیاتی]:[عملکرد دوره ستادی]])</f>
        <v>#N/A</v>
      </c>
      <c r="Q344" s="48">
        <v>100</v>
      </c>
      <c r="R344" s="48">
        <f ca="1">OFFSET(Table10[[#Headers],[امتیاز]],MATCH(Table26[[#This Row],[رضایت]],Table10[کف],1),0)</f>
        <v>5</v>
      </c>
      <c r="S344" s="49" t="e">
        <f ca="1">(VLOOKUP(Table26[[#This Row],[شماره پرسنلی]],Table1[#All],16,FALSE)+Table26[[#This Row],[امتیاز کارکرد]]+Table26[[#This Row],[امتیاز رضایت]])*Table26[[#This Row],[رتبه کارمند]]*Table26[[#This Row],[امتیاز عملکرد]]</f>
        <v>#N/A</v>
      </c>
      <c r="T344" s="50" t="e">
        <f ca="1">ROUND(Table26[[#This Row],[امتیاز نهایی]]*'تنظیمات دوره'!$B$6,0)</f>
        <v>#N/A</v>
      </c>
      <c r="U344" s="43"/>
    </row>
    <row r="345" spans="1:21" s="79" customFormat="1" x14ac:dyDescent="0.15">
      <c r="A345" s="42">
        <v>342</v>
      </c>
      <c r="B345" s="35"/>
      <c r="C345" s="35" t="e">
        <f>VLOOKUP(Table26[[#This Row],[شماره پرسنلی]],Table1[[شماره پرسنلی]:[نام خانوادگی]],2,FALSE)&amp; " " &amp; VLOOKUP(Table26[[#This Row],[شماره پرسنلی]],Table1[[شماره پرسنلی]:[نام خانوادگی]],3,FALSE)</f>
        <v>#N/A</v>
      </c>
      <c r="D345" s="36" t="e">
        <f>VLOOKUP(Table26[[#This Row],[شماره پرسنلی]],Table1[#All],7,FALSE)</f>
        <v>#N/A</v>
      </c>
      <c r="E345" s="48" t="e">
        <f>VLOOKUP(Table26[[#This Row],[شماره پرسنلی]],Table1[#All],6,FALSE)</f>
        <v>#N/A</v>
      </c>
      <c r="F345" s="37">
        <v>432</v>
      </c>
      <c r="G345" s="49">
        <f>Table26[[#This Row],[کارکرد دوره (ساعت)]]/8*'جداول پایه'!$B$24</f>
        <v>5.4</v>
      </c>
      <c r="H345" s="37">
        <v>0</v>
      </c>
      <c r="I345" s="37">
        <v>7</v>
      </c>
      <c r="J345" s="37">
        <v>0</v>
      </c>
      <c r="K345" s="37">
        <v>0</v>
      </c>
      <c r="L345" s="37">
        <v>0</v>
      </c>
      <c r="M345" s="49" t="e">
        <f>IF(Table26[[#This Row],[جایگاه سازمانی]]="عملیاتی",(Table26[[#This Row],[تعداد ماموریت شهری]]/7+Table26[[#This Row],[تعداد ماموریت جاده ای]]/3)*0.1+1,0)</f>
        <v>#N/A</v>
      </c>
      <c r="N345" s="52" t="e">
        <f ca="1">IF(Table26[[#This Row],[جایگاه سازمانی]]="دیسپچ",OFFSET(TblDispatch[[#Headers],[امتیاز]],MATCH(Table26[[#This Row],[تعداد تماس در دوره]]/'تنظیمات دوره'!$B$3,TblDispatch[کف],1),0)*'تنظیمات دوره'!$B$3,0)</f>
        <v>#N/A</v>
      </c>
      <c r="O345" s="49" t="e">
        <f>IF(Table26[[#This Row],[جایگاه سازمانی]]="ستاد",(Table26[[#This Row],[تعداد بازدید میدانی در دوره]]/2+Table26[[#This Row],[تعداد فرماندهی حادثه در دوره]])*0.1+1,0)</f>
        <v>#N/A</v>
      </c>
      <c r="P345" s="49" t="e">
        <f>SUM(Table26[[#This Row],[عملکرد دوره عملیاتی]:[عملکرد دوره ستادی]])</f>
        <v>#N/A</v>
      </c>
      <c r="Q345" s="48">
        <v>99</v>
      </c>
      <c r="R345" s="48">
        <f ca="1">OFFSET(Table10[[#Headers],[امتیاز]],MATCH(Table26[[#This Row],[رضایت]],Table10[کف],1),0)</f>
        <v>5</v>
      </c>
      <c r="S345" s="49" t="e">
        <f ca="1">(VLOOKUP(Table26[[#This Row],[شماره پرسنلی]],Table1[#All],16,FALSE)+Table26[[#This Row],[امتیاز کارکرد]]+Table26[[#This Row],[امتیاز رضایت]])*Table26[[#This Row],[رتبه کارمند]]*Table26[[#This Row],[امتیاز عملکرد]]</f>
        <v>#N/A</v>
      </c>
      <c r="T345" s="50" t="e">
        <f ca="1">ROUND(Table26[[#This Row],[امتیاز نهایی]]*'تنظیمات دوره'!$B$6,0)</f>
        <v>#N/A</v>
      </c>
      <c r="U345" s="43"/>
    </row>
    <row r="346" spans="1:21" s="54" customFormat="1" x14ac:dyDescent="0.15">
      <c r="A346" s="42">
        <v>343</v>
      </c>
      <c r="B346" s="35"/>
      <c r="C346" s="51" t="e">
        <f>VLOOKUP(Table26[[#This Row],[شماره پرسنلی]],Table1[[شماره پرسنلی]:[نام خانوادگی]],2,FALSE)&amp; " " &amp; VLOOKUP(Table26[[#This Row],[شماره پرسنلی]],Table1[[شماره پرسنلی]:[نام خانوادگی]],3,FALSE)</f>
        <v>#N/A</v>
      </c>
      <c r="D346" s="36" t="e">
        <f>VLOOKUP(Table26[[#This Row],[شماره پرسنلی]],Table1[#All],7,FALSE)</f>
        <v>#N/A</v>
      </c>
      <c r="E346" s="48" t="e">
        <f>VLOOKUP(Table26[[#This Row],[شماره پرسنلی]],Table1[#All],6,FALSE)</f>
        <v>#N/A</v>
      </c>
      <c r="F346" s="51">
        <v>432</v>
      </c>
      <c r="G346" s="73">
        <f>Table26[[#This Row],[کارکرد دوره (ساعت)]]/8*'جداول پایه'!$B$24</f>
        <v>5.4</v>
      </c>
      <c r="H346" s="51">
        <v>0</v>
      </c>
      <c r="I346" s="51">
        <v>7</v>
      </c>
      <c r="J346" s="51">
        <v>0</v>
      </c>
      <c r="K346" s="51">
        <v>0</v>
      </c>
      <c r="L346" s="51">
        <v>0</v>
      </c>
      <c r="M346" s="73" t="e">
        <f>IF(Table26[[#This Row],[جایگاه سازمانی]]="عملیاتی",(Table26[[#This Row],[تعداد ماموریت شهری]]/7+Table26[[#This Row],[تعداد ماموریت جاده ای]]/3)*0.1+1,0)</f>
        <v>#N/A</v>
      </c>
      <c r="N346" s="74" t="e">
        <f ca="1">IF(Table26[[#This Row],[جایگاه سازمانی]]="دیسپچ",OFFSET(TblDispatch[[#Headers],[امتیاز]],MATCH(Table26[[#This Row],[تعداد تماس در دوره]]/'تنظیمات دوره'!$B$3,TblDispatch[کف],1),0)*'تنظیمات دوره'!$B$3,0)</f>
        <v>#N/A</v>
      </c>
      <c r="O346" s="73" t="e">
        <f>IF(Table26[[#This Row],[جایگاه سازمانی]]="ستاد",(Table26[[#This Row],[تعداد بازدید میدانی در دوره]]/2+Table26[[#This Row],[تعداد فرماندهی حادثه در دوره]])*0.1+1,0)</f>
        <v>#N/A</v>
      </c>
      <c r="P346" s="73" t="e">
        <f>SUM(Table26[[#This Row],[عملکرد دوره عملیاتی]:[عملکرد دوره ستادی]])</f>
        <v>#N/A</v>
      </c>
      <c r="Q346" s="72">
        <v>99</v>
      </c>
      <c r="R346" s="72">
        <f ca="1">OFFSET(Table10[[#Headers],[امتیاز]],MATCH(Table26[[#This Row],[رضایت]],Table10[کف],1),0)</f>
        <v>5</v>
      </c>
      <c r="S346" s="73" t="e">
        <f ca="1">(VLOOKUP(Table26[[#This Row],[شماره پرسنلی]],Table1[#All],16,FALSE)+Table26[[#This Row],[امتیاز کارکرد]]+Table26[[#This Row],[امتیاز رضایت]])*Table26[[#This Row],[رتبه کارمند]]*Table26[[#This Row],[امتیاز عملکرد]]</f>
        <v>#N/A</v>
      </c>
      <c r="T346" s="50" t="e">
        <f ca="1">ROUND(Table26[[#This Row],[امتیاز نهایی]]*'تنظیمات دوره'!$B$6,0)</f>
        <v>#N/A</v>
      </c>
      <c r="U346" s="43"/>
    </row>
    <row r="347" spans="1:21" s="54" customFormat="1" x14ac:dyDescent="0.15">
      <c r="A347" s="42">
        <v>344</v>
      </c>
      <c r="B347" s="35"/>
      <c r="C347" s="35" t="e">
        <f>VLOOKUP(Table26[[#This Row],[شماره پرسنلی]],Table1[[شماره پرسنلی]:[نام خانوادگی]],2,FALSE)&amp; " " &amp; VLOOKUP(Table26[[#This Row],[شماره پرسنلی]],Table1[[شماره پرسنلی]:[نام خانوادگی]],3,FALSE)</f>
        <v>#N/A</v>
      </c>
      <c r="D347" s="36" t="e">
        <f>VLOOKUP(Table26[[#This Row],[شماره پرسنلی]],Table1[#All],7,FALSE)</f>
        <v>#N/A</v>
      </c>
      <c r="E347" s="48" t="e">
        <f>VLOOKUP(Table26[[#This Row],[شماره پرسنلی]],Table1[#All],6,FALSE)</f>
        <v>#N/A</v>
      </c>
      <c r="F347" s="37">
        <v>408</v>
      </c>
      <c r="G347" s="49">
        <f>Table26[[#This Row],[کارکرد دوره (ساعت)]]/8*'جداول پایه'!$B$24</f>
        <v>5.1000000000000005</v>
      </c>
      <c r="H347" s="37">
        <v>1</v>
      </c>
      <c r="I347" s="37">
        <v>40</v>
      </c>
      <c r="J347" s="37">
        <v>0</v>
      </c>
      <c r="K347" s="37">
        <v>0</v>
      </c>
      <c r="L347" s="37">
        <v>0</v>
      </c>
      <c r="M347" s="49" t="e">
        <f>IF(Table26[[#This Row],[جایگاه سازمانی]]="عملیاتی",(Table26[[#This Row],[تعداد ماموریت شهری]]/7+Table26[[#This Row],[تعداد ماموریت جاده ای]]/3)*0.1+1,0)</f>
        <v>#N/A</v>
      </c>
      <c r="N347" s="52" t="e">
        <f ca="1">IF(Table26[[#This Row],[جایگاه سازمانی]]="دیسپچ",OFFSET(TblDispatch[[#Headers],[امتیاز]],MATCH(Table26[[#This Row],[تعداد تماس در دوره]]/'تنظیمات دوره'!$B$3,TblDispatch[کف],1),0)*'تنظیمات دوره'!$B$3,0)</f>
        <v>#N/A</v>
      </c>
      <c r="O347" s="49" t="e">
        <f>IF(Table26[[#This Row],[جایگاه سازمانی]]="ستاد",(Table26[[#This Row],[تعداد بازدید میدانی در دوره]]/2+Table26[[#This Row],[تعداد فرماندهی حادثه در دوره]])*0.1+1,0)</f>
        <v>#N/A</v>
      </c>
      <c r="P347" s="49" t="e">
        <f>SUM(Table26[[#This Row],[عملکرد دوره عملیاتی]:[عملکرد دوره ستادی]])</f>
        <v>#N/A</v>
      </c>
      <c r="Q347" s="48">
        <v>98</v>
      </c>
      <c r="R347" s="48">
        <f ca="1">OFFSET(Table10[[#Headers],[امتیاز]],MATCH(Table26[[#This Row],[رضایت]],Table10[کف],1),0)</f>
        <v>5</v>
      </c>
      <c r="S347" s="49" t="e">
        <f ca="1">(VLOOKUP(Table26[[#This Row],[شماره پرسنلی]],Table1[#All],16,FALSE)+Table26[[#This Row],[امتیاز کارکرد]]+Table26[[#This Row],[امتیاز رضایت]])*Table26[[#This Row],[رتبه کارمند]]*Table26[[#This Row],[امتیاز عملکرد]]</f>
        <v>#N/A</v>
      </c>
      <c r="T347" s="50" t="e">
        <f ca="1">ROUND(Table26[[#This Row],[امتیاز نهایی]]*'تنظیمات دوره'!$B$6,0)</f>
        <v>#N/A</v>
      </c>
      <c r="U347" s="43"/>
    </row>
    <row r="348" spans="1:21" s="54" customFormat="1" x14ac:dyDescent="0.15">
      <c r="A348" s="42">
        <v>345</v>
      </c>
      <c r="B348" s="35"/>
      <c r="C348" s="35" t="e">
        <f>VLOOKUP(Table26[[#This Row],[شماره پرسنلی]],Table1[[شماره پرسنلی]:[نام خانوادگی]],2,FALSE)&amp; " " &amp; VLOOKUP(Table26[[#This Row],[شماره پرسنلی]],Table1[[شماره پرسنلی]:[نام خانوادگی]],3,FALSE)</f>
        <v>#N/A</v>
      </c>
      <c r="D348" s="36" t="e">
        <f>VLOOKUP(Table26[[#This Row],[شماره پرسنلی]],Table1[#All],7,FALSE)</f>
        <v>#N/A</v>
      </c>
      <c r="E348" s="48" t="e">
        <f>VLOOKUP(Table26[[#This Row],[شماره پرسنلی]],Table1[#All],6,FALSE)</f>
        <v>#N/A</v>
      </c>
      <c r="F348" s="37">
        <v>432</v>
      </c>
      <c r="G348" s="49">
        <f>Table26[[#This Row],[کارکرد دوره (ساعت)]]/8*'جداول پایه'!$B$24</f>
        <v>5.4</v>
      </c>
      <c r="H348" s="37">
        <v>0</v>
      </c>
      <c r="I348" s="37">
        <v>3</v>
      </c>
      <c r="J348" s="37">
        <v>0</v>
      </c>
      <c r="K348" s="37">
        <v>0</v>
      </c>
      <c r="L348" s="37">
        <v>0</v>
      </c>
      <c r="M348" s="49" t="e">
        <f>IF(Table26[[#This Row],[جایگاه سازمانی]]="عملیاتی",(Table26[[#This Row],[تعداد ماموریت شهری]]/7+Table26[[#This Row],[تعداد ماموریت جاده ای]]/3)*0.1+1,0)</f>
        <v>#N/A</v>
      </c>
      <c r="N348" s="52" t="e">
        <f ca="1">IF(Table26[[#This Row],[جایگاه سازمانی]]="دیسپچ",OFFSET(TblDispatch[[#Headers],[امتیاز]],MATCH(Table26[[#This Row],[تعداد تماس در دوره]]/'تنظیمات دوره'!$B$3,TblDispatch[کف],1),0)*'تنظیمات دوره'!$B$3,0)</f>
        <v>#N/A</v>
      </c>
      <c r="O348" s="49" t="e">
        <f>IF(Table26[[#This Row],[جایگاه سازمانی]]="ستاد",(Table26[[#This Row],[تعداد بازدید میدانی در دوره]]/2+Table26[[#This Row],[تعداد فرماندهی حادثه در دوره]])*0.1+1,0)</f>
        <v>#N/A</v>
      </c>
      <c r="P348" s="49" t="e">
        <f>SUM(Table26[[#This Row],[عملکرد دوره عملیاتی]:[عملکرد دوره ستادی]])</f>
        <v>#N/A</v>
      </c>
      <c r="Q348" s="48">
        <v>99</v>
      </c>
      <c r="R348" s="48">
        <f ca="1">OFFSET(Table10[[#Headers],[امتیاز]],MATCH(Table26[[#This Row],[رضایت]],Table10[کف],1),0)</f>
        <v>5</v>
      </c>
      <c r="S348" s="49" t="e">
        <f ca="1">(VLOOKUP(Table26[[#This Row],[شماره پرسنلی]],Table1[#All],16,FALSE)+Table26[[#This Row],[امتیاز کارکرد]]+Table26[[#This Row],[امتیاز رضایت]])*Table26[[#This Row],[رتبه کارمند]]*Table26[[#This Row],[امتیاز عملکرد]]</f>
        <v>#N/A</v>
      </c>
      <c r="T348" s="50" t="e">
        <f ca="1">ROUND(Table26[[#This Row],[امتیاز نهایی]]*'تنظیمات دوره'!$B$6,0)</f>
        <v>#N/A</v>
      </c>
      <c r="U348" s="43"/>
    </row>
    <row r="349" spans="1:21" s="54" customFormat="1" x14ac:dyDescent="0.15">
      <c r="A349" s="42">
        <v>346</v>
      </c>
      <c r="B349" s="35"/>
      <c r="C349" s="35" t="e">
        <f>VLOOKUP(Table26[[#This Row],[شماره پرسنلی]],Table1[[شماره پرسنلی]:[نام خانوادگی]],2,FALSE)&amp; " " &amp; VLOOKUP(Table26[[#This Row],[شماره پرسنلی]],Table1[[شماره پرسنلی]:[نام خانوادگی]],3,FALSE)</f>
        <v>#N/A</v>
      </c>
      <c r="D349" s="36" t="e">
        <f>VLOOKUP(Table26[[#This Row],[شماره پرسنلی]],Table1[#All],7,FALSE)</f>
        <v>#N/A</v>
      </c>
      <c r="E349" s="48" t="e">
        <f>VLOOKUP(Table26[[#This Row],[شماره پرسنلی]],Table1[#All],6,FALSE)</f>
        <v>#N/A</v>
      </c>
      <c r="F349" s="37">
        <v>408</v>
      </c>
      <c r="G349" s="49">
        <f>Table26[[#This Row],[کارکرد دوره (ساعت)]]/8*'جداول پایه'!$B$24</f>
        <v>5.1000000000000005</v>
      </c>
      <c r="H349" s="37">
        <v>0</v>
      </c>
      <c r="I349" s="37">
        <v>11</v>
      </c>
      <c r="J349" s="37">
        <v>0</v>
      </c>
      <c r="K349" s="37">
        <v>0</v>
      </c>
      <c r="L349" s="37">
        <v>0</v>
      </c>
      <c r="M349" s="49" t="e">
        <f>IF(Table26[[#This Row],[جایگاه سازمانی]]="عملیاتی",(Table26[[#This Row],[تعداد ماموریت شهری]]/7+Table26[[#This Row],[تعداد ماموریت جاده ای]]/3)*0.1+1,0)</f>
        <v>#N/A</v>
      </c>
      <c r="N349" s="52" t="e">
        <f ca="1">IF(Table26[[#This Row],[جایگاه سازمانی]]="دیسپچ",OFFSET(TblDispatch[[#Headers],[امتیاز]],MATCH(Table26[[#This Row],[تعداد تماس در دوره]]/'تنظیمات دوره'!$B$3,TblDispatch[کف],1),0)*'تنظیمات دوره'!$B$3,0)</f>
        <v>#N/A</v>
      </c>
      <c r="O349" s="49" t="e">
        <f>IF(Table26[[#This Row],[جایگاه سازمانی]]="ستاد",(Table26[[#This Row],[تعداد بازدید میدانی در دوره]]/2+Table26[[#This Row],[تعداد فرماندهی حادثه در دوره]])*0.1+1,0)</f>
        <v>#N/A</v>
      </c>
      <c r="P349" s="49" t="e">
        <f>SUM(Table26[[#This Row],[عملکرد دوره عملیاتی]:[عملکرد دوره ستادی]])</f>
        <v>#N/A</v>
      </c>
      <c r="Q349" s="48">
        <v>98</v>
      </c>
      <c r="R349" s="48">
        <f ca="1">OFFSET(Table10[[#Headers],[امتیاز]],MATCH(Table26[[#This Row],[رضایت]],Table10[کف],1),0)</f>
        <v>5</v>
      </c>
      <c r="S349" s="49" t="e">
        <f ca="1">(VLOOKUP(Table26[[#This Row],[شماره پرسنلی]],Table1[#All],16,FALSE)+Table26[[#This Row],[امتیاز کارکرد]]+Table26[[#This Row],[امتیاز رضایت]])*Table26[[#This Row],[رتبه کارمند]]*Table26[[#This Row],[امتیاز عملکرد]]</f>
        <v>#N/A</v>
      </c>
      <c r="T349" s="50" t="e">
        <f ca="1">ROUND(Table26[[#This Row],[امتیاز نهایی]]*'تنظیمات دوره'!$B$6,0)</f>
        <v>#N/A</v>
      </c>
      <c r="U349" s="43"/>
    </row>
    <row r="350" spans="1:21" s="54" customFormat="1" x14ac:dyDescent="0.15">
      <c r="A350" s="42">
        <v>347</v>
      </c>
      <c r="B350" s="35"/>
      <c r="C350" s="35" t="e">
        <f>VLOOKUP(Table26[[#This Row],[شماره پرسنلی]],Table1[[شماره پرسنلی]:[نام خانوادگی]],2,FALSE)&amp; " " &amp; VLOOKUP(Table26[[#This Row],[شماره پرسنلی]],Table1[[شماره پرسنلی]:[نام خانوادگی]],3,FALSE)</f>
        <v>#N/A</v>
      </c>
      <c r="D350" s="36" t="e">
        <f>VLOOKUP(Table26[[#This Row],[شماره پرسنلی]],Table1[#All],7,FALSE)</f>
        <v>#N/A</v>
      </c>
      <c r="E350" s="48" t="e">
        <f>VLOOKUP(Table26[[#This Row],[شماره پرسنلی]],Table1[#All],6,FALSE)</f>
        <v>#N/A</v>
      </c>
      <c r="F350" s="37">
        <v>432</v>
      </c>
      <c r="G350" s="49">
        <f>Table26[[#This Row],[کارکرد دوره (ساعت)]]/8*'جداول پایه'!$B$24</f>
        <v>5.4</v>
      </c>
      <c r="H350" s="37">
        <v>51</v>
      </c>
      <c r="I350" s="37">
        <v>0</v>
      </c>
      <c r="J350" s="37">
        <v>0</v>
      </c>
      <c r="K350" s="37">
        <v>0</v>
      </c>
      <c r="L350" s="37">
        <v>0</v>
      </c>
      <c r="M350" s="49" t="e">
        <f>IF(Table26[[#This Row],[جایگاه سازمانی]]="عملیاتی",(Table26[[#This Row],[تعداد ماموریت شهری]]/7+Table26[[#This Row],[تعداد ماموریت جاده ای]]/3)*0.1+1,0)</f>
        <v>#N/A</v>
      </c>
      <c r="N350" s="52" t="e">
        <f ca="1">IF(Table26[[#This Row],[جایگاه سازمانی]]="دیسپچ",OFFSET(TblDispatch[[#Headers],[امتیاز]],MATCH(Table26[[#This Row],[تعداد تماس در دوره]]/'تنظیمات دوره'!$B$3,TblDispatch[کف],1),0)*'تنظیمات دوره'!$B$3,0)</f>
        <v>#N/A</v>
      </c>
      <c r="O350" s="49" t="e">
        <f>IF(Table26[[#This Row],[جایگاه سازمانی]]="ستاد",(Table26[[#This Row],[تعداد بازدید میدانی در دوره]]/2+Table26[[#This Row],[تعداد فرماندهی حادثه در دوره]])*0.1+1,0)</f>
        <v>#N/A</v>
      </c>
      <c r="P350" s="49" t="e">
        <f>SUM(Table26[[#This Row],[عملکرد دوره عملیاتی]:[عملکرد دوره ستادی]])</f>
        <v>#N/A</v>
      </c>
      <c r="Q350" s="48">
        <v>97</v>
      </c>
      <c r="R350" s="48">
        <f ca="1">OFFSET(Table10[[#Headers],[امتیاز]],MATCH(Table26[[#This Row],[رضایت]],Table10[کف],1),0)</f>
        <v>5</v>
      </c>
      <c r="S350" s="49" t="e">
        <f ca="1">(VLOOKUP(Table26[[#This Row],[شماره پرسنلی]],Table1[#All],16,FALSE)+Table26[[#This Row],[امتیاز کارکرد]]+Table26[[#This Row],[امتیاز رضایت]])*Table26[[#This Row],[رتبه کارمند]]*Table26[[#This Row],[امتیاز عملکرد]]</f>
        <v>#N/A</v>
      </c>
      <c r="T350" s="50" t="e">
        <f ca="1">ROUND(Table26[[#This Row],[امتیاز نهایی]]*'تنظیمات دوره'!$B$6,0)</f>
        <v>#N/A</v>
      </c>
      <c r="U350" s="43"/>
    </row>
    <row r="351" spans="1:21" s="54" customFormat="1" x14ac:dyDescent="0.15">
      <c r="A351" s="42">
        <v>348</v>
      </c>
      <c r="B351" s="35"/>
      <c r="C351" s="35" t="e">
        <f>VLOOKUP(Table26[[#This Row],[شماره پرسنلی]],Table1[[شماره پرسنلی]:[نام خانوادگی]],2,FALSE)&amp; " " &amp; VLOOKUP(Table26[[#This Row],[شماره پرسنلی]],Table1[[شماره پرسنلی]:[نام خانوادگی]],3,FALSE)</f>
        <v>#N/A</v>
      </c>
      <c r="D351" s="36" t="e">
        <f>VLOOKUP(Table26[[#This Row],[شماره پرسنلی]],Table1[#All],7,FALSE)</f>
        <v>#N/A</v>
      </c>
      <c r="E351" s="48" t="e">
        <f>VLOOKUP(Table26[[#This Row],[شماره پرسنلی]],Table1[#All],6,FALSE)</f>
        <v>#N/A</v>
      </c>
      <c r="F351" s="37">
        <v>432</v>
      </c>
      <c r="G351" s="49">
        <f>Table26[[#This Row],[کارکرد دوره (ساعت)]]/8*'جداول پایه'!$B$24</f>
        <v>5.4</v>
      </c>
      <c r="H351" s="37">
        <v>49</v>
      </c>
      <c r="I351" s="37">
        <v>0</v>
      </c>
      <c r="J351" s="37">
        <v>0</v>
      </c>
      <c r="K351" s="37">
        <v>0</v>
      </c>
      <c r="L351" s="37">
        <v>0</v>
      </c>
      <c r="M351" s="49" t="e">
        <f>IF(Table26[[#This Row],[جایگاه سازمانی]]="عملیاتی",(Table26[[#This Row],[تعداد ماموریت شهری]]/7+Table26[[#This Row],[تعداد ماموریت جاده ای]]/3)*0.1+1,0)</f>
        <v>#N/A</v>
      </c>
      <c r="N351" s="52" t="e">
        <f ca="1">IF(Table26[[#This Row],[جایگاه سازمانی]]="دیسپچ",OFFSET(TblDispatch[[#Headers],[امتیاز]],MATCH(Table26[[#This Row],[تعداد تماس در دوره]]/'تنظیمات دوره'!$B$3,TblDispatch[کف],1),0)*'تنظیمات دوره'!$B$3,0)</f>
        <v>#N/A</v>
      </c>
      <c r="O351" s="49" t="e">
        <f>IF(Table26[[#This Row],[جایگاه سازمانی]]="ستاد",(Table26[[#This Row],[تعداد بازدید میدانی در دوره]]/2+Table26[[#This Row],[تعداد فرماندهی حادثه در دوره]])*0.1+1,0)</f>
        <v>#N/A</v>
      </c>
      <c r="P351" s="49" t="e">
        <f>SUM(Table26[[#This Row],[عملکرد دوره عملیاتی]:[عملکرد دوره ستادی]])</f>
        <v>#N/A</v>
      </c>
      <c r="Q351" s="48">
        <v>100</v>
      </c>
      <c r="R351" s="48">
        <f ca="1">OFFSET(Table10[[#Headers],[امتیاز]],MATCH(Table26[[#This Row],[رضایت]],Table10[کف],1),0)</f>
        <v>5</v>
      </c>
      <c r="S351" s="49" t="e">
        <f ca="1">(VLOOKUP(Table26[[#This Row],[شماره پرسنلی]],Table1[#All],16,FALSE)+Table26[[#This Row],[امتیاز کارکرد]]+Table26[[#This Row],[امتیاز رضایت]])*Table26[[#This Row],[رتبه کارمند]]*Table26[[#This Row],[امتیاز عملکرد]]</f>
        <v>#N/A</v>
      </c>
      <c r="T351" s="50" t="e">
        <f ca="1">ROUND(Table26[[#This Row],[امتیاز نهایی]]*'تنظیمات دوره'!$B$6,0)</f>
        <v>#N/A</v>
      </c>
      <c r="U351" s="43"/>
    </row>
    <row r="352" spans="1:21" s="54" customFormat="1" x14ac:dyDescent="0.15">
      <c r="A352" s="42">
        <v>349</v>
      </c>
      <c r="B352" s="35"/>
      <c r="C352" s="35" t="e">
        <f>VLOOKUP(Table26[[#This Row],[شماره پرسنلی]],Table1[[شماره پرسنلی]:[نام خانوادگی]],2,FALSE)&amp; " " &amp; VLOOKUP(Table26[[#This Row],[شماره پرسنلی]],Table1[[شماره پرسنلی]:[نام خانوادگی]],3,FALSE)</f>
        <v>#N/A</v>
      </c>
      <c r="D352" s="36" t="e">
        <f>VLOOKUP(Table26[[#This Row],[شماره پرسنلی]],Table1[#All],7,FALSE)</f>
        <v>#N/A</v>
      </c>
      <c r="E352" s="48" t="e">
        <f>VLOOKUP(Table26[[#This Row],[شماره پرسنلی]],Table1[#All],6,FALSE)</f>
        <v>#N/A</v>
      </c>
      <c r="F352" s="37">
        <v>360</v>
      </c>
      <c r="G352" s="49">
        <f>Table26[[#This Row],[کارکرد دوره (ساعت)]]/8*'جداول پایه'!$B$24</f>
        <v>4.5</v>
      </c>
      <c r="H352" s="37">
        <v>38</v>
      </c>
      <c r="I352" s="37">
        <v>0</v>
      </c>
      <c r="J352" s="37">
        <v>0</v>
      </c>
      <c r="K352" s="37">
        <v>0</v>
      </c>
      <c r="L352" s="37">
        <v>0</v>
      </c>
      <c r="M352" s="49" t="e">
        <f>IF(Table26[[#This Row],[جایگاه سازمانی]]="عملیاتی",(Table26[[#This Row],[تعداد ماموریت شهری]]/7+Table26[[#This Row],[تعداد ماموریت جاده ای]]/3)*0.1+1,0)</f>
        <v>#N/A</v>
      </c>
      <c r="N352" s="52" t="e">
        <f ca="1">IF(Table26[[#This Row],[جایگاه سازمانی]]="دیسپچ",OFFSET(TblDispatch[[#Headers],[امتیاز]],MATCH(Table26[[#This Row],[تعداد تماس در دوره]]/'تنظیمات دوره'!$B$3,TblDispatch[کف],1),0)*'تنظیمات دوره'!$B$3,0)</f>
        <v>#N/A</v>
      </c>
      <c r="O352" s="49" t="e">
        <f>IF(Table26[[#This Row],[جایگاه سازمانی]]="ستاد",(Table26[[#This Row],[تعداد بازدید میدانی در دوره]]/2+Table26[[#This Row],[تعداد فرماندهی حادثه در دوره]])*0.1+1,0)</f>
        <v>#N/A</v>
      </c>
      <c r="P352" s="49" t="e">
        <f>SUM(Table26[[#This Row],[عملکرد دوره عملیاتی]:[عملکرد دوره ستادی]])</f>
        <v>#N/A</v>
      </c>
      <c r="Q352" s="48">
        <v>98</v>
      </c>
      <c r="R352" s="48">
        <f ca="1">OFFSET(Table10[[#Headers],[امتیاز]],MATCH(Table26[[#This Row],[رضایت]],Table10[کف],1),0)</f>
        <v>5</v>
      </c>
      <c r="S352" s="49" t="e">
        <f ca="1">(VLOOKUP(Table26[[#This Row],[شماره پرسنلی]],Table1[#All],16,FALSE)+Table26[[#This Row],[امتیاز کارکرد]]+Table26[[#This Row],[امتیاز رضایت]])*Table26[[#This Row],[رتبه کارمند]]*Table26[[#This Row],[امتیاز عملکرد]]</f>
        <v>#N/A</v>
      </c>
      <c r="T352" s="50" t="e">
        <f ca="1">ROUND(Table26[[#This Row],[امتیاز نهایی]]*'تنظیمات دوره'!$B$6,0)</f>
        <v>#N/A</v>
      </c>
      <c r="U352" s="43"/>
    </row>
    <row r="353" spans="1:21" s="54" customFormat="1" x14ac:dyDescent="0.15">
      <c r="A353" s="42">
        <v>350</v>
      </c>
      <c r="B353" s="35"/>
      <c r="C353" s="35" t="e">
        <f>VLOOKUP(Table26[[#This Row],[شماره پرسنلی]],Table1[[شماره پرسنلی]:[نام خانوادگی]],2,FALSE)&amp; " " &amp; VLOOKUP(Table26[[#This Row],[شماره پرسنلی]],Table1[[شماره پرسنلی]:[نام خانوادگی]],3,FALSE)</f>
        <v>#N/A</v>
      </c>
      <c r="D353" s="36" t="e">
        <f>VLOOKUP(Table26[[#This Row],[شماره پرسنلی]],Table1[#All],7,FALSE)</f>
        <v>#N/A</v>
      </c>
      <c r="E353" s="48" t="e">
        <f>VLOOKUP(Table26[[#This Row],[شماره پرسنلی]],Table1[#All],6,FALSE)</f>
        <v>#N/A</v>
      </c>
      <c r="F353" s="37">
        <v>432</v>
      </c>
      <c r="G353" s="49">
        <f>Table26[[#This Row],[کارکرد دوره (ساعت)]]/8*'جداول پایه'!$B$24</f>
        <v>5.4</v>
      </c>
      <c r="H353" s="37">
        <v>45</v>
      </c>
      <c r="I353" s="37">
        <v>0</v>
      </c>
      <c r="J353" s="37">
        <v>0</v>
      </c>
      <c r="K353" s="37">
        <v>0</v>
      </c>
      <c r="L353" s="37">
        <v>0</v>
      </c>
      <c r="M353" s="49" t="e">
        <f>IF(Table26[[#This Row],[جایگاه سازمانی]]="عملیاتی",(Table26[[#This Row],[تعداد ماموریت شهری]]/7+Table26[[#This Row],[تعداد ماموریت جاده ای]]/3)*0.1+1,0)</f>
        <v>#N/A</v>
      </c>
      <c r="N353" s="52" t="e">
        <f ca="1">IF(Table26[[#This Row],[جایگاه سازمانی]]="دیسپچ",OFFSET(TblDispatch[[#Headers],[امتیاز]],MATCH(Table26[[#This Row],[تعداد تماس در دوره]]/'تنظیمات دوره'!$B$3,TblDispatch[کف],1),0)*'تنظیمات دوره'!$B$3,0)</f>
        <v>#N/A</v>
      </c>
      <c r="O353" s="49" t="e">
        <f>IF(Table26[[#This Row],[جایگاه سازمانی]]="ستاد",(Table26[[#This Row],[تعداد بازدید میدانی در دوره]]/2+Table26[[#This Row],[تعداد فرماندهی حادثه در دوره]])*0.1+1,0)</f>
        <v>#N/A</v>
      </c>
      <c r="P353" s="49" t="e">
        <f>SUM(Table26[[#This Row],[عملکرد دوره عملیاتی]:[عملکرد دوره ستادی]])</f>
        <v>#N/A</v>
      </c>
      <c r="Q353" s="48">
        <v>100</v>
      </c>
      <c r="R353" s="48">
        <f ca="1">OFFSET(Table10[[#Headers],[امتیاز]],MATCH(Table26[[#This Row],[رضایت]],Table10[کف],1),0)</f>
        <v>5</v>
      </c>
      <c r="S353" s="49" t="e">
        <f ca="1">(VLOOKUP(Table26[[#This Row],[شماره پرسنلی]],Table1[#All],16,FALSE)+Table26[[#This Row],[امتیاز کارکرد]]+Table26[[#This Row],[امتیاز رضایت]])*Table26[[#This Row],[رتبه کارمند]]*Table26[[#This Row],[امتیاز عملکرد]]</f>
        <v>#N/A</v>
      </c>
      <c r="T353" s="50" t="e">
        <f ca="1">ROUND(Table26[[#This Row],[امتیاز نهایی]]*'تنظیمات دوره'!$B$6,0)</f>
        <v>#N/A</v>
      </c>
      <c r="U353" s="43"/>
    </row>
    <row r="354" spans="1:21" s="54" customFormat="1" x14ac:dyDescent="0.15">
      <c r="A354" s="42">
        <v>351</v>
      </c>
      <c r="B354" s="35"/>
      <c r="C354" s="35" t="e">
        <f>VLOOKUP(Table26[[#This Row],[شماره پرسنلی]],Table1[[شماره پرسنلی]:[نام خانوادگی]],2,FALSE)&amp; " " &amp; VLOOKUP(Table26[[#This Row],[شماره پرسنلی]],Table1[[شماره پرسنلی]:[نام خانوادگی]],3,FALSE)</f>
        <v>#N/A</v>
      </c>
      <c r="D354" s="36" t="e">
        <f>VLOOKUP(Table26[[#This Row],[شماره پرسنلی]],Table1[#All],7,FALSE)</f>
        <v>#N/A</v>
      </c>
      <c r="E354" s="48" t="e">
        <f>VLOOKUP(Table26[[#This Row],[شماره پرسنلی]],Table1[#All],6,FALSE)</f>
        <v>#N/A</v>
      </c>
      <c r="F354" s="37">
        <v>432</v>
      </c>
      <c r="G354" s="49">
        <f>Table26[[#This Row],[کارکرد دوره (ساعت)]]/8*'جداول پایه'!$B$24</f>
        <v>5.4</v>
      </c>
      <c r="H354" s="37">
        <v>0</v>
      </c>
      <c r="I354" s="37">
        <v>5</v>
      </c>
      <c r="J354" s="37">
        <v>0</v>
      </c>
      <c r="K354" s="37">
        <v>0</v>
      </c>
      <c r="L354" s="37">
        <v>0</v>
      </c>
      <c r="M354" s="49" t="e">
        <f>IF(Table26[[#This Row],[جایگاه سازمانی]]="عملیاتی",(Table26[[#This Row],[تعداد ماموریت شهری]]/7+Table26[[#This Row],[تعداد ماموریت جاده ای]]/3)*0.1+1,0)</f>
        <v>#N/A</v>
      </c>
      <c r="N354" s="52" t="e">
        <f ca="1">IF(Table26[[#This Row],[جایگاه سازمانی]]="دیسپچ",OFFSET(TblDispatch[[#Headers],[امتیاز]],MATCH(Table26[[#This Row],[تعداد تماس در دوره]]/'تنظیمات دوره'!$B$3,TblDispatch[کف],1),0)*'تنظیمات دوره'!$B$3,0)</f>
        <v>#N/A</v>
      </c>
      <c r="O354" s="49" t="e">
        <f>IF(Table26[[#This Row],[جایگاه سازمانی]]="ستاد",(Table26[[#This Row],[تعداد بازدید میدانی در دوره]]/2+Table26[[#This Row],[تعداد فرماندهی حادثه در دوره]])*0.1+1,0)</f>
        <v>#N/A</v>
      </c>
      <c r="P354" s="49" t="e">
        <f>SUM(Table26[[#This Row],[عملکرد دوره عملیاتی]:[عملکرد دوره ستادی]])</f>
        <v>#N/A</v>
      </c>
      <c r="Q354" s="48">
        <v>98</v>
      </c>
      <c r="R354" s="48">
        <f ca="1">OFFSET(Table10[[#Headers],[امتیاز]],MATCH(Table26[[#This Row],[رضایت]],Table10[کف],1),0)</f>
        <v>5</v>
      </c>
      <c r="S354" s="49" t="e">
        <f ca="1">(VLOOKUP(Table26[[#This Row],[شماره پرسنلی]],Table1[#All],16,FALSE)+Table26[[#This Row],[امتیاز کارکرد]]+Table26[[#This Row],[امتیاز رضایت]])*Table26[[#This Row],[رتبه کارمند]]*Table26[[#This Row],[امتیاز عملکرد]]</f>
        <v>#N/A</v>
      </c>
      <c r="T354" s="50" t="e">
        <f ca="1">ROUND(Table26[[#This Row],[امتیاز نهایی]]*'تنظیمات دوره'!$B$6,0)</f>
        <v>#N/A</v>
      </c>
      <c r="U354" s="43"/>
    </row>
    <row r="355" spans="1:21" s="54" customFormat="1" x14ac:dyDescent="0.15">
      <c r="A355" s="42">
        <v>352</v>
      </c>
      <c r="B355" s="35"/>
      <c r="C355" s="35" t="e">
        <f>VLOOKUP(Table26[[#This Row],[شماره پرسنلی]],Table1[[شماره پرسنلی]:[نام خانوادگی]],2,FALSE)&amp; " " &amp; VLOOKUP(Table26[[#This Row],[شماره پرسنلی]],Table1[[شماره پرسنلی]:[نام خانوادگی]],3,FALSE)</f>
        <v>#N/A</v>
      </c>
      <c r="D355" s="36" t="e">
        <f>VLOOKUP(Table26[[#This Row],[شماره پرسنلی]],Table1[#All],7,FALSE)</f>
        <v>#N/A</v>
      </c>
      <c r="E355" s="48" t="e">
        <f>VLOOKUP(Table26[[#This Row],[شماره پرسنلی]],Table1[#All],6,FALSE)</f>
        <v>#N/A</v>
      </c>
      <c r="F355" s="37">
        <v>408</v>
      </c>
      <c r="G355" s="49">
        <f>Table26[[#This Row],[کارکرد دوره (ساعت)]]/8*'جداول پایه'!$B$24</f>
        <v>5.1000000000000005</v>
      </c>
      <c r="H355" s="37">
        <v>0</v>
      </c>
      <c r="I355" s="37">
        <v>6</v>
      </c>
      <c r="J355" s="37">
        <v>0</v>
      </c>
      <c r="K355" s="37">
        <v>0</v>
      </c>
      <c r="L355" s="37">
        <v>0</v>
      </c>
      <c r="M355" s="49" t="e">
        <f>IF(Table26[[#This Row],[جایگاه سازمانی]]="عملیاتی",(Table26[[#This Row],[تعداد ماموریت شهری]]/7+Table26[[#This Row],[تعداد ماموریت جاده ای]]/3)*0.1+1,0)</f>
        <v>#N/A</v>
      </c>
      <c r="N355" s="52" t="e">
        <f ca="1">IF(Table26[[#This Row],[جایگاه سازمانی]]="دیسپچ",OFFSET(TblDispatch[[#Headers],[امتیاز]],MATCH(Table26[[#This Row],[تعداد تماس در دوره]]/'تنظیمات دوره'!$B$3,TblDispatch[کف],1),0)*'تنظیمات دوره'!$B$3,0)</f>
        <v>#N/A</v>
      </c>
      <c r="O355" s="49" t="e">
        <f>IF(Table26[[#This Row],[جایگاه سازمانی]]="ستاد",(Table26[[#This Row],[تعداد بازدید میدانی در دوره]]/2+Table26[[#This Row],[تعداد فرماندهی حادثه در دوره]])*0.1+1,0)</f>
        <v>#N/A</v>
      </c>
      <c r="P355" s="49" t="e">
        <f>SUM(Table26[[#This Row],[عملکرد دوره عملیاتی]:[عملکرد دوره ستادی]])</f>
        <v>#N/A</v>
      </c>
      <c r="Q355" s="48">
        <v>98</v>
      </c>
      <c r="R355" s="48">
        <f ca="1">OFFSET(Table10[[#Headers],[امتیاز]],MATCH(Table26[[#This Row],[رضایت]],Table10[کف],1),0)</f>
        <v>5</v>
      </c>
      <c r="S355" s="49" t="e">
        <f ca="1">(VLOOKUP(Table26[[#This Row],[شماره پرسنلی]],Table1[#All],16,FALSE)+Table26[[#This Row],[امتیاز کارکرد]]+Table26[[#This Row],[امتیاز رضایت]])*Table26[[#This Row],[رتبه کارمند]]*Table26[[#This Row],[امتیاز عملکرد]]</f>
        <v>#N/A</v>
      </c>
      <c r="T355" s="50" t="e">
        <f ca="1">ROUND(Table26[[#This Row],[امتیاز نهایی]]*'تنظیمات دوره'!$B$6,0)</f>
        <v>#N/A</v>
      </c>
      <c r="U355" s="43"/>
    </row>
    <row r="356" spans="1:21" s="54" customFormat="1" x14ac:dyDescent="0.15">
      <c r="A356" s="42">
        <v>353</v>
      </c>
      <c r="B356" s="35"/>
      <c r="C356" s="35" t="e">
        <f>VLOOKUP(Table26[[#This Row],[شماره پرسنلی]],Table1[[شماره پرسنلی]:[نام خانوادگی]],2,FALSE)&amp; " " &amp; VLOOKUP(Table26[[#This Row],[شماره پرسنلی]],Table1[[شماره پرسنلی]:[نام خانوادگی]],3,FALSE)</f>
        <v>#N/A</v>
      </c>
      <c r="D356" s="36" t="e">
        <f>VLOOKUP(Table26[[#This Row],[شماره پرسنلی]],Table1[#All],7,FALSE)</f>
        <v>#N/A</v>
      </c>
      <c r="E356" s="48" t="e">
        <f>VLOOKUP(Table26[[#This Row],[شماره پرسنلی]],Table1[#All],6,FALSE)</f>
        <v>#N/A</v>
      </c>
      <c r="F356" s="37">
        <v>408</v>
      </c>
      <c r="G356" s="49">
        <f>Table26[[#This Row],[کارکرد دوره (ساعت)]]/8*'جداول پایه'!$B$24</f>
        <v>5.1000000000000005</v>
      </c>
      <c r="H356" s="37">
        <v>0</v>
      </c>
      <c r="I356" s="37">
        <v>4</v>
      </c>
      <c r="J356" s="37">
        <v>0</v>
      </c>
      <c r="K356" s="37">
        <v>0</v>
      </c>
      <c r="L356" s="37">
        <v>0</v>
      </c>
      <c r="M356" s="49" t="e">
        <f>IF(Table26[[#This Row],[جایگاه سازمانی]]="عملیاتی",(Table26[[#This Row],[تعداد ماموریت شهری]]/7+Table26[[#This Row],[تعداد ماموریت جاده ای]]/3)*0.1+1,0)</f>
        <v>#N/A</v>
      </c>
      <c r="N356" s="52" t="e">
        <f ca="1">IF(Table26[[#This Row],[جایگاه سازمانی]]="دیسپچ",OFFSET(TblDispatch[[#Headers],[امتیاز]],MATCH(Table26[[#This Row],[تعداد تماس در دوره]]/'تنظیمات دوره'!$B$3,TblDispatch[کف],1),0)*'تنظیمات دوره'!$B$3,0)</f>
        <v>#N/A</v>
      </c>
      <c r="O356" s="49" t="e">
        <f>IF(Table26[[#This Row],[جایگاه سازمانی]]="ستاد",(Table26[[#This Row],[تعداد بازدید میدانی در دوره]]/2+Table26[[#This Row],[تعداد فرماندهی حادثه در دوره]])*0.1+1,0)</f>
        <v>#N/A</v>
      </c>
      <c r="P356" s="49" t="e">
        <f>SUM(Table26[[#This Row],[عملکرد دوره عملیاتی]:[عملکرد دوره ستادی]])</f>
        <v>#N/A</v>
      </c>
      <c r="Q356" s="48">
        <v>98</v>
      </c>
      <c r="R356" s="48">
        <f ca="1">OFFSET(Table10[[#Headers],[امتیاز]],MATCH(Table26[[#This Row],[رضایت]],Table10[کف],1),0)</f>
        <v>5</v>
      </c>
      <c r="S356" s="49" t="e">
        <f ca="1">(VLOOKUP(Table26[[#This Row],[شماره پرسنلی]],Table1[#All],16,FALSE)+Table26[[#This Row],[امتیاز کارکرد]]+Table26[[#This Row],[امتیاز رضایت]])*Table26[[#This Row],[رتبه کارمند]]*Table26[[#This Row],[امتیاز عملکرد]]</f>
        <v>#N/A</v>
      </c>
      <c r="T356" s="50" t="e">
        <f ca="1">ROUND(Table26[[#This Row],[امتیاز نهایی]]*'تنظیمات دوره'!$B$6,0)</f>
        <v>#N/A</v>
      </c>
      <c r="U356" s="43"/>
    </row>
    <row r="357" spans="1:21" s="54" customFormat="1" x14ac:dyDescent="0.15">
      <c r="A357" s="42">
        <v>354</v>
      </c>
      <c r="B357" s="35"/>
      <c r="C357" s="35" t="e">
        <f>VLOOKUP(Table26[[#This Row],[شماره پرسنلی]],Table1[[شماره پرسنلی]:[نام خانوادگی]],2,FALSE)&amp; " " &amp; VLOOKUP(Table26[[#This Row],[شماره پرسنلی]],Table1[[شماره پرسنلی]:[نام خانوادگی]],3,FALSE)</f>
        <v>#N/A</v>
      </c>
      <c r="D357" s="36" t="e">
        <f>VLOOKUP(Table26[[#This Row],[شماره پرسنلی]],Table1[#All],7,FALSE)</f>
        <v>#N/A</v>
      </c>
      <c r="E357" s="48" t="e">
        <f>VLOOKUP(Table26[[#This Row],[شماره پرسنلی]],Table1[#All],6,FALSE)</f>
        <v>#N/A</v>
      </c>
      <c r="F357" s="37">
        <v>408</v>
      </c>
      <c r="G357" s="49">
        <f>Table26[[#This Row],[کارکرد دوره (ساعت)]]/8*'جداول پایه'!$B$24</f>
        <v>5.1000000000000005</v>
      </c>
      <c r="H357" s="37">
        <v>0</v>
      </c>
      <c r="I357" s="37">
        <v>9</v>
      </c>
      <c r="J357" s="37">
        <v>0</v>
      </c>
      <c r="K357" s="37">
        <v>0</v>
      </c>
      <c r="L357" s="37">
        <v>0</v>
      </c>
      <c r="M357" s="49" t="e">
        <f>IF(Table26[[#This Row],[جایگاه سازمانی]]="عملیاتی",(Table26[[#This Row],[تعداد ماموریت شهری]]/7+Table26[[#This Row],[تعداد ماموریت جاده ای]]/3)*0.1+1,0)</f>
        <v>#N/A</v>
      </c>
      <c r="N357" s="52" t="e">
        <f ca="1">IF(Table26[[#This Row],[جایگاه سازمانی]]="دیسپچ",OFFSET(TblDispatch[[#Headers],[امتیاز]],MATCH(Table26[[#This Row],[تعداد تماس در دوره]]/'تنظیمات دوره'!$B$3,TblDispatch[کف],1),0)*'تنظیمات دوره'!$B$3,0)</f>
        <v>#N/A</v>
      </c>
      <c r="O357" s="49" t="e">
        <f>IF(Table26[[#This Row],[جایگاه سازمانی]]="ستاد",(Table26[[#This Row],[تعداد بازدید میدانی در دوره]]/2+Table26[[#This Row],[تعداد فرماندهی حادثه در دوره]])*0.1+1,0)</f>
        <v>#N/A</v>
      </c>
      <c r="P357" s="49" t="e">
        <f>SUM(Table26[[#This Row],[عملکرد دوره عملیاتی]:[عملکرد دوره ستادی]])</f>
        <v>#N/A</v>
      </c>
      <c r="Q357" s="48">
        <v>100</v>
      </c>
      <c r="R357" s="48">
        <f ca="1">OFFSET(Table10[[#Headers],[امتیاز]],MATCH(Table26[[#This Row],[رضایت]],Table10[کف],1),0)</f>
        <v>5</v>
      </c>
      <c r="S357" s="49" t="e">
        <f ca="1">(VLOOKUP(Table26[[#This Row],[شماره پرسنلی]],Table1[#All],16,FALSE)+Table26[[#This Row],[امتیاز کارکرد]]+Table26[[#This Row],[امتیاز رضایت]])*Table26[[#This Row],[رتبه کارمند]]*Table26[[#This Row],[امتیاز عملکرد]]</f>
        <v>#N/A</v>
      </c>
      <c r="T357" s="50" t="e">
        <f ca="1">ROUND(Table26[[#This Row],[امتیاز نهایی]]*'تنظیمات دوره'!$B$6,0)</f>
        <v>#N/A</v>
      </c>
      <c r="U357" s="43"/>
    </row>
    <row r="358" spans="1:21" s="54" customFormat="1" x14ac:dyDescent="0.15">
      <c r="A358" s="42">
        <v>355</v>
      </c>
      <c r="B358" s="35"/>
      <c r="C358" s="35" t="e">
        <f>VLOOKUP(Table26[[#This Row],[شماره پرسنلی]],Table1[[شماره پرسنلی]:[نام خانوادگی]],2,FALSE)&amp; " " &amp; VLOOKUP(Table26[[#This Row],[شماره پرسنلی]],Table1[[شماره پرسنلی]:[نام خانوادگی]],3,FALSE)</f>
        <v>#N/A</v>
      </c>
      <c r="D358" s="36" t="e">
        <f>VLOOKUP(Table26[[#This Row],[شماره پرسنلی]],Table1[#All],7,FALSE)</f>
        <v>#N/A</v>
      </c>
      <c r="E358" s="48" t="e">
        <f>VLOOKUP(Table26[[#This Row],[شماره پرسنلی]],Table1[#All],6,FALSE)</f>
        <v>#N/A</v>
      </c>
      <c r="F358" s="37">
        <v>432</v>
      </c>
      <c r="G358" s="49">
        <f>Table26[[#This Row],[کارکرد دوره (ساعت)]]/8*'جداول پایه'!$B$24</f>
        <v>5.4</v>
      </c>
      <c r="H358" s="37">
        <v>1</v>
      </c>
      <c r="I358" s="37">
        <v>42</v>
      </c>
      <c r="J358" s="37">
        <v>0</v>
      </c>
      <c r="K358" s="37">
        <v>0</v>
      </c>
      <c r="L358" s="37">
        <v>0</v>
      </c>
      <c r="M358" s="49" t="e">
        <f>IF(Table26[[#This Row],[جایگاه سازمانی]]="عملیاتی",(Table26[[#This Row],[تعداد ماموریت شهری]]/7+Table26[[#This Row],[تعداد ماموریت جاده ای]]/3)*0.1+1,0)</f>
        <v>#N/A</v>
      </c>
      <c r="N358" s="52" t="e">
        <f ca="1">IF(Table26[[#This Row],[جایگاه سازمانی]]="دیسپچ",OFFSET(TblDispatch[[#Headers],[امتیاز]],MATCH(Table26[[#This Row],[تعداد تماس در دوره]]/'تنظیمات دوره'!$B$3,TblDispatch[کف],1),0)*'تنظیمات دوره'!$B$3,0)</f>
        <v>#N/A</v>
      </c>
      <c r="O358" s="49" t="e">
        <f>IF(Table26[[#This Row],[جایگاه سازمانی]]="ستاد",(Table26[[#This Row],[تعداد بازدید میدانی در دوره]]/2+Table26[[#This Row],[تعداد فرماندهی حادثه در دوره]])*0.1+1,0)</f>
        <v>#N/A</v>
      </c>
      <c r="P358" s="49" t="e">
        <f>SUM(Table26[[#This Row],[عملکرد دوره عملیاتی]:[عملکرد دوره ستادی]])</f>
        <v>#N/A</v>
      </c>
      <c r="Q358" s="48">
        <v>90</v>
      </c>
      <c r="R358" s="48">
        <f ca="1">OFFSET(Table10[[#Headers],[امتیاز]],MATCH(Table26[[#This Row],[رضایت]],Table10[کف],1),0)</f>
        <v>3.6</v>
      </c>
      <c r="S358" s="49" t="e">
        <f ca="1">(VLOOKUP(Table26[[#This Row],[شماره پرسنلی]],Table1[#All],16,FALSE)+Table26[[#This Row],[امتیاز کارکرد]]+Table26[[#This Row],[امتیاز رضایت]])*Table26[[#This Row],[رتبه کارمند]]*Table26[[#This Row],[امتیاز عملکرد]]</f>
        <v>#N/A</v>
      </c>
      <c r="T358" s="50" t="e">
        <f ca="1">ROUND(Table26[[#This Row],[امتیاز نهایی]]*'تنظیمات دوره'!$B$6,0)</f>
        <v>#N/A</v>
      </c>
      <c r="U358" s="43"/>
    </row>
    <row r="359" spans="1:21" s="54" customFormat="1" x14ac:dyDescent="0.15">
      <c r="A359" s="42">
        <v>356</v>
      </c>
      <c r="B359" s="35"/>
      <c r="C359" s="35" t="e">
        <f>VLOOKUP(Table26[[#This Row],[شماره پرسنلی]],Table1[[شماره پرسنلی]:[نام خانوادگی]],2,FALSE)&amp; " " &amp; VLOOKUP(Table26[[#This Row],[شماره پرسنلی]],Table1[[شماره پرسنلی]:[نام خانوادگی]],3,FALSE)</f>
        <v>#N/A</v>
      </c>
      <c r="D359" s="36" t="e">
        <f>VLOOKUP(Table26[[#This Row],[شماره پرسنلی]],Table1[#All],7,FALSE)</f>
        <v>#N/A</v>
      </c>
      <c r="E359" s="48" t="e">
        <f>VLOOKUP(Table26[[#This Row],[شماره پرسنلی]],Table1[#All],6,FALSE)</f>
        <v>#N/A</v>
      </c>
      <c r="F359" s="37">
        <v>444</v>
      </c>
      <c r="G359" s="49">
        <f>Table26[[#This Row],[کارکرد دوره (ساعت)]]/8*'جداول پایه'!$B$24</f>
        <v>5.5500000000000007</v>
      </c>
      <c r="H359" s="37">
        <v>1</v>
      </c>
      <c r="I359" s="37">
        <v>15</v>
      </c>
      <c r="J359" s="37">
        <v>0</v>
      </c>
      <c r="K359" s="37">
        <v>0</v>
      </c>
      <c r="L359" s="37">
        <v>0</v>
      </c>
      <c r="M359" s="49" t="e">
        <f>IF(Table26[[#This Row],[جایگاه سازمانی]]="عملیاتی",(Table26[[#This Row],[تعداد ماموریت شهری]]/7+Table26[[#This Row],[تعداد ماموریت جاده ای]]/3)*0.1+1,0)</f>
        <v>#N/A</v>
      </c>
      <c r="N359" s="52" t="e">
        <f ca="1">IF(Table26[[#This Row],[جایگاه سازمانی]]="دیسپچ",OFFSET(TblDispatch[[#Headers],[امتیاز]],MATCH(Table26[[#This Row],[تعداد تماس در دوره]]/'تنظیمات دوره'!$B$3,TblDispatch[کف],1),0)*'تنظیمات دوره'!$B$3,0)</f>
        <v>#N/A</v>
      </c>
      <c r="O359" s="49" t="e">
        <f>IF(Table26[[#This Row],[جایگاه سازمانی]]="ستاد",(Table26[[#This Row],[تعداد بازدید میدانی در دوره]]/2+Table26[[#This Row],[تعداد فرماندهی حادثه در دوره]])*0.1+1,0)</f>
        <v>#N/A</v>
      </c>
      <c r="P359" s="49" t="e">
        <f>SUM(Table26[[#This Row],[عملکرد دوره عملیاتی]:[عملکرد دوره ستادی]])</f>
        <v>#N/A</v>
      </c>
      <c r="Q359" s="48">
        <v>99</v>
      </c>
      <c r="R359" s="48">
        <f ca="1">OFFSET(Table10[[#Headers],[امتیاز]],MATCH(Table26[[#This Row],[رضایت]],Table10[کف],1),0)</f>
        <v>5</v>
      </c>
      <c r="S359" s="49" t="e">
        <f ca="1">(VLOOKUP(Table26[[#This Row],[شماره پرسنلی]],Table1[#All],16,FALSE)+Table26[[#This Row],[امتیاز کارکرد]]+Table26[[#This Row],[امتیاز رضایت]])*Table26[[#This Row],[رتبه کارمند]]*Table26[[#This Row],[امتیاز عملکرد]]</f>
        <v>#N/A</v>
      </c>
      <c r="T359" s="50" t="e">
        <f ca="1">ROUND(Table26[[#This Row],[امتیاز نهایی]]*'تنظیمات دوره'!$B$6,0)</f>
        <v>#N/A</v>
      </c>
      <c r="U359" s="43"/>
    </row>
    <row r="360" spans="1:21" s="54" customFormat="1" x14ac:dyDescent="0.15">
      <c r="A360" s="42">
        <v>357</v>
      </c>
      <c r="B360" s="35"/>
      <c r="C360" s="35" t="e">
        <f>VLOOKUP(Table26[[#This Row],[شماره پرسنلی]],Table1[[شماره پرسنلی]:[نام خانوادگی]],2,FALSE)&amp; " " &amp; VLOOKUP(Table26[[#This Row],[شماره پرسنلی]],Table1[[شماره پرسنلی]:[نام خانوادگی]],3,FALSE)</f>
        <v>#N/A</v>
      </c>
      <c r="D360" s="36" t="e">
        <f>VLOOKUP(Table26[[#This Row],[شماره پرسنلی]],Table1[#All],7,FALSE)</f>
        <v>#N/A</v>
      </c>
      <c r="E360" s="48" t="e">
        <f>VLOOKUP(Table26[[#This Row],[شماره پرسنلی]],Table1[#All],6,FALSE)</f>
        <v>#N/A</v>
      </c>
      <c r="F360" s="37">
        <v>415</v>
      </c>
      <c r="G360" s="49">
        <f>Table26[[#This Row],[کارکرد دوره (ساعت)]]/8*'جداول پایه'!$B$24</f>
        <v>5.1875</v>
      </c>
      <c r="H360" s="37">
        <v>5</v>
      </c>
      <c r="I360" s="37">
        <v>14</v>
      </c>
      <c r="J360" s="37">
        <v>0</v>
      </c>
      <c r="K360" s="37">
        <v>0</v>
      </c>
      <c r="L360" s="37">
        <v>0</v>
      </c>
      <c r="M360" s="49" t="e">
        <f>IF(Table26[[#This Row],[جایگاه سازمانی]]="عملیاتی",(Table26[[#This Row],[تعداد ماموریت شهری]]/7+Table26[[#This Row],[تعداد ماموریت جاده ای]]/3)*0.1+1,0)</f>
        <v>#N/A</v>
      </c>
      <c r="N360" s="52" t="e">
        <f ca="1">IF(Table26[[#This Row],[جایگاه سازمانی]]="دیسپچ",OFFSET(TblDispatch[[#Headers],[امتیاز]],MATCH(Table26[[#This Row],[تعداد تماس در دوره]]/'تنظیمات دوره'!$B$3,TblDispatch[کف],1),0)*'تنظیمات دوره'!$B$3,0)</f>
        <v>#N/A</v>
      </c>
      <c r="O360" s="49" t="e">
        <f>IF(Table26[[#This Row],[جایگاه سازمانی]]="ستاد",(Table26[[#This Row],[تعداد بازدید میدانی در دوره]]/2+Table26[[#This Row],[تعداد فرماندهی حادثه در دوره]])*0.1+1,0)</f>
        <v>#N/A</v>
      </c>
      <c r="P360" s="49" t="e">
        <f>SUM(Table26[[#This Row],[عملکرد دوره عملیاتی]:[عملکرد دوره ستادی]])</f>
        <v>#N/A</v>
      </c>
      <c r="Q360" s="48">
        <v>98</v>
      </c>
      <c r="R360" s="48">
        <f ca="1">OFFSET(Table10[[#Headers],[امتیاز]],MATCH(Table26[[#This Row],[رضایت]],Table10[کف],1),0)</f>
        <v>5</v>
      </c>
      <c r="S360" s="49" t="e">
        <f ca="1">(VLOOKUP(Table26[[#This Row],[شماره پرسنلی]],Table1[#All],16,FALSE)+Table26[[#This Row],[امتیاز کارکرد]]+Table26[[#This Row],[امتیاز رضایت]])*Table26[[#This Row],[رتبه کارمند]]*Table26[[#This Row],[امتیاز عملکرد]]</f>
        <v>#N/A</v>
      </c>
      <c r="T360" s="50" t="e">
        <f ca="1">ROUND(Table26[[#This Row],[امتیاز نهایی]]*'تنظیمات دوره'!$B$6,0)</f>
        <v>#N/A</v>
      </c>
      <c r="U360" s="43"/>
    </row>
    <row r="361" spans="1:21" s="54" customFormat="1" x14ac:dyDescent="0.15">
      <c r="A361" s="42">
        <v>358</v>
      </c>
      <c r="B361" s="35"/>
      <c r="C361" s="35" t="e">
        <f>VLOOKUP(Table26[[#This Row],[شماره پرسنلی]],Table1[[شماره پرسنلی]:[نام خانوادگی]],2,FALSE)&amp; " " &amp; VLOOKUP(Table26[[#This Row],[شماره پرسنلی]],Table1[[شماره پرسنلی]:[نام خانوادگی]],3,FALSE)</f>
        <v>#N/A</v>
      </c>
      <c r="D361" s="36" t="e">
        <f>VLOOKUP(Table26[[#This Row],[شماره پرسنلی]],Table1[#All],7,FALSE)</f>
        <v>#N/A</v>
      </c>
      <c r="E361" s="48" t="e">
        <f>VLOOKUP(Table26[[#This Row],[شماره پرسنلی]],Table1[#All],6,FALSE)</f>
        <v>#N/A</v>
      </c>
      <c r="F361" s="37">
        <v>427</v>
      </c>
      <c r="G361" s="49">
        <f>Table26[[#This Row],[کارکرد دوره (ساعت)]]/8*'جداول پایه'!$B$24</f>
        <v>5.3375000000000004</v>
      </c>
      <c r="H361" s="37">
        <v>0</v>
      </c>
      <c r="I361" s="37">
        <v>11</v>
      </c>
      <c r="J361" s="37">
        <v>0</v>
      </c>
      <c r="K361" s="37">
        <v>0</v>
      </c>
      <c r="L361" s="37">
        <v>0</v>
      </c>
      <c r="M361" s="49" t="e">
        <f>IF(Table26[[#This Row],[جایگاه سازمانی]]="عملیاتی",(Table26[[#This Row],[تعداد ماموریت شهری]]/7+Table26[[#This Row],[تعداد ماموریت جاده ای]]/3)*0.1+1,0)</f>
        <v>#N/A</v>
      </c>
      <c r="N361" s="52" t="e">
        <f ca="1">IF(Table26[[#This Row],[جایگاه سازمانی]]="دیسپچ",OFFSET(TblDispatch[[#Headers],[امتیاز]],MATCH(Table26[[#This Row],[تعداد تماس در دوره]]/'تنظیمات دوره'!$B$3,TblDispatch[کف],1),0)*'تنظیمات دوره'!$B$3,0)</f>
        <v>#N/A</v>
      </c>
      <c r="O361" s="49" t="e">
        <f>IF(Table26[[#This Row],[جایگاه سازمانی]]="ستاد",(Table26[[#This Row],[تعداد بازدید میدانی در دوره]]/2+Table26[[#This Row],[تعداد فرماندهی حادثه در دوره]])*0.1+1,0)</f>
        <v>#N/A</v>
      </c>
      <c r="P361" s="49" t="e">
        <f>SUM(Table26[[#This Row],[عملکرد دوره عملیاتی]:[عملکرد دوره ستادی]])</f>
        <v>#N/A</v>
      </c>
      <c r="Q361" s="48">
        <v>98</v>
      </c>
      <c r="R361" s="48">
        <f ca="1">OFFSET(Table10[[#Headers],[امتیاز]],MATCH(Table26[[#This Row],[رضایت]],Table10[کف],1),0)</f>
        <v>5</v>
      </c>
      <c r="S361" s="49" t="e">
        <f ca="1">(VLOOKUP(Table26[[#This Row],[شماره پرسنلی]],Table1[#All],16,FALSE)+Table26[[#This Row],[امتیاز کارکرد]]+Table26[[#This Row],[امتیاز رضایت]])*Table26[[#This Row],[رتبه کارمند]]*Table26[[#This Row],[امتیاز عملکرد]]</f>
        <v>#N/A</v>
      </c>
      <c r="T361" s="50" t="e">
        <f ca="1">ROUND(Table26[[#This Row],[امتیاز نهایی]]*'تنظیمات دوره'!$B$6,0)</f>
        <v>#N/A</v>
      </c>
      <c r="U361" s="43"/>
    </row>
    <row r="362" spans="1:21" s="54" customFormat="1" x14ac:dyDescent="0.15">
      <c r="A362" s="42">
        <v>359</v>
      </c>
      <c r="B362" s="35"/>
      <c r="C362" s="35" t="e">
        <f>VLOOKUP(Table26[[#This Row],[شماره پرسنلی]],Table1[[شماره پرسنلی]:[نام خانوادگی]],2,FALSE)&amp; " " &amp; VLOOKUP(Table26[[#This Row],[شماره پرسنلی]],Table1[[شماره پرسنلی]:[نام خانوادگی]],3,FALSE)</f>
        <v>#N/A</v>
      </c>
      <c r="D362" s="36" t="e">
        <f>VLOOKUP(Table26[[#This Row],[شماره پرسنلی]],Table1[#All],7,FALSE)</f>
        <v>#N/A</v>
      </c>
      <c r="E362" s="48" t="e">
        <f>VLOOKUP(Table26[[#This Row],[شماره پرسنلی]],Table1[#All],6,FALSE)</f>
        <v>#N/A</v>
      </c>
      <c r="F362" s="37">
        <v>552</v>
      </c>
      <c r="G362" s="49">
        <f>Table26[[#This Row],[کارکرد دوره (ساعت)]]/8*'جداول پایه'!$B$24</f>
        <v>6.9</v>
      </c>
      <c r="H362" s="37">
        <v>2</v>
      </c>
      <c r="I362" s="37">
        <v>29</v>
      </c>
      <c r="J362" s="37">
        <v>0</v>
      </c>
      <c r="K362" s="37">
        <v>0</v>
      </c>
      <c r="L362" s="37">
        <v>0</v>
      </c>
      <c r="M362" s="49" t="e">
        <f>IF(Table26[[#This Row],[جایگاه سازمانی]]="عملیاتی",(Table26[[#This Row],[تعداد ماموریت شهری]]/7+Table26[[#This Row],[تعداد ماموریت جاده ای]]/3)*0.1+1,0)</f>
        <v>#N/A</v>
      </c>
      <c r="N362" s="52" t="e">
        <f ca="1">IF(Table26[[#This Row],[جایگاه سازمانی]]="دیسپچ",OFFSET(TblDispatch[[#Headers],[امتیاز]],MATCH(Table26[[#This Row],[تعداد تماس در دوره]]/'تنظیمات دوره'!$B$3,TblDispatch[کف],1),0)*'تنظیمات دوره'!$B$3,0)</f>
        <v>#N/A</v>
      </c>
      <c r="O362" s="49" t="e">
        <f>IF(Table26[[#This Row],[جایگاه سازمانی]]="ستاد",(Table26[[#This Row],[تعداد بازدید میدانی در دوره]]/2+Table26[[#This Row],[تعداد فرماندهی حادثه در دوره]])*0.1+1,0)</f>
        <v>#N/A</v>
      </c>
      <c r="P362" s="49" t="e">
        <f>SUM(Table26[[#This Row],[عملکرد دوره عملیاتی]:[عملکرد دوره ستادی]])</f>
        <v>#N/A</v>
      </c>
      <c r="Q362" s="48">
        <v>97</v>
      </c>
      <c r="R362" s="48">
        <f ca="1">OFFSET(Table10[[#Headers],[امتیاز]],MATCH(Table26[[#This Row],[رضایت]],Table10[کف],1),0)</f>
        <v>5</v>
      </c>
      <c r="S362" s="49" t="e">
        <f ca="1">(VLOOKUP(Table26[[#This Row],[شماره پرسنلی]],Table1[#All],16,FALSE)+Table26[[#This Row],[امتیاز کارکرد]]+Table26[[#This Row],[امتیاز رضایت]])*Table26[[#This Row],[رتبه کارمند]]*Table26[[#This Row],[امتیاز عملکرد]]</f>
        <v>#N/A</v>
      </c>
      <c r="T362" s="50" t="e">
        <f ca="1">ROUND(Table26[[#This Row],[امتیاز نهایی]]*'تنظیمات دوره'!$B$6,0)</f>
        <v>#N/A</v>
      </c>
      <c r="U362" s="43"/>
    </row>
    <row r="363" spans="1:21" s="54" customFormat="1" x14ac:dyDescent="0.15">
      <c r="A363" s="42">
        <v>360</v>
      </c>
      <c r="B363" s="35"/>
      <c r="C363" s="35" t="e">
        <f>VLOOKUP(Table26[[#This Row],[شماره پرسنلی]],Table1[[شماره پرسنلی]:[نام خانوادگی]],2,FALSE)&amp; " " &amp; VLOOKUP(Table26[[#This Row],[شماره پرسنلی]],Table1[[شماره پرسنلی]:[نام خانوادگی]],3,FALSE)</f>
        <v>#N/A</v>
      </c>
      <c r="D363" s="36" t="e">
        <f>VLOOKUP(Table26[[#This Row],[شماره پرسنلی]],Table1[#All],7,FALSE)</f>
        <v>#N/A</v>
      </c>
      <c r="E363" s="48" t="e">
        <f>VLOOKUP(Table26[[#This Row],[شماره پرسنلی]],Table1[#All],6,FALSE)</f>
        <v>#N/A</v>
      </c>
      <c r="F363" s="37">
        <v>432</v>
      </c>
      <c r="G363" s="49">
        <f>Table26[[#This Row],[کارکرد دوره (ساعت)]]/8*'جداول پایه'!$B$24</f>
        <v>5.4</v>
      </c>
      <c r="H363" s="37">
        <v>0</v>
      </c>
      <c r="I363" s="37">
        <v>8</v>
      </c>
      <c r="J363" s="37">
        <v>0</v>
      </c>
      <c r="K363" s="37">
        <v>0</v>
      </c>
      <c r="L363" s="37">
        <v>0</v>
      </c>
      <c r="M363" s="49" t="e">
        <f>IF(Table26[[#This Row],[جایگاه سازمانی]]="عملیاتی",(Table26[[#This Row],[تعداد ماموریت شهری]]/7+Table26[[#This Row],[تعداد ماموریت جاده ای]]/3)*0.1+1,0)</f>
        <v>#N/A</v>
      </c>
      <c r="N363" s="52" t="e">
        <f ca="1">IF(Table26[[#This Row],[جایگاه سازمانی]]="دیسپچ",OFFSET(TblDispatch[[#Headers],[امتیاز]],MATCH(Table26[[#This Row],[تعداد تماس در دوره]]/'تنظیمات دوره'!$B$3,TblDispatch[کف],1),0)*'تنظیمات دوره'!$B$3,0)</f>
        <v>#N/A</v>
      </c>
      <c r="O363" s="49" t="e">
        <f>IF(Table26[[#This Row],[جایگاه سازمانی]]="ستاد",(Table26[[#This Row],[تعداد بازدید میدانی در دوره]]/2+Table26[[#This Row],[تعداد فرماندهی حادثه در دوره]])*0.1+1,0)</f>
        <v>#N/A</v>
      </c>
      <c r="P363" s="49" t="e">
        <f>SUM(Table26[[#This Row],[عملکرد دوره عملیاتی]:[عملکرد دوره ستادی]])</f>
        <v>#N/A</v>
      </c>
      <c r="Q363" s="48">
        <v>98</v>
      </c>
      <c r="R363" s="48">
        <f ca="1">OFFSET(Table10[[#Headers],[امتیاز]],MATCH(Table26[[#This Row],[رضایت]],Table10[کف],1),0)</f>
        <v>5</v>
      </c>
      <c r="S363" s="49" t="e">
        <f ca="1">(VLOOKUP(Table26[[#This Row],[شماره پرسنلی]],Table1[#All],16,FALSE)+Table26[[#This Row],[امتیاز کارکرد]]+Table26[[#This Row],[امتیاز رضایت]])*Table26[[#This Row],[رتبه کارمند]]*Table26[[#This Row],[امتیاز عملکرد]]</f>
        <v>#N/A</v>
      </c>
      <c r="T363" s="50" t="e">
        <f ca="1">ROUND(Table26[[#This Row],[امتیاز نهایی]]*'تنظیمات دوره'!$B$6,0)</f>
        <v>#N/A</v>
      </c>
      <c r="U363" s="43"/>
    </row>
    <row r="364" spans="1:21" s="54" customFormat="1" x14ac:dyDescent="0.15">
      <c r="A364" s="42">
        <v>361</v>
      </c>
      <c r="B364" s="35"/>
      <c r="C364" s="35" t="e">
        <f>VLOOKUP(Table26[[#This Row],[شماره پرسنلی]],Table1[[شماره پرسنلی]:[نام خانوادگی]],2,FALSE)&amp; " " &amp; VLOOKUP(Table26[[#This Row],[شماره پرسنلی]],Table1[[شماره پرسنلی]:[نام خانوادگی]],3,FALSE)</f>
        <v>#N/A</v>
      </c>
      <c r="D364" s="36" t="e">
        <f>VLOOKUP(Table26[[#This Row],[شماره پرسنلی]],Table1[#All],7,FALSE)</f>
        <v>#N/A</v>
      </c>
      <c r="E364" s="48" t="e">
        <f>VLOOKUP(Table26[[#This Row],[شماره پرسنلی]],Table1[#All],6,FALSE)</f>
        <v>#N/A</v>
      </c>
      <c r="F364" s="37">
        <v>408</v>
      </c>
      <c r="G364" s="49">
        <f>Table26[[#This Row],[کارکرد دوره (ساعت)]]/8*'جداول پایه'!$B$24</f>
        <v>5.1000000000000005</v>
      </c>
      <c r="H364" s="37">
        <v>0</v>
      </c>
      <c r="I364" s="37">
        <v>5</v>
      </c>
      <c r="J364" s="37">
        <v>0</v>
      </c>
      <c r="K364" s="37">
        <v>0</v>
      </c>
      <c r="L364" s="37">
        <v>0</v>
      </c>
      <c r="M364" s="49" t="e">
        <f>IF(Table26[[#This Row],[جایگاه سازمانی]]="عملیاتی",(Table26[[#This Row],[تعداد ماموریت شهری]]/7+Table26[[#This Row],[تعداد ماموریت جاده ای]]/3)*0.1+1,0)</f>
        <v>#N/A</v>
      </c>
      <c r="N364" s="52" t="e">
        <f ca="1">IF(Table26[[#This Row],[جایگاه سازمانی]]="دیسپچ",OFFSET(TblDispatch[[#Headers],[امتیاز]],MATCH(Table26[[#This Row],[تعداد تماس در دوره]]/'تنظیمات دوره'!$B$3,TblDispatch[کف],1),0)*'تنظیمات دوره'!$B$3,0)</f>
        <v>#N/A</v>
      </c>
      <c r="O364" s="49" t="e">
        <f>IF(Table26[[#This Row],[جایگاه سازمانی]]="ستاد",(Table26[[#This Row],[تعداد بازدید میدانی در دوره]]/2+Table26[[#This Row],[تعداد فرماندهی حادثه در دوره]])*0.1+1,0)</f>
        <v>#N/A</v>
      </c>
      <c r="P364" s="49" t="e">
        <f>SUM(Table26[[#This Row],[عملکرد دوره عملیاتی]:[عملکرد دوره ستادی]])</f>
        <v>#N/A</v>
      </c>
      <c r="Q364" s="48">
        <v>90</v>
      </c>
      <c r="R364" s="48">
        <f ca="1">OFFSET(Table10[[#Headers],[امتیاز]],MATCH(Table26[[#This Row],[رضایت]],Table10[کف],1),0)</f>
        <v>3.6</v>
      </c>
      <c r="S364" s="49" t="e">
        <f ca="1">(VLOOKUP(Table26[[#This Row],[شماره پرسنلی]],Table1[#All],16,FALSE)+Table26[[#This Row],[امتیاز کارکرد]]+Table26[[#This Row],[امتیاز رضایت]])*Table26[[#This Row],[رتبه کارمند]]*Table26[[#This Row],[امتیاز عملکرد]]</f>
        <v>#N/A</v>
      </c>
      <c r="T364" s="50" t="e">
        <f ca="1">ROUND(Table26[[#This Row],[امتیاز نهایی]]*'تنظیمات دوره'!$B$6,0)</f>
        <v>#N/A</v>
      </c>
      <c r="U364" s="43"/>
    </row>
    <row r="365" spans="1:21" s="54" customFormat="1" x14ac:dyDescent="0.15">
      <c r="A365" s="42">
        <v>362</v>
      </c>
      <c r="B365" s="35"/>
      <c r="C365" s="35" t="e">
        <f>VLOOKUP(Table26[[#This Row],[شماره پرسنلی]],Table1[[شماره پرسنلی]:[نام خانوادگی]],2,FALSE)&amp; " " &amp; VLOOKUP(Table26[[#This Row],[شماره پرسنلی]],Table1[[شماره پرسنلی]:[نام خانوادگی]],3,FALSE)</f>
        <v>#N/A</v>
      </c>
      <c r="D365" s="36" t="e">
        <f>VLOOKUP(Table26[[#This Row],[شماره پرسنلی]],Table1[#All],7,FALSE)</f>
        <v>#N/A</v>
      </c>
      <c r="E365" s="48" t="e">
        <f>VLOOKUP(Table26[[#This Row],[شماره پرسنلی]],Table1[#All],6,FALSE)</f>
        <v>#N/A</v>
      </c>
      <c r="F365" s="37">
        <v>552</v>
      </c>
      <c r="G365" s="49">
        <f>Table26[[#This Row],[کارکرد دوره (ساعت)]]/8*'جداول پایه'!$B$24</f>
        <v>6.9</v>
      </c>
      <c r="H365" s="37">
        <v>43</v>
      </c>
      <c r="I365" s="37">
        <v>0</v>
      </c>
      <c r="J365" s="37">
        <v>0</v>
      </c>
      <c r="K365" s="37">
        <v>0</v>
      </c>
      <c r="L365" s="37">
        <v>0</v>
      </c>
      <c r="M365" s="49" t="e">
        <f>IF(Table26[[#This Row],[جایگاه سازمانی]]="عملیاتی",(Table26[[#This Row],[تعداد ماموریت شهری]]/7+Table26[[#This Row],[تعداد ماموریت جاده ای]]/3)*0.1+1,0)</f>
        <v>#N/A</v>
      </c>
      <c r="N365" s="52" t="e">
        <f ca="1">IF(Table26[[#This Row],[جایگاه سازمانی]]="دیسپچ",OFFSET(TblDispatch[[#Headers],[امتیاز]],MATCH(Table26[[#This Row],[تعداد تماس در دوره]]/'تنظیمات دوره'!$B$3,TblDispatch[کف],1),0)*'تنظیمات دوره'!$B$3,0)</f>
        <v>#N/A</v>
      </c>
      <c r="O365" s="49" t="e">
        <f>IF(Table26[[#This Row],[جایگاه سازمانی]]="ستاد",(Table26[[#This Row],[تعداد بازدید میدانی در دوره]]/2+Table26[[#This Row],[تعداد فرماندهی حادثه در دوره]])*0.1+1,0)</f>
        <v>#N/A</v>
      </c>
      <c r="P365" s="49" t="e">
        <f>SUM(Table26[[#This Row],[عملکرد دوره عملیاتی]:[عملکرد دوره ستادی]])</f>
        <v>#N/A</v>
      </c>
      <c r="Q365" s="48">
        <v>100</v>
      </c>
      <c r="R365" s="48">
        <f ca="1">OFFSET(Table10[[#Headers],[امتیاز]],MATCH(Table26[[#This Row],[رضایت]],Table10[کف],1),0)</f>
        <v>5</v>
      </c>
      <c r="S365" s="49" t="e">
        <f ca="1">(VLOOKUP(Table26[[#This Row],[شماره پرسنلی]],Table1[#All],16,FALSE)+Table26[[#This Row],[امتیاز کارکرد]]+Table26[[#This Row],[امتیاز رضایت]])*Table26[[#This Row],[رتبه کارمند]]*Table26[[#This Row],[امتیاز عملکرد]]</f>
        <v>#N/A</v>
      </c>
      <c r="T365" s="50" t="e">
        <f ca="1">ROUND(Table26[[#This Row],[امتیاز نهایی]]*'تنظیمات دوره'!$B$6,0)</f>
        <v>#N/A</v>
      </c>
      <c r="U365" s="46"/>
    </row>
    <row r="366" spans="1:21" s="54" customFormat="1" x14ac:dyDescent="0.15">
      <c r="A366" s="42">
        <v>363</v>
      </c>
      <c r="B366" s="35"/>
      <c r="C366" s="35" t="e">
        <f>VLOOKUP(Table26[[#This Row],[شماره پرسنلی]],Table1[[شماره پرسنلی]:[نام خانوادگی]],2,FALSE)&amp; " " &amp; VLOOKUP(Table26[[#This Row],[شماره پرسنلی]],Table1[[شماره پرسنلی]:[نام خانوادگی]],3,FALSE)</f>
        <v>#N/A</v>
      </c>
      <c r="D366" s="36" t="e">
        <f>VLOOKUP(Table26[[#This Row],[شماره پرسنلی]],Table1[#All],7,FALSE)</f>
        <v>#N/A</v>
      </c>
      <c r="E366" s="48" t="e">
        <f>VLOOKUP(Table26[[#This Row],[شماره پرسنلی]],Table1[#All],6,FALSE)</f>
        <v>#N/A</v>
      </c>
      <c r="F366" s="37">
        <v>552</v>
      </c>
      <c r="G366" s="49">
        <f>Table26[[#This Row],[کارکرد دوره (ساعت)]]/8*'جداول پایه'!$B$24</f>
        <v>6.9</v>
      </c>
      <c r="H366" s="37">
        <v>1</v>
      </c>
      <c r="I366" s="37">
        <v>33</v>
      </c>
      <c r="J366" s="37">
        <v>0</v>
      </c>
      <c r="K366" s="37">
        <v>0</v>
      </c>
      <c r="L366" s="37">
        <v>0</v>
      </c>
      <c r="M366" s="49" t="e">
        <f>IF(Table26[[#This Row],[جایگاه سازمانی]]="عملیاتی",(Table26[[#This Row],[تعداد ماموریت شهری]]/7+Table26[[#This Row],[تعداد ماموریت جاده ای]]/3)*0.1+1,0)</f>
        <v>#N/A</v>
      </c>
      <c r="N366" s="52" t="e">
        <f ca="1">IF(Table26[[#This Row],[جایگاه سازمانی]]="دیسپچ",OFFSET(TblDispatch[[#Headers],[امتیاز]],MATCH(Table26[[#This Row],[تعداد تماس در دوره]]/'تنظیمات دوره'!$B$3,TblDispatch[کف],1),0)*'تنظیمات دوره'!$B$3,0)</f>
        <v>#N/A</v>
      </c>
      <c r="O366" s="49" t="e">
        <f>IF(Table26[[#This Row],[جایگاه سازمانی]]="ستاد",(Table26[[#This Row],[تعداد بازدید میدانی در دوره]]/2+Table26[[#This Row],[تعداد فرماندهی حادثه در دوره]])*0.1+1,0)</f>
        <v>#N/A</v>
      </c>
      <c r="P366" s="49" t="e">
        <f>SUM(Table26[[#This Row],[عملکرد دوره عملیاتی]:[عملکرد دوره ستادی]])</f>
        <v>#N/A</v>
      </c>
      <c r="Q366" s="48">
        <v>100</v>
      </c>
      <c r="R366" s="48">
        <f ca="1">OFFSET(Table10[[#Headers],[امتیاز]],MATCH(Table26[[#This Row],[رضایت]],Table10[کف],1),0)</f>
        <v>5</v>
      </c>
      <c r="S366" s="49" t="e">
        <f ca="1">(VLOOKUP(Table26[[#This Row],[شماره پرسنلی]],Table1[#All],16,FALSE)+Table26[[#This Row],[امتیاز کارکرد]]+Table26[[#This Row],[امتیاز رضایت]])*Table26[[#This Row],[رتبه کارمند]]*Table26[[#This Row],[امتیاز عملکرد]]</f>
        <v>#N/A</v>
      </c>
      <c r="T366" s="50" t="e">
        <f ca="1">ROUND(Table26[[#This Row],[امتیاز نهایی]]*'تنظیمات دوره'!$B$6,0)</f>
        <v>#N/A</v>
      </c>
      <c r="U366" s="46"/>
    </row>
    <row r="367" spans="1:21" s="54" customFormat="1" x14ac:dyDescent="0.15">
      <c r="A367" s="42">
        <v>364</v>
      </c>
      <c r="B367" s="35"/>
      <c r="C367" s="35" t="e">
        <f>VLOOKUP(Table26[[#This Row],[شماره پرسنلی]],Table1[[شماره پرسنلی]:[نام خانوادگی]],2,FALSE)&amp; " " &amp; VLOOKUP(Table26[[#This Row],[شماره پرسنلی]],Table1[[شماره پرسنلی]:[نام خانوادگی]],3,FALSE)</f>
        <v>#N/A</v>
      </c>
      <c r="D367" s="36" t="s">
        <v>9</v>
      </c>
      <c r="E367" s="48" t="e">
        <f>VLOOKUP(Table26[[#This Row],[شماره پرسنلی]],Table1[#All],6,FALSE)</f>
        <v>#N/A</v>
      </c>
      <c r="F367" s="37">
        <v>432</v>
      </c>
      <c r="G367" s="49">
        <f>Table26[[#This Row],[کارکرد دوره (ساعت)]]/8*'جداول پایه'!$B$24</f>
        <v>5.4</v>
      </c>
      <c r="H367" s="37">
        <v>0</v>
      </c>
      <c r="I367" s="37">
        <v>30</v>
      </c>
      <c r="J367" s="37">
        <v>0</v>
      </c>
      <c r="K367" s="37">
        <v>0</v>
      </c>
      <c r="L367" s="37">
        <v>0</v>
      </c>
      <c r="M367" s="49">
        <f>IF(Table26[[#This Row],[جایگاه سازمانی]]="عملیاتی",(Table26[[#This Row],[تعداد ماموریت شهری]]/7+Table26[[#This Row],[تعداد ماموریت جاده ای]]/3)*0.1+1,0)</f>
        <v>2</v>
      </c>
      <c r="N367" s="52">
        <f ca="1">IF(Table26[[#This Row],[جایگاه سازمانی]]="دیسپچ",OFFSET(TblDispatch[[#Headers],[امتیاز]],MATCH(Table26[[#This Row],[تعداد تماس در دوره]]/'تنظیمات دوره'!$B$3,TblDispatch[کف],1),0)*'تنظیمات دوره'!$B$3,0)</f>
        <v>0</v>
      </c>
      <c r="O367" s="49">
        <f>IF(Table26[[#This Row],[جایگاه سازمانی]]="ستاد",(Table26[[#This Row],[تعداد بازدید میدانی در دوره]]/2+Table26[[#This Row],[تعداد فرماندهی حادثه در دوره]])*0.1+1,0)</f>
        <v>0</v>
      </c>
      <c r="P367" s="49">
        <f ca="1">SUM(Table26[[#This Row],[عملکرد دوره عملیاتی]:[عملکرد دوره ستادی]])</f>
        <v>2</v>
      </c>
      <c r="Q367" s="48">
        <v>85</v>
      </c>
      <c r="R367" s="48">
        <f ca="1">OFFSET(Table10[[#Headers],[امتیاز]],MATCH(Table26[[#This Row],[رضایت]],Table10[کف],1),0)</f>
        <v>3.6</v>
      </c>
      <c r="S367" s="49" t="e">
        <f ca="1">(VLOOKUP(Table26[[#This Row],[شماره پرسنلی]],Table1[#All],16,FALSE)+Table26[[#This Row],[امتیاز کارکرد]]+Table26[[#This Row],[امتیاز رضایت]])*Table26[[#This Row],[رتبه کارمند]]*Table26[[#This Row],[امتیاز عملکرد]]</f>
        <v>#N/A</v>
      </c>
      <c r="T367" s="50" t="e">
        <f ca="1">ROUND(Table26[[#This Row],[امتیاز نهایی]]*'تنظیمات دوره'!$B$6,0)</f>
        <v>#N/A</v>
      </c>
      <c r="U367" s="46"/>
    </row>
    <row r="368" spans="1:21" s="54" customFormat="1" x14ac:dyDescent="0.15">
      <c r="A368" s="42">
        <v>365</v>
      </c>
      <c r="B368" s="35"/>
      <c r="C368" s="35" t="e">
        <f>VLOOKUP(Table26[[#This Row],[شماره پرسنلی]],Table1[[شماره پرسنلی]:[نام خانوادگی]],2,FALSE)&amp; " " &amp; VLOOKUP(Table26[[#This Row],[شماره پرسنلی]],Table1[[شماره پرسنلی]:[نام خانوادگی]],3,FALSE)</f>
        <v>#N/A</v>
      </c>
      <c r="D368" s="36" t="s">
        <v>9</v>
      </c>
      <c r="E368" s="48" t="e">
        <f>VLOOKUP(Table26[[#This Row],[شماره پرسنلی]],Table1[#All],6,FALSE)</f>
        <v>#N/A</v>
      </c>
      <c r="F368" s="37">
        <v>144</v>
      </c>
      <c r="G368" s="49">
        <f>Table26[[#This Row],[کارکرد دوره (ساعت)]]/8*'جداول پایه'!$B$24</f>
        <v>1.8</v>
      </c>
      <c r="H368" s="37">
        <v>0</v>
      </c>
      <c r="I368" s="37">
        <v>5</v>
      </c>
      <c r="J368" s="37">
        <v>0</v>
      </c>
      <c r="K368" s="37">
        <v>0</v>
      </c>
      <c r="L368" s="37">
        <v>0</v>
      </c>
      <c r="M368" s="49">
        <f>IF(Table26[[#This Row],[جایگاه سازمانی]]="عملیاتی",(Table26[[#This Row],[تعداد ماموریت شهری]]/7+Table26[[#This Row],[تعداد ماموریت جاده ای]]/3)*0.1+1,0)</f>
        <v>1.1666666666666667</v>
      </c>
      <c r="N368" s="52">
        <f ca="1">IF(Table26[[#This Row],[جایگاه سازمانی]]="دیسپچ",OFFSET(TblDispatch[[#Headers],[امتیاز]],MATCH(Table26[[#This Row],[تعداد تماس در دوره]]/'تنظیمات دوره'!$B$3,TblDispatch[کف],1),0)*'تنظیمات دوره'!$B$3,0)</f>
        <v>0</v>
      </c>
      <c r="O368" s="49">
        <f>IF(Table26[[#This Row],[جایگاه سازمانی]]="ستاد",(Table26[[#This Row],[تعداد بازدید میدانی در دوره]]/2+Table26[[#This Row],[تعداد فرماندهی حادثه در دوره]])*0.1+1,0)</f>
        <v>0</v>
      </c>
      <c r="P368" s="49">
        <f ca="1">SUM(Table26[[#This Row],[عملکرد دوره عملیاتی]:[عملکرد دوره ستادی]])</f>
        <v>1.1666666666666667</v>
      </c>
      <c r="Q368" s="48">
        <v>90</v>
      </c>
      <c r="R368" s="48">
        <f ca="1">OFFSET(Table10[[#Headers],[امتیاز]],MATCH(Table26[[#This Row],[رضایت]],Table10[کف],1),0)</f>
        <v>3.6</v>
      </c>
      <c r="S368" s="49" t="e">
        <f ca="1">(VLOOKUP(Table26[[#This Row],[شماره پرسنلی]],Table1[#All],16,FALSE)+Table26[[#This Row],[امتیاز کارکرد]]+Table26[[#This Row],[امتیاز رضایت]])*Table26[[#This Row],[رتبه کارمند]]*Table26[[#This Row],[امتیاز عملکرد]]</f>
        <v>#N/A</v>
      </c>
      <c r="T368" s="50" t="e">
        <f ca="1">ROUND(Table26[[#This Row],[امتیاز نهایی]]*'تنظیمات دوره'!$B$6,0)</f>
        <v>#N/A</v>
      </c>
      <c r="U368" s="46"/>
    </row>
    <row r="369" spans="1:21" s="54" customFormat="1" x14ac:dyDescent="0.15">
      <c r="A369" s="42">
        <v>366</v>
      </c>
      <c r="B369" s="66"/>
      <c r="C369" s="66" t="e">
        <f>VLOOKUP(Table26[[#This Row],[شماره پرسنلی]],Table1[[شماره پرسنلی]:[نام خانوادگی]],2,FALSE)&amp; " " &amp; VLOOKUP(Table26[[#This Row],[شماره پرسنلی]],Table1[[شماره پرسنلی]:[نام خانوادگی]],3,FALSE)</f>
        <v>#N/A</v>
      </c>
      <c r="D369" s="67" t="e">
        <f>VLOOKUP(Table26[[#This Row],[شماره پرسنلی]],Table1[#All],7,FALSE)</f>
        <v>#N/A</v>
      </c>
      <c r="E369" s="68" t="e">
        <f>VLOOKUP(Table26[[#This Row],[شماره پرسنلی]],Table1[#All],6,FALSE)</f>
        <v>#N/A</v>
      </c>
      <c r="F369" s="69">
        <v>802</v>
      </c>
      <c r="G369" s="70">
        <f>Table26[[#This Row],[کارکرد دوره (ساعت)]]/8*'جداول پایه'!$B$24</f>
        <v>10.025</v>
      </c>
      <c r="H369" s="69">
        <v>20</v>
      </c>
      <c r="I369" s="69">
        <v>30</v>
      </c>
      <c r="J369" s="69">
        <v>0</v>
      </c>
      <c r="K369" s="69">
        <v>0</v>
      </c>
      <c r="L369" s="69">
        <v>0</v>
      </c>
      <c r="M369" s="70" t="e">
        <f>IF(Table26[[#This Row],[جایگاه سازمانی]]="عملیاتی",(Table26[[#This Row],[تعداد ماموریت شهری]]/7+Table26[[#This Row],[تعداد ماموریت جاده ای]]/3)*0.1+1,0)</f>
        <v>#N/A</v>
      </c>
      <c r="N369" s="71" t="e">
        <f ca="1">IF(Table26[[#This Row],[جایگاه سازمانی]]="دیسپچ",OFFSET(TblDispatch[[#Headers],[امتیاز]],MATCH(Table26[[#This Row],[تعداد تماس در دوره]]/'تنظیمات دوره'!$B$3,TblDispatch[کف],1),0)*'تنظیمات دوره'!$B$3,0)</f>
        <v>#N/A</v>
      </c>
      <c r="O369" s="70" t="e">
        <f>IF(Table26[[#This Row],[جایگاه سازمانی]]="ستاد",(Table26[[#This Row],[تعداد بازدید میدانی در دوره]]/2+Table26[[#This Row],[تعداد فرماندهی حادثه در دوره]])*0.1+1,0)</f>
        <v>#N/A</v>
      </c>
      <c r="P369" s="70" t="e">
        <f>SUM(Table26[[#This Row],[عملکرد دوره عملیاتی]:[عملکرد دوره ستادی]])</f>
        <v>#N/A</v>
      </c>
      <c r="Q369" s="68">
        <v>100</v>
      </c>
      <c r="R369" s="68">
        <f ca="1">OFFSET(Table10[[#Headers],[امتیاز]],MATCH(Table26[[#This Row],[رضایت]],Table10[کف],1),0)</f>
        <v>5</v>
      </c>
      <c r="S369" s="70" t="e">
        <f ca="1">(VLOOKUP(Table26[[#This Row],[شماره پرسنلی]],Table1[#All],16,FALSE)+Table26[[#This Row],[امتیاز کارکرد]]+Table26[[#This Row],[امتیاز رضایت]])*Table26[[#This Row],[رتبه کارمند]]*Table26[[#This Row],[امتیاز عملکرد]]</f>
        <v>#N/A</v>
      </c>
      <c r="T369" s="78" t="e">
        <f ca="1">ROUND(Table26[[#This Row],[امتیاز نهایی]]*'تنظیمات دوره'!$B$6,0)</f>
        <v>#N/A</v>
      </c>
      <c r="U369" s="46"/>
    </row>
    <row r="370" spans="1:21" s="54" customFormat="1" x14ac:dyDescent="0.15">
      <c r="A370" s="42">
        <v>367</v>
      </c>
      <c r="B370" s="35"/>
      <c r="C370" s="35" t="e">
        <f>VLOOKUP(Table26[[#This Row],[شماره پرسنلی]],Table1[[شماره پرسنلی]:[نام خانوادگی]],2,FALSE)&amp; " " &amp; VLOOKUP(Table26[[#This Row],[شماره پرسنلی]],Table1[[شماره پرسنلی]:[نام خانوادگی]],3,FALSE)</f>
        <v>#N/A</v>
      </c>
      <c r="D370" s="36" t="e">
        <f>VLOOKUP(Table26[[#This Row],[شماره پرسنلی]],Table1[#All],7,FALSE)</f>
        <v>#N/A</v>
      </c>
      <c r="E370" s="48" t="e">
        <f>VLOOKUP(Table26[[#This Row],[شماره پرسنلی]],Table1[#All],6,FALSE)</f>
        <v>#N/A</v>
      </c>
      <c r="F370" s="37">
        <v>312</v>
      </c>
      <c r="G370" s="49">
        <f>Table26[[#This Row],[کارکرد دوره (ساعت)]]/8*'جداول پایه'!$B$24</f>
        <v>3.9000000000000004</v>
      </c>
      <c r="H370" s="37">
        <v>50</v>
      </c>
      <c r="I370" s="37">
        <v>6</v>
      </c>
      <c r="J370" s="37">
        <v>0</v>
      </c>
      <c r="K370" s="37">
        <v>0</v>
      </c>
      <c r="L370" s="37">
        <v>0</v>
      </c>
      <c r="M370" s="49" t="e">
        <f>IF(Table26[[#This Row],[جایگاه سازمانی]]="عملیاتی",(Table26[[#This Row],[تعداد ماموریت شهری]]/7+Table26[[#This Row],[تعداد ماموریت جاده ای]]/3)*0.1+1,0)</f>
        <v>#N/A</v>
      </c>
      <c r="N370" s="52" t="e">
        <f ca="1">IF(Table26[[#This Row],[جایگاه سازمانی]]="دیسپچ",OFFSET(TblDispatch[[#Headers],[امتیاز]],MATCH(Table26[[#This Row],[تعداد تماس در دوره]]/'تنظیمات دوره'!$B$3,TblDispatch[کف],1),0)*'تنظیمات دوره'!$B$3,0)</f>
        <v>#N/A</v>
      </c>
      <c r="O370" s="49" t="e">
        <f>IF(Table26[[#This Row],[جایگاه سازمانی]]="ستاد",(Table26[[#This Row],[تعداد بازدید میدانی در دوره]]/2+Table26[[#This Row],[تعداد فرماندهی حادثه در دوره]])*0.1+1,0)</f>
        <v>#N/A</v>
      </c>
      <c r="P370" s="49" t="e">
        <f>SUM(Table26[[#This Row],[عملکرد دوره عملیاتی]:[عملکرد دوره ستادی]])</f>
        <v>#N/A</v>
      </c>
      <c r="Q370" s="48">
        <v>100</v>
      </c>
      <c r="R370" s="48">
        <f ca="1">OFFSET(Table10[[#Headers],[امتیاز]],MATCH(Table26[[#This Row],[رضایت]],Table10[کف],1),0)</f>
        <v>5</v>
      </c>
      <c r="S370" s="49" t="e">
        <f ca="1">(VLOOKUP(Table26[[#This Row],[شماره پرسنلی]],Table1[#All],16,FALSE)+Table26[[#This Row],[امتیاز کارکرد]]+Table26[[#This Row],[امتیاز رضایت]])*Table26[[#This Row],[رتبه کارمند]]*Table26[[#This Row],[امتیاز عملکرد]]</f>
        <v>#N/A</v>
      </c>
      <c r="T370" s="50" t="e">
        <f ca="1">ROUND(Table26[[#This Row],[امتیاز نهایی]]*'تنظیمات دوره'!$B$6,0)</f>
        <v>#N/A</v>
      </c>
      <c r="U370" s="46"/>
    </row>
    <row r="371" spans="1:21" s="54" customFormat="1" x14ac:dyDescent="0.15">
      <c r="A371" s="42">
        <v>368</v>
      </c>
      <c r="B371" s="35"/>
      <c r="C371" s="35" t="e">
        <f>VLOOKUP(Table26[[#This Row],[شماره پرسنلی]],Table1[[شماره پرسنلی]:[نام خانوادگی]],2,FALSE)&amp; " " &amp; VLOOKUP(Table26[[#This Row],[شماره پرسنلی]],Table1[[شماره پرسنلی]:[نام خانوادگی]],3,FALSE)</f>
        <v>#N/A</v>
      </c>
      <c r="D371" s="36" t="e">
        <f>VLOOKUP(Table26[[#This Row],[شماره پرسنلی]],Table1[#All],7,FALSE)</f>
        <v>#N/A</v>
      </c>
      <c r="E371" s="48" t="e">
        <f>VLOOKUP(Table26[[#This Row],[شماره پرسنلی]],Table1[#All],6,FALSE)</f>
        <v>#N/A</v>
      </c>
      <c r="F371" s="37">
        <v>708</v>
      </c>
      <c r="G371" s="49">
        <f>Table26[[#This Row],[کارکرد دوره (ساعت)]]/8*'جداول پایه'!$B$24</f>
        <v>8.85</v>
      </c>
      <c r="H371" s="37">
        <v>50</v>
      </c>
      <c r="I371" s="37">
        <v>10</v>
      </c>
      <c r="J371" s="37">
        <v>0</v>
      </c>
      <c r="K371" s="37">
        <v>0</v>
      </c>
      <c r="L371" s="37">
        <v>0</v>
      </c>
      <c r="M371" s="49" t="e">
        <f>IF(Table26[[#This Row],[جایگاه سازمانی]]="عملیاتی",(Table26[[#This Row],[تعداد ماموریت شهری]]/7+Table26[[#This Row],[تعداد ماموریت جاده ای]]/3)*0.1+1,0)</f>
        <v>#N/A</v>
      </c>
      <c r="N371" s="52" t="e">
        <f ca="1">IF(Table26[[#This Row],[جایگاه سازمانی]]="دیسپچ",OFFSET(TblDispatch[[#Headers],[امتیاز]],MATCH(Table26[[#This Row],[تعداد تماس در دوره]]/'تنظیمات دوره'!$B$3,TblDispatch[کف],1),0)*'تنظیمات دوره'!$B$3,0)</f>
        <v>#N/A</v>
      </c>
      <c r="O371" s="49" t="e">
        <f>IF(Table26[[#This Row],[جایگاه سازمانی]]="ستاد",(Table26[[#This Row],[تعداد بازدید میدانی در دوره]]/2+Table26[[#This Row],[تعداد فرماندهی حادثه در دوره]])*0.1+1,0)</f>
        <v>#N/A</v>
      </c>
      <c r="P371" s="49" t="e">
        <f>SUM(Table26[[#This Row],[عملکرد دوره عملیاتی]:[عملکرد دوره ستادی]])</f>
        <v>#N/A</v>
      </c>
      <c r="Q371" s="48">
        <v>100</v>
      </c>
      <c r="R371" s="48">
        <f ca="1">OFFSET(Table10[[#Headers],[امتیاز]],MATCH(Table26[[#This Row],[رضایت]],Table10[کف],1),0)</f>
        <v>5</v>
      </c>
      <c r="S371" s="49" t="e">
        <f ca="1">(VLOOKUP(Table26[[#This Row],[شماره پرسنلی]],Table1[#All],16,FALSE)+Table26[[#This Row],[امتیاز کارکرد]]+Table26[[#This Row],[امتیاز رضایت]])*Table26[[#This Row],[رتبه کارمند]]*Table26[[#This Row],[امتیاز عملکرد]]</f>
        <v>#N/A</v>
      </c>
      <c r="T371" s="50" t="e">
        <f ca="1">ROUND(Table26[[#This Row],[امتیاز نهایی]]*'تنظیمات دوره'!$B$6,0)</f>
        <v>#N/A</v>
      </c>
      <c r="U371" s="46"/>
    </row>
    <row r="372" spans="1:21" s="54" customFormat="1" x14ac:dyDescent="0.15">
      <c r="A372" s="42">
        <v>369</v>
      </c>
      <c r="B372" s="35"/>
      <c r="C372" s="35" t="e">
        <f>VLOOKUP(Table26[[#This Row],[شماره پرسنلی]],Table1[[شماره پرسنلی]:[نام خانوادگی]],2,FALSE)&amp; " " &amp; VLOOKUP(Table26[[#This Row],[شماره پرسنلی]],Table1[[شماره پرسنلی]:[نام خانوادگی]],3,FALSE)</f>
        <v>#N/A</v>
      </c>
      <c r="D372" s="36" t="e">
        <f>VLOOKUP(Table26[[#This Row],[شماره پرسنلی]],Table1[#All],7,FALSE)</f>
        <v>#N/A</v>
      </c>
      <c r="E372" s="48" t="e">
        <f>VLOOKUP(Table26[[#This Row],[شماره پرسنلی]],Table1[#All],6,FALSE)</f>
        <v>#N/A</v>
      </c>
      <c r="F372" s="37">
        <v>396</v>
      </c>
      <c r="G372" s="49">
        <f>Table26[[#This Row],[کارکرد دوره (ساعت)]]/8*'جداول پایه'!$B$24</f>
        <v>4.95</v>
      </c>
      <c r="H372" s="37">
        <v>54</v>
      </c>
      <c r="I372" s="37">
        <v>0</v>
      </c>
      <c r="J372" s="37">
        <v>0</v>
      </c>
      <c r="K372" s="37">
        <v>0</v>
      </c>
      <c r="L372" s="37">
        <v>0</v>
      </c>
      <c r="M372" s="49" t="e">
        <f>IF(Table26[[#This Row],[جایگاه سازمانی]]="عملیاتی",(Table26[[#This Row],[تعداد ماموریت شهری]]/7+Table26[[#This Row],[تعداد ماموریت جاده ای]]/3)*0.1+1,0)</f>
        <v>#N/A</v>
      </c>
      <c r="N372" s="52" t="e">
        <f ca="1">IF(Table26[[#This Row],[جایگاه سازمانی]]="دیسپچ",OFFSET(TblDispatch[[#Headers],[امتیاز]],MATCH(Table26[[#This Row],[تعداد تماس در دوره]]/'تنظیمات دوره'!$B$3,TblDispatch[کف],1),0)*'تنظیمات دوره'!$B$3,0)</f>
        <v>#N/A</v>
      </c>
      <c r="O372" s="49" t="e">
        <f>IF(Table26[[#This Row],[جایگاه سازمانی]]="ستاد",(Table26[[#This Row],[تعداد بازدید میدانی در دوره]]/2+Table26[[#This Row],[تعداد فرماندهی حادثه در دوره]])*0.1+1,0)</f>
        <v>#N/A</v>
      </c>
      <c r="P372" s="49" t="e">
        <f>SUM(Table26[[#This Row],[عملکرد دوره عملیاتی]:[عملکرد دوره ستادی]])</f>
        <v>#N/A</v>
      </c>
      <c r="Q372" s="48">
        <v>100</v>
      </c>
      <c r="R372" s="48">
        <f ca="1">OFFSET(Table10[[#Headers],[امتیاز]],MATCH(Table26[[#This Row],[رضایت]],Table10[کف],1),0)</f>
        <v>5</v>
      </c>
      <c r="S372" s="49" t="e">
        <f ca="1">(VLOOKUP(Table26[[#This Row],[شماره پرسنلی]],Table1[#All],16,FALSE)+Table26[[#This Row],[امتیاز کارکرد]]+Table26[[#This Row],[امتیاز رضایت]])*Table26[[#This Row],[رتبه کارمند]]*Table26[[#This Row],[امتیاز عملکرد]]</f>
        <v>#N/A</v>
      </c>
      <c r="T372" s="50" t="e">
        <f ca="1">ROUND(Table26[[#This Row],[امتیاز نهایی]]*'تنظیمات دوره'!$B$6,0)</f>
        <v>#N/A</v>
      </c>
      <c r="U372" s="46"/>
    </row>
    <row r="373" spans="1:21" s="54" customFormat="1" x14ac:dyDescent="0.15">
      <c r="A373" s="42">
        <v>370</v>
      </c>
      <c r="B373" s="35"/>
      <c r="C373" s="35" t="e">
        <f>VLOOKUP(Table26[[#This Row],[شماره پرسنلی]],Table1[[شماره پرسنلی]:[نام خانوادگی]],2,FALSE)&amp; " " &amp; VLOOKUP(Table26[[#This Row],[شماره پرسنلی]],Table1[[شماره پرسنلی]:[نام خانوادگی]],3,FALSE)</f>
        <v>#N/A</v>
      </c>
      <c r="D373" s="36" t="e">
        <f>VLOOKUP(Table26[[#This Row],[شماره پرسنلی]],Table1[#All],7,FALSE)</f>
        <v>#N/A</v>
      </c>
      <c r="E373" s="48" t="e">
        <f>VLOOKUP(Table26[[#This Row],[شماره پرسنلی]],Table1[#All],6,FALSE)</f>
        <v>#N/A</v>
      </c>
      <c r="F373" s="37">
        <v>432</v>
      </c>
      <c r="G373" s="49">
        <f>Table26[[#This Row],[کارکرد دوره (ساعت)]]/8*'جداول پایه'!$B$24</f>
        <v>5.4</v>
      </c>
      <c r="H373" s="37">
        <v>53</v>
      </c>
      <c r="I373" s="37">
        <v>0</v>
      </c>
      <c r="J373" s="37">
        <v>0</v>
      </c>
      <c r="K373" s="37">
        <v>0</v>
      </c>
      <c r="L373" s="37">
        <v>0</v>
      </c>
      <c r="M373" s="49" t="e">
        <f>IF(Table26[[#This Row],[جایگاه سازمانی]]="عملیاتی",(Table26[[#This Row],[تعداد ماموریت شهری]]/7+Table26[[#This Row],[تعداد ماموریت جاده ای]]/3)*0.1+1,0)</f>
        <v>#N/A</v>
      </c>
      <c r="N373" s="52" t="e">
        <f ca="1">IF(Table26[[#This Row],[جایگاه سازمانی]]="دیسپچ",OFFSET(TblDispatch[[#Headers],[امتیاز]],MATCH(Table26[[#This Row],[تعداد تماس در دوره]]/'تنظیمات دوره'!$B$3,TblDispatch[کف],1),0)*'تنظیمات دوره'!$B$3,0)</f>
        <v>#N/A</v>
      </c>
      <c r="O373" s="49" t="e">
        <f>IF(Table26[[#This Row],[جایگاه سازمانی]]="ستاد",(Table26[[#This Row],[تعداد بازدید میدانی در دوره]]/2+Table26[[#This Row],[تعداد فرماندهی حادثه در دوره]])*0.1+1,0)</f>
        <v>#N/A</v>
      </c>
      <c r="P373" s="49" t="e">
        <f>SUM(Table26[[#This Row],[عملکرد دوره عملیاتی]:[عملکرد دوره ستادی]])</f>
        <v>#N/A</v>
      </c>
      <c r="Q373" s="48">
        <v>100</v>
      </c>
      <c r="R373" s="48">
        <f ca="1">OFFSET(Table10[[#Headers],[امتیاز]],MATCH(Table26[[#This Row],[رضایت]],Table10[کف],1),0)</f>
        <v>5</v>
      </c>
      <c r="S373" s="49" t="e">
        <f ca="1">(VLOOKUP(Table26[[#This Row],[شماره پرسنلی]],Table1[#All],16,FALSE)+Table26[[#This Row],[امتیاز کارکرد]]+Table26[[#This Row],[امتیاز رضایت]])*Table26[[#This Row],[رتبه کارمند]]*Table26[[#This Row],[امتیاز عملکرد]]</f>
        <v>#N/A</v>
      </c>
      <c r="T373" s="50" t="e">
        <f ca="1">ROUND(Table26[[#This Row],[امتیاز نهایی]]*'تنظیمات دوره'!$B$6,0)</f>
        <v>#N/A</v>
      </c>
      <c r="U373" s="46"/>
    </row>
    <row r="374" spans="1:21" s="54" customFormat="1" x14ac:dyDescent="0.15">
      <c r="A374" s="42">
        <v>371</v>
      </c>
      <c r="B374" s="35"/>
      <c r="C374" s="35" t="e">
        <f>VLOOKUP(Table26[[#This Row],[شماره پرسنلی]],Table1[[شماره پرسنلی]:[نام خانوادگی]],2,FALSE)&amp; " " &amp; VLOOKUP(Table26[[#This Row],[شماره پرسنلی]],Table1[[شماره پرسنلی]:[نام خانوادگی]],3,FALSE)</f>
        <v>#N/A</v>
      </c>
      <c r="D374" s="36" t="e">
        <f>VLOOKUP(Table26[[#This Row],[شماره پرسنلی]],Table1[#All],7,FALSE)</f>
        <v>#N/A</v>
      </c>
      <c r="E374" s="48" t="e">
        <f>VLOOKUP(Table26[[#This Row],[شماره پرسنلی]],Table1[#All],6,FALSE)</f>
        <v>#N/A</v>
      </c>
      <c r="F374" s="37">
        <v>456</v>
      </c>
      <c r="G374" s="49">
        <f>Table26[[#This Row],[کارکرد دوره (ساعت)]]/8*'جداول پایه'!$B$24</f>
        <v>5.7</v>
      </c>
      <c r="H374" s="37">
        <v>0</v>
      </c>
      <c r="I374" s="37">
        <v>12</v>
      </c>
      <c r="J374" s="37">
        <v>0</v>
      </c>
      <c r="K374" s="37">
        <v>0</v>
      </c>
      <c r="L374" s="37">
        <v>0</v>
      </c>
      <c r="M374" s="49" t="e">
        <f>IF(Table26[[#This Row],[جایگاه سازمانی]]="عملیاتی",(Table26[[#This Row],[تعداد ماموریت شهری]]/7+Table26[[#This Row],[تعداد ماموریت جاده ای]]/3)*0.1+1,0)</f>
        <v>#N/A</v>
      </c>
      <c r="N374" s="52" t="e">
        <f ca="1">IF(Table26[[#This Row],[جایگاه سازمانی]]="دیسپچ",OFFSET(TblDispatch[[#Headers],[امتیاز]],MATCH(Table26[[#This Row],[تعداد تماس در دوره]]/'تنظیمات دوره'!$B$3,TblDispatch[کف],1),0)*'تنظیمات دوره'!$B$3,0)</f>
        <v>#N/A</v>
      </c>
      <c r="O374" s="49" t="e">
        <f>IF(Table26[[#This Row],[جایگاه سازمانی]]="ستاد",(Table26[[#This Row],[تعداد بازدید میدانی در دوره]]/2+Table26[[#This Row],[تعداد فرماندهی حادثه در دوره]])*0.1+1,0)</f>
        <v>#N/A</v>
      </c>
      <c r="P374" s="49" t="e">
        <f>SUM(Table26[[#This Row],[عملکرد دوره عملیاتی]:[عملکرد دوره ستادی]])</f>
        <v>#N/A</v>
      </c>
      <c r="Q374" s="48">
        <v>100</v>
      </c>
      <c r="R374" s="48">
        <f ca="1">OFFSET(Table10[[#Headers],[امتیاز]],MATCH(Table26[[#This Row],[رضایت]],Table10[کف],1),0)</f>
        <v>5</v>
      </c>
      <c r="S374" s="49" t="e">
        <f ca="1">(VLOOKUP(Table26[[#This Row],[شماره پرسنلی]],Table1[#All],16,FALSE)+Table26[[#This Row],[امتیاز کارکرد]]+Table26[[#This Row],[امتیاز رضایت]])*Table26[[#This Row],[رتبه کارمند]]*Table26[[#This Row],[امتیاز عملکرد]]</f>
        <v>#N/A</v>
      </c>
      <c r="T374" s="50" t="e">
        <f ca="1">ROUND(Table26[[#This Row],[امتیاز نهایی]]*'تنظیمات دوره'!$B$6,0)</f>
        <v>#N/A</v>
      </c>
      <c r="U374" s="46"/>
    </row>
    <row r="375" spans="1:21" s="54" customFormat="1" x14ac:dyDescent="0.15">
      <c r="A375" s="42">
        <v>372</v>
      </c>
      <c r="B375" s="35"/>
      <c r="C375" s="35" t="e">
        <f>VLOOKUP(Table26[[#This Row],[شماره پرسنلی]],Table1[[شماره پرسنلی]:[نام خانوادگی]],2,FALSE)&amp; " " &amp; VLOOKUP(Table26[[#This Row],[شماره پرسنلی]],Table1[[شماره پرسنلی]:[نام خانوادگی]],3,FALSE)</f>
        <v>#N/A</v>
      </c>
      <c r="D375" s="36" t="e">
        <f>VLOOKUP(Table26[[#This Row],[شماره پرسنلی]],Table1[#All],7,FALSE)</f>
        <v>#N/A</v>
      </c>
      <c r="E375" s="48" t="e">
        <f>VLOOKUP(Table26[[#This Row],[شماره پرسنلی]],Table1[#All],6,FALSE)</f>
        <v>#N/A</v>
      </c>
      <c r="F375" s="37">
        <v>408</v>
      </c>
      <c r="G375" s="49">
        <f>Table26[[#This Row],[کارکرد دوره (ساعت)]]/8*'جداول پایه'!$B$24</f>
        <v>5.1000000000000005</v>
      </c>
      <c r="H375" s="37">
        <v>0</v>
      </c>
      <c r="I375" s="37">
        <v>15</v>
      </c>
      <c r="J375" s="37">
        <v>0</v>
      </c>
      <c r="K375" s="37">
        <v>0</v>
      </c>
      <c r="L375" s="37">
        <v>0</v>
      </c>
      <c r="M375" s="49" t="e">
        <f>IF(Table26[[#This Row],[جایگاه سازمانی]]="عملیاتی",(Table26[[#This Row],[تعداد ماموریت شهری]]/7+Table26[[#This Row],[تعداد ماموریت جاده ای]]/3)*0.1+1,0)</f>
        <v>#N/A</v>
      </c>
      <c r="N375" s="52" t="e">
        <f ca="1">IF(Table26[[#This Row],[جایگاه سازمانی]]="دیسپچ",OFFSET(TblDispatch[[#Headers],[امتیاز]],MATCH(Table26[[#This Row],[تعداد تماس در دوره]]/'تنظیمات دوره'!$B$3,TblDispatch[کف],1),0)*'تنظیمات دوره'!$B$3,0)</f>
        <v>#N/A</v>
      </c>
      <c r="O375" s="49" t="e">
        <f>IF(Table26[[#This Row],[جایگاه سازمانی]]="ستاد",(Table26[[#This Row],[تعداد بازدید میدانی در دوره]]/2+Table26[[#This Row],[تعداد فرماندهی حادثه در دوره]])*0.1+1,0)</f>
        <v>#N/A</v>
      </c>
      <c r="P375" s="49" t="e">
        <f>SUM(Table26[[#This Row],[عملکرد دوره عملیاتی]:[عملکرد دوره ستادی]])</f>
        <v>#N/A</v>
      </c>
      <c r="Q375" s="48">
        <v>100</v>
      </c>
      <c r="R375" s="48">
        <f ca="1">OFFSET(Table10[[#Headers],[امتیاز]],MATCH(Table26[[#This Row],[رضایت]],Table10[کف],1),0)</f>
        <v>5</v>
      </c>
      <c r="S375" s="49" t="e">
        <f ca="1">(VLOOKUP(Table26[[#This Row],[شماره پرسنلی]],Table1[#All],16,FALSE)+Table26[[#This Row],[امتیاز کارکرد]]+Table26[[#This Row],[امتیاز رضایت]])*Table26[[#This Row],[رتبه کارمند]]*Table26[[#This Row],[امتیاز عملکرد]]</f>
        <v>#N/A</v>
      </c>
      <c r="T375" s="50" t="e">
        <f ca="1">ROUND(Table26[[#This Row],[امتیاز نهایی]]*'تنظیمات دوره'!$B$6,0)</f>
        <v>#N/A</v>
      </c>
      <c r="U375" s="46"/>
    </row>
    <row r="376" spans="1:21" s="54" customFormat="1" x14ac:dyDescent="0.15">
      <c r="A376" s="42">
        <v>373</v>
      </c>
      <c r="B376" s="35"/>
      <c r="C376" s="35" t="e">
        <f>VLOOKUP(Table26[[#This Row],[شماره پرسنلی]],Table1[[شماره پرسنلی]:[نام خانوادگی]],2,FALSE)&amp; " " &amp; VLOOKUP(Table26[[#This Row],[شماره پرسنلی]],Table1[[شماره پرسنلی]:[نام خانوادگی]],3,FALSE)</f>
        <v>#N/A</v>
      </c>
      <c r="D376" s="36" t="e">
        <f>VLOOKUP(Table26[[#This Row],[شماره پرسنلی]],Table1[#All],7,FALSE)</f>
        <v>#N/A</v>
      </c>
      <c r="E376" s="48" t="e">
        <f>VLOOKUP(Table26[[#This Row],[شماره پرسنلی]],Table1[#All],6,FALSE)</f>
        <v>#N/A</v>
      </c>
      <c r="F376" s="37">
        <v>468</v>
      </c>
      <c r="G376" s="49">
        <f>Table26[[#This Row],[کارکرد دوره (ساعت)]]/8*'جداول پایه'!$B$24</f>
        <v>5.8500000000000005</v>
      </c>
      <c r="H376" s="37">
        <v>65</v>
      </c>
      <c r="I376" s="37">
        <v>0</v>
      </c>
      <c r="J376" s="37">
        <v>0</v>
      </c>
      <c r="K376" s="37">
        <v>0</v>
      </c>
      <c r="L376" s="37">
        <v>0</v>
      </c>
      <c r="M376" s="49" t="e">
        <f>IF(Table26[[#This Row],[جایگاه سازمانی]]="عملیاتی",(Table26[[#This Row],[تعداد ماموریت شهری]]/7+Table26[[#This Row],[تعداد ماموریت جاده ای]]/3)*0.1+1,0)</f>
        <v>#N/A</v>
      </c>
      <c r="N376" s="52" t="e">
        <f ca="1">IF(Table26[[#This Row],[جایگاه سازمانی]]="دیسپچ",OFFSET(TblDispatch[[#Headers],[امتیاز]],MATCH(Table26[[#This Row],[تعداد تماس در دوره]]/'تنظیمات دوره'!$B$3,TblDispatch[کف],1),0)*'تنظیمات دوره'!$B$3,0)</f>
        <v>#N/A</v>
      </c>
      <c r="O376" s="49" t="e">
        <f>IF(Table26[[#This Row],[جایگاه سازمانی]]="ستاد",(Table26[[#This Row],[تعداد بازدید میدانی در دوره]]/2+Table26[[#This Row],[تعداد فرماندهی حادثه در دوره]])*0.1+1,0)</f>
        <v>#N/A</v>
      </c>
      <c r="P376" s="49" t="e">
        <f>SUM(Table26[[#This Row],[عملکرد دوره عملیاتی]:[عملکرد دوره ستادی]])</f>
        <v>#N/A</v>
      </c>
      <c r="Q376" s="48">
        <v>100</v>
      </c>
      <c r="R376" s="48">
        <f ca="1">OFFSET(Table10[[#Headers],[امتیاز]],MATCH(Table26[[#This Row],[رضایت]],Table10[کف],1),0)</f>
        <v>5</v>
      </c>
      <c r="S376" s="49" t="e">
        <f ca="1">(VLOOKUP(Table26[[#This Row],[شماره پرسنلی]],Table1[#All],16,FALSE)+Table26[[#This Row],[امتیاز کارکرد]]+Table26[[#This Row],[امتیاز رضایت]])*Table26[[#This Row],[رتبه کارمند]]*Table26[[#This Row],[امتیاز عملکرد]]</f>
        <v>#N/A</v>
      </c>
      <c r="T376" s="50" t="e">
        <f ca="1">ROUND(Table26[[#This Row],[امتیاز نهایی]]*'تنظیمات دوره'!$B$6,0)</f>
        <v>#N/A</v>
      </c>
      <c r="U376" s="46"/>
    </row>
    <row r="377" spans="1:21" s="54" customFormat="1" x14ac:dyDescent="0.15">
      <c r="A377" s="42">
        <v>374</v>
      </c>
      <c r="B377" s="35"/>
      <c r="C377" s="35" t="e">
        <f>VLOOKUP(Table26[[#This Row],[شماره پرسنلی]],Table1[[شماره پرسنلی]:[نام خانوادگی]],2,FALSE)&amp; " " &amp; VLOOKUP(Table26[[#This Row],[شماره پرسنلی]],Table1[[شماره پرسنلی]:[نام خانوادگی]],3,FALSE)</f>
        <v>#N/A</v>
      </c>
      <c r="D377" s="36" t="e">
        <f>VLOOKUP(Table26[[#This Row],[شماره پرسنلی]],Table1[#All],7,FALSE)</f>
        <v>#N/A</v>
      </c>
      <c r="E377" s="48" t="e">
        <f>VLOOKUP(Table26[[#This Row],[شماره پرسنلی]],Table1[#All],6,FALSE)</f>
        <v>#N/A</v>
      </c>
      <c r="F377" s="37">
        <v>489</v>
      </c>
      <c r="G377" s="49">
        <f>Table26[[#This Row],[کارکرد دوره (ساعت)]]/8*'جداول پایه'!$B$24</f>
        <v>6.1125000000000007</v>
      </c>
      <c r="H377" s="37">
        <v>44</v>
      </c>
      <c r="I377" s="37">
        <v>0</v>
      </c>
      <c r="J377" s="37">
        <v>0</v>
      </c>
      <c r="K377" s="37">
        <v>0</v>
      </c>
      <c r="L377" s="37">
        <v>0</v>
      </c>
      <c r="M377" s="49" t="e">
        <f>IF(Table26[[#This Row],[جایگاه سازمانی]]="عملیاتی",(Table26[[#This Row],[تعداد ماموریت شهری]]/7+Table26[[#This Row],[تعداد ماموریت جاده ای]]/3)*0.1+1,0)</f>
        <v>#N/A</v>
      </c>
      <c r="N377" s="52" t="e">
        <f ca="1">IF(Table26[[#This Row],[جایگاه سازمانی]]="دیسپچ",OFFSET(TblDispatch[[#Headers],[امتیاز]],MATCH(Table26[[#This Row],[تعداد تماس در دوره]]/'تنظیمات دوره'!$B$3,TblDispatch[کف],1),0)*'تنظیمات دوره'!$B$3,0)</f>
        <v>#N/A</v>
      </c>
      <c r="O377" s="49" t="e">
        <f>IF(Table26[[#This Row],[جایگاه سازمانی]]="ستاد",(Table26[[#This Row],[تعداد بازدید میدانی در دوره]]/2+Table26[[#This Row],[تعداد فرماندهی حادثه در دوره]])*0.1+1,0)</f>
        <v>#N/A</v>
      </c>
      <c r="P377" s="49" t="e">
        <f>SUM(Table26[[#This Row],[عملکرد دوره عملیاتی]:[عملکرد دوره ستادی]])</f>
        <v>#N/A</v>
      </c>
      <c r="Q377" s="48">
        <v>100</v>
      </c>
      <c r="R377" s="48">
        <f ca="1">OFFSET(Table10[[#Headers],[امتیاز]],MATCH(Table26[[#This Row],[رضایت]],Table10[کف],1),0)</f>
        <v>5</v>
      </c>
      <c r="S377" s="49" t="e">
        <f ca="1">(VLOOKUP(Table26[[#This Row],[شماره پرسنلی]],Table1[#All],16,FALSE)+Table26[[#This Row],[امتیاز کارکرد]]+Table26[[#This Row],[امتیاز رضایت]])*Table26[[#This Row],[رتبه کارمند]]*Table26[[#This Row],[امتیاز عملکرد]]</f>
        <v>#N/A</v>
      </c>
      <c r="T377" s="50" t="e">
        <f ca="1">ROUND(Table26[[#This Row],[امتیاز نهایی]]*'تنظیمات دوره'!$B$6,0)</f>
        <v>#N/A</v>
      </c>
      <c r="U377" s="46"/>
    </row>
    <row r="378" spans="1:21" s="54" customFormat="1" x14ac:dyDescent="0.15">
      <c r="A378" s="42">
        <v>375</v>
      </c>
      <c r="B378" s="35"/>
      <c r="C378" s="35" t="e">
        <f>VLOOKUP(Table26[[#This Row],[شماره پرسنلی]],Table1[[شماره پرسنلی]:[نام خانوادگی]],2,FALSE)&amp; " " &amp; VLOOKUP(Table26[[#This Row],[شماره پرسنلی]],Table1[[شماره پرسنلی]:[نام خانوادگی]],3,FALSE)</f>
        <v>#N/A</v>
      </c>
      <c r="D378" s="36" t="e">
        <f>VLOOKUP(Table26[[#This Row],[شماره پرسنلی]],Table1[#All],7,FALSE)</f>
        <v>#N/A</v>
      </c>
      <c r="E378" s="48" t="e">
        <f>VLOOKUP(Table26[[#This Row],[شماره پرسنلی]],Table1[#All],6,FALSE)</f>
        <v>#N/A</v>
      </c>
      <c r="F378" s="37">
        <v>288</v>
      </c>
      <c r="G378" s="49">
        <f>Table26[[#This Row],[کارکرد دوره (ساعت)]]/8*'جداول پایه'!$B$24</f>
        <v>3.6</v>
      </c>
      <c r="H378" s="37">
        <v>0</v>
      </c>
      <c r="I378" s="37">
        <v>13</v>
      </c>
      <c r="J378" s="37">
        <v>0</v>
      </c>
      <c r="K378" s="37">
        <v>0</v>
      </c>
      <c r="L378" s="37">
        <v>0</v>
      </c>
      <c r="M378" s="49" t="e">
        <f>IF(Table26[[#This Row],[جایگاه سازمانی]]="عملیاتی",(Table26[[#This Row],[تعداد ماموریت شهری]]/7+Table26[[#This Row],[تعداد ماموریت جاده ای]]/3)*0.1+1,0)</f>
        <v>#N/A</v>
      </c>
      <c r="N378" s="52" t="e">
        <f ca="1">IF(Table26[[#This Row],[جایگاه سازمانی]]="دیسپچ",OFFSET(TblDispatch[[#Headers],[امتیاز]],MATCH(Table26[[#This Row],[تعداد تماس در دوره]]/'تنظیمات دوره'!$B$3,TblDispatch[کف],1),0)*'تنظیمات دوره'!$B$3,0)</f>
        <v>#N/A</v>
      </c>
      <c r="O378" s="49" t="e">
        <f>IF(Table26[[#This Row],[جایگاه سازمانی]]="ستاد",(Table26[[#This Row],[تعداد بازدید میدانی در دوره]]/2+Table26[[#This Row],[تعداد فرماندهی حادثه در دوره]])*0.1+1,0)</f>
        <v>#N/A</v>
      </c>
      <c r="P378" s="49" t="e">
        <f>SUM(Table26[[#This Row],[عملکرد دوره عملیاتی]:[عملکرد دوره ستادی]])</f>
        <v>#N/A</v>
      </c>
      <c r="Q378" s="48">
        <v>100</v>
      </c>
      <c r="R378" s="48">
        <f ca="1">OFFSET(Table10[[#Headers],[امتیاز]],MATCH(Table26[[#This Row],[رضایت]],Table10[کف],1),0)</f>
        <v>5</v>
      </c>
      <c r="S378" s="49" t="e">
        <f ca="1">(VLOOKUP(Table26[[#This Row],[شماره پرسنلی]],Table1[#All],16,FALSE)+Table26[[#This Row],[امتیاز کارکرد]]+Table26[[#This Row],[امتیاز رضایت]])*Table26[[#This Row],[رتبه کارمند]]*Table26[[#This Row],[امتیاز عملکرد]]</f>
        <v>#N/A</v>
      </c>
      <c r="T378" s="50" t="e">
        <f ca="1">ROUND(Table26[[#This Row],[امتیاز نهایی]]*'تنظیمات دوره'!$B$6,0)</f>
        <v>#N/A</v>
      </c>
      <c r="U378" s="46"/>
    </row>
    <row r="379" spans="1:21" s="54" customFormat="1" x14ac:dyDescent="0.15">
      <c r="A379" s="42">
        <v>376</v>
      </c>
      <c r="B379" s="35"/>
      <c r="C379" s="35" t="e">
        <f>VLOOKUP(Table26[[#This Row],[شماره پرسنلی]],Table1[[شماره پرسنلی]:[نام خانوادگی]],2,FALSE)&amp; " " &amp; VLOOKUP(Table26[[#This Row],[شماره پرسنلی]],Table1[[شماره پرسنلی]:[نام خانوادگی]],3,FALSE)</f>
        <v>#N/A</v>
      </c>
      <c r="D379" s="36" t="e">
        <f>VLOOKUP(Table26[[#This Row],[شماره پرسنلی]],Table1[#All],7,FALSE)</f>
        <v>#N/A</v>
      </c>
      <c r="E379" s="48" t="e">
        <f>VLOOKUP(Table26[[#This Row],[شماره پرسنلی]],Table1[#All],6,FALSE)</f>
        <v>#N/A</v>
      </c>
      <c r="F379" s="37">
        <v>656</v>
      </c>
      <c r="G379" s="49">
        <f>Table26[[#This Row],[کارکرد دوره (ساعت)]]/8*'جداول پایه'!$B$24</f>
        <v>8.2000000000000011</v>
      </c>
      <c r="H379" s="37">
        <v>65</v>
      </c>
      <c r="I379" s="37">
        <v>0</v>
      </c>
      <c r="J379" s="37">
        <v>0</v>
      </c>
      <c r="K379" s="37">
        <v>0</v>
      </c>
      <c r="L379" s="37">
        <v>0</v>
      </c>
      <c r="M379" s="49" t="e">
        <f>IF(Table26[[#This Row],[جایگاه سازمانی]]="عملیاتی",(Table26[[#This Row],[تعداد ماموریت شهری]]/7+Table26[[#This Row],[تعداد ماموریت جاده ای]]/3)*0.1+1,0)</f>
        <v>#N/A</v>
      </c>
      <c r="N379" s="52" t="e">
        <f ca="1">IF(Table26[[#This Row],[جایگاه سازمانی]]="دیسپچ",OFFSET(TblDispatch[[#Headers],[امتیاز]],MATCH(Table26[[#This Row],[تعداد تماس در دوره]]/'تنظیمات دوره'!$B$3,TblDispatch[کف],1),0)*'تنظیمات دوره'!$B$3,0)</f>
        <v>#N/A</v>
      </c>
      <c r="O379" s="49" t="e">
        <f>IF(Table26[[#This Row],[جایگاه سازمانی]]="ستاد",(Table26[[#This Row],[تعداد بازدید میدانی در دوره]]/2+Table26[[#This Row],[تعداد فرماندهی حادثه در دوره]])*0.1+1,0)</f>
        <v>#N/A</v>
      </c>
      <c r="P379" s="49" t="e">
        <f>SUM(Table26[[#This Row],[عملکرد دوره عملیاتی]:[عملکرد دوره ستادی]])</f>
        <v>#N/A</v>
      </c>
      <c r="Q379" s="48">
        <v>100</v>
      </c>
      <c r="R379" s="48">
        <f ca="1">OFFSET(Table10[[#Headers],[امتیاز]],MATCH(Table26[[#This Row],[رضایت]],Table10[کف],1),0)</f>
        <v>5</v>
      </c>
      <c r="S379" s="49" t="e">
        <f ca="1">(VLOOKUP(Table26[[#This Row],[شماره پرسنلی]],Table1[#All],16,FALSE)+Table26[[#This Row],[امتیاز کارکرد]]+Table26[[#This Row],[امتیاز رضایت]])*Table26[[#This Row],[رتبه کارمند]]*Table26[[#This Row],[امتیاز عملکرد]]</f>
        <v>#N/A</v>
      </c>
      <c r="T379" s="50" t="e">
        <f ca="1">ROUND(Table26[[#This Row],[امتیاز نهایی]]*'تنظیمات دوره'!$B$6,0)</f>
        <v>#N/A</v>
      </c>
      <c r="U379" s="46"/>
    </row>
    <row r="380" spans="1:21" s="54" customFormat="1" x14ac:dyDescent="0.15">
      <c r="A380" s="42">
        <v>377</v>
      </c>
      <c r="B380" s="35"/>
      <c r="C380" s="35" t="e">
        <f>VLOOKUP(Table26[[#This Row],[شماره پرسنلی]],Table1[[شماره پرسنلی]:[نام خانوادگی]],2,FALSE)&amp; " " &amp; VLOOKUP(Table26[[#This Row],[شماره پرسنلی]],Table1[[شماره پرسنلی]:[نام خانوادگی]],3,FALSE)</f>
        <v>#N/A</v>
      </c>
      <c r="D380" s="36" t="e">
        <f>VLOOKUP(Table26[[#This Row],[شماره پرسنلی]],Table1[#All],7,FALSE)</f>
        <v>#N/A</v>
      </c>
      <c r="E380" s="48" t="e">
        <f>VLOOKUP(Table26[[#This Row],[شماره پرسنلی]],Table1[#All],6,FALSE)</f>
        <v>#N/A</v>
      </c>
      <c r="F380" s="37">
        <v>420</v>
      </c>
      <c r="G380" s="49">
        <f>Table26[[#This Row],[کارکرد دوره (ساعت)]]/8*'جداول پایه'!$B$24</f>
        <v>5.25</v>
      </c>
      <c r="H380" s="37">
        <v>24</v>
      </c>
      <c r="I380" s="37">
        <v>1</v>
      </c>
      <c r="J380" s="37">
        <v>0</v>
      </c>
      <c r="K380" s="37">
        <v>0</v>
      </c>
      <c r="L380" s="37">
        <v>0</v>
      </c>
      <c r="M380" s="49" t="e">
        <f>IF(Table26[[#This Row],[جایگاه سازمانی]]="عملیاتی",(Table26[[#This Row],[تعداد ماموریت شهری]]/7+Table26[[#This Row],[تعداد ماموریت جاده ای]]/3)*0.1+1,0)</f>
        <v>#N/A</v>
      </c>
      <c r="N380" s="52" t="e">
        <f ca="1">IF(Table26[[#This Row],[جایگاه سازمانی]]="دیسپچ",OFFSET(TblDispatch[[#Headers],[امتیاز]],MATCH(Table26[[#This Row],[تعداد تماس در دوره]]/'تنظیمات دوره'!$B$3,TblDispatch[کف],1),0)*'تنظیمات دوره'!$B$3,0)</f>
        <v>#N/A</v>
      </c>
      <c r="O380" s="49" t="e">
        <f>IF(Table26[[#This Row],[جایگاه سازمانی]]="ستاد",(Table26[[#This Row],[تعداد بازدید میدانی در دوره]]/2+Table26[[#This Row],[تعداد فرماندهی حادثه در دوره]])*0.1+1,0)</f>
        <v>#N/A</v>
      </c>
      <c r="P380" s="49" t="e">
        <f>SUM(Table26[[#This Row],[عملکرد دوره عملیاتی]:[عملکرد دوره ستادی]])</f>
        <v>#N/A</v>
      </c>
      <c r="Q380" s="48">
        <v>100</v>
      </c>
      <c r="R380" s="48">
        <f ca="1">OFFSET(Table10[[#Headers],[امتیاز]],MATCH(Table26[[#This Row],[رضایت]],Table10[کف],1),0)</f>
        <v>5</v>
      </c>
      <c r="S380" s="49" t="e">
        <f ca="1">(VLOOKUP(Table26[[#This Row],[شماره پرسنلی]],Table1[#All],16,FALSE)+Table26[[#This Row],[امتیاز کارکرد]]+Table26[[#This Row],[امتیاز رضایت]])*Table26[[#This Row],[رتبه کارمند]]*Table26[[#This Row],[امتیاز عملکرد]]</f>
        <v>#N/A</v>
      </c>
      <c r="T380" s="50" t="e">
        <f ca="1">ROUND(Table26[[#This Row],[امتیاز نهایی]]*'تنظیمات دوره'!$B$6,0)</f>
        <v>#N/A</v>
      </c>
      <c r="U380" s="46"/>
    </row>
    <row r="381" spans="1:21" s="54" customFormat="1" x14ac:dyDescent="0.15">
      <c r="A381" s="42">
        <v>378</v>
      </c>
      <c r="B381" s="35"/>
      <c r="C381" s="35" t="e">
        <f>VLOOKUP(Table26[[#This Row],[شماره پرسنلی]],Table1[[شماره پرسنلی]:[نام خانوادگی]],2,FALSE)&amp; " " &amp; VLOOKUP(Table26[[#This Row],[شماره پرسنلی]],Table1[[شماره پرسنلی]:[نام خانوادگی]],3,FALSE)</f>
        <v>#N/A</v>
      </c>
      <c r="D381" s="36" t="e">
        <f>VLOOKUP(Table26[[#This Row],[شماره پرسنلی]],Table1[#All],7,FALSE)</f>
        <v>#N/A</v>
      </c>
      <c r="E381" s="48" t="e">
        <f>VLOOKUP(Table26[[#This Row],[شماره پرسنلی]],Table1[#All],6,FALSE)</f>
        <v>#N/A</v>
      </c>
      <c r="F381" s="37">
        <v>456</v>
      </c>
      <c r="G381" s="49">
        <f>Table26[[#This Row],[کارکرد دوره (ساعت)]]/8*'جداول پایه'!$B$24</f>
        <v>5.7</v>
      </c>
      <c r="H381" s="37">
        <v>46</v>
      </c>
      <c r="I381" s="37">
        <v>0</v>
      </c>
      <c r="J381" s="37">
        <v>0</v>
      </c>
      <c r="K381" s="37">
        <v>0</v>
      </c>
      <c r="L381" s="37">
        <v>0</v>
      </c>
      <c r="M381" s="49" t="e">
        <f>IF(Table26[[#This Row],[جایگاه سازمانی]]="عملیاتی",(Table26[[#This Row],[تعداد ماموریت شهری]]/7+Table26[[#This Row],[تعداد ماموریت جاده ای]]/3)*0.1+1,0)</f>
        <v>#N/A</v>
      </c>
      <c r="N381" s="52" t="e">
        <f ca="1">IF(Table26[[#This Row],[جایگاه سازمانی]]="دیسپچ",OFFSET(TblDispatch[[#Headers],[امتیاز]],MATCH(Table26[[#This Row],[تعداد تماس در دوره]]/'تنظیمات دوره'!$B$3,TblDispatch[کف],1),0)*'تنظیمات دوره'!$B$3,0)</f>
        <v>#N/A</v>
      </c>
      <c r="O381" s="49" t="e">
        <f>IF(Table26[[#This Row],[جایگاه سازمانی]]="ستاد",(Table26[[#This Row],[تعداد بازدید میدانی در دوره]]/2+Table26[[#This Row],[تعداد فرماندهی حادثه در دوره]])*0.1+1,0)</f>
        <v>#N/A</v>
      </c>
      <c r="P381" s="49" t="e">
        <f>SUM(Table26[[#This Row],[عملکرد دوره عملیاتی]:[عملکرد دوره ستادی]])</f>
        <v>#N/A</v>
      </c>
      <c r="Q381" s="48">
        <v>100</v>
      </c>
      <c r="R381" s="48">
        <f ca="1">OFFSET(Table10[[#Headers],[امتیاز]],MATCH(Table26[[#This Row],[رضایت]],Table10[کف],1),0)</f>
        <v>5</v>
      </c>
      <c r="S381" s="49" t="e">
        <f ca="1">(VLOOKUP(Table26[[#This Row],[شماره پرسنلی]],Table1[#All],16,FALSE)+Table26[[#This Row],[امتیاز کارکرد]]+Table26[[#This Row],[امتیاز رضایت]])*Table26[[#This Row],[رتبه کارمند]]*Table26[[#This Row],[امتیاز عملکرد]]</f>
        <v>#N/A</v>
      </c>
      <c r="T381" s="50" t="e">
        <f ca="1">ROUND(Table26[[#This Row],[امتیاز نهایی]]*'تنظیمات دوره'!$B$6,0)</f>
        <v>#N/A</v>
      </c>
      <c r="U381" s="46"/>
    </row>
    <row r="382" spans="1:21" s="54" customFormat="1" x14ac:dyDescent="0.15">
      <c r="A382" s="42">
        <v>379</v>
      </c>
      <c r="B382" s="35"/>
      <c r="C382" s="35" t="e">
        <f>VLOOKUP(Table26[[#This Row],[شماره پرسنلی]],Table1[[شماره پرسنلی]:[نام خانوادگی]],2,FALSE)&amp; " " &amp; VLOOKUP(Table26[[#This Row],[شماره پرسنلی]],Table1[[شماره پرسنلی]:[نام خانوادگی]],3,FALSE)</f>
        <v>#N/A</v>
      </c>
      <c r="D382" s="36" t="e">
        <f>VLOOKUP(Table26[[#This Row],[شماره پرسنلی]],Table1[#All],7,FALSE)</f>
        <v>#N/A</v>
      </c>
      <c r="E382" s="48" t="e">
        <f>VLOOKUP(Table26[[#This Row],[شماره پرسنلی]],Table1[#All],6,FALSE)</f>
        <v>#N/A</v>
      </c>
      <c r="F382" s="37">
        <v>408</v>
      </c>
      <c r="G382" s="49">
        <f>Table26[[#This Row],[کارکرد دوره (ساعت)]]/8*'جداول پایه'!$B$24</f>
        <v>5.1000000000000005</v>
      </c>
      <c r="H382" s="37">
        <v>0</v>
      </c>
      <c r="I382" s="37">
        <v>15</v>
      </c>
      <c r="J382" s="37">
        <v>0</v>
      </c>
      <c r="K382" s="37">
        <v>0</v>
      </c>
      <c r="L382" s="37">
        <v>0</v>
      </c>
      <c r="M382" s="49" t="e">
        <f>IF(Table26[[#This Row],[جایگاه سازمانی]]="عملیاتی",(Table26[[#This Row],[تعداد ماموریت شهری]]/7+Table26[[#This Row],[تعداد ماموریت جاده ای]]/3)*0.1+1,0)</f>
        <v>#N/A</v>
      </c>
      <c r="N382" s="52" t="e">
        <f ca="1">IF(Table26[[#This Row],[جایگاه سازمانی]]="دیسپچ",OFFSET(TblDispatch[[#Headers],[امتیاز]],MATCH(Table26[[#This Row],[تعداد تماس در دوره]]/'تنظیمات دوره'!$B$3,TblDispatch[کف],1),0)*'تنظیمات دوره'!$B$3,0)</f>
        <v>#N/A</v>
      </c>
      <c r="O382" s="49" t="e">
        <f>IF(Table26[[#This Row],[جایگاه سازمانی]]="ستاد",(Table26[[#This Row],[تعداد بازدید میدانی در دوره]]/2+Table26[[#This Row],[تعداد فرماندهی حادثه در دوره]])*0.1+1,0)</f>
        <v>#N/A</v>
      </c>
      <c r="P382" s="49" t="e">
        <f>SUM(Table26[[#This Row],[عملکرد دوره عملیاتی]:[عملکرد دوره ستادی]])</f>
        <v>#N/A</v>
      </c>
      <c r="Q382" s="48">
        <v>100</v>
      </c>
      <c r="R382" s="48">
        <f ca="1">OFFSET(Table10[[#Headers],[امتیاز]],MATCH(Table26[[#This Row],[رضایت]],Table10[کف],1),0)</f>
        <v>5</v>
      </c>
      <c r="S382" s="49" t="e">
        <f ca="1">(VLOOKUP(Table26[[#This Row],[شماره پرسنلی]],Table1[#All],16,FALSE)+Table26[[#This Row],[امتیاز کارکرد]]+Table26[[#This Row],[امتیاز رضایت]])*Table26[[#This Row],[رتبه کارمند]]*Table26[[#This Row],[امتیاز عملکرد]]</f>
        <v>#N/A</v>
      </c>
      <c r="T382" s="50" t="e">
        <f ca="1">ROUND(Table26[[#This Row],[امتیاز نهایی]]*'تنظیمات دوره'!$B$6,0)</f>
        <v>#N/A</v>
      </c>
      <c r="U382" s="46"/>
    </row>
    <row r="383" spans="1:21" s="54" customFormat="1" x14ac:dyDescent="0.15">
      <c r="A383" s="42">
        <v>380</v>
      </c>
      <c r="B383" s="35"/>
      <c r="C383" s="35" t="e">
        <f>VLOOKUP(Table26[[#This Row],[شماره پرسنلی]],Table1[[شماره پرسنلی]:[نام خانوادگی]],2,FALSE)&amp; " " &amp; VLOOKUP(Table26[[#This Row],[شماره پرسنلی]],Table1[[شماره پرسنلی]:[نام خانوادگی]],3,FALSE)</f>
        <v>#N/A</v>
      </c>
      <c r="D383" s="36" t="e">
        <f>VLOOKUP(Table26[[#This Row],[شماره پرسنلی]],Table1[#All],7,FALSE)</f>
        <v>#N/A</v>
      </c>
      <c r="E383" s="48" t="e">
        <f>VLOOKUP(Table26[[#This Row],[شماره پرسنلی]],Table1[#All],6,FALSE)</f>
        <v>#N/A</v>
      </c>
      <c r="F383" s="37">
        <v>348</v>
      </c>
      <c r="G383" s="49">
        <f>Table26[[#This Row],[کارکرد دوره (ساعت)]]/8*'جداول پایه'!$B$24</f>
        <v>4.3500000000000005</v>
      </c>
      <c r="H383" s="37">
        <v>0</v>
      </c>
      <c r="I383" s="37">
        <v>9</v>
      </c>
      <c r="J383" s="37">
        <v>0</v>
      </c>
      <c r="K383" s="37">
        <v>0</v>
      </c>
      <c r="L383" s="37">
        <v>0</v>
      </c>
      <c r="M383" s="49" t="e">
        <f>IF(Table26[[#This Row],[جایگاه سازمانی]]="عملیاتی",(Table26[[#This Row],[تعداد ماموریت شهری]]/7+Table26[[#This Row],[تعداد ماموریت جاده ای]]/3)*0.1+1,0)</f>
        <v>#N/A</v>
      </c>
      <c r="N383" s="52" t="e">
        <f ca="1">IF(Table26[[#This Row],[جایگاه سازمانی]]="دیسپچ",OFFSET(TblDispatch[[#Headers],[امتیاز]],MATCH(Table26[[#This Row],[تعداد تماس در دوره]]/'تنظیمات دوره'!$B$3,TblDispatch[کف],1),0)*'تنظیمات دوره'!$B$3,0)</f>
        <v>#N/A</v>
      </c>
      <c r="O383" s="49" t="e">
        <f>IF(Table26[[#This Row],[جایگاه سازمانی]]="ستاد",(Table26[[#This Row],[تعداد بازدید میدانی در دوره]]/2+Table26[[#This Row],[تعداد فرماندهی حادثه در دوره]])*0.1+1,0)</f>
        <v>#N/A</v>
      </c>
      <c r="P383" s="49" t="e">
        <f>SUM(Table26[[#This Row],[عملکرد دوره عملیاتی]:[عملکرد دوره ستادی]])</f>
        <v>#N/A</v>
      </c>
      <c r="Q383" s="48">
        <v>100</v>
      </c>
      <c r="R383" s="48">
        <f ca="1">OFFSET(Table10[[#Headers],[امتیاز]],MATCH(Table26[[#This Row],[رضایت]],Table10[کف],1),0)</f>
        <v>5</v>
      </c>
      <c r="S383" s="49" t="e">
        <f ca="1">(VLOOKUP(Table26[[#This Row],[شماره پرسنلی]],Table1[#All],16,FALSE)+Table26[[#This Row],[امتیاز کارکرد]]+Table26[[#This Row],[امتیاز رضایت]])*Table26[[#This Row],[رتبه کارمند]]*Table26[[#This Row],[امتیاز عملکرد]]</f>
        <v>#N/A</v>
      </c>
      <c r="T383" s="50" t="e">
        <f ca="1">ROUND(Table26[[#This Row],[امتیاز نهایی]]*'تنظیمات دوره'!$B$6,0)</f>
        <v>#N/A</v>
      </c>
      <c r="U383" s="46"/>
    </row>
    <row r="384" spans="1:21" s="54" customFormat="1" x14ac:dyDescent="0.15">
      <c r="A384" s="42">
        <v>381</v>
      </c>
      <c r="B384" s="35"/>
      <c r="C384" s="35" t="e">
        <f>VLOOKUP(Table26[[#This Row],[شماره پرسنلی]],Table1[[شماره پرسنلی]:[نام خانوادگی]],2,FALSE)&amp; " " &amp; VLOOKUP(Table26[[#This Row],[شماره پرسنلی]],Table1[[شماره پرسنلی]:[نام خانوادگی]],3,FALSE)</f>
        <v>#N/A</v>
      </c>
      <c r="D384" s="36" t="e">
        <f>VLOOKUP(Table26[[#This Row],[شماره پرسنلی]],Table1[#All],7,FALSE)</f>
        <v>#N/A</v>
      </c>
      <c r="E384" s="48" t="e">
        <f>VLOOKUP(Table26[[#This Row],[شماره پرسنلی]],Table1[#All],6,FALSE)</f>
        <v>#N/A</v>
      </c>
      <c r="F384" s="37">
        <v>456</v>
      </c>
      <c r="G384" s="49">
        <f>Table26[[#This Row],[کارکرد دوره (ساعت)]]/8*'جداول پایه'!$B$24</f>
        <v>5.7</v>
      </c>
      <c r="H384" s="37">
        <v>65</v>
      </c>
      <c r="I384" s="37">
        <v>0</v>
      </c>
      <c r="J384" s="37">
        <v>0</v>
      </c>
      <c r="K384" s="37">
        <v>0</v>
      </c>
      <c r="L384" s="37">
        <v>0</v>
      </c>
      <c r="M384" s="49" t="e">
        <f>IF(Table26[[#This Row],[جایگاه سازمانی]]="عملیاتی",(Table26[[#This Row],[تعداد ماموریت شهری]]/7+Table26[[#This Row],[تعداد ماموریت جاده ای]]/3)*0.1+1,0)</f>
        <v>#N/A</v>
      </c>
      <c r="N384" s="52" t="e">
        <f ca="1">IF(Table26[[#This Row],[جایگاه سازمانی]]="دیسپچ",OFFSET(TblDispatch[[#Headers],[امتیاز]],MATCH(Table26[[#This Row],[تعداد تماس در دوره]]/'تنظیمات دوره'!$B$3,TblDispatch[کف],1),0)*'تنظیمات دوره'!$B$3,0)</f>
        <v>#N/A</v>
      </c>
      <c r="O384" s="49" t="e">
        <f>IF(Table26[[#This Row],[جایگاه سازمانی]]="ستاد",(Table26[[#This Row],[تعداد بازدید میدانی در دوره]]/2+Table26[[#This Row],[تعداد فرماندهی حادثه در دوره]])*0.1+1,0)</f>
        <v>#N/A</v>
      </c>
      <c r="P384" s="49" t="e">
        <f>SUM(Table26[[#This Row],[عملکرد دوره عملیاتی]:[عملکرد دوره ستادی]])</f>
        <v>#N/A</v>
      </c>
      <c r="Q384" s="48">
        <v>100</v>
      </c>
      <c r="R384" s="48">
        <f ca="1">OFFSET(Table10[[#Headers],[امتیاز]],MATCH(Table26[[#This Row],[رضایت]],Table10[کف],1),0)</f>
        <v>5</v>
      </c>
      <c r="S384" s="49" t="e">
        <f ca="1">(VLOOKUP(Table26[[#This Row],[شماره پرسنلی]],Table1[#All],16,FALSE)+Table26[[#This Row],[امتیاز کارکرد]]+Table26[[#This Row],[امتیاز رضایت]])*Table26[[#This Row],[رتبه کارمند]]*Table26[[#This Row],[امتیاز عملکرد]]</f>
        <v>#N/A</v>
      </c>
      <c r="T384" s="50" t="e">
        <f ca="1">ROUND(Table26[[#This Row],[امتیاز نهایی]]*'تنظیمات دوره'!$B$6,0)</f>
        <v>#N/A</v>
      </c>
      <c r="U384" s="46"/>
    </row>
    <row r="385" spans="1:21" s="54" customFormat="1" x14ac:dyDescent="0.15">
      <c r="A385" s="42">
        <v>382</v>
      </c>
      <c r="B385" s="35"/>
      <c r="C385" s="35" t="e">
        <f>VLOOKUP(Table26[[#This Row],[شماره پرسنلی]],Table1[[شماره پرسنلی]:[نام خانوادگی]],2,FALSE)&amp; " " &amp; VLOOKUP(Table26[[#This Row],[شماره پرسنلی]],Table1[[شماره پرسنلی]:[نام خانوادگی]],3,FALSE)</f>
        <v>#N/A</v>
      </c>
      <c r="D385" s="36" t="e">
        <f>VLOOKUP(Table26[[#This Row],[شماره پرسنلی]],Table1[#All],7,FALSE)</f>
        <v>#N/A</v>
      </c>
      <c r="E385" s="48" t="e">
        <f>VLOOKUP(Table26[[#This Row],[شماره پرسنلی]],Table1[#All],6,FALSE)</f>
        <v>#N/A</v>
      </c>
      <c r="F385" s="37">
        <v>444</v>
      </c>
      <c r="G385" s="49">
        <f>Table26[[#This Row],[کارکرد دوره (ساعت)]]/8*'جداول پایه'!$B$24</f>
        <v>5.5500000000000007</v>
      </c>
      <c r="H385" s="37">
        <v>24</v>
      </c>
      <c r="I385" s="37">
        <v>0</v>
      </c>
      <c r="J385" s="37">
        <v>0</v>
      </c>
      <c r="K385" s="37">
        <v>0</v>
      </c>
      <c r="L385" s="37">
        <v>0</v>
      </c>
      <c r="M385" s="49" t="e">
        <f>IF(Table26[[#This Row],[جایگاه سازمانی]]="عملیاتی",(Table26[[#This Row],[تعداد ماموریت شهری]]/7+Table26[[#This Row],[تعداد ماموریت جاده ای]]/3)*0.1+1,0)</f>
        <v>#N/A</v>
      </c>
      <c r="N385" s="52" t="e">
        <f ca="1">IF(Table26[[#This Row],[جایگاه سازمانی]]="دیسپچ",OFFSET(TblDispatch[[#Headers],[امتیاز]],MATCH(Table26[[#This Row],[تعداد تماس در دوره]]/'تنظیمات دوره'!$B$3,TblDispatch[کف],1),0)*'تنظیمات دوره'!$B$3,0)</f>
        <v>#N/A</v>
      </c>
      <c r="O385" s="49" t="e">
        <f>IF(Table26[[#This Row],[جایگاه سازمانی]]="ستاد",(Table26[[#This Row],[تعداد بازدید میدانی در دوره]]/2+Table26[[#This Row],[تعداد فرماندهی حادثه در دوره]])*0.1+1,0)</f>
        <v>#N/A</v>
      </c>
      <c r="P385" s="49" t="e">
        <f>SUM(Table26[[#This Row],[عملکرد دوره عملیاتی]:[عملکرد دوره ستادی]])</f>
        <v>#N/A</v>
      </c>
      <c r="Q385" s="48">
        <v>100</v>
      </c>
      <c r="R385" s="48">
        <f ca="1">OFFSET(Table10[[#Headers],[امتیاز]],MATCH(Table26[[#This Row],[رضایت]],Table10[کف],1),0)</f>
        <v>5</v>
      </c>
      <c r="S385" s="49" t="e">
        <f ca="1">(VLOOKUP(Table26[[#This Row],[شماره پرسنلی]],Table1[#All],16,FALSE)+Table26[[#This Row],[امتیاز کارکرد]]+Table26[[#This Row],[امتیاز رضایت]])*Table26[[#This Row],[رتبه کارمند]]*Table26[[#This Row],[امتیاز عملکرد]]</f>
        <v>#N/A</v>
      </c>
      <c r="T385" s="50" t="e">
        <f ca="1">ROUND(Table26[[#This Row],[امتیاز نهایی]]*'تنظیمات دوره'!$B$6,0)</f>
        <v>#N/A</v>
      </c>
      <c r="U385" s="46"/>
    </row>
    <row r="386" spans="1:21" s="54" customFormat="1" x14ac:dyDescent="0.15">
      <c r="A386" s="42">
        <v>383</v>
      </c>
      <c r="B386" s="35"/>
      <c r="C386" s="35" t="e">
        <f>VLOOKUP(Table26[[#This Row],[شماره پرسنلی]],Table1[[شماره پرسنلی]:[نام خانوادگی]],2,FALSE)&amp; " " &amp; VLOOKUP(Table26[[#This Row],[شماره پرسنلی]],Table1[[شماره پرسنلی]:[نام خانوادگی]],3,FALSE)</f>
        <v>#N/A</v>
      </c>
      <c r="D386" s="36" t="e">
        <f>VLOOKUP(Table26[[#This Row],[شماره پرسنلی]],Table1[#All],7,FALSE)</f>
        <v>#N/A</v>
      </c>
      <c r="E386" s="48" t="e">
        <f>VLOOKUP(Table26[[#This Row],[شماره پرسنلی]],Table1[#All],6,FALSE)</f>
        <v>#N/A</v>
      </c>
      <c r="F386" s="37">
        <v>432</v>
      </c>
      <c r="G386" s="49">
        <f>Table26[[#This Row],[کارکرد دوره (ساعت)]]/8*'جداول پایه'!$B$24</f>
        <v>5.4</v>
      </c>
      <c r="H386" s="37">
        <v>0</v>
      </c>
      <c r="I386" s="37">
        <v>14</v>
      </c>
      <c r="J386" s="37">
        <v>0</v>
      </c>
      <c r="K386" s="37">
        <v>0</v>
      </c>
      <c r="L386" s="37">
        <v>0</v>
      </c>
      <c r="M386" s="49" t="e">
        <f>IF(Table26[[#This Row],[جایگاه سازمانی]]="عملیاتی",(Table26[[#This Row],[تعداد ماموریت شهری]]/7+Table26[[#This Row],[تعداد ماموریت جاده ای]]/3)*0.1+1,0)</f>
        <v>#N/A</v>
      </c>
      <c r="N386" s="52" t="e">
        <f ca="1">IF(Table26[[#This Row],[جایگاه سازمانی]]="دیسپچ",OFFSET(TblDispatch[[#Headers],[امتیاز]],MATCH(Table26[[#This Row],[تعداد تماس در دوره]]/'تنظیمات دوره'!$B$3,TblDispatch[کف],1),0)*'تنظیمات دوره'!$B$3,0)</f>
        <v>#N/A</v>
      </c>
      <c r="O386" s="49" t="e">
        <f>IF(Table26[[#This Row],[جایگاه سازمانی]]="ستاد",(Table26[[#This Row],[تعداد بازدید میدانی در دوره]]/2+Table26[[#This Row],[تعداد فرماندهی حادثه در دوره]])*0.1+1,0)</f>
        <v>#N/A</v>
      </c>
      <c r="P386" s="49" t="e">
        <f>SUM(Table26[[#This Row],[عملکرد دوره عملیاتی]:[عملکرد دوره ستادی]])</f>
        <v>#N/A</v>
      </c>
      <c r="Q386" s="48">
        <v>100</v>
      </c>
      <c r="R386" s="48">
        <f ca="1">OFFSET(Table10[[#Headers],[امتیاز]],MATCH(Table26[[#This Row],[رضایت]],Table10[کف],1),0)</f>
        <v>5</v>
      </c>
      <c r="S386" s="49" t="e">
        <f ca="1">(VLOOKUP(Table26[[#This Row],[شماره پرسنلی]],Table1[#All],16,FALSE)+Table26[[#This Row],[امتیاز کارکرد]]+Table26[[#This Row],[امتیاز رضایت]])*Table26[[#This Row],[رتبه کارمند]]*Table26[[#This Row],[امتیاز عملکرد]]</f>
        <v>#N/A</v>
      </c>
      <c r="T386" s="50" t="e">
        <f ca="1">ROUND(Table26[[#This Row],[امتیاز نهایی]]*'تنظیمات دوره'!$B$6,0)</f>
        <v>#N/A</v>
      </c>
      <c r="U386" s="46"/>
    </row>
    <row r="387" spans="1:21" s="54" customFormat="1" x14ac:dyDescent="0.15">
      <c r="A387" s="42">
        <v>384</v>
      </c>
      <c r="B387" s="35"/>
      <c r="C387" s="35" t="e">
        <f>VLOOKUP(Table26[[#This Row],[شماره پرسنلی]],Table1[[شماره پرسنلی]:[نام خانوادگی]],2,FALSE)&amp; " " &amp; VLOOKUP(Table26[[#This Row],[شماره پرسنلی]],Table1[[شماره پرسنلی]:[نام خانوادگی]],3,FALSE)</f>
        <v>#N/A</v>
      </c>
      <c r="D387" s="36" t="e">
        <f>VLOOKUP(Table26[[#This Row],[شماره پرسنلی]],Table1[#All],7,FALSE)</f>
        <v>#N/A</v>
      </c>
      <c r="E387" s="48" t="e">
        <f>VLOOKUP(Table26[[#This Row],[شماره پرسنلی]],Table1[#All],6,FALSE)</f>
        <v>#N/A</v>
      </c>
      <c r="F387" s="37">
        <v>468</v>
      </c>
      <c r="G387" s="49">
        <f>Table26[[#This Row],[کارکرد دوره (ساعت)]]/8*'جداول پایه'!$B$24</f>
        <v>5.8500000000000005</v>
      </c>
      <c r="H387" s="37">
        <v>56</v>
      </c>
      <c r="I387" s="37">
        <v>0</v>
      </c>
      <c r="J387" s="37">
        <v>0</v>
      </c>
      <c r="K387" s="37">
        <v>0</v>
      </c>
      <c r="L387" s="37">
        <v>0</v>
      </c>
      <c r="M387" s="49" t="e">
        <f>IF(Table26[[#This Row],[جایگاه سازمانی]]="عملیاتی",(Table26[[#This Row],[تعداد ماموریت شهری]]/7+Table26[[#This Row],[تعداد ماموریت جاده ای]]/3)*0.1+1,0)</f>
        <v>#N/A</v>
      </c>
      <c r="N387" s="52" t="e">
        <f ca="1">IF(Table26[[#This Row],[جایگاه سازمانی]]="دیسپچ",OFFSET(TblDispatch[[#Headers],[امتیاز]],MATCH(Table26[[#This Row],[تعداد تماس در دوره]]/'تنظیمات دوره'!$B$3,TblDispatch[کف],1),0)*'تنظیمات دوره'!$B$3,0)</f>
        <v>#N/A</v>
      </c>
      <c r="O387" s="49" t="e">
        <f>IF(Table26[[#This Row],[جایگاه سازمانی]]="ستاد",(Table26[[#This Row],[تعداد بازدید میدانی در دوره]]/2+Table26[[#This Row],[تعداد فرماندهی حادثه در دوره]])*0.1+1,0)</f>
        <v>#N/A</v>
      </c>
      <c r="P387" s="49" t="e">
        <f>SUM(Table26[[#This Row],[عملکرد دوره عملیاتی]:[عملکرد دوره ستادی]])</f>
        <v>#N/A</v>
      </c>
      <c r="Q387" s="48">
        <v>100</v>
      </c>
      <c r="R387" s="48">
        <f ca="1">OFFSET(Table10[[#Headers],[امتیاز]],MATCH(Table26[[#This Row],[رضایت]],Table10[کف],1),0)</f>
        <v>5</v>
      </c>
      <c r="S387" s="49" t="e">
        <f ca="1">(VLOOKUP(Table26[[#This Row],[شماره پرسنلی]],Table1[#All],16,FALSE)+Table26[[#This Row],[امتیاز کارکرد]]+Table26[[#This Row],[امتیاز رضایت]])*Table26[[#This Row],[رتبه کارمند]]*Table26[[#This Row],[امتیاز عملکرد]]</f>
        <v>#N/A</v>
      </c>
      <c r="T387" s="50" t="e">
        <f ca="1">ROUND(Table26[[#This Row],[امتیاز نهایی]]*'تنظیمات دوره'!$B$6,0)</f>
        <v>#N/A</v>
      </c>
      <c r="U387" s="46"/>
    </row>
    <row r="388" spans="1:21" s="54" customFormat="1" x14ac:dyDescent="0.15">
      <c r="A388" s="42">
        <v>385</v>
      </c>
      <c r="B388" s="35"/>
      <c r="C388" s="35" t="e">
        <f>VLOOKUP(Table26[[#This Row],[شماره پرسنلی]],Table1[[شماره پرسنلی]:[نام خانوادگی]],2,FALSE)&amp; " " &amp; VLOOKUP(Table26[[#This Row],[شماره پرسنلی]],Table1[[شماره پرسنلی]:[نام خانوادگی]],3,FALSE)</f>
        <v>#N/A</v>
      </c>
      <c r="D388" s="36" t="e">
        <f>VLOOKUP(Table26[[#This Row],[شماره پرسنلی]],Table1[#All],7,FALSE)</f>
        <v>#N/A</v>
      </c>
      <c r="E388" s="48" t="e">
        <f>VLOOKUP(Table26[[#This Row],[شماره پرسنلی]],Table1[#All],6,FALSE)</f>
        <v>#N/A</v>
      </c>
      <c r="F388" s="37">
        <v>504</v>
      </c>
      <c r="G388" s="49">
        <f>Table26[[#This Row],[کارکرد دوره (ساعت)]]/8*'جداول پایه'!$B$24</f>
        <v>6.3000000000000007</v>
      </c>
      <c r="H388" s="37">
        <v>0</v>
      </c>
      <c r="I388" s="37">
        <v>13</v>
      </c>
      <c r="J388" s="37">
        <v>0</v>
      </c>
      <c r="K388" s="37">
        <v>0</v>
      </c>
      <c r="L388" s="37">
        <v>0</v>
      </c>
      <c r="M388" s="49" t="e">
        <f>IF(Table26[[#This Row],[جایگاه سازمانی]]="عملیاتی",(Table26[[#This Row],[تعداد ماموریت شهری]]/7+Table26[[#This Row],[تعداد ماموریت جاده ای]]/3)*0.1+1,0)</f>
        <v>#N/A</v>
      </c>
      <c r="N388" s="52" t="e">
        <f ca="1">IF(Table26[[#This Row],[جایگاه سازمانی]]="دیسپچ",OFFSET(TblDispatch[[#Headers],[امتیاز]],MATCH(Table26[[#This Row],[تعداد تماس در دوره]]/'تنظیمات دوره'!$B$3,TblDispatch[کف],1),0)*'تنظیمات دوره'!$B$3,0)</f>
        <v>#N/A</v>
      </c>
      <c r="O388" s="49" t="e">
        <f>IF(Table26[[#This Row],[جایگاه سازمانی]]="ستاد",(Table26[[#This Row],[تعداد بازدید میدانی در دوره]]/2+Table26[[#This Row],[تعداد فرماندهی حادثه در دوره]])*0.1+1,0)</f>
        <v>#N/A</v>
      </c>
      <c r="P388" s="49" t="e">
        <f>SUM(Table26[[#This Row],[عملکرد دوره عملیاتی]:[عملکرد دوره ستادی]])</f>
        <v>#N/A</v>
      </c>
      <c r="Q388" s="48">
        <v>100</v>
      </c>
      <c r="R388" s="48">
        <f ca="1">OFFSET(Table10[[#Headers],[امتیاز]],MATCH(Table26[[#This Row],[رضایت]],Table10[کف],1),0)</f>
        <v>5</v>
      </c>
      <c r="S388" s="49" t="e">
        <f ca="1">(VLOOKUP(Table26[[#This Row],[شماره پرسنلی]],Table1[#All],16,FALSE)+Table26[[#This Row],[امتیاز کارکرد]]+Table26[[#This Row],[امتیاز رضایت]])*Table26[[#This Row],[رتبه کارمند]]*Table26[[#This Row],[امتیاز عملکرد]]</f>
        <v>#N/A</v>
      </c>
      <c r="T388" s="50" t="e">
        <f ca="1">ROUND(Table26[[#This Row],[امتیاز نهایی]]*'تنظیمات دوره'!$B$6,0)</f>
        <v>#N/A</v>
      </c>
      <c r="U388" s="46"/>
    </row>
    <row r="389" spans="1:21" s="54" customFormat="1" x14ac:dyDescent="0.15">
      <c r="A389" s="42">
        <v>386</v>
      </c>
      <c r="B389" s="35"/>
      <c r="C389" s="35" t="e">
        <f>VLOOKUP(Table26[[#This Row],[شماره پرسنلی]],Table1[[شماره پرسنلی]:[نام خانوادگی]],2,FALSE)&amp; " " &amp; VLOOKUP(Table26[[#This Row],[شماره پرسنلی]],Table1[[شماره پرسنلی]:[نام خانوادگی]],3,FALSE)</f>
        <v>#N/A</v>
      </c>
      <c r="D389" s="36" t="e">
        <f>VLOOKUP(Table26[[#This Row],[شماره پرسنلی]],Table1[#All],7,FALSE)</f>
        <v>#N/A</v>
      </c>
      <c r="E389" s="48" t="e">
        <f>VLOOKUP(Table26[[#This Row],[شماره پرسنلی]],Table1[#All],6,FALSE)</f>
        <v>#N/A</v>
      </c>
      <c r="F389" s="37">
        <v>408</v>
      </c>
      <c r="G389" s="49">
        <f>Table26[[#This Row],[کارکرد دوره (ساعت)]]/8*'جداول پایه'!$B$24</f>
        <v>5.1000000000000005</v>
      </c>
      <c r="H389" s="37">
        <v>0</v>
      </c>
      <c r="I389" s="37">
        <v>4</v>
      </c>
      <c r="J389" s="37">
        <v>0</v>
      </c>
      <c r="K389" s="37">
        <v>0</v>
      </c>
      <c r="L389" s="37">
        <v>0</v>
      </c>
      <c r="M389" s="49" t="e">
        <f>IF(Table26[[#This Row],[جایگاه سازمانی]]="عملیاتی",(Table26[[#This Row],[تعداد ماموریت شهری]]/7+Table26[[#This Row],[تعداد ماموریت جاده ای]]/3)*0.1+1,0)</f>
        <v>#N/A</v>
      </c>
      <c r="N389" s="52" t="e">
        <f ca="1">IF(Table26[[#This Row],[جایگاه سازمانی]]="دیسپچ",OFFSET(TblDispatch[[#Headers],[امتیاز]],MATCH(Table26[[#This Row],[تعداد تماس در دوره]]/'تنظیمات دوره'!$B$3,TblDispatch[کف],1),0)*'تنظیمات دوره'!$B$3,0)</f>
        <v>#N/A</v>
      </c>
      <c r="O389" s="49" t="e">
        <f>IF(Table26[[#This Row],[جایگاه سازمانی]]="ستاد",(Table26[[#This Row],[تعداد بازدید میدانی در دوره]]/2+Table26[[#This Row],[تعداد فرماندهی حادثه در دوره]])*0.1+1,0)</f>
        <v>#N/A</v>
      </c>
      <c r="P389" s="49" t="e">
        <f>SUM(Table26[[#This Row],[عملکرد دوره عملیاتی]:[عملکرد دوره ستادی]])</f>
        <v>#N/A</v>
      </c>
      <c r="Q389" s="48">
        <v>100</v>
      </c>
      <c r="R389" s="48">
        <f ca="1">OFFSET(Table10[[#Headers],[امتیاز]],MATCH(Table26[[#This Row],[رضایت]],Table10[کف],1),0)</f>
        <v>5</v>
      </c>
      <c r="S389" s="49" t="e">
        <f ca="1">(VLOOKUP(Table26[[#This Row],[شماره پرسنلی]],Table1[#All],16,FALSE)+Table26[[#This Row],[امتیاز کارکرد]]+Table26[[#This Row],[امتیاز رضایت]])*Table26[[#This Row],[رتبه کارمند]]*Table26[[#This Row],[امتیاز عملکرد]]</f>
        <v>#N/A</v>
      </c>
      <c r="T389" s="50" t="e">
        <f ca="1">ROUND(Table26[[#This Row],[امتیاز نهایی]]*'تنظیمات دوره'!$B$6,0)</f>
        <v>#N/A</v>
      </c>
      <c r="U389" s="46"/>
    </row>
    <row r="390" spans="1:21" s="54" customFormat="1" x14ac:dyDescent="0.15">
      <c r="A390" s="42">
        <v>387</v>
      </c>
      <c r="B390" s="35"/>
      <c r="C390" s="35" t="e">
        <f>VLOOKUP(Table26[[#This Row],[شماره پرسنلی]],Table1[[شماره پرسنلی]:[نام خانوادگی]],2,FALSE)&amp; " " &amp; VLOOKUP(Table26[[#This Row],[شماره پرسنلی]],Table1[[شماره پرسنلی]:[نام خانوادگی]],3,FALSE)</f>
        <v>#N/A</v>
      </c>
      <c r="D390" s="36" t="e">
        <f>VLOOKUP(Table26[[#This Row],[شماره پرسنلی]],Table1[#All],7,FALSE)</f>
        <v>#N/A</v>
      </c>
      <c r="E390" s="48" t="e">
        <f>VLOOKUP(Table26[[#This Row],[شماره پرسنلی]],Table1[#All],6,FALSE)</f>
        <v>#N/A</v>
      </c>
      <c r="F390" s="37">
        <v>654</v>
      </c>
      <c r="G390" s="49">
        <f>Table26[[#This Row],[کارکرد دوره (ساعت)]]/8*'جداول پایه'!$B$24</f>
        <v>8.1750000000000007</v>
      </c>
      <c r="H390" s="37">
        <v>56</v>
      </c>
      <c r="I390" s="37">
        <v>2</v>
      </c>
      <c r="J390" s="37">
        <v>0</v>
      </c>
      <c r="K390" s="37">
        <v>0</v>
      </c>
      <c r="L390" s="37">
        <v>0</v>
      </c>
      <c r="M390" s="49" t="e">
        <f>IF(Table26[[#This Row],[جایگاه سازمانی]]="عملیاتی",(Table26[[#This Row],[تعداد ماموریت شهری]]/7+Table26[[#This Row],[تعداد ماموریت جاده ای]]/3)*0.1+1,0)</f>
        <v>#N/A</v>
      </c>
      <c r="N390" s="52" t="e">
        <f ca="1">IF(Table26[[#This Row],[جایگاه سازمانی]]="دیسپچ",OFFSET(TblDispatch[[#Headers],[امتیاز]],MATCH(Table26[[#This Row],[تعداد تماس در دوره]]/'تنظیمات دوره'!$B$3,TblDispatch[کف],1),0)*'تنظیمات دوره'!$B$3,0)</f>
        <v>#N/A</v>
      </c>
      <c r="O390" s="49" t="e">
        <f>IF(Table26[[#This Row],[جایگاه سازمانی]]="ستاد",(Table26[[#This Row],[تعداد بازدید میدانی در دوره]]/2+Table26[[#This Row],[تعداد فرماندهی حادثه در دوره]])*0.1+1,0)</f>
        <v>#N/A</v>
      </c>
      <c r="P390" s="49" t="e">
        <f>SUM(Table26[[#This Row],[عملکرد دوره عملیاتی]:[عملکرد دوره ستادی]])</f>
        <v>#N/A</v>
      </c>
      <c r="Q390" s="48">
        <v>100</v>
      </c>
      <c r="R390" s="48">
        <f ca="1">OFFSET(Table10[[#Headers],[امتیاز]],MATCH(Table26[[#This Row],[رضایت]],Table10[کف],1),0)</f>
        <v>5</v>
      </c>
      <c r="S390" s="49" t="e">
        <f ca="1">(VLOOKUP(Table26[[#This Row],[شماره پرسنلی]],Table1[#All],16,FALSE)+Table26[[#This Row],[امتیاز کارکرد]]+Table26[[#This Row],[امتیاز رضایت]])*Table26[[#This Row],[رتبه کارمند]]*Table26[[#This Row],[امتیاز عملکرد]]</f>
        <v>#N/A</v>
      </c>
      <c r="T390" s="50" t="e">
        <f ca="1">ROUND(Table26[[#This Row],[امتیاز نهایی]]*'تنظیمات دوره'!$B$6,0)</f>
        <v>#N/A</v>
      </c>
      <c r="U390" s="46"/>
    </row>
    <row r="391" spans="1:21" s="54" customFormat="1" x14ac:dyDescent="0.15">
      <c r="A391" s="42">
        <v>388</v>
      </c>
      <c r="B391" s="35"/>
      <c r="C391" s="35" t="e">
        <f>VLOOKUP(Table26[[#This Row],[شماره پرسنلی]],Table1[[شماره پرسنلی]:[نام خانوادگی]],2,FALSE)&amp; " " &amp; VLOOKUP(Table26[[#This Row],[شماره پرسنلی]],Table1[[شماره پرسنلی]:[نام خانوادگی]],3,FALSE)</f>
        <v>#N/A</v>
      </c>
      <c r="D391" s="36" t="e">
        <f>VLOOKUP(Table26[[#This Row],[شماره پرسنلی]],Table1[#All],7,FALSE)</f>
        <v>#N/A</v>
      </c>
      <c r="E391" s="48" t="e">
        <f>VLOOKUP(Table26[[#This Row],[شماره پرسنلی]],Table1[#All],6,FALSE)</f>
        <v>#N/A</v>
      </c>
      <c r="F391" s="37">
        <v>726</v>
      </c>
      <c r="G391" s="49">
        <f>Table26[[#This Row],[کارکرد دوره (ساعت)]]/8*'جداول پایه'!$B$24</f>
        <v>9.0750000000000011</v>
      </c>
      <c r="H391" s="37">
        <v>56</v>
      </c>
      <c r="I391" s="37">
        <v>2</v>
      </c>
      <c r="J391" s="37">
        <v>0</v>
      </c>
      <c r="K391" s="37">
        <v>0</v>
      </c>
      <c r="L391" s="37">
        <v>0</v>
      </c>
      <c r="M391" s="49" t="e">
        <f>IF(Table26[[#This Row],[جایگاه سازمانی]]="عملیاتی",(Table26[[#This Row],[تعداد ماموریت شهری]]/7+Table26[[#This Row],[تعداد ماموریت جاده ای]]/3)*0.1+1,0)</f>
        <v>#N/A</v>
      </c>
      <c r="N391" s="52" t="e">
        <f ca="1">IF(Table26[[#This Row],[جایگاه سازمانی]]="دیسپچ",OFFSET(TblDispatch[[#Headers],[امتیاز]],MATCH(Table26[[#This Row],[تعداد تماس در دوره]]/'تنظیمات دوره'!$B$3,TblDispatch[کف],1),0)*'تنظیمات دوره'!$B$3,0)</f>
        <v>#N/A</v>
      </c>
      <c r="O391" s="49" t="e">
        <f>IF(Table26[[#This Row],[جایگاه سازمانی]]="ستاد",(Table26[[#This Row],[تعداد بازدید میدانی در دوره]]/2+Table26[[#This Row],[تعداد فرماندهی حادثه در دوره]])*0.1+1,0)</f>
        <v>#N/A</v>
      </c>
      <c r="P391" s="49" t="e">
        <f>SUM(Table26[[#This Row],[عملکرد دوره عملیاتی]:[عملکرد دوره ستادی]])</f>
        <v>#N/A</v>
      </c>
      <c r="Q391" s="48">
        <v>100</v>
      </c>
      <c r="R391" s="48">
        <f ca="1">OFFSET(Table10[[#Headers],[امتیاز]],MATCH(Table26[[#This Row],[رضایت]],Table10[کف],1),0)</f>
        <v>5</v>
      </c>
      <c r="S391" s="49" t="e">
        <f ca="1">(VLOOKUP(Table26[[#This Row],[شماره پرسنلی]],Table1[#All],16,FALSE)+Table26[[#This Row],[امتیاز کارکرد]]+Table26[[#This Row],[امتیاز رضایت]])*Table26[[#This Row],[رتبه کارمند]]*Table26[[#This Row],[امتیاز عملکرد]]</f>
        <v>#N/A</v>
      </c>
      <c r="T391" s="50" t="e">
        <f ca="1">ROUND(Table26[[#This Row],[امتیاز نهایی]]*'تنظیمات دوره'!$B$6,0)</f>
        <v>#N/A</v>
      </c>
      <c r="U391" s="46"/>
    </row>
    <row r="392" spans="1:21" s="54" customFormat="1" x14ac:dyDescent="0.15">
      <c r="A392" s="42">
        <v>389</v>
      </c>
      <c r="B392" s="35"/>
      <c r="C392" s="35" t="e">
        <f>VLOOKUP(Table26[[#This Row],[شماره پرسنلی]],Table1[[شماره پرسنلی]:[نام خانوادگی]],2,FALSE)&amp; " " &amp; VLOOKUP(Table26[[#This Row],[شماره پرسنلی]],Table1[[شماره پرسنلی]:[نام خانوادگی]],3,FALSE)</f>
        <v>#N/A</v>
      </c>
      <c r="D392" s="36" t="e">
        <f>VLOOKUP(Table26[[#This Row],[شماره پرسنلی]],Table1[#All],7,FALSE)</f>
        <v>#N/A</v>
      </c>
      <c r="E392" s="48" t="e">
        <f>VLOOKUP(Table26[[#This Row],[شماره پرسنلی]],Table1[#All],6,FALSE)</f>
        <v>#N/A</v>
      </c>
      <c r="F392" s="37">
        <v>432</v>
      </c>
      <c r="G392" s="49">
        <f>Table26[[#This Row],[کارکرد دوره (ساعت)]]/8*'جداول پایه'!$B$24</f>
        <v>5.4</v>
      </c>
      <c r="H392" s="37">
        <v>0</v>
      </c>
      <c r="I392" s="37">
        <v>6</v>
      </c>
      <c r="J392" s="37">
        <v>0</v>
      </c>
      <c r="K392" s="37">
        <v>0</v>
      </c>
      <c r="L392" s="37">
        <v>0</v>
      </c>
      <c r="M392" s="49" t="e">
        <f>IF(Table26[[#This Row],[جایگاه سازمانی]]="عملیاتی",(Table26[[#This Row],[تعداد ماموریت شهری]]/7+Table26[[#This Row],[تعداد ماموریت جاده ای]]/3)*0.1+1,0)</f>
        <v>#N/A</v>
      </c>
      <c r="N392" s="52" t="e">
        <f ca="1">IF(Table26[[#This Row],[جایگاه سازمانی]]="دیسپچ",OFFSET(TblDispatch[[#Headers],[امتیاز]],MATCH(Table26[[#This Row],[تعداد تماس در دوره]]/'تنظیمات دوره'!$B$3,TblDispatch[کف],1),0)*'تنظیمات دوره'!$B$3,0)</f>
        <v>#N/A</v>
      </c>
      <c r="O392" s="49" t="e">
        <f>IF(Table26[[#This Row],[جایگاه سازمانی]]="ستاد",(Table26[[#This Row],[تعداد بازدید میدانی در دوره]]/2+Table26[[#This Row],[تعداد فرماندهی حادثه در دوره]])*0.1+1,0)</f>
        <v>#N/A</v>
      </c>
      <c r="P392" s="49" t="e">
        <f>SUM(Table26[[#This Row],[عملکرد دوره عملیاتی]:[عملکرد دوره ستادی]])</f>
        <v>#N/A</v>
      </c>
      <c r="Q392" s="48">
        <v>100</v>
      </c>
      <c r="R392" s="48">
        <f ca="1">OFFSET(Table10[[#Headers],[امتیاز]],MATCH(Table26[[#This Row],[رضایت]],Table10[کف],1),0)</f>
        <v>5</v>
      </c>
      <c r="S392" s="49" t="e">
        <f ca="1">(VLOOKUP(Table26[[#This Row],[شماره پرسنلی]],Table1[#All],16,FALSE)+Table26[[#This Row],[امتیاز کارکرد]]+Table26[[#This Row],[امتیاز رضایت]])*Table26[[#This Row],[رتبه کارمند]]*Table26[[#This Row],[امتیاز عملکرد]]</f>
        <v>#N/A</v>
      </c>
      <c r="T392" s="50" t="e">
        <f ca="1">ROUND(Table26[[#This Row],[امتیاز نهایی]]*'تنظیمات دوره'!$B$6,0)</f>
        <v>#N/A</v>
      </c>
      <c r="U392" s="46"/>
    </row>
    <row r="393" spans="1:21" s="54" customFormat="1" x14ac:dyDescent="0.15">
      <c r="A393" s="42">
        <v>390</v>
      </c>
      <c r="B393" s="35"/>
      <c r="C393" s="35" t="e">
        <f>VLOOKUP(Table26[[#This Row],[شماره پرسنلی]],Table1[[شماره پرسنلی]:[نام خانوادگی]],2,FALSE)&amp; " " &amp; VLOOKUP(Table26[[#This Row],[شماره پرسنلی]],Table1[[شماره پرسنلی]:[نام خانوادگی]],3,FALSE)</f>
        <v>#N/A</v>
      </c>
      <c r="D393" s="36" t="e">
        <f>VLOOKUP(Table26[[#This Row],[شماره پرسنلی]],Table1[#All],7,FALSE)</f>
        <v>#N/A</v>
      </c>
      <c r="E393" s="48" t="e">
        <f>VLOOKUP(Table26[[#This Row],[شماره پرسنلی]],Table1[#All],6,FALSE)</f>
        <v>#N/A</v>
      </c>
      <c r="F393" s="37">
        <v>456</v>
      </c>
      <c r="G393" s="49">
        <f>Table26[[#This Row],[کارکرد دوره (ساعت)]]/8*'جداول پایه'!$B$24</f>
        <v>5.7</v>
      </c>
      <c r="H393" s="37">
        <v>0</v>
      </c>
      <c r="I393" s="37">
        <v>9</v>
      </c>
      <c r="J393" s="37">
        <v>0</v>
      </c>
      <c r="K393" s="37">
        <v>0</v>
      </c>
      <c r="L393" s="37">
        <v>0</v>
      </c>
      <c r="M393" s="49" t="e">
        <f>IF(Table26[[#This Row],[جایگاه سازمانی]]="عملیاتی",(Table26[[#This Row],[تعداد ماموریت شهری]]/7+Table26[[#This Row],[تعداد ماموریت جاده ای]]/3)*0.1+1,0)</f>
        <v>#N/A</v>
      </c>
      <c r="N393" s="52" t="e">
        <f ca="1">IF(Table26[[#This Row],[جایگاه سازمانی]]="دیسپچ",OFFSET(TblDispatch[[#Headers],[امتیاز]],MATCH(Table26[[#This Row],[تعداد تماس در دوره]]/'تنظیمات دوره'!$B$3,TblDispatch[کف],1),0)*'تنظیمات دوره'!$B$3,0)</f>
        <v>#N/A</v>
      </c>
      <c r="O393" s="49" t="e">
        <f>IF(Table26[[#This Row],[جایگاه سازمانی]]="ستاد",(Table26[[#This Row],[تعداد بازدید میدانی در دوره]]/2+Table26[[#This Row],[تعداد فرماندهی حادثه در دوره]])*0.1+1,0)</f>
        <v>#N/A</v>
      </c>
      <c r="P393" s="49" t="e">
        <f>SUM(Table26[[#This Row],[عملکرد دوره عملیاتی]:[عملکرد دوره ستادی]])</f>
        <v>#N/A</v>
      </c>
      <c r="Q393" s="48">
        <v>100</v>
      </c>
      <c r="R393" s="48">
        <f ca="1">OFFSET(Table10[[#Headers],[امتیاز]],MATCH(Table26[[#This Row],[رضایت]],Table10[کف],1),0)</f>
        <v>5</v>
      </c>
      <c r="S393" s="49" t="e">
        <f ca="1">(VLOOKUP(Table26[[#This Row],[شماره پرسنلی]],Table1[#All],16,FALSE)+Table26[[#This Row],[امتیاز کارکرد]]+Table26[[#This Row],[امتیاز رضایت]])*Table26[[#This Row],[رتبه کارمند]]*Table26[[#This Row],[امتیاز عملکرد]]</f>
        <v>#N/A</v>
      </c>
      <c r="T393" s="50" t="e">
        <f ca="1">ROUND(Table26[[#This Row],[امتیاز نهایی]]*'تنظیمات دوره'!$B$6,0)</f>
        <v>#N/A</v>
      </c>
      <c r="U393" s="46"/>
    </row>
    <row r="394" spans="1:21" s="54" customFormat="1" x14ac:dyDescent="0.15">
      <c r="A394" s="42">
        <v>391</v>
      </c>
      <c r="B394" s="35"/>
      <c r="C394" s="35" t="e">
        <f>VLOOKUP(Table26[[#This Row],[شماره پرسنلی]],Table1[[شماره پرسنلی]:[نام خانوادگی]],2,FALSE)&amp; " " &amp; VLOOKUP(Table26[[#This Row],[شماره پرسنلی]],Table1[[شماره پرسنلی]:[نام خانوادگی]],3,FALSE)</f>
        <v>#N/A</v>
      </c>
      <c r="D394" s="36" t="e">
        <f>VLOOKUP(Table26[[#This Row],[شماره پرسنلی]],Table1[#All],7,FALSE)</f>
        <v>#N/A</v>
      </c>
      <c r="E394" s="48" t="e">
        <f>VLOOKUP(Table26[[#This Row],[شماره پرسنلی]],Table1[#All],6,FALSE)</f>
        <v>#N/A</v>
      </c>
      <c r="F394" s="37">
        <v>408</v>
      </c>
      <c r="G394" s="49">
        <f>Table26[[#This Row],[کارکرد دوره (ساعت)]]/8*'جداول پایه'!$B$24</f>
        <v>5.1000000000000005</v>
      </c>
      <c r="H394" s="37">
        <v>33</v>
      </c>
      <c r="I394" s="37">
        <v>0</v>
      </c>
      <c r="J394" s="37">
        <v>0</v>
      </c>
      <c r="K394" s="37">
        <v>0</v>
      </c>
      <c r="L394" s="37">
        <v>0</v>
      </c>
      <c r="M394" s="49" t="e">
        <f>IF(Table26[[#This Row],[جایگاه سازمانی]]="عملیاتی",(Table26[[#This Row],[تعداد ماموریت شهری]]/7+Table26[[#This Row],[تعداد ماموریت جاده ای]]/3)*0.1+1,0)</f>
        <v>#N/A</v>
      </c>
      <c r="N394" s="52" t="e">
        <f ca="1">IF(Table26[[#This Row],[جایگاه سازمانی]]="دیسپچ",OFFSET(TblDispatch[[#Headers],[امتیاز]],MATCH(Table26[[#This Row],[تعداد تماس در دوره]]/'تنظیمات دوره'!$B$3,TblDispatch[کف],1),0)*'تنظیمات دوره'!$B$3,0)</f>
        <v>#N/A</v>
      </c>
      <c r="O394" s="49" t="e">
        <f>IF(Table26[[#This Row],[جایگاه سازمانی]]="ستاد",(Table26[[#This Row],[تعداد بازدید میدانی در دوره]]/2+Table26[[#This Row],[تعداد فرماندهی حادثه در دوره]])*0.1+1,0)</f>
        <v>#N/A</v>
      </c>
      <c r="P394" s="49" t="e">
        <f>SUM(Table26[[#This Row],[عملکرد دوره عملیاتی]:[عملکرد دوره ستادی]])</f>
        <v>#N/A</v>
      </c>
      <c r="Q394" s="48">
        <v>100</v>
      </c>
      <c r="R394" s="48">
        <f ca="1">OFFSET(Table10[[#Headers],[امتیاز]],MATCH(Table26[[#This Row],[رضایت]],Table10[کف],1),0)</f>
        <v>5</v>
      </c>
      <c r="S394" s="49" t="e">
        <f ca="1">(VLOOKUP(Table26[[#This Row],[شماره پرسنلی]],Table1[#All],16,FALSE)+Table26[[#This Row],[امتیاز کارکرد]]+Table26[[#This Row],[امتیاز رضایت]])*Table26[[#This Row],[رتبه کارمند]]*Table26[[#This Row],[امتیاز عملکرد]]</f>
        <v>#N/A</v>
      </c>
      <c r="T394" s="50" t="e">
        <f ca="1">ROUND(Table26[[#This Row],[امتیاز نهایی]]*'تنظیمات دوره'!$B$6,0)</f>
        <v>#N/A</v>
      </c>
      <c r="U394" s="46"/>
    </row>
    <row r="395" spans="1:21" s="54" customFormat="1" x14ac:dyDescent="0.15">
      <c r="A395" s="42">
        <v>392</v>
      </c>
      <c r="B395" s="35"/>
      <c r="C395" s="35" t="e">
        <f>VLOOKUP(Table26[[#This Row],[شماره پرسنلی]],Table1[[شماره پرسنلی]:[نام خانوادگی]],2,FALSE)&amp; " " &amp; VLOOKUP(Table26[[#This Row],[شماره پرسنلی]],Table1[[شماره پرسنلی]:[نام خانوادگی]],3,FALSE)</f>
        <v>#N/A</v>
      </c>
      <c r="D395" s="36" t="e">
        <f>VLOOKUP(Table26[[#This Row],[شماره پرسنلی]],Table1[#All],7,FALSE)</f>
        <v>#N/A</v>
      </c>
      <c r="E395" s="48" t="e">
        <f>VLOOKUP(Table26[[#This Row],[شماره پرسنلی]],Table1[#All],6,FALSE)</f>
        <v>#N/A</v>
      </c>
      <c r="F395" s="37">
        <v>492</v>
      </c>
      <c r="G395" s="49">
        <f>Table26[[#This Row],[کارکرد دوره (ساعت)]]/8*'جداول پایه'!$B$24</f>
        <v>6.15</v>
      </c>
      <c r="H395" s="37">
        <v>57</v>
      </c>
      <c r="I395" s="37">
        <v>0</v>
      </c>
      <c r="J395" s="37">
        <v>0</v>
      </c>
      <c r="K395" s="37">
        <v>0</v>
      </c>
      <c r="L395" s="37">
        <v>0</v>
      </c>
      <c r="M395" s="49" t="e">
        <f>IF(Table26[[#This Row],[جایگاه سازمانی]]="عملیاتی",(Table26[[#This Row],[تعداد ماموریت شهری]]/7+Table26[[#This Row],[تعداد ماموریت جاده ای]]/3)*0.1+1,0)</f>
        <v>#N/A</v>
      </c>
      <c r="N395" s="52" t="e">
        <f ca="1">IF(Table26[[#This Row],[جایگاه سازمانی]]="دیسپچ",OFFSET(TblDispatch[[#Headers],[امتیاز]],MATCH(Table26[[#This Row],[تعداد تماس در دوره]]/'تنظیمات دوره'!$B$3,TblDispatch[کف],1),0)*'تنظیمات دوره'!$B$3,0)</f>
        <v>#N/A</v>
      </c>
      <c r="O395" s="49" t="e">
        <f>IF(Table26[[#This Row],[جایگاه سازمانی]]="ستاد",(Table26[[#This Row],[تعداد بازدید میدانی در دوره]]/2+Table26[[#This Row],[تعداد فرماندهی حادثه در دوره]])*0.1+1,0)</f>
        <v>#N/A</v>
      </c>
      <c r="P395" s="49" t="e">
        <f>SUM(Table26[[#This Row],[عملکرد دوره عملیاتی]:[عملکرد دوره ستادی]])</f>
        <v>#N/A</v>
      </c>
      <c r="Q395" s="48">
        <v>100</v>
      </c>
      <c r="R395" s="48">
        <f ca="1">OFFSET(Table10[[#Headers],[امتیاز]],MATCH(Table26[[#This Row],[رضایت]],Table10[کف],1),0)</f>
        <v>5</v>
      </c>
      <c r="S395" s="49" t="e">
        <f ca="1">(VLOOKUP(Table26[[#This Row],[شماره پرسنلی]],Table1[#All],16,FALSE)+Table26[[#This Row],[امتیاز کارکرد]]+Table26[[#This Row],[امتیاز رضایت]])*Table26[[#This Row],[رتبه کارمند]]*Table26[[#This Row],[امتیاز عملکرد]]</f>
        <v>#N/A</v>
      </c>
      <c r="T395" s="50" t="e">
        <f ca="1">ROUND(Table26[[#This Row],[امتیاز نهایی]]*'تنظیمات دوره'!$B$6,0)</f>
        <v>#N/A</v>
      </c>
      <c r="U395" s="46"/>
    </row>
    <row r="396" spans="1:21" s="54" customFormat="1" x14ac:dyDescent="0.15">
      <c r="A396" s="42">
        <v>393</v>
      </c>
      <c r="B396" s="35"/>
      <c r="C396" s="35" t="e">
        <f>VLOOKUP(Table26[[#This Row],[شماره پرسنلی]],Table1[[شماره پرسنلی]:[نام خانوادگی]],2,FALSE)&amp; " " &amp; VLOOKUP(Table26[[#This Row],[شماره پرسنلی]],Table1[[شماره پرسنلی]:[نام خانوادگی]],3,FALSE)</f>
        <v>#N/A</v>
      </c>
      <c r="D396" s="36" t="e">
        <f>VLOOKUP(Table26[[#This Row],[شماره پرسنلی]],Table1[#All],7,FALSE)</f>
        <v>#N/A</v>
      </c>
      <c r="E396" s="48" t="e">
        <f>VLOOKUP(Table26[[#This Row],[شماره پرسنلی]],Table1[#All],6,FALSE)</f>
        <v>#N/A</v>
      </c>
      <c r="F396" s="37">
        <v>432</v>
      </c>
      <c r="G396" s="49">
        <f>Table26[[#This Row],[کارکرد دوره (ساعت)]]/8*'جداول پایه'!$B$24</f>
        <v>5.4</v>
      </c>
      <c r="H396" s="37">
        <v>0</v>
      </c>
      <c r="I396" s="37">
        <v>10</v>
      </c>
      <c r="J396" s="37">
        <v>0</v>
      </c>
      <c r="K396" s="37">
        <v>0</v>
      </c>
      <c r="L396" s="37">
        <v>0</v>
      </c>
      <c r="M396" s="49" t="e">
        <f>IF(Table26[[#This Row],[جایگاه سازمانی]]="عملیاتی",(Table26[[#This Row],[تعداد ماموریت شهری]]/7+Table26[[#This Row],[تعداد ماموریت جاده ای]]/3)*0.1+1,0)</f>
        <v>#N/A</v>
      </c>
      <c r="N396" s="52" t="e">
        <f ca="1">IF(Table26[[#This Row],[جایگاه سازمانی]]="دیسپچ",OFFSET(TblDispatch[[#Headers],[امتیاز]],MATCH(Table26[[#This Row],[تعداد تماس در دوره]]/'تنظیمات دوره'!$B$3,TblDispatch[کف],1),0)*'تنظیمات دوره'!$B$3,0)</f>
        <v>#N/A</v>
      </c>
      <c r="O396" s="49" t="e">
        <f>IF(Table26[[#This Row],[جایگاه سازمانی]]="ستاد",(Table26[[#This Row],[تعداد بازدید میدانی در دوره]]/2+Table26[[#This Row],[تعداد فرماندهی حادثه در دوره]])*0.1+1,0)</f>
        <v>#N/A</v>
      </c>
      <c r="P396" s="49" t="e">
        <f>SUM(Table26[[#This Row],[عملکرد دوره عملیاتی]:[عملکرد دوره ستادی]])</f>
        <v>#N/A</v>
      </c>
      <c r="Q396" s="48">
        <v>100</v>
      </c>
      <c r="R396" s="48">
        <f ca="1">OFFSET(Table10[[#Headers],[امتیاز]],MATCH(Table26[[#This Row],[رضایت]],Table10[کف],1),0)</f>
        <v>5</v>
      </c>
      <c r="S396" s="49" t="e">
        <f ca="1">(VLOOKUP(Table26[[#This Row],[شماره پرسنلی]],Table1[#All],16,FALSE)+Table26[[#This Row],[امتیاز کارکرد]]+Table26[[#This Row],[امتیاز رضایت]])*Table26[[#This Row],[رتبه کارمند]]*Table26[[#This Row],[امتیاز عملکرد]]</f>
        <v>#N/A</v>
      </c>
      <c r="T396" s="50" t="e">
        <f ca="1">ROUND(Table26[[#This Row],[امتیاز نهایی]]*'تنظیمات دوره'!$B$6,0)</f>
        <v>#N/A</v>
      </c>
      <c r="U396" s="46"/>
    </row>
    <row r="397" spans="1:21" s="54" customFormat="1" x14ac:dyDescent="0.15">
      <c r="A397" s="42">
        <v>394</v>
      </c>
      <c r="B397" s="35"/>
      <c r="C397" s="35" t="e">
        <f>VLOOKUP(Table26[[#This Row],[شماره پرسنلی]],Table1[[شماره پرسنلی]:[نام خانوادگی]],2,FALSE)&amp; " " &amp; VLOOKUP(Table26[[#This Row],[شماره پرسنلی]],Table1[[شماره پرسنلی]:[نام خانوادگی]],3,FALSE)</f>
        <v>#N/A</v>
      </c>
      <c r="D397" s="36" t="e">
        <f>VLOOKUP(Table26[[#This Row],[شماره پرسنلی]],Table1[#All],7,FALSE)</f>
        <v>#N/A</v>
      </c>
      <c r="E397" s="48" t="e">
        <f>VLOOKUP(Table26[[#This Row],[شماره پرسنلی]],Table1[#All],6,FALSE)</f>
        <v>#N/A</v>
      </c>
      <c r="F397" s="37">
        <v>678</v>
      </c>
      <c r="G397" s="49">
        <f>Table26[[#This Row],[کارکرد دوره (ساعت)]]/8*'جداول پایه'!$B$24</f>
        <v>8.4749999999999996</v>
      </c>
      <c r="H397" s="37">
        <v>57</v>
      </c>
      <c r="I397" s="37">
        <v>0</v>
      </c>
      <c r="J397" s="37">
        <v>0</v>
      </c>
      <c r="K397" s="37">
        <v>0</v>
      </c>
      <c r="L397" s="37">
        <v>0</v>
      </c>
      <c r="M397" s="49" t="e">
        <f>IF(Table26[[#This Row],[جایگاه سازمانی]]="عملیاتی",(Table26[[#This Row],[تعداد ماموریت شهری]]/7+Table26[[#This Row],[تعداد ماموریت جاده ای]]/3)*0.1+1,0)</f>
        <v>#N/A</v>
      </c>
      <c r="N397" s="52" t="e">
        <f ca="1">IF(Table26[[#This Row],[جایگاه سازمانی]]="دیسپچ",OFFSET(TblDispatch[[#Headers],[امتیاز]],MATCH(Table26[[#This Row],[تعداد تماس در دوره]]/'تنظیمات دوره'!$B$3,TblDispatch[کف],1),0)*'تنظیمات دوره'!$B$3,0)</f>
        <v>#N/A</v>
      </c>
      <c r="O397" s="49" t="e">
        <f>IF(Table26[[#This Row],[جایگاه سازمانی]]="ستاد",(Table26[[#This Row],[تعداد بازدید میدانی در دوره]]/2+Table26[[#This Row],[تعداد فرماندهی حادثه در دوره]])*0.1+1,0)</f>
        <v>#N/A</v>
      </c>
      <c r="P397" s="49" t="e">
        <f>SUM(Table26[[#This Row],[عملکرد دوره عملیاتی]:[عملکرد دوره ستادی]])</f>
        <v>#N/A</v>
      </c>
      <c r="Q397" s="48">
        <v>100</v>
      </c>
      <c r="R397" s="48">
        <f ca="1">OFFSET(Table10[[#Headers],[امتیاز]],MATCH(Table26[[#This Row],[رضایت]],Table10[کف],1),0)</f>
        <v>5</v>
      </c>
      <c r="S397" s="49" t="e">
        <f ca="1">(VLOOKUP(Table26[[#This Row],[شماره پرسنلی]],Table1[#All],16,FALSE)+Table26[[#This Row],[امتیاز کارکرد]]+Table26[[#This Row],[امتیاز رضایت]])*Table26[[#This Row],[رتبه کارمند]]*Table26[[#This Row],[امتیاز عملکرد]]</f>
        <v>#N/A</v>
      </c>
      <c r="T397" s="50" t="e">
        <f ca="1">ROUND(Table26[[#This Row],[امتیاز نهایی]]*'تنظیمات دوره'!$B$6,0)</f>
        <v>#N/A</v>
      </c>
      <c r="U397" s="46"/>
    </row>
    <row r="398" spans="1:21" s="54" customFormat="1" x14ac:dyDescent="0.15">
      <c r="A398" s="42">
        <v>395</v>
      </c>
      <c r="B398" s="35"/>
      <c r="C398" s="35" t="e">
        <f>VLOOKUP(Table26[[#This Row],[شماره پرسنلی]],Table1[[شماره پرسنلی]:[نام خانوادگی]],2,FALSE)&amp; " " &amp; VLOOKUP(Table26[[#This Row],[شماره پرسنلی]],Table1[[شماره پرسنلی]:[نام خانوادگی]],3,FALSE)</f>
        <v>#N/A</v>
      </c>
      <c r="D398" s="36" t="e">
        <f>VLOOKUP(Table26[[#This Row],[شماره پرسنلی]],Table1[#All],7,FALSE)</f>
        <v>#N/A</v>
      </c>
      <c r="E398" s="48" t="e">
        <f>VLOOKUP(Table26[[#This Row],[شماره پرسنلی]],Table1[#All],6,FALSE)</f>
        <v>#N/A</v>
      </c>
      <c r="F398" s="37">
        <v>660</v>
      </c>
      <c r="G398" s="49">
        <f>Table26[[#This Row],[کارکرد دوره (ساعت)]]/8*'جداول پایه'!$B$24</f>
        <v>8.25</v>
      </c>
      <c r="H398" s="37">
        <v>1</v>
      </c>
      <c r="I398" s="37">
        <v>7</v>
      </c>
      <c r="J398" s="37">
        <v>0</v>
      </c>
      <c r="K398" s="37">
        <v>0</v>
      </c>
      <c r="L398" s="37">
        <v>0</v>
      </c>
      <c r="M398" s="49" t="e">
        <f>IF(Table26[[#This Row],[جایگاه سازمانی]]="عملیاتی",(Table26[[#This Row],[تعداد ماموریت شهری]]/7+Table26[[#This Row],[تعداد ماموریت جاده ای]]/3)*0.1+1,0)</f>
        <v>#N/A</v>
      </c>
      <c r="N398" s="52" t="e">
        <f ca="1">IF(Table26[[#This Row],[جایگاه سازمانی]]="دیسپچ",OFFSET(TblDispatch[[#Headers],[امتیاز]],MATCH(Table26[[#This Row],[تعداد تماس در دوره]]/'تنظیمات دوره'!$B$3,TblDispatch[کف],1),0)*'تنظیمات دوره'!$B$3,0)</f>
        <v>#N/A</v>
      </c>
      <c r="O398" s="49" t="e">
        <f>IF(Table26[[#This Row],[جایگاه سازمانی]]="ستاد",(Table26[[#This Row],[تعداد بازدید میدانی در دوره]]/2+Table26[[#This Row],[تعداد فرماندهی حادثه در دوره]])*0.1+1,0)</f>
        <v>#N/A</v>
      </c>
      <c r="P398" s="49" t="e">
        <f>SUM(Table26[[#This Row],[عملکرد دوره عملیاتی]:[عملکرد دوره ستادی]])</f>
        <v>#N/A</v>
      </c>
      <c r="Q398" s="48">
        <v>100</v>
      </c>
      <c r="R398" s="48">
        <f ca="1">OFFSET(Table10[[#Headers],[امتیاز]],MATCH(Table26[[#This Row],[رضایت]],Table10[کف],1),0)</f>
        <v>5</v>
      </c>
      <c r="S398" s="49" t="e">
        <f ca="1">(VLOOKUP(Table26[[#This Row],[شماره پرسنلی]],Table1[#All],16,FALSE)+Table26[[#This Row],[امتیاز کارکرد]]+Table26[[#This Row],[امتیاز رضایت]])*Table26[[#This Row],[رتبه کارمند]]*Table26[[#This Row],[امتیاز عملکرد]]</f>
        <v>#N/A</v>
      </c>
      <c r="T398" s="50" t="e">
        <f ca="1">ROUND(Table26[[#This Row],[امتیاز نهایی]]*'تنظیمات دوره'!$B$6,0)</f>
        <v>#N/A</v>
      </c>
      <c r="U398" s="46"/>
    </row>
    <row r="399" spans="1:21" s="54" customFormat="1" x14ac:dyDescent="0.15">
      <c r="A399" s="42">
        <v>396</v>
      </c>
      <c r="B399" s="35"/>
      <c r="C399" s="35" t="e">
        <f>VLOOKUP(Table26[[#This Row],[شماره پرسنلی]],Table1[[شماره پرسنلی]:[نام خانوادگی]],2,FALSE)&amp; " " &amp; VLOOKUP(Table26[[#This Row],[شماره پرسنلی]],Table1[[شماره پرسنلی]:[نام خانوادگی]],3,FALSE)</f>
        <v>#N/A</v>
      </c>
      <c r="D399" s="36" t="e">
        <f>VLOOKUP(Table26[[#This Row],[شماره پرسنلی]],Table1[#All],7,FALSE)</f>
        <v>#N/A</v>
      </c>
      <c r="E399" s="48" t="e">
        <f>VLOOKUP(Table26[[#This Row],[شماره پرسنلی]],Table1[#All],6,FALSE)</f>
        <v>#N/A</v>
      </c>
      <c r="F399" s="37">
        <v>488</v>
      </c>
      <c r="G399" s="49">
        <f>Table26[[#This Row],[کارکرد دوره (ساعت)]]/8*'جداول پایه'!$B$24</f>
        <v>6.1000000000000005</v>
      </c>
      <c r="H399" s="37">
        <v>56</v>
      </c>
      <c r="I399" s="37">
        <v>0</v>
      </c>
      <c r="J399" s="37">
        <v>0</v>
      </c>
      <c r="K399" s="37">
        <v>0</v>
      </c>
      <c r="L399" s="37">
        <v>0</v>
      </c>
      <c r="M399" s="49" t="e">
        <f>IF(Table26[[#This Row],[جایگاه سازمانی]]="عملیاتی",(Table26[[#This Row],[تعداد ماموریت شهری]]/7+Table26[[#This Row],[تعداد ماموریت جاده ای]]/3)*0.1+1,0)</f>
        <v>#N/A</v>
      </c>
      <c r="N399" s="52" t="e">
        <f ca="1">IF(Table26[[#This Row],[جایگاه سازمانی]]="دیسپچ",OFFSET(TblDispatch[[#Headers],[امتیاز]],MATCH(Table26[[#This Row],[تعداد تماس در دوره]]/'تنظیمات دوره'!$B$3,TblDispatch[کف],1),0)*'تنظیمات دوره'!$B$3,0)</f>
        <v>#N/A</v>
      </c>
      <c r="O399" s="49" t="e">
        <f>IF(Table26[[#This Row],[جایگاه سازمانی]]="ستاد",(Table26[[#This Row],[تعداد بازدید میدانی در دوره]]/2+Table26[[#This Row],[تعداد فرماندهی حادثه در دوره]])*0.1+1,0)</f>
        <v>#N/A</v>
      </c>
      <c r="P399" s="49" t="e">
        <f>SUM(Table26[[#This Row],[عملکرد دوره عملیاتی]:[عملکرد دوره ستادی]])</f>
        <v>#N/A</v>
      </c>
      <c r="Q399" s="48">
        <v>100</v>
      </c>
      <c r="R399" s="48">
        <f ca="1">OFFSET(Table10[[#Headers],[امتیاز]],MATCH(Table26[[#This Row],[رضایت]],Table10[کف],1),0)</f>
        <v>5</v>
      </c>
      <c r="S399" s="49" t="e">
        <f ca="1">(VLOOKUP(Table26[[#This Row],[شماره پرسنلی]],Table1[#All],16,FALSE)+Table26[[#This Row],[امتیاز کارکرد]]+Table26[[#This Row],[امتیاز رضایت]])*Table26[[#This Row],[رتبه کارمند]]*Table26[[#This Row],[امتیاز عملکرد]]</f>
        <v>#N/A</v>
      </c>
      <c r="T399" s="50" t="e">
        <f ca="1">ROUND(Table26[[#This Row],[امتیاز نهایی]]*'تنظیمات دوره'!$B$6,0)</f>
        <v>#N/A</v>
      </c>
      <c r="U399" s="46"/>
    </row>
    <row r="400" spans="1:21" s="54" customFormat="1" x14ac:dyDescent="0.15">
      <c r="A400" s="42">
        <v>397</v>
      </c>
      <c r="B400" s="35"/>
      <c r="C400" s="35" t="e">
        <f>VLOOKUP(Table26[[#This Row],[شماره پرسنلی]],Table1[[شماره پرسنلی]:[نام خانوادگی]],2,FALSE)&amp; " " &amp; VLOOKUP(Table26[[#This Row],[شماره پرسنلی]],Table1[[شماره پرسنلی]:[نام خانوادگی]],3,FALSE)</f>
        <v>#N/A</v>
      </c>
      <c r="D400" s="36" t="s">
        <v>9</v>
      </c>
      <c r="E400" s="48" t="e">
        <f>VLOOKUP(Table26[[#This Row],[شماره پرسنلی]],Table1[#All],6,FALSE)</f>
        <v>#N/A</v>
      </c>
      <c r="F400" s="37">
        <v>432</v>
      </c>
      <c r="G400" s="49">
        <f>Table26[[#This Row],[کارکرد دوره (ساعت)]]/8*'جداول پایه'!$B$24</f>
        <v>5.4</v>
      </c>
      <c r="H400" s="37">
        <v>0</v>
      </c>
      <c r="I400" s="37">
        <v>11</v>
      </c>
      <c r="J400" s="37">
        <v>0</v>
      </c>
      <c r="K400" s="37">
        <v>0</v>
      </c>
      <c r="L400" s="37">
        <v>0</v>
      </c>
      <c r="M400" s="49">
        <f>IF(Table26[[#This Row],[جایگاه سازمانی]]="عملیاتی",(Table26[[#This Row],[تعداد ماموریت شهری]]/7+Table26[[#This Row],[تعداد ماموریت جاده ای]]/3)*0.1+1,0)</f>
        <v>1.3666666666666667</v>
      </c>
      <c r="N400" s="52">
        <f ca="1">IF(Table26[[#This Row],[جایگاه سازمانی]]="دیسپچ",OFFSET(TblDispatch[[#Headers],[امتیاز]],MATCH(Table26[[#This Row],[تعداد تماس در دوره]]/'تنظیمات دوره'!$B$3,TblDispatch[کف],1),0)*'تنظیمات دوره'!$B$3,0)</f>
        <v>0</v>
      </c>
      <c r="O400" s="49">
        <f>IF(Table26[[#This Row],[جایگاه سازمانی]]="ستاد",(Table26[[#This Row],[تعداد بازدید میدانی در دوره]]/2+Table26[[#This Row],[تعداد فرماندهی حادثه در دوره]])*0.1+1,0)</f>
        <v>0</v>
      </c>
      <c r="P400" s="49">
        <f ca="1">SUM(Table26[[#This Row],[عملکرد دوره عملیاتی]:[عملکرد دوره ستادی]])</f>
        <v>1.3666666666666667</v>
      </c>
      <c r="Q400" s="48">
        <v>100</v>
      </c>
      <c r="R400" s="48">
        <f ca="1">OFFSET(Table10[[#Headers],[امتیاز]],MATCH(Table26[[#This Row],[رضایت]],Table10[کف],1),0)</f>
        <v>5</v>
      </c>
      <c r="S400" s="49" t="e">
        <f ca="1">(VLOOKUP(Table26[[#This Row],[شماره پرسنلی]],Table1[#All],16,FALSE)+Table26[[#This Row],[امتیاز کارکرد]]+Table26[[#This Row],[امتیاز رضایت]])*Table26[[#This Row],[رتبه کارمند]]*Table26[[#This Row],[امتیاز عملکرد]]</f>
        <v>#N/A</v>
      </c>
      <c r="T400" s="50" t="e">
        <f ca="1">ROUND(Table26[[#This Row],[امتیاز نهایی]]*'تنظیمات دوره'!$B$6,0)</f>
        <v>#N/A</v>
      </c>
      <c r="U400" s="46"/>
    </row>
    <row r="401" spans="1:21" s="54" customFormat="1" x14ac:dyDescent="0.15">
      <c r="A401" s="42">
        <v>398</v>
      </c>
      <c r="B401" s="35"/>
      <c r="C401" s="35" t="e">
        <f>VLOOKUP(Table26[[#This Row],[شماره پرسنلی]],Table1[[شماره پرسنلی]:[نام خانوادگی]],2,FALSE)&amp; " " &amp; VLOOKUP(Table26[[#This Row],[شماره پرسنلی]],Table1[[شماره پرسنلی]:[نام خانوادگی]],3,FALSE)</f>
        <v>#N/A</v>
      </c>
      <c r="D401" s="36" t="e">
        <f>VLOOKUP(Table26[[#This Row],[شماره پرسنلی]],Table1[#All],7,FALSE)</f>
        <v>#N/A</v>
      </c>
      <c r="E401" s="48" t="e">
        <f>VLOOKUP(Table26[[#This Row],[شماره پرسنلی]],Table1[#All],6,FALSE)</f>
        <v>#N/A</v>
      </c>
      <c r="F401" s="37">
        <v>432</v>
      </c>
      <c r="G401" s="49">
        <f>Table26[[#This Row],[کارکرد دوره (ساعت)]]/8*'جداول پایه'!$B$24</f>
        <v>5.4</v>
      </c>
      <c r="H401" s="37">
        <v>0</v>
      </c>
      <c r="I401" s="37">
        <v>6</v>
      </c>
      <c r="J401" s="37">
        <v>0</v>
      </c>
      <c r="K401" s="37">
        <v>0</v>
      </c>
      <c r="L401" s="37">
        <v>0</v>
      </c>
      <c r="M401" s="49" t="e">
        <f>IF(Table26[[#This Row],[جایگاه سازمانی]]="عملیاتی",(Table26[[#This Row],[تعداد ماموریت شهری]]/7+Table26[[#This Row],[تعداد ماموریت جاده ای]]/3)*0.1+1,0)</f>
        <v>#N/A</v>
      </c>
      <c r="N401" s="52" t="e">
        <f ca="1">IF(Table26[[#This Row],[جایگاه سازمانی]]="دیسپچ",OFFSET(TblDispatch[[#Headers],[امتیاز]],MATCH(Table26[[#This Row],[تعداد تماس در دوره]]/'تنظیمات دوره'!$B$3,TblDispatch[کف],1),0)*'تنظیمات دوره'!$B$3,0)</f>
        <v>#N/A</v>
      </c>
      <c r="O401" s="49" t="e">
        <f>IF(Table26[[#This Row],[جایگاه سازمانی]]="ستاد",(Table26[[#This Row],[تعداد بازدید میدانی در دوره]]/2+Table26[[#This Row],[تعداد فرماندهی حادثه در دوره]])*0.1+1,0)</f>
        <v>#N/A</v>
      </c>
      <c r="P401" s="49" t="e">
        <f>SUM(Table26[[#This Row],[عملکرد دوره عملیاتی]:[عملکرد دوره ستادی]])</f>
        <v>#N/A</v>
      </c>
      <c r="Q401" s="48">
        <v>100</v>
      </c>
      <c r="R401" s="48">
        <f ca="1">OFFSET(Table10[[#Headers],[امتیاز]],MATCH(Table26[[#This Row],[رضایت]],Table10[کف],1),0)</f>
        <v>5</v>
      </c>
      <c r="S401" s="49" t="e">
        <f ca="1">(VLOOKUP(Table26[[#This Row],[شماره پرسنلی]],Table1[#All],16,FALSE)+Table26[[#This Row],[امتیاز کارکرد]]+Table26[[#This Row],[امتیاز رضایت]])*Table26[[#This Row],[رتبه کارمند]]*Table26[[#This Row],[امتیاز عملکرد]]</f>
        <v>#N/A</v>
      </c>
      <c r="T401" s="50" t="e">
        <f ca="1">ROUND(Table26[[#This Row],[امتیاز نهایی]]*'تنظیمات دوره'!$B$6,0)</f>
        <v>#N/A</v>
      </c>
      <c r="U401" s="46"/>
    </row>
    <row r="402" spans="1:21" s="54" customFormat="1" x14ac:dyDescent="0.15">
      <c r="A402" s="42">
        <v>399</v>
      </c>
      <c r="B402" s="35"/>
      <c r="C402" s="35" t="e">
        <f>VLOOKUP(Table26[[#This Row],[شماره پرسنلی]],Table1[[شماره پرسنلی]:[نام خانوادگی]],2,FALSE)&amp; " " &amp; VLOOKUP(Table26[[#This Row],[شماره پرسنلی]],Table1[[شماره پرسنلی]:[نام خانوادگی]],3,FALSE)</f>
        <v>#N/A</v>
      </c>
      <c r="D402" s="36" t="e">
        <f>VLOOKUP(Table26[[#This Row],[شماره پرسنلی]],Table1[#All],7,FALSE)</f>
        <v>#N/A</v>
      </c>
      <c r="E402" s="48" t="e">
        <f>VLOOKUP(Table26[[#This Row],[شماره پرسنلی]],Table1[#All],6,FALSE)</f>
        <v>#N/A</v>
      </c>
      <c r="F402" s="37">
        <v>192</v>
      </c>
      <c r="G402" s="49">
        <f>Table26[[#This Row],[کارکرد دوره (ساعت)]]/8*'جداول پایه'!$B$24</f>
        <v>2.4000000000000004</v>
      </c>
      <c r="H402" s="37">
        <v>0</v>
      </c>
      <c r="I402" s="37">
        <v>2</v>
      </c>
      <c r="J402" s="37">
        <v>0</v>
      </c>
      <c r="K402" s="37">
        <v>0</v>
      </c>
      <c r="L402" s="37">
        <v>0</v>
      </c>
      <c r="M402" s="49" t="e">
        <f>IF(Table26[[#This Row],[جایگاه سازمانی]]="عملیاتی",(Table26[[#This Row],[تعداد ماموریت شهری]]/7+Table26[[#This Row],[تعداد ماموریت جاده ای]]/3)*0.1+1,0)</f>
        <v>#N/A</v>
      </c>
      <c r="N402" s="52" t="e">
        <f ca="1">IF(Table26[[#This Row],[جایگاه سازمانی]]="دیسپچ",OFFSET(TblDispatch[[#Headers],[امتیاز]],MATCH(Table26[[#This Row],[تعداد تماس در دوره]]/'تنظیمات دوره'!$B$3,TblDispatch[کف],1),0)*'تنظیمات دوره'!$B$3,0)</f>
        <v>#N/A</v>
      </c>
      <c r="O402" s="49" t="e">
        <f>IF(Table26[[#This Row],[جایگاه سازمانی]]="ستاد",(Table26[[#This Row],[تعداد بازدید میدانی در دوره]]/2+Table26[[#This Row],[تعداد فرماندهی حادثه در دوره]])*0.1+1,0)</f>
        <v>#N/A</v>
      </c>
      <c r="P402" s="49" t="e">
        <f>SUM(Table26[[#This Row],[عملکرد دوره عملیاتی]:[عملکرد دوره ستادی]])</f>
        <v>#N/A</v>
      </c>
      <c r="Q402" s="48">
        <v>100</v>
      </c>
      <c r="R402" s="48">
        <f ca="1">OFFSET(Table10[[#Headers],[امتیاز]],MATCH(Table26[[#This Row],[رضایت]],Table10[کف],1),0)</f>
        <v>5</v>
      </c>
      <c r="S402" s="49" t="e">
        <f ca="1">(VLOOKUP(Table26[[#This Row],[شماره پرسنلی]],Table1[#All],16,FALSE)+Table26[[#This Row],[امتیاز کارکرد]]+Table26[[#This Row],[امتیاز رضایت]])*Table26[[#This Row],[رتبه کارمند]]*Table26[[#This Row],[امتیاز عملکرد]]</f>
        <v>#N/A</v>
      </c>
      <c r="T402" s="50" t="e">
        <f ca="1">ROUND(Table26[[#This Row],[امتیاز نهایی]]*'تنظیمات دوره'!$B$6,0)</f>
        <v>#N/A</v>
      </c>
      <c r="U402" s="46"/>
    </row>
    <row r="403" spans="1:21" s="54" customFormat="1" x14ac:dyDescent="0.15">
      <c r="A403" s="42">
        <v>400</v>
      </c>
      <c r="B403" s="35"/>
      <c r="C403" s="35" t="e">
        <f>VLOOKUP(Table26[[#This Row],[شماره پرسنلی]],Table1[[شماره پرسنلی]:[نام خانوادگی]],2,FALSE)&amp; " " &amp; VLOOKUP(Table26[[#This Row],[شماره پرسنلی]],Table1[[شماره پرسنلی]:[نام خانوادگی]],3,FALSE)</f>
        <v>#N/A</v>
      </c>
      <c r="D403" s="36" t="e">
        <f>VLOOKUP(Table26[[#This Row],[شماره پرسنلی]],Table1[#All],7,FALSE)</f>
        <v>#N/A</v>
      </c>
      <c r="E403" s="48" t="e">
        <f>VLOOKUP(Table26[[#This Row],[شماره پرسنلی]],Table1[#All],6,FALSE)</f>
        <v>#N/A</v>
      </c>
      <c r="F403" s="37">
        <v>420</v>
      </c>
      <c r="G403" s="49">
        <f>Table26[[#This Row],[کارکرد دوره (ساعت)]]/8*'جداول پایه'!$B$24</f>
        <v>5.25</v>
      </c>
      <c r="H403" s="37">
        <v>56</v>
      </c>
      <c r="I403" s="37">
        <v>0</v>
      </c>
      <c r="J403" s="37">
        <v>0</v>
      </c>
      <c r="K403" s="37">
        <v>0</v>
      </c>
      <c r="L403" s="37">
        <v>0</v>
      </c>
      <c r="M403" s="49" t="e">
        <f>IF(Table26[[#This Row],[جایگاه سازمانی]]="عملیاتی",(Table26[[#This Row],[تعداد ماموریت شهری]]/7+Table26[[#This Row],[تعداد ماموریت جاده ای]]/3)*0.1+1,0)</f>
        <v>#N/A</v>
      </c>
      <c r="N403" s="52" t="e">
        <f ca="1">IF(Table26[[#This Row],[جایگاه سازمانی]]="دیسپچ",OFFSET(TblDispatch[[#Headers],[امتیاز]],MATCH(Table26[[#This Row],[تعداد تماس در دوره]]/'تنظیمات دوره'!$B$3,TblDispatch[کف],1),0)*'تنظیمات دوره'!$B$3,0)</f>
        <v>#N/A</v>
      </c>
      <c r="O403" s="49" t="e">
        <f>IF(Table26[[#This Row],[جایگاه سازمانی]]="ستاد",(Table26[[#This Row],[تعداد بازدید میدانی در دوره]]/2+Table26[[#This Row],[تعداد فرماندهی حادثه در دوره]])*0.1+1,0)</f>
        <v>#N/A</v>
      </c>
      <c r="P403" s="49" t="e">
        <f>SUM(Table26[[#This Row],[عملکرد دوره عملیاتی]:[عملکرد دوره ستادی]])</f>
        <v>#N/A</v>
      </c>
      <c r="Q403" s="48">
        <v>100</v>
      </c>
      <c r="R403" s="48">
        <f ca="1">OFFSET(Table10[[#Headers],[امتیاز]],MATCH(Table26[[#This Row],[رضایت]],Table10[کف],1),0)</f>
        <v>5</v>
      </c>
      <c r="S403" s="49" t="e">
        <f ca="1">(VLOOKUP(Table26[[#This Row],[شماره پرسنلی]],Table1[#All],16,FALSE)+Table26[[#This Row],[امتیاز کارکرد]]+Table26[[#This Row],[امتیاز رضایت]])*Table26[[#This Row],[رتبه کارمند]]*Table26[[#This Row],[امتیاز عملکرد]]</f>
        <v>#N/A</v>
      </c>
      <c r="T403" s="50" t="e">
        <f ca="1">ROUND(Table26[[#This Row],[امتیاز نهایی]]*'تنظیمات دوره'!$B$6,0)</f>
        <v>#N/A</v>
      </c>
      <c r="U403" s="46"/>
    </row>
    <row r="404" spans="1:21" s="54" customFormat="1" x14ac:dyDescent="0.15">
      <c r="A404" s="42">
        <v>401</v>
      </c>
      <c r="B404" s="35"/>
      <c r="C404" s="35" t="e">
        <f>VLOOKUP(Table26[[#This Row],[شماره پرسنلی]],Table1[[شماره پرسنلی]:[نام خانوادگی]],2,FALSE)&amp; " " &amp; VLOOKUP(Table26[[#This Row],[شماره پرسنلی]],Table1[[شماره پرسنلی]:[نام خانوادگی]],3,FALSE)</f>
        <v>#N/A</v>
      </c>
      <c r="D404" s="36" t="e">
        <f>VLOOKUP(Table26[[#This Row],[شماره پرسنلی]],Table1[#All],7,FALSE)</f>
        <v>#N/A</v>
      </c>
      <c r="E404" s="48" t="e">
        <f>VLOOKUP(Table26[[#This Row],[شماره پرسنلی]],Table1[#All],6,FALSE)</f>
        <v>#N/A</v>
      </c>
      <c r="F404" s="37">
        <v>432</v>
      </c>
      <c r="G404" s="49">
        <f>Table26[[#This Row],[کارکرد دوره (ساعت)]]/8*'جداول پایه'!$B$24</f>
        <v>5.4</v>
      </c>
      <c r="H404" s="37">
        <v>0</v>
      </c>
      <c r="I404" s="37">
        <v>19</v>
      </c>
      <c r="J404" s="37">
        <v>0</v>
      </c>
      <c r="K404" s="37">
        <v>0</v>
      </c>
      <c r="L404" s="37">
        <v>0</v>
      </c>
      <c r="M404" s="49" t="e">
        <f>IF(Table26[[#This Row],[جایگاه سازمانی]]="عملیاتی",(Table26[[#This Row],[تعداد ماموریت شهری]]/7+Table26[[#This Row],[تعداد ماموریت جاده ای]]/3)*0.1+1,0)</f>
        <v>#N/A</v>
      </c>
      <c r="N404" s="52" t="e">
        <f ca="1">IF(Table26[[#This Row],[جایگاه سازمانی]]="دیسپچ",OFFSET(TblDispatch[[#Headers],[امتیاز]],MATCH(Table26[[#This Row],[تعداد تماس در دوره]]/'تنظیمات دوره'!$B$3,TblDispatch[کف],1),0)*'تنظیمات دوره'!$B$3,0)</f>
        <v>#N/A</v>
      </c>
      <c r="O404" s="49" t="e">
        <f>IF(Table26[[#This Row],[جایگاه سازمانی]]="ستاد",(Table26[[#This Row],[تعداد بازدید میدانی در دوره]]/2+Table26[[#This Row],[تعداد فرماندهی حادثه در دوره]])*0.1+1,0)</f>
        <v>#N/A</v>
      </c>
      <c r="P404" s="49" t="e">
        <f>SUM(Table26[[#This Row],[عملکرد دوره عملیاتی]:[عملکرد دوره ستادی]])</f>
        <v>#N/A</v>
      </c>
      <c r="Q404" s="48">
        <v>100</v>
      </c>
      <c r="R404" s="48">
        <f ca="1">OFFSET(Table10[[#Headers],[امتیاز]],MATCH(Table26[[#This Row],[رضایت]],Table10[کف],1),0)</f>
        <v>5</v>
      </c>
      <c r="S404" s="49" t="e">
        <f ca="1">(VLOOKUP(Table26[[#This Row],[شماره پرسنلی]],Table1[#All],16,FALSE)+Table26[[#This Row],[امتیاز کارکرد]]+Table26[[#This Row],[امتیاز رضایت]])*Table26[[#This Row],[رتبه کارمند]]*Table26[[#This Row],[امتیاز عملکرد]]</f>
        <v>#N/A</v>
      </c>
      <c r="T404" s="50" t="e">
        <f ca="1">ROUND(Table26[[#This Row],[امتیاز نهایی]]*'تنظیمات دوره'!$B$6,0)</f>
        <v>#N/A</v>
      </c>
      <c r="U404" s="46"/>
    </row>
    <row r="405" spans="1:21" s="54" customFormat="1" x14ac:dyDescent="0.15">
      <c r="A405" s="42">
        <v>402</v>
      </c>
      <c r="B405" s="35"/>
      <c r="C405" s="35" t="e">
        <f>VLOOKUP(Table26[[#This Row],[شماره پرسنلی]],Table1[[شماره پرسنلی]:[نام خانوادگی]],2,FALSE)&amp; " " &amp; VLOOKUP(Table26[[#This Row],[شماره پرسنلی]],Table1[[شماره پرسنلی]:[نام خانوادگی]],3,FALSE)</f>
        <v>#N/A</v>
      </c>
      <c r="D405" s="36" t="e">
        <f>VLOOKUP(Table26[[#This Row],[شماره پرسنلی]],Table1[#All],7,FALSE)</f>
        <v>#N/A</v>
      </c>
      <c r="E405" s="48" t="e">
        <f>VLOOKUP(Table26[[#This Row],[شماره پرسنلی]],Table1[#All],6,FALSE)</f>
        <v>#N/A</v>
      </c>
      <c r="F405" s="37">
        <v>415</v>
      </c>
      <c r="G405" s="49">
        <f>Table26[[#This Row],[کارکرد دوره (ساعت)]]/8*'جداول پایه'!$B$24</f>
        <v>5.1875</v>
      </c>
      <c r="H405" s="37">
        <v>0</v>
      </c>
      <c r="I405" s="37">
        <v>18</v>
      </c>
      <c r="J405" s="37">
        <v>0</v>
      </c>
      <c r="K405" s="37">
        <v>0</v>
      </c>
      <c r="L405" s="37">
        <v>0</v>
      </c>
      <c r="M405" s="49" t="e">
        <f>IF(Table26[[#This Row],[جایگاه سازمانی]]="عملیاتی",(Table26[[#This Row],[تعداد ماموریت شهری]]/7+Table26[[#This Row],[تعداد ماموریت جاده ای]]/3)*0.1+1,0)</f>
        <v>#N/A</v>
      </c>
      <c r="N405" s="52" t="e">
        <f ca="1">IF(Table26[[#This Row],[جایگاه سازمانی]]="دیسپچ",OFFSET(TblDispatch[[#Headers],[امتیاز]],MATCH(Table26[[#This Row],[تعداد تماس در دوره]]/'تنظیمات دوره'!$B$3,TblDispatch[کف],1),0)*'تنظیمات دوره'!$B$3,0)</f>
        <v>#N/A</v>
      </c>
      <c r="O405" s="49" t="e">
        <f>IF(Table26[[#This Row],[جایگاه سازمانی]]="ستاد",(Table26[[#This Row],[تعداد بازدید میدانی در دوره]]/2+Table26[[#This Row],[تعداد فرماندهی حادثه در دوره]])*0.1+1,0)</f>
        <v>#N/A</v>
      </c>
      <c r="P405" s="49" t="e">
        <f>SUM(Table26[[#This Row],[عملکرد دوره عملیاتی]:[عملکرد دوره ستادی]])</f>
        <v>#N/A</v>
      </c>
      <c r="Q405" s="48">
        <v>100</v>
      </c>
      <c r="R405" s="48">
        <f ca="1">OFFSET(Table10[[#Headers],[امتیاز]],MATCH(Table26[[#This Row],[رضایت]],Table10[کف],1),0)</f>
        <v>5</v>
      </c>
      <c r="S405" s="49" t="e">
        <f ca="1">(VLOOKUP(Table26[[#This Row],[شماره پرسنلی]],Table1[#All],16,FALSE)+Table26[[#This Row],[امتیاز کارکرد]]+Table26[[#This Row],[امتیاز رضایت]])*Table26[[#This Row],[رتبه کارمند]]*Table26[[#This Row],[امتیاز عملکرد]]</f>
        <v>#N/A</v>
      </c>
      <c r="T405" s="50" t="e">
        <f ca="1">ROUND(Table26[[#This Row],[امتیاز نهایی]]*'تنظیمات دوره'!$B$6,0)</f>
        <v>#N/A</v>
      </c>
      <c r="U405" s="46"/>
    </row>
    <row r="406" spans="1:21" s="54" customFormat="1" x14ac:dyDescent="0.15">
      <c r="A406" s="42">
        <v>403</v>
      </c>
      <c r="B406" s="35"/>
      <c r="C406" s="35" t="e">
        <f>VLOOKUP(Table26[[#This Row],[شماره پرسنلی]],Table1[[شماره پرسنلی]:[نام خانوادگی]],2,FALSE)&amp; " " &amp; VLOOKUP(Table26[[#This Row],[شماره پرسنلی]],Table1[[شماره پرسنلی]:[نام خانوادگی]],3,FALSE)</f>
        <v>#N/A</v>
      </c>
      <c r="D406" s="36" t="e">
        <f>VLOOKUP(Table26[[#This Row],[شماره پرسنلی]],Table1[#All],7,FALSE)</f>
        <v>#N/A</v>
      </c>
      <c r="E406" s="48" t="e">
        <f>VLOOKUP(Table26[[#This Row],[شماره پرسنلی]],Table1[#All],6,FALSE)</f>
        <v>#N/A</v>
      </c>
      <c r="F406" s="37">
        <v>690</v>
      </c>
      <c r="G406" s="49">
        <f>Table26[[#This Row],[کارکرد دوره (ساعت)]]/8*'جداول پایه'!$B$24</f>
        <v>8.625</v>
      </c>
      <c r="H406" s="37">
        <v>56</v>
      </c>
      <c r="I406" s="37">
        <v>0</v>
      </c>
      <c r="J406" s="37">
        <v>0</v>
      </c>
      <c r="K406" s="37">
        <v>0</v>
      </c>
      <c r="L406" s="37">
        <v>0</v>
      </c>
      <c r="M406" s="49" t="e">
        <f>IF(Table26[[#This Row],[جایگاه سازمانی]]="عملیاتی",(Table26[[#This Row],[تعداد ماموریت شهری]]/7+Table26[[#This Row],[تعداد ماموریت جاده ای]]/3)*0.1+1,0)</f>
        <v>#N/A</v>
      </c>
      <c r="N406" s="52" t="e">
        <f ca="1">IF(Table26[[#This Row],[جایگاه سازمانی]]="دیسپچ",OFFSET(TblDispatch[[#Headers],[امتیاز]],MATCH(Table26[[#This Row],[تعداد تماس در دوره]]/'تنظیمات دوره'!$B$3,TblDispatch[کف],1),0)*'تنظیمات دوره'!$B$3,0)</f>
        <v>#N/A</v>
      </c>
      <c r="O406" s="49" t="e">
        <f>IF(Table26[[#This Row],[جایگاه سازمانی]]="ستاد",(Table26[[#This Row],[تعداد بازدید میدانی در دوره]]/2+Table26[[#This Row],[تعداد فرماندهی حادثه در دوره]])*0.1+1,0)</f>
        <v>#N/A</v>
      </c>
      <c r="P406" s="49" t="e">
        <f>SUM(Table26[[#This Row],[عملکرد دوره عملیاتی]:[عملکرد دوره ستادی]])</f>
        <v>#N/A</v>
      </c>
      <c r="Q406" s="48">
        <v>100</v>
      </c>
      <c r="R406" s="48">
        <f ca="1">OFFSET(Table10[[#Headers],[امتیاز]],MATCH(Table26[[#This Row],[رضایت]],Table10[کف],1),0)</f>
        <v>5</v>
      </c>
      <c r="S406" s="49" t="e">
        <f ca="1">(VLOOKUP(Table26[[#This Row],[شماره پرسنلی]],Table1[#All],16,FALSE)+Table26[[#This Row],[امتیاز کارکرد]]+Table26[[#This Row],[امتیاز رضایت]])*Table26[[#This Row],[رتبه کارمند]]*Table26[[#This Row],[امتیاز عملکرد]]</f>
        <v>#N/A</v>
      </c>
      <c r="T406" s="50" t="e">
        <f ca="1">ROUND(Table26[[#This Row],[امتیاز نهایی]]*'تنظیمات دوره'!$B$6,0)</f>
        <v>#N/A</v>
      </c>
      <c r="U406" s="46"/>
    </row>
    <row r="407" spans="1:21" s="54" customFormat="1" x14ac:dyDescent="0.15">
      <c r="A407" s="42">
        <v>404</v>
      </c>
      <c r="B407" s="35"/>
      <c r="C407" s="35" t="e">
        <f>VLOOKUP(Table26[[#This Row],[شماره پرسنلی]],Table1[[شماره پرسنلی]:[نام خانوادگی]],2,FALSE)&amp; " " &amp; VLOOKUP(Table26[[#This Row],[شماره پرسنلی]],Table1[[شماره پرسنلی]:[نام خانوادگی]],3,FALSE)</f>
        <v>#N/A</v>
      </c>
      <c r="D407" s="36" t="e">
        <f>VLOOKUP(Table26[[#This Row],[شماره پرسنلی]],Table1[#All],7,FALSE)</f>
        <v>#N/A</v>
      </c>
      <c r="E407" s="48" t="e">
        <f>VLOOKUP(Table26[[#This Row],[شماره پرسنلی]],Table1[#All],6,FALSE)</f>
        <v>#N/A</v>
      </c>
      <c r="F407" s="37">
        <v>432</v>
      </c>
      <c r="G407" s="49">
        <f>Table26[[#This Row],[کارکرد دوره (ساعت)]]/8*'جداول پایه'!$B$24</f>
        <v>5.4</v>
      </c>
      <c r="H407" s="37">
        <v>0</v>
      </c>
      <c r="I407" s="37">
        <v>4</v>
      </c>
      <c r="J407" s="37">
        <v>0</v>
      </c>
      <c r="K407" s="37">
        <v>0</v>
      </c>
      <c r="L407" s="37">
        <v>0</v>
      </c>
      <c r="M407" s="49" t="e">
        <f>IF(Table26[[#This Row],[جایگاه سازمانی]]="عملیاتی",(Table26[[#This Row],[تعداد ماموریت شهری]]/7+Table26[[#This Row],[تعداد ماموریت جاده ای]]/3)*0.1+1,0)</f>
        <v>#N/A</v>
      </c>
      <c r="N407" s="52" t="e">
        <f ca="1">IF(Table26[[#This Row],[جایگاه سازمانی]]="دیسپچ",OFFSET(TblDispatch[[#Headers],[امتیاز]],MATCH(Table26[[#This Row],[تعداد تماس در دوره]]/'تنظیمات دوره'!$B$3,TblDispatch[کف],1),0)*'تنظیمات دوره'!$B$3,0)</f>
        <v>#N/A</v>
      </c>
      <c r="O407" s="49" t="e">
        <f>IF(Table26[[#This Row],[جایگاه سازمانی]]="ستاد",(Table26[[#This Row],[تعداد بازدید میدانی در دوره]]/2+Table26[[#This Row],[تعداد فرماندهی حادثه در دوره]])*0.1+1,0)</f>
        <v>#N/A</v>
      </c>
      <c r="P407" s="49" t="e">
        <f>SUM(Table26[[#This Row],[عملکرد دوره عملیاتی]:[عملکرد دوره ستادی]])</f>
        <v>#N/A</v>
      </c>
      <c r="Q407" s="48">
        <v>100</v>
      </c>
      <c r="R407" s="48">
        <f ca="1">OFFSET(Table10[[#Headers],[امتیاز]],MATCH(Table26[[#This Row],[رضایت]],Table10[کف],1),0)</f>
        <v>5</v>
      </c>
      <c r="S407" s="49" t="e">
        <f ca="1">(VLOOKUP(Table26[[#This Row],[شماره پرسنلی]],Table1[#All],16,FALSE)+Table26[[#This Row],[امتیاز کارکرد]]+Table26[[#This Row],[امتیاز رضایت]])*Table26[[#This Row],[رتبه کارمند]]*Table26[[#This Row],[امتیاز عملکرد]]</f>
        <v>#N/A</v>
      </c>
      <c r="T407" s="50" t="e">
        <f ca="1">ROUND(Table26[[#This Row],[امتیاز نهایی]]*'تنظیمات دوره'!$B$6,0)</f>
        <v>#N/A</v>
      </c>
      <c r="U407" s="46"/>
    </row>
    <row r="408" spans="1:21" s="54" customFormat="1" x14ac:dyDescent="0.15">
      <c r="A408" s="42">
        <v>405</v>
      </c>
      <c r="B408" s="35"/>
      <c r="C408" s="35" t="e">
        <f>VLOOKUP(Table26[[#This Row],[شماره پرسنلی]],Table1[[شماره پرسنلی]:[نام خانوادگی]],2,FALSE)&amp; " " &amp; VLOOKUP(Table26[[#This Row],[شماره پرسنلی]],Table1[[شماره پرسنلی]:[نام خانوادگی]],3,FALSE)</f>
        <v>#N/A</v>
      </c>
      <c r="D408" s="36" t="e">
        <f>VLOOKUP(Table26[[#This Row],[شماره پرسنلی]],Table1[#All],7,FALSE)</f>
        <v>#N/A</v>
      </c>
      <c r="E408" s="48" t="e">
        <f>VLOOKUP(Table26[[#This Row],[شماره پرسنلی]],Table1[#All],6,FALSE)</f>
        <v>#N/A</v>
      </c>
      <c r="F408" s="37">
        <v>468</v>
      </c>
      <c r="G408" s="49">
        <f>Table26[[#This Row],[کارکرد دوره (ساعت)]]/8*'جداول پایه'!$B$24</f>
        <v>5.8500000000000005</v>
      </c>
      <c r="H408" s="37">
        <v>0</v>
      </c>
      <c r="I408" s="37">
        <v>11</v>
      </c>
      <c r="J408" s="37">
        <v>0</v>
      </c>
      <c r="K408" s="37">
        <v>0</v>
      </c>
      <c r="L408" s="37">
        <v>0</v>
      </c>
      <c r="M408" s="49" t="e">
        <f>IF(Table26[[#This Row],[جایگاه سازمانی]]="عملیاتی",(Table26[[#This Row],[تعداد ماموریت شهری]]/7+Table26[[#This Row],[تعداد ماموریت جاده ای]]/3)*0.1+1,0)</f>
        <v>#N/A</v>
      </c>
      <c r="N408" s="52" t="e">
        <f ca="1">IF(Table26[[#This Row],[جایگاه سازمانی]]="دیسپچ",OFFSET(TblDispatch[[#Headers],[امتیاز]],MATCH(Table26[[#This Row],[تعداد تماس در دوره]]/'تنظیمات دوره'!$B$3,TblDispatch[کف],1),0)*'تنظیمات دوره'!$B$3,0)</f>
        <v>#N/A</v>
      </c>
      <c r="O408" s="49" t="e">
        <f>IF(Table26[[#This Row],[جایگاه سازمانی]]="ستاد",(Table26[[#This Row],[تعداد بازدید میدانی در دوره]]/2+Table26[[#This Row],[تعداد فرماندهی حادثه در دوره]])*0.1+1,0)</f>
        <v>#N/A</v>
      </c>
      <c r="P408" s="49" t="e">
        <f>SUM(Table26[[#This Row],[عملکرد دوره عملیاتی]:[عملکرد دوره ستادی]])</f>
        <v>#N/A</v>
      </c>
      <c r="Q408" s="48">
        <v>100</v>
      </c>
      <c r="R408" s="48">
        <f ca="1">OFFSET(Table10[[#Headers],[امتیاز]],MATCH(Table26[[#This Row],[رضایت]],Table10[کف],1),0)</f>
        <v>5</v>
      </c>
      <c r="S408" s="49" t="e">
        <f ca="1">(VLOOKUP(Table26[[#This Row],[شماره پرسنلی]],Table1[#All],16,FALSE)+Table26[[#This Row],[امتیاز کارکرد]]+Table26[[#This Row],[امتیاز رضایت]])*Table26[[#This Row],[رتبه کارمند]]*Table26[[#This Row],[امتیاز عملکرد]]</f>
        <v>#N/A</v>
      </c>
      <c r="T408" s="50" t="e">
        <f ca="1">ROUND(Table26[[#This Row],[امتیاز نهایی]]*'تنظیمات دوره'!$B$6,0)</f>
        <v>#N/A</v>
      </c>
      <c r="U408" s="46"/>
    </row>
    <row r="409" spans="1:21" s="54" customFormat="1" x14ac:dyDescent="0.15">
      <c r="A409" s="42">
        <v>406</v>
      </c>
      <c r="B409" s="35"/>
      <c r="C409" s="35" t="e">
        <f>VLOOKUP(Table26[[#This Row],[شماره پرسنلی]],Table1[[شماره پرسنلی]:[نام خانوادگی]],2,FALSE)&amp; " " &amp; VLOOKUP(Table26[[#This Row],[شماره پرسنلی]],Table1[[شماره پرسنلی]:[نام خانوادگی]],3,FALSE)</f>
        <v>#N/A</v>
      </c>
      <c r="D409" s="36" t="e">
        <f>VLOOKUP(Table26[[#This Row],[شماره پرسنلی]],Table1[#All],7,FALSE)</f>
        <v>#N/A</v>
      </c>
      <c r="E409" s="48" t="e">
        <f>VLOOKUP(Table26[[#This Row],[شماره پرسنلی]],Table1[#All],6,FALSE)</f>
        <v>#N/A</v>
      </c>
      <c r="F409" s="37">
        <v>480</v>
      </c>
      <c r="G409" s="49">
        <f>Table26[[#This Row],[کارکرد دوره (ساعت)]]/8*'جداول پایه'!$B$24</f>
        <v>6</v>
      </c>
      <c r="H409" s="37">
        <v>0</v>
      </c>
      <c r="I409" s="37">
        <v>17</v>
      </c>
      <c r="J409" s="37">
        <v>0</v>
      </c>
      <c r="K409" s="37">
        <v>0</v>
      </c>
      <c r="L409" s="37">
        <v>0</v>
      </c>
      <c r="M409" s="49" t="e">
        <f>IF(Table26[[#This Row],[جایگاه سازمانی]]="عملیاتی",(Table26[[#This Row],[تعداد ماموریت شهری]]/7+Table26[[#This Row],[تعداد ماموریت جاده ای]]/3)*0.1+1,0)</f>
        <v>#N/A</v>
      </c>
      <c r="N409" s="52" t="e">
        <f ca="1">IF(Table26[[#This Row],[جایگاه سازمانی]]="دیسپچ",OFFSET(TblDispatch[[#Headers],[امتیاز]],MATCH(Table26[[#This Row],[تعداد تماس در دوره]]/'تنظیمات دوره'!$B$3,TblDispatch[کف],1),0)*'تنظیمات دوره'!$B$3,0)</f>
        <v>#N/A</v>
      </c>
      <c r="O409" s="49" t="e">
        <f>IF(Table26[[#This Row],[جایگاه سازمانی]]="ستاد",(Table26[[#This Row],[تعداد بازدید میدانی در دوره]]/2+Table26[[#This Row],[تعداد فرماندهی حادثه در دوره]])*0.1+1,0)</f>
        <v>#N/A</v>
      </c>
      <c r="P409" s="49" t="e">
        <f>SUM(Table26[[#This Row],[عملکرد دوره عملیاتی]:[عملکرد دوره ستادی]])</f>
        <v>#N/A</v>
      </c>
      <c r="Q409" s="48">
        <v>100</v>
      </c>
      <c r="R409" s="48">
        <f ca="1">OFFSET(Table10[[#Headers],[امتیاز]],MATCH(Table26[[#This Row],[رضایت]],Table10[کف],1),0)</f>
        <v>5</v>
      </c>
      <c r="S409" s="49" t="e">
        <f ca="1">(VLOOKUP(Table26[[#This Row],[شماره پرسنلی]],Table1[#All],16,FALSE)+Table26[[#This Row],[امتیاز کارکرد]]+Table26[[#This Row],[امتیاز رضایت]])*Table26[[#This Row],[رتبه کارمند]]*Table26[[#This Row],[امتیاز عملکرد]]</f>
        <v>#N/A</v>
      </c>
      <c r="T409" s="50" t="e">
        <f ca="1">ROUND(Table26[[#This Row],[امتیاز نهایی]]*'تنظیمات دوره'!$B$6,0)</f>
        <v>#N/A</v>
      </c>
      <c r="U409" s="46"/>
    </row>
    <row r="410" spans="1:21" s="54" customFormat="1" x14ac:dyDescent="0.15">
      <c r="A410" s="42">
        <v>407</v>
      </c>
      <c r="B410" s="35"/>
      <c r="C410" s="35" t="e">
        <f>VLOOKUP(Table26[[#This Row],[شماره پرسنلی]],Table1[[شماره پرسنلی]:[نام خانوادگی]],2,FALSE)&amp; " " &amp; VLOOKUP(Table26[[#This Row],[شماره پرسنلی]],Table1[[شماره پرسنلی]:[نام خانوادگی]],3,FALSE)</f>
        <v>#N/A</v>
      </c>
      <c r="D410" s="36" t="e">
        <f>VLOOKUP(Table26[[#This Row],[شماره پرسنلی]],Table1[#All],7,FALSE)</f>
        <v>#N/A</v>
      </c>
      <c r="E410" s="48" t="e">
        <f>VLOOKUP(Table26[[#This Row],[شماره پرسنلی]],Table1[#All],6,FALSE)</f>
        <v>#N/A</v>
      </c>
      <c r="F410" s="37">
        <v>415</v>
      </c>
      <c r="G410" s="49">
        <f>Table26[[#This Row],[کارکرد دوره (ساعت)]]/8*'جداول پایه'!$B$24</f>
        <v>5.1875</v>
      </c>
      <c r="H410" s="37">
        <v>0</v>
      </c>
      <c r="I410" s="37">
        <v>9</v>
      </c>
      <c r="J410" s="37">
        <v>0</v>
      </c>
      <c r="K410" s="37">
        <v>0</v>
      </c>
      <c r="L410" s="37">
        <v>0</v>
      </c>
      <c r="M410" s="49" t="e">
        <f>IF(Table26[[#This Row],[جایگاه سازمانی]]="عملیاتی",(Table26[[#This Row],[تعداد ماموریت شهری]]/7+Table26[[#This Row],[تعداد ماموریت جاده ای]]/3)*0.1+1,0)</f>
        <v>#N/A</v>
      </c>
      <c r="N410" s="52" t="e">
        <f ca="1">IF(Table26[[#This Row],[جایگاه سازمانی]]="دیسپچ",OFFSET(TblDispatch[[#Headers],[امتیاز]],MATCH(Table26[[#This Row],[تعداد تماس در دوره]]/'تنظیمات دوره'!$B$3,TblDispatch[کف],1),0)*'تنظیمات دوره'!$B$3,0)</f>
        <v>#N/A</v>
      </c>
      <c r="O410" s="49" t="e">
        <f>IF(Table26[[#This Row],[جایگاه سازمانی]]="ستاد",(Table26[[#This Row],[تعداد بازدید میدانی در دوره]]/2+Table26[[#This Row],[تعداد فرماندهی حادثه در دوره]])*0.1+1,0)</f>
        <v>#N/A</v>
      </c>
      <c r="P410" s="49" t="e">
        <f>SUM(Table26[[#This Row],[عملکرد دوره عملیاتی]:[عملکرد دوره ستادی]])</f>
        <v>#N/A</v>
      </c>
      <c r="Q410" s="48">
        <v>100</v>
      </c>
      <c r="R410" s="48">
        <f ca="1">OFFSET(Table10[[#Headers],[امتیاز]],MATCH(Table26[[#This Row],[رضایت]],Table10[کف],1),0)</f>
        <v>5</v>
      </c>
      <c r="S410" s="49" t="e">
        <f ca="1">(VLOOKUP(Table26[[#This Row],[شماره پرسنلی]],Table1[#All],16,FALSE)+Table26[[#This Row],[امتیاز کارکرد]]+Table26[[#This Row],[امتیاز رضایت]])*Table26[[#This Row],[رتبه کارمند]]*Table26[[#This Row],[امتیاز عملکرد]]</f>
        <v>#N/A</v>
      </c>
      <c r="T410" s="50" t="e">
        <f ca="1">ROUND(Table26[[#This Row],[امتیاز نهایی]]*'تنظیمات دوره'!$B$6,0)</f>
        <v>#N/A</v>
      </c>
      <c r="U410" s="46"/>
    </row>
    <row r="411" spans="1:21" s="54" customFormat="1" x14ac:dyDescent="0.15">
      <c r="A411" s="42">
        <v>408</v>
      </c>
      <c r="B411" s="35"/>
      <c r="C411" s="35" t="e">
        <f>VLOOKUP(Table26[[#This Row],[شماره پرسنلی]],Table1[[شماره پرسنلی]:[نام خانوادگی]],2,FALSE)&amp; " " &amp; VLOOKUP(Table26[[#This Row],[شماره پرسنلی]],Table1[[شماره پرسنلی]:[نام خانوادگی]],3,FALSE)</f>
        <v>#N/A</v>
      </c>
      <c r="D411" s="36" t="e">
        <f>VLOOKUP(Table26[[#This Row],[شماره پرسنلی]],Table1[#All],7,FALSE)</f>
        <v>#N/A</v>
      </c>
      <c r="E411" s="48" t="e">
        <f>VLOOKUP(Table26[[#This Row],[شماره پرسنلی]],Table1[#All],6,FALSE)</f>
        <v>#N/A</v>
      </c>
      <c r="F411" s="37">
        <v>432</v>
      </c>
      <c r="G411" s="49">
        <f>Table26[[#This Row],[کارکرد دوره (ساعت)]]/8*'جداول پایه'!$B$24</f>
        <v>5.4</v>
      </c>
      <c r="H411" s="37">
        <v>0</v>
      </c>
      <c r="I411" s="37">
        <v>12</v>
      </c>
      <c r="J411" s="37">
        <v>0</v>
      </c>
      <c r="K411" s="37">
        <v>0</v>
      </c>
      <c r="L411" s="37">
        <v>0</v>
      </c>
      <c r="M411" s="49" t="e">
        <f>IF(Table26[[#This Row],[جایگاه سازمانی]]="عملیاتی",(Table26[[#This Row],[تعداد ماموریت شهری]]/7+Table26[[#This Row],[تعداد ماموریت جاده ای]]/3)*0.1+1,0)</f>
        <v>#N/A</v>
      </c>
      <c r="N411" s="52" t="e">
        <f ca="1">IF(Table26[[#This Row],[جایگاه سازمانی]]="دیسپچ",OFFSET(TblDispatch[[#Headers],[امتیاز]],MATCH(Table26[[#This Row],[تعداد تماس در دوره]]/'تنظیمات دوره'!$B$3,TblDispatch[کف],1),0)*'تنظیمات دوره'!$B$3,0)</f>
        <v>#N/A</v>
      </c>
      <c r="O411" s="49" t="e">
        <f>IF(Table26[[#This Row],[جایگاه سازمانی]]="ستاد",(Table26[[#This Row],[تعداد بازدید میدانی در دوره]]/2+Table26[[#This Row],[تعداد فرماندهی حادثه در دوره]])*0.1+1,0)</f>
        <v>#N/A</v>
      </c>
      <c r="P411" s="49" t="e">
        <f>SUM(Table26[[#This Row],[عملکرد دوره عملیاتی]:[عملکرد دوره ستادی]])</f>
        <v>#N/A</v>
      </c>
      <c r="Q411" s="48">
        <v>100</v>
      </c>
      <c r="R411" s="48">
        <f ca="1">OFFSET(Table10[[#Headers],[امتیاز]],MATCH(Table26[[#This Row],[رضایت]],Table10[کف],1),0)</f>
        <v>5</v>
      </c>
      <c r="S411" s="49" t="e">
        <f ca="1">(VLOOKUP(Table26[[#This Row],[شماره پرسنلی]],Table1[#All],16,FALSE)+Table26[[#This Row],[امتیاز کارکرد]]+Table26[[#This Row],[امتیاز رضایت]])*Table26[[#This Row],[رتبه کارمند]]*Table26[[#This Row],[امتیاز عملکرد]]</f>
        <v>#N/A</v>
      </c>
      <c r="T411" s="50" t="e">
        <f ca="1">ROUND(Table26[[#This Row],[امتیاز نهایی]]*'تنظیمات دوره'!$B$6,0)</f>
        <v>#N/A</v>
      </c>
      <c r="U411" s="46"/>
    </row>
    <row r="412" spans="1:21" s="54" customFormat="1" x14ac:dyDescent="0.15">
      <c r="A412" s="42">
        <v>409</v>
      </c>
      <c r="B412" s="35"/>
      <c r="C412" s="35" t="e">
        <f>VLOOKUP(Table26[[#This Row],[شماره پرسنلی]],Table1[[شماره پرسنلی]:[نام خانوادگی]],2,FALSE)&amp; " " &amp; VLOOKUP(Table26[[#This Row],[شماره پرسنلی]],Table1[[شماره پرسنلی]:[نام خانوادگی]],3,FALSE)</f>
        <v>#N/A</v>
      </c>
      <c r="D412" s="36" t="e">
        <f>VLOOKUP(Table26[[#This Row],[شماره پرسنلی]],Table1[#All],7,FALSE)</f>
        <v>#N/A</v>
      </c>
      <c r="E412" s="48" t="e">
        <f>VLOOKUP(Table26[[#This Row],[شماره پرسنلی]],Table1[#All],6,FALSE)</f>
        <v>#N/A</v>
      </c>
      <c r="F412" s="37">
        <v>432</v>
      </c>
      <c r="G412" s="49">
        <f>Table26[[#This Row],[کارکرد دوره (ساعت)]]/8*'جداول پایه'!$B$24</f>
        <v>5.4</v>
      </c>
      <c r="H412" s="37">
        <v>6</v>
      </c>
      <c r="I412" s="37">
        <v>0</v>
      </c>
      <c r="J412" s="37">
        <v>0</v>
      </c>
      <c r="K412" s="37">
        <v>0</v>
      </c>
      <c r="L412" s="37">
        <v>0</v>
      </c>
      <c r="M412" s="49" t="e">
        <f>IF(Table26[[#This Row],[جایگاه سازمانی]]="عملیاتی",(Table26[[#This Row],[تعداد ماموریت شهری]]/7+Table26[[#This Row],[تعداد ماموریت جاده ای]]/3)*0.1+1,0)</f>
        <v>#N/A</v>
      </c>
      <c r="N412" s="52" t="e">
        <f ca="1">IF(Table26[[#This Row],[جایگاه سازمانی]]="دیسپچ",OFFSET(TblDispatch[[#Headers],[امتیاز]],MATCH(Table26[[#This Row],[تعداد تماس در دوره]]/'تنظیمات دوره'!$B$3,TblDispatch[کف],1),0)*'تنظیمات دوره'!$B$3,0)</f>
        <v>#N/A</v>
      </c>
      <c r="O412" s="49" t="e">
        <f>IF(Table26[[#This Row],[جایگاه سازمانی]]="ستاد",(Table26[[#This Row],[تعداد بازدید میدانی در دوره]]/2+Table26[[#This Row],[تعداد فرماندهی حادثه در دوره]])*0.1+1,0)</f>
        <v>#N/A</v>
      </c>
      <c r="P412" s="49" t="e">
        <f>SUM(Table26[[#This Row],[عملکرد دوره عملیاتی]:[عملکرد دوره ستادی]])</f>
        <v>#N/A</v>
      </c>
      <c r="Q412" s="48">
        <v>100</v>
      </c>
      <c r="R412" s="48">
        <f ca="1">OFFSET(Table10[[#Headers],[امتیاز]],MATCH(Table26[[#This Row],[رضایت]],Table10[کف],1),0)</f>
        <v>5</v>
      </c>
      <c r="S412" s="49" t="e">
        <f ca="1">(VLOOKUP(Table26[[#This Row],[شماره پرسنلی]],Table1[#All],16,FALSE)+Table26[[#This Row],[امتیاز کارکرد]]+Table26[[#This Row],[امتیاز رضایت]])*Table26[[#This Row],[رتبه کارمند]]*Table26[[#This Row],[امتیاز عملکرد]]</f>
        <v>#N/A</v>
      </c>
      <c r="T412" s="50" t="e">
        <f ca="1">ROUND(Table26[[#This Row],[امتیاز نهایی]]*'تنظیمات دوره'!$B$6,0)</f>
        <v>#N/A</v>
      </c>
      <c r="U412" s="46"/>
    </row>
    <row r="413" spans="1:21" s="54" customFormat="1" x14ac:dyDescent="0.15">
      <c r="A413" s="42">
        <v>410</v>
      </c>
      <c r="B413" s="35"/>
      <c r="C413" s="35" t="e">
        <f>VLOOKUP(Table26[[#This Row],[شماره پرسنلی]],Table1[[شماره پرسنلی]:[نام خانوادگی]],2,FALSE)&amp; " " &amp; VLOOKUP(Table26[[#This Row],[شماره پرسنلی]],Table1[[شماره پرسنلی]:[نام خانوادگی]],3,FALSE)</f>
        <v>#N/A</v>
      </c>
      <c r="D413" s="36" t="e">
        <f>VLOOKUP(Table26[[#This Row],[شماره پرسنلی]],Table1[#All],7,FALSE)</f>
        <v>#N/A</v>
      </c>
      <c r="E413" s="48" t="e">
        <f>VLOOKUP(Table26[[#This Row],[شماره پرسنلی]],Table1[#All],6,FALSE)</f>
        <v>#N/A</v>
      </c>
      <c r="F413" s="37">
        <v>468</v>
      </c>
      <c r="G413" s="49">
        <f>Table26[[#This Row],[کارکرد دوره (ساعت)]]/8*'جداول پایه'!$B$24</f>
        <v>5.8500000000000005</v>
      </c>
      <c r="H413" s="37">
        <v>11</v>
      </c>
      <c r="I413" s="37">
        <v>5</v>
      </c>
      <c r="J413" s="37">
        <v>0</v>
      </c>
      <c r="K413" s="37">
        <v>0</v>
      </c>
      <c r="L413" s="37">
        <v>0</v>
      </c>
      <c r="M413" s="49" t="e">
        <f>IF(Table26[[#This Row],[جایگاه سازمانی]]="عملیاتی",(Table26[[#This Row],[تعداد ماموریت شهری]]/7+Table26[[#This Row],[تعداد ماموریت جاده ای]]/3)*0.1+1,0)</f>
        <v>#N/A</v>
      </c>
      <c r="N413" s="52" t="e">
        <f ca="1">IF(Table26[[#This Row],[جایگاه سازمانی]]="دیسپچ",OFFSET(TblDispatch[[#Headers],[امتیاز]],MATCH(Table26[[#This Row],[تعداد تماس در دوره]]/'تنظیمات دوره'!$B$3,TblDispatch[کف],1),0)*'تنظیمات دوره'!$B$3,0)</f>
        <v>#N/A</v>
      </c>
      <c r="O413" s="49" t="e">
        <f>IF(Table26[[#This Row],[جایگاه سازمانی]]="ستاد",(Table26[[#This Row],[تعداد بازدید میدانی در دوره]]/2+Table26[[#This Row],[تعداد فرماندهی حادثه در دوره]])*0.1+1,0)</f>
        <v>#N/A</v>
      </c>
      <c r="P413" s="49" t="e">
        <f>SUM(Table26[[#This Row],[عملکرد دوره عملیاتی]:[عملکرد دوره ستادی]])</f>
        <v>#N/A</v>
      </c>
      <c r="Q413" s="48">
        <v>100</v>
      </c>
      <c r="R413" s="48">
        <f ca="1">OFFSET(Table10[[#Headers],[امتیاز]],MATCH(Table26[[#This Row],[رضایت]],Table10[کف],1),0)</f>
        <v>5</v>
      </c>
      <c r="S413" s="49" t="e">
        <f ca="1">(VLOOKUP(Table26[[#This Row],[شماره پرسنلی]],Table1[#All],16,FALSE)+Table26[[#This Row],[امتیاز کارکرد]]+Table26[[#This Row],[امتیاز رضایت]])*Table26[[#This Row],[رتبه کارمند]]*Table26[[#This Row],[امتیاز عملکرد]]</f>
        <v>#N/A</v>
      </c>
      <c r="T413" s="50" t="e">
        <f ca="1">ROUND(Table26[[#This Row],[امتیاز نهایی]]*'تنظیمات دوره'!$B$6,0)</f>
        <v>#N/A</v>
      </c>
      <c r="U413" s="46"/>
    </row>
    <row r="414" spans="1:21" s="54" customFormat="1" x14ac:dyDescent="0.15">
      <c r="A414" s="42">
        <v>411</v>
      </c>
      <c r="B414" s="35"/>
      <c r="C414" s="35" t="e">
        <f>VLOOKUP(Table26[[#This Row],[شماره پرسنلی]],Table1[[شماره پرسنلی]:[نام خانوادگی]],2,FALSE)&amp; " " &amp; VLOOKUP(Table26[[#This Row],[شماره پرسنلی]],Table1[[شماره پرسنلی]:[نام خانوادگی]],3,FALSE)</f>
        <v>#N/A</v>
      </c>
      <c r="D414" s="36" t="e">
        <f>VLOOKUP(Table26[[#This Row],[شماره پرسنلی]],Table1[#All],7,FALSE)</f>
        <v>#N/A</v>
      </c>
      <c r="E414" s="48" t="e">
        <f>VLOOKUP(Table26[[#This Row],[شماره پرسنلی]],Table1[#All],6,FALSE)</f>
        <v>#N/A</v>
      </c>
      <c r="F414" s="37">
        <v>360</v>
      </c>
      <c r="G414" s="49">
        <f>Table26[[#This Row],[کارکرد دوره (ساعت)]]/8*'جداول پایه'!$B$24</f>
        <v>4.5</v>
      </c>
      <c r="H414" s="37">
        <v>29</v>
      </c>
      <c r="I414" s="37">
        <v>0</v>
      </c>
      <c r="J414" s="37">
        <v>0</v>
      </c>
      <c r="K414" s="37">
        <v>0</v>
      </c>
      <c r="L414" s="37">
        <v>0</v>
      </c>
      <c r="M414" s="49" t="e">
        <f>IF(Table26[[#This Row],[جایگاه سازمانی]]="عملیاتی",(Table26[[#This Row],[تعداد ماموریت شهری]]/7+Table26[[#This Row],[تعداد ماموریت جاده ای]]/3)*0.1+1,0)</f>
        <v>#N/A</v>
      </c>
      <c r="N414" s="52" t="e">
        <f ca="1">IF(Table26[[#This Row],[جایگاه سازمانی]]="دیسپچ",OFFSET(TblDispatch[[#Headers],[امتیاز]],MATCH(Table26[[#This Row],[تعداد تماس در دوره]]/'تنظیمات دوره'!$B$3,TblDispatch[کف],1),0)*'تنظیمات دوره'!$B$3,0)</f>
        <v>#N/A</v>
      </c>
      <c r="O414" s="49" t="e">
        <f>IF(Table26[[#This Row],[جایگاه سازمانی]]="ستاد",(Table26[[#This Row],[تعداد بازدید میدانی در دوره]]/2+Table26[[#This Row],[تعداد فرماندهی حادثه در دوره]])*0.1+1,0)</f>
        <v>#N/A</v>
      </c>
      <c r="P414" s="49" t="e">
        <f>SUM(Table26[[#This Row],[عملکرد دوره عملیاتی]:[عملکرد دوره ستادی]])</f>
        <v>#N/A</v>
      </c>
      <c r="Q414" s="48">
        <v>100</v>
      </c>
      <c r="R414" s="48">
        <f ca="1">OFFSET(Table10[[#Headers],[امتیاز]],MATCH(Table26[[#This Row],[رضایت]],Table10[کف],1),0)</f>
        <v>5</v>
      </c>
      <c r="S414" s="49" t="e">
        <f ca="1">(VLOOKUP(Table26[[#This Row],[شماره پرسنلی]],Table1[#All],16,FALSE)+Table26[[#This Row],[امتیاز کارکرد]]+Table26[[#This Row],[امتیاز رضایت]])*Table26[[#This Row],[رتبه کارمند]]*Table26[[#This Row],[امتیاز عملکرد]]</f>
        <v>#N/A</v>
      </c>
      <c r="T414" s="50" t="e">
        <f ca="1">ROUND(Table26[[#This Row],[امتیاز نهایی]]*'تنظیمات دوره'!$B$6,0)</f>
        <v>#N/A</v>
      </c>
      <c r="U414" s="46"/>
    </row>
    <row r="415" spans="1:21" s="54" customFormat="1" x14ac:dyDescent="0.15">
      <c r="A415" s="42">
        <v>412</v>
      </c>
      <c r="B415" s="35"/>
      <c r="C415" s="35" t="e">
        <f>VLOOKUP(Table26[[#This Row],[شماره پرسنلی]],Table1[[شماره پرسنلی]:[نام خانوادگی]],2,FALSE)&amp; " " &amp; VLOOKUP(Table26[[#This Row],[شماره پرسنلی]],Table1[[شماره پرسنلی]:[نام خانوادگی]],3,FALSE)</f>
        <v>#N/A</v>
      </c>
      <c r="D415" s="36" t="e">
        <f>VLOOKUP(Table26[[#This Row],[شماره پرسنلی]],Table1[#All],7,FALSE)</f>
        <v>#N/A</v>
      </c>
      <c r="E415" s="48" t="e">
        <f>VLOOKUP(Table26[[#This Row],[شماره پرسنلی]],Table1[#All],6,FALSE)</f>
        <v>#N/A</v>
      </c>
      <c r="F415" s="37">
        <v>456</v>
      </c>
      <c r="G415" s="49">
        <f>Table26[[#This Row],[کارکرد دوره (ساعت)]]/8*'جداول پایه'!$B$24</f>
        <v>5.7</v>
      </c>
      <c r="H415" s="37">
        <v>28</v>
      </c>
      <c r="I415" s="37">
        <v>0</v>
      </c>
      <c r="J415" s="37">
        <v>0</v>
      </c>
      <c r="K415" s="37">
        <v>0</v>
      </c>
      <c r="L415" s="37">
        <v>0</v>
      </c>
      <c r="M415" s="49" t="e">
        <f>IF(Table26[[#This Row],[جایگاه سازمانی]]="عملیاتی",(Table26[[#This Row],[تعداد ماموریت شهری]]/7+Table26[[#This Row],[تعداد ماموریت جاده ای]]/3)*0.1+1,0)</f>
        <v>#N/A</v>
      </c>
      <c r="N415" s="52" t="e">
        <f ca="1">IF(Table26[[#This Row],[جایگاه سازمانی]]="دیسپچ",OFFSET(TblDispatch[[#Headers],[امتیاز]],MATCH(Table26[[#This Row],[تعداد تماس در دوره]]/'تنظیمات دوره'!$B$3,TblDispatch[کف],1),0)*'تنظیمات دوره'!$B$3,0)</f>
        <v>#N/A</v>
      </c>
      <c r="O415" s="49" t="e">
        <f>IF(Table26[[#This Row],[جایگاه سازمانی]]="ستاد",(Table26[[#This Row],[تعداد بازدید میدانی در دوره]]/2+Table26[[#This Row],[تعداد فرماندهی حادثه در دوره]])*0.1+1,0)</f>
        <v>#N/A</v>
      </c>
      <c r="P415" s="49" t="e">
        <f>SUM(Table26[[#This Row],[عملکرد دوره عملیاتی]:[عملکرد دوره ستادی]])</f>
        <v>#N/A</v>
      </c>
      <c r="Q415" s="48">
        <v>100</v>
      </c>
      <c r="R415" s="48">
        <f ca="1">OFFSET(Table10[[#Headers],[امتیاز]],MATCH(Table26[[#This Row],[رضایت]],Table10[کف],1),0)</f>
        <v>5</v>
      </c>
      <c r="S415" s="49" t="e">
        <f ca="1">(VLOOKUP(Table26[[#This Row],[شماره پرسنلی]],Table1[#All],16,FALSE)+Table26[[#This Row],[امتیاز کارکرد]]+Table26[[#This Row],[امتیاز رضایت]])*Table26[[#This Row],[رتبه کارمند]]*Table26[[#This Row],[امتیاز عملکرد]]</f>
        <v>#N/A</v>
      </c>
      <c r="T415" s="50" t="e">
        <f ca="1">ROUND(Table26[[#This Row],[امتیاز نهایی]]*'تنظیمات دوره'!$B$6,0)</f>
        <v>#N/A</v>
      </c>
      <c r="U415" s="46"/>
    </row>
    <row r="416" spans="1:21" s="54" customFormat="1" x14ac:dyDescent="0.15">
      <c r="A416" s="42">
        <v>413</v>
      </c>
      <c r="B416" s="35"/>
      <c r="C416" s="35" t="e">
        <f>VLOOKUP(Table26[[#This Row],[شماره پرسنلی]],Table1[[شماره پرسنلی]:[نام خانوادگی]],2,FALSE)&amp; " " &amp; VLOOKUP(Table26[[#This Row],[شماره پرسنلی]],Table1[[شماره پرسنلی]:[نام خانوادگی]],3,FALSE)</f>
        <v>#N/A</v>
      </c>
      <c r="D416" s="36" t="e">
        <f>VLOOKUP(Table26[[#This Row],[شماره پرسنلی]],Table1[#All],7,FALSE)</f>
        <v>#N/A</v>
      </c>
      <c r="E416" s="48" t="e">
        <f>VLOOKUP(Table26[[#This Row],[شماره پرسنلی]],Table1[#All],6,FALSE)</f>
        <v>#N/A</v>
      </c>
      <c r="F416" s="37">
        <v>444</v>
      </c>
      <c r="G416" s="49">
        <f>Table26[[#This Row],[کارکرد دوره (ساعت)]]/8*'جداول پایه'!$B$24</f>
        <v>5.5500000000000007</v>
      </c>
      <c r="H416" s="37">
        <v>26</v>
      </c>
      <c r="I416" s="37">
        <v>0</v>
      </c>
      <c r="J416" s="37">
        <v>0</v>
      </c>
      <c r="K416" s="37">
        <v>0</v>
      </c>
      <c r="L416" s="37">
        <v>0</v>
      </c>
      <c r="M416" s="49" t="e">
        <f>IF(Table26[[#This Row],[جایگاه سازمانی]]="عملیاتی",(Table26[[#This Row],[تعداد ماموریت شهری]]/7+Table26[[#This Row],[تعداد ماموریت جاده ای]]/3)*0.1+1,0)</f>
        <v>#N/A</v>
      </c>
      <c r="N416" s="52" t="e">
        <f ca="1">IF(Table26[[#This Row],[جایگاه سازمانی]]="دیسپچ",OFFSET(TblDispatch[[#Headers],[امتیاز]],MATCH(Table26[[#This Row],[تعداد تماس در دوره]]/'تنظیمات دوره'!$B$3,TblDispatch[کف],1),0)*'تنظیمات دوره'!$B$3,0)</f>
        <v>#N/A</v>
      </c>
      <c r="O416" s="49" t="e">
        <f>IF(Table26[[#This Row],[جایگاه سازمانی]]="ستاد",(Table26[[#This Row],[تعداد بازدید میدانی در دوره]]/2+Table26[[#This Row],[تعداد فرماندهی حادثه در دوره]])*0.1+1,0)</f>
        <v>#N/A</v>
      </c>
      <c r="P416" s="49" t="e">
        <f>SUM(Table26[[#This Row],[عملکرد دوره عملیاتی]:[عملکرد دوره ستادی]])</f>
        <v>#N/A</v>
      </c>
      <c r="Q416" s="48">
        <v>100</v>
      </c>
      <c r="R416" s="48">
        <f ca="1">OFFSET(Table10[[#Headers],[امتیاز]],MATCH(Table26[[#This Row],[رضایت]],Table10[کف],1),0)</f>
        <v>5</v>
      </c>
      <c r="S416" s="49" t="e">
        <f ca="1">(VLOOKUP(Table26[[#This Row],[شماره پرسنلی]],Table1[#All],16,FALSE)+Table26[[#This Row],[امتیاز کارکرد]]+Table26[[#This Row],[امتیاز رضایت]])*Table26[[#This Row],[رتبه کارمند]]*Table26[[#This Row],[امتیاز عملکرد]]</f>
        <v>#N/A</v>
      </c>
      <c r="T416" s="50" t="e">
        <f ca="1">ROUND(Table26[[#This Row],[امتیاز نهایی]]*'تنظیمات دوره'!$B$6,0)</f>
        <v>#N/A</v>
      </c>
      <c r="U416" s="46"/>
    </row>
    <row r="417" spans="1:21" s="54" customFormat="1" x14ac:dyDescent="0.15">
      <c r="A417" s="42">
        <v>414</v>
      </c>
      <c r="B417" s="35"/>
      <c r="C417" s="35" t="e">
        <f>VLOOKUP(Table26[[#This Row],[شماره پرسنلی]],Table1[[شماره پرسنلی]:[نام خانوادگی]],2,FALSE)&amp; " " &amp; VLOOKUP(Table26[[#This Row],[شماره پرسنلی]],Table1[[شماره پرسنلی]:[نام خانوادگی]],3,FALSE)</f>
        <v>#N/A</v>
      </c>
      <c r="D417" s="36" t="e">
        <f>VLOOKUP(Table26[[#This Row],[شماره پرسنلی]],Table1[#All],7,FALSE)</f>
        <v>#N/A</v>
      </c>
      <c r="E417" s="48" t="e">
        <f>VLOOKUP(Table26[[#This Row],[شماره پرسنلی]],Table1[#All],6,FALSE)</f>
        <v>#N/A</v>
      </c>
      <c r="F417" s="37">
        <v>516</v>
      </c>
      <c r="G417" s="49">
        <f>Table26[[#This Row],[کارکرد دوره (ساعت)]]/8*'جداول پایه'!$B$24</f>
        <v>6.45</v>
      </c>
      <c r="H417" s="37">
        <v>56</v>
      </c>
      <c r="I417" s="37">
        <v>0</v>
      </c>
      <c r="J417" s="37">
        <v>0</v>
      </c>
      <c r="K417" s="37">
        <v>0</v>
      </c>
      <c r="L417" s="37">
        <v>0</v>
      </c>
      <c r="M417" s="49" t="e">
        <f>IF(Table26[[#This Row],[جایگاه سازمانی]]="عملیاتی",(Table26[[#This Row],[تعداد ماموریت شهری]]/7+Table26[[#This Row],[تعداد ماموریت جاده ای]]/3)*0.1+1,0)</f>
        <v>#N/A</v>
      </c>
      <c r="N417" s="52" t="e">
        <f ca="1">IF(Table26[[#This Row],[جایگاه سازمانی]]="دیسپچ",OFFSET(TblDispatch[[#Headers],[امتیاز]],MATCH(Table26[[#This Row],[تعداد تماس در دوره]]/'تنظیمات دوره'!$B$3,TblDispatch[کف],1),0)*'تنظیمات دوره'!$B$3,0)</f>
        <v>#N/A</v>
      </c>
      <c r="O417" s="49" t="e">
        <f>IF(Table26[[#This Row],[جایگاه سازمانی]]="ستاد",(Table26[[#This Row],[تعداد بازدید میدانی در دوره]]/2+Table26[[#This Row],[تعداد فرماندهی حادثه در دوره]])*0.1+1,0)</f>
        <v>#N/A</v>
      </c>
      <c r="P417" s="49" t="e">
        <f>SUM(Table26[[#This Row],[عملکرد دوره عملیاتی]:[عملکرد دوره ستادی]])</f>
        <v>#N/A</v>
      </c>
      <c r="Q417" s="48">
        <v>100</v>
      </c>
      <c r="R417" s="48">
        <f ca="1">OFFSET(Table10[[#Headers],[امتیاز]],MATCH(Table26[[#This Row],[رضایت]],Table10[کف],1),0)</f>
        <v>5</v>
      </c>
      <c r="S417" s="49" t="e">
        <f ca="1">(VLOOKUP(Table26[[#This Row],[شماره پرسنلی]],Table1[#All],16,FALSE)+Table26[[#This Row],[امتیاز کارکرد]]+Table26[[#This Row],[امتیاز رضایت]])*Table26[[#This Row],[رتبه کارمند]]*Table26[[#This Row],[امتیاز عملکرد]]</f>
        <v>#N/A</v>
      </c>
      <c r="T417" s="50" t="e">
        <f ca="1">ROUND(Table26[[#This Row],[امتیاز نهایی]]*'تنظیمات دوره'!$B$6,0)</f>
        <v>#N/A</v>
      </c>
      <c r="U417" s="46"/>
    </row>
    <row r="418" spans="1:21" s="54" customFormat="1" x14ac:dyDescent="0.15">
      <c r="A418" s="42">
        <v>415</v>
      </c>
      <c r="B418" s="35"/>
      <c r="C418" s="35" t="e">
        <f>VLOOKUP(Table26[[#This Row],[شماره پرسنلی]],Table1[[شماره پرسنلی]:[نام خانوادگی]],2,FALSE)&amp; " " &amp; VLOOKUP(Table26[[#This Row],[شماره پرسنلی]],Table1[[شماره پرسنلی]:[نام خانوادگی]],3,FALSE)</f>
        <v>#N/A</v>
      </c>
      <c r="D418" s="36" t="e">
        <f>VLOOKUP(Table26[[#This Row],[شماره پرسنلی]],Table1[#All],7,FALSE)</f>
        <v>#N/A</v>
      </c>
      <c r="E418" s="48" t="e">
        <f>VLOOKUP(Table26[[#This Row],[شماره پرسنلی]],Table1[#All],6,FALSE)</f>
        <v>#N/A</v>
      </c>
      <c r="F418" s="37">
        <v>432</v>
      </c>
      <c r="G418" s="49">
        <f>Table26[[#This Row],[کارکرد دوره (ساعت)]]/8*'جداول پایه'!$B$24</f>
        <v>5.4</v>
      </c>
      <c r="H418" s="37">
        <v>0</v>
      </c>
      <c r="I418" s="37">
        <v>14</v>
      </c>
      <c r="J418" s="37">
        <v>0</v>
      </c>
      <c r="K418" s="37">
        <v>0</v>
      </c>
      <c r="L418" s="37">
        <v>0</v>
      </c>
      <c r="M418" s="49" t="e">
        <f>IF(Table26[[#This Row],[جایگاه سازمانی]]="عملیاتی",(Table26[[#This Row],[تعداد ماموریت شهری]]/7+Table26[[#This Row],[تعداد ماموریت جاده ای]]/3)*0.1+1,0)</f>
        <v>#N/A</v>
      </c>
      <c r="N418" s="52" t="e">
        <f ca="1">IF(Table26[[#This Row],[جایگاه سازمانی]]="دیسپچ",OFFSET(TblDispatch[[#Headers],[امتیاز]],MATCH(Table26[[#This Row],[تعداد تماس در دوره]]/'تنظیمات دوره'!$B$3,TblDispatch[کف],1),0)*'تنظیمات دوره'!$B$3,0)</f>
        <v>#N/A</v>
      </c>
      <c r="O418" s="49" t="e">
        <f>IF(Table26[[#This Row],[جایگاه سازمانی]]="ستاد",(Table26[[#This Row],[تعداد بازدید میدانی در دوره]]/2+Table26[[#This Row],[تعداد فرماندهی حادثه در دوره]])*0.1+1,0)</f>
        <v>#N/A</v>
      </c>
      <c r="P418" s="49" t="e">
        <f>SUM(Table26[[#This Row],[عملکرد دوره عملیاتی]:[عملکرد دوره ستادی]])</f>
        <v>#N/A</v>
      </c>
      <c r="Q418" s="48">
        <v>100</v>
      </c>
      <c r="R418" s="48">
        <f ca="1">OFFSET(Table10[[#Headers],[امتیاز]],MATCH(Table26[[#This Row],[رضایت]],Table10[کف],1),0)</f>
        <v>5</v>
      </c>
      <c r="S418" s="49" t="e">
        <f ca="1">(VLOOKUP(Table26[[#This Row],[شماره پرسنلی]],Table1[#All],16,FALSE)+Table26[[#This Row],[امتیاز کارکرد]]+Table26[[#This Row],[امتیاز رضایت]])*Table26[[#This Row],[رتبه کارمند]]*Table26[[#This Row],[امتیاز عملکرد]]</f>
        <v>#N/A</v>
      </c>
      <c r="T418" s="50" t="e">
        <f ca="1">ROUND(Table26[[#This Row],[امتیاز نهایی]]*'تنظیمات دوره'!$B$6,0)</f>
        <v>#N/A</v>
      </c>
      <c r="U418" s="46"/>
    </row>
    <row r="419" spans="1:21" s="54" customFormat="1" x14ac:dyDescent="0.15">
      <c r="A419" s="42">
        <v>416</v>
      </c>
      <c r="B419" s="35"/>
      <c r="C419" s="35" t="e">
        <f>VLOOKUP(Table26[[#This Row],[شماره پرسنلی]],Table1[[شماره پرسنلی]:[نام خانوادگی]],2,FALSE)&amp; " " &amp; VLOOKUP(Table26[[#This Row],[شماره پرسنلی]],Table1[[شماره پرسنلی]:[نام خانوادگی]],3,FALSE)</f>
        <v>#N/A</v>
      </c>
      <c r="D419" s="36" t="e">
        <f>VLOOKUP(Table26[[#This Row],[شماره پرسنلی]],Table1[#All],7,FALSE)</f>
        <v>#N/A</v>
      </c>
      <c r="E419" s="48" t="e">
        <f>VLOOKUP(Table26[[#This Row],[شماره پرسنلی]],Table1[#All],6,FALSE)</f>
        <v>#N/A</v>
      </c>
      <c r="F419" s="37">
        <v>654</v>
      </c>
      <c r="G419" s="49">
        <f>Table26[[#This Row],[کارکرد دوره (ساعت)]]/8*'جداول پایه'!$B$24</f>
        <v>8.1750000000000007</v>
      </c>
      <c r="H419" s="37">
        <v>56</v>
      </c>
      <c r="I419" s="37">
        <v>0</v>
      </c>
      <c r="J419" s="37">
        <v>0</v>
      </c>
      <c r="K419" s="37">
        <v>0</v>
      </c>
      <c r="L419" s="37">
        <v>0</v>
      </c>
      <c r="M419" s="49" t="e">
        <f>IF(Table26[[#This Row],[جایگاه سازمانی]]="عملیاتی",(Table26[[#This Row],[تعداد ماموریت شهری]]/7+Table26[[#This Row],[تعداد ماموریت جاده ای]]/3)*0.1+1,0)</f>
        <v>#N/A</v>
      </c>
      <c r="N419" s="52" t="e">
        <f ca="1">IF(Table26[[#This Row],[جایگاه سازمانی]]="دیسپچ",OFFSET(TblDispatch[[#Headers],[امتیاز]],MATCH(Table26[[#This Row],[تعداد تماس در دوره]]/'تنظیمات دوره'!$B$3,TblDispatch[کف],1),0)*'تنظیمات دوره'!$B$3,0)</f>
        <v>#N/A</v>
      </c>
      <c r="O419" s="49" t="e">
        <f>IF(Table26[[#This Row],[جایگاه سازمانی]]="ستاد",(Table26[[#This Row],[تعداد بازدید میدانی در دوره]]/2+Table26[[#This Row],[تعداد فرماندهی حادثه در دوره]])*0.1+1,0)</f>
        <v>#N/A</v>
      </c>
      <c r="P419" s="49" t="e">
        <f>SUM(Table26[[#This Row],[عملکرد دوره عملیاتی]:[عملکرد دوره ستادی]])</f>
        <v>#N/A</v>
      </c>
      <c r="Q419" s="48">
        <v>100</v>
      </c>
      <c r="R419" s="48">
        <f ca="1">OFFSET(Table10[[#Headers],[امتیاز]],MATCH(Table26[[#This Row],[رضایت]],Table10[کف],1),0)</f>
        <v>5</v>
      </c>
      <c r="S419" s="49" t="e">
        <f ca="1">(VLOOKUP(Table26[[#This Row],[شماره پرسنلی]],Table1[#All],16,FALSE)+Table26[[#This Row],[امتیاز کارکرد]]+Table26[[#This Row],[امتیاز رضایت]])*Table26[[#This Row],[رتبه کارمند]]*Table26[[#This Row],[امتیاز عملکرد]]</f>
        <v>#N/A</v>
      </c>
      <c r="T419" s="50" t="e">
        <f ca="1">ROUND(Table26[[#This Row],[امتیاز نهایی]]*'تنظیمات دوره'!$B$6,0)</f>
        <v>#N/A</v>
      </c>
      <c r="U419" s="46"/>
    </row>
    <row r="420" spans="1:21" s="54" customFormat="1" x14ac:dyDescent="0.15">
      <c r="A420" s="42">
        <v>417</v>
      </c>
      <c r="B420" s="35"/>
      <c r="C420" s="35" t="e">
        <f>VLOOKUP(Table26[[#This Row],[شماره پرسنلی]],Table1[[شماره پرسنلی]:[نام خانوادگی]],2,FALSE)&amp; " " &amp; VLOOKUP(Table26[[#This Row],[شماره پرسنلی]],Table1[[شماره پرسنلی]:[نام خانوادگی]],3,FALSE)</f>
        <v>#N/A</v>
      </c>
      <c r="D420" s="36" t="e">
        <f>VLOOKUP(Table26[[#This Row],[شماره پرسنلی]],Table1[#All],7,FALSE)</f>
        <v>#N/A</v>
      </c>
      <c r="E420" s="48" t="e">
        <f>VLOOKUP(Table26[[#This Row],[شماره پرسنلی]],Table1[#All],6,FALSE)</f>
        <v>#N/A</v>
      </c>
      <c r="F420" s="37">
        <v>432</v>
      </c>
      <c r="G420" s="49">
        <f>Table26[[#This Row],[کارکرد دوره (ساعت)]]/8*'جداول پایه'!$B$24</f>
        <v>5.4</v>
      </c>
      <c r="H420" s="37">
        <v>0</v>
      </c>
      <c r="I420" s="37">
        <v>13</v>
      </c>
      <c r="J420" s="37">
        <v>0</v>
      </c>
      <c r="K420" s="37">
        <v>0</v>
      </c>
      <c r="L420" s="37">
        <v>0</v>
      </c>
      <c r="M420" s="49" t="e">
        <f>IF(Table26[[#This Row],[جایگاه سازمانی]]="عملیاتی",(Table26[[#This Row],[تعداد ماموریت شهری]]/7+Table26[[#This Row],[تعداد ماموریت جاده ای]]/3)*0.1+1,0)</f>
        <v>#N/A</v>
      </c>
      <c r="N420" s="52" t="e">
        <f ca="1">IF(Table26[[#This Row],[جایگاه سازمانی]]="دیسپچ",OFFSET(TblDispatch[[#Headers],[امتیاز]],MATCH(Table26[[#This Row],[تعداد تماس در دوره]]/'تنظیمات دوره'!$B$3,TblDispatch[کف],1),0)*'تنظیمات دوره'!$B$3,0)</f>
        <v>#N/A</v>
      </c>
      <c r="O420" s="49" t="e">
        <f>IF(Table26[[#This Row],[جایگاه سازمانی]]="ستاد",(Table26[[#This Row],[تعداد بازدید میدانی در دوره]]/2+Table26[[#This Row],[تعداد فرماندهی حادثه در دوره]])*0.1+1,0)</f>
        <v>#N/A</v>
      </c>
      <c r="P420" s="49" t="e">
        <f>SUM(Table26[[#This Row],[عملکرد دوره عملیاتی]:[عملکرد دوره ستادی]])</f>
        <v>#N/A</v>
      </c>
      <c r="Q420" s="48">
        <v>100</v>
      </c>
      <c r="R420" s="48">
        <f ca="1">OFFSET(Table10[[#Headers],[امتیاز]],MATCH(Table26[[#This Row],[رضایت]],Table10[کف],1),0)</f>
        <v>5</v>
      </c>
      <c r="S420" s="49" t="e">
        <f ca="1">(VLOOKUP(Table26[[#This Row],[شماره پرسنلی]],Table1[#All],16,FALSE)+Table26[[#This Row],[امتیاز کارکرد]]+Table26[[#This Row],[امتیاز رضایت]])*Table26[[#This Row],[رتبه کارمند]]*Table26[[#This Row],[امتیاز عملکرد]]</f>
        <v>#N/A</v>
      </c>
      <c r="T420" s="50" t="e">
        <f ca="1">ROUND(Table26[[#This Row],[امتیاز نهایی]]*'تنظیمات دوره'!$B$6,0)</f>
        <v>#N/A</v>
      </c>
      <c r="U420" s="46"/>
    </row>
    <row r="421" spans="1:21" s="54" customFormat="1" x14ac:dyDescent="0.15">
      <c r="A421" s="42">
        <v>418</v>
      </c>
      <c r="B421" s="35"/>
      <c r="C421" s="35" t="e">
        <f>VLOOKUP(Table26[[#This Row],[شماره پرسنلی]],Table1[[شماره پرسنلی]:[نام خانوادگی]],2,FALSE)&amp; " " &amp; VLOOKUP(Table26[[#This Row],[شماره پرسنلی]],Table1[[شماره پرسنلی]:[نام خانوادگی]],3,FALSE)</f>
        <v>#N/A</v>
      </c>
      <c r="D421" s="36" t="e">
        <f>VLOOKUP(Table26[[#This Row],[شماره پرسنلی]],Table1[#All],7,FALSE)</f>
        <v>#N/A</v>
      </c>
      <c r="E421" s="48" t="e">
        <f>VLOOKUP(Table26[[#This Row],[شماره پرسنلی]],Table1[#All],6,FALSE)</f>
        <v>#N/A</v>
      </c>
      <c r="F421" s="37">
        <v>502</v>
      </c>
      <c r="G421" s="49">
        <f>Table26[[#This Row],[کارکرد دوره (ساعت)]]/8*'جداول پایه'!$B$24</f>
        <v>6.2750000000000004</v>
      </c>
      <c r="H421" s="37">
        <v>52</v>
      </c>
      <c r="I421" s="37">
        <v>0</v>
      </c>
      <c r="J421" s="37">
        <v>0</v>
      </c>
      <c r="K421" s="37">
        <v>0</v>
      </c>
      <c r="L421" s="37">
        <v>0</v>
      </c>
      <c r="M421" s="49" t="e">
        <f>IF(Table26[[#This Row],[جایگاه سازمانی]]="عملیاتی",(Table26[[#This Row],[تعداد ماموریت شهری]]/7+Table26[[#This Row],[تعداد ماموریت جاده ای]]/3)*0.1+1,0)</f>
        <v>#N/A</v>
      </c>
      <c r="N421" s="52" t="e">
        <f ca="1">IF(Table26[[#This Row],[جایگاه سازمانی]]="دیسپچ",OFFSET(TblDispatch[[#Headers],[امتیاز]],MATCH(Table26[[#This Row],[تعداد تماس در دوره]]/'تنظیمات دوره'!$B$3,TblDispatch[کف],1),0)*'تنظیمات دوره'!$B$3,0)</f>
        <v>#N/A</v>
      </c>
      <c r="O421" s="49" t="e">
        <f>IF(Table26[[#This Row],[جایگاه سازمانی]]="ستاد",(Table26[[#This Row],[تعداد بازدید میدانی در دوره]]/2+Table26[[#This Row],[تعداد فرماندهی حادثه در دوره]])*0.1+1,0)</f>
        <v>#N/A</v>
      </c>
      <c r="P421" s="49" t="e">
        <f>SUM(Table26[[#This Row],[عملکرد دوره عملیاتی]:[عملکرد دوره ستادی]])</f>
        <v>#N/A</v>
      </c>
      <c r="Q421" s="48">
        <v>100</v>
      </c>
      <c r="R421" s="48">
        <f ca="1">OFFSET(Table10[[#Headers],[امتیاز]],MATCH(Table26[[#This Row],[رضایت]],Table10[کف],1),0)</f>
        <v>5</v>
      </c>
      <c r="S421" s="49" t="e">
        <f ca="1">(VLOOKUP(Table26[[#This Row],[شماره پرسنلی]],Table1[#All],16,FALSE)+Table26[[#This Row],[امتیاز کارکرد]]+Table26[[#This Row],[امتیاز رضایت]])*Table26[[#This Row],[رتبه کارمند]]*Table26[[#This Row],[امتیاز عملکرد]]</f>
        <v>#N/A</v>
      </c>
      <c r="T421" s="50" t="e">
        <f ca="1">ROUND(Table26[[#This Row],[امتیاز نهایی]]*'تنظیمات دوره'!$B$6,0)</f>
        <v>#N/A</v>
      </c>
      <c r="U421" s="46"/>
    </row>
    <row r="422" spans="1:21" s="54" customFormat="1" x14ac:dyDescent="0.15">
      <c r="A422" s="42">
        <v>419</v>
      </c>
      <c r="B422" s="35"/>
      <c r="C422" s="35" t="e">
        <f>VLOOKUP(Table26[[#This Row],[شماره پرسنلی]],Table1[[شماره پرسنلی]:[نام خانوادگی]],2,FALSE)&amp; " " &amp; VLOOKUP(Table26[[#This Row],[شماره پرسنلی]],Table1[[شماره پرسنلی]:[نام خانوادگی]],3,FALSE)</f>
        <v>#N/A</v>
      </c>
      <c r="D422" s="36" t="e">
        <f>VLOOKUP(Table26[[#This Row],[شماره پرسنلی]],Table1[#All],7,FALSE)</f>
        <v>#N/A</v>
      </c>
      <c r="E422" s="48" t="e">
        <f>VLOOKUP(Table26[[#This Row],[شماره پرسنلی]],Table1[#All],6,FALSE)</f>
        <v>#N/A</v>
      </c>
      <c r="F422" s="37">
        <v>648</v>
      </c>
      <c r="G422" s="49">
        <f>Table26[[#This Row],[کارکرد دوره (ساعت)]]/8*'جداول پایه'!$B$24</f>
        <v>8.1</v>
      </c>
      <c r="H422" s="37">
        <v>0</v>
      </c>
      <c r="I422" s="37">
        <v>35</v>
      </c>
      <c r="J422" s="37">
        <v>0</v>
      </c>
      <c r="K422" s="37">
        <v>0</v>
      </c>
      <c r="L422" s="37">
        <v>0</v>
      </c>
      <c r="M422" s="49" t="e">
        <f>IF(Table26[[#This Row],[جایگاه سازمانی]]="عملیاتی",(Table26[[#This Row],[تعداد ماموریت شهری]]/7+Table26[[#This Row],[تعداد ماموریت جاده ای]]/3)*0.1+1,0)</f>
        <v>#N/A</v>
      </c>
      <c r="N422" s="52" t="e">
        <f ca="1">IF(Table26[[#This Row],[جایگاه سازمانی]]="دیسپچ",OFFSET(TblDispatch[[#Headers],[امتیاز]],MATCH(Table26[[#This Row],[تعداد تماس در دوره]]/'تنظیمات دوره'!$B$3,TblDispatch[کف],1),0)*'تنظیمات دوره'!$B$3,0)</f>
        <v>#N/A</v>
      </c>
      <c r="O422" s="49" t="e">
        <f>IF(Table26[[#This Row],[جایگاه سازمانی]]="ستاد",(Table26[[#This Row],[تعداد بازدید میدانی در دوره]]/2+Table26[[#This Row],[تعداد فرماندهی حادثه در دوره]])*0.1+1,0)</f>
        <v>#N/A</v>
      </c>
      <c r="P422" s="49" t="e">
        <f>SUM(Table26[[#This Row],[عملکرد دوره عملیاتی]:[عملکرد دوره ستادی]])</f>
        <v>#N/A</v>
      </c>
      <c r="Q422" s="48">
        <v>100</v>
      </c>
      <c r="R422" s="48">
        <f ca="1">OFFSET(Table10[[#Headers],[امتیاز]],MATCH(Table26[[#This Row],[رضایت]],Table10[کف],1),0)</f>
        <v>5</v>
      </c>
      <c r="S422" s="49" t="e">
        <f ca="1">(VLOOKUP(Table26[[#This Row],[شماره پرسنلی]],Table1[#All],16,FALSE)+Table26[[#This Row],[امتیاز کارکرد]]+Table26[[#This Row],[امتیاز رضایت]])*Table26[[#This Row],[رتبه کارمند]]*Table26[[#This Row],[امتیاز عملکرد]]</f>
        <v>#N/A</v>
      </c>
      <c r="T422" s="50" t="e">
        <f ca="1">ROUND(Table26[[#This Row],[امتیاز نهایی]]*'تنظیمات دوره'!$B$6,0)</f>
        <v>#N/A</v>
      </c>
      <c r="U422" s="46"/>
    </row>
    <row r="423" spans="1:21" s="54" customFormat="1" x14ac:dyDescent="0.15">
      <c r="A423" s="42">
        <v>420</v>
      </c>
      <c r="B423" s="35"/>
      <c r="C423" s="35" t="e">
        <f>VLOOKUP(Table26[[#This Row],[شماره پرسنلی]],Table1[[شماره پرسنلی]:[نام خانوادگی]],2,FALSE)&amp; " " &amp; VLOOKUP(Table26[[#This Row],[شماره پرسنلی]],Table1[[شماره پرسنلی]:[نام خانوادگی]],3,FALSE)</f>
        <v>#N/A</v>
      </c>
      <c r="D423" s="36" t="e">
        <f>VLOOKUP(Table26[[#This Row],[شماره پرسنلی]],Table1[#All],7,FALSE)</f>
        <v>#N/A</v>
      </c>
      <c r="E423" s="48" t="e">
        <f>VLOOKUP(Table26[[#This Row],[شماره پرسنلی]],Table1[#All],6,FALSE)</f>
        <v>#N/A</v>
      </c>
      <c r="F423" s="37">
        <v>516</v>
      </c>
      <c r="G423" s="49">
        <f>Table26[[#This Row],[کارکرد دوره (ساعت)]]/8*'جداول پایه'!$B$24</f>
        <v>6.45</v>
      </c>
      <c r="H423" s="37">
        <v>56</v>
      </c>
      <c r="I423" s="37">
        <v>0</v>
      </c>
      <c r="J423" s="37">
        <v>0</v>
      </c>
      <c r="K423" s="37">
        <v>0</v>
      </c>
      <c r="L423" s="37">
        <v>0</v>
      </c>
      <c r="M423" s="49" t="e">
        <f>IF(Table26[[#This Row],[جایگاه سازمانی]]="عملیاتی",(Table26[[#This Row],[تعداد ماموریت شهری]]/7+Table26[[#This Row],[تعداد ماموریت جاده ای]]/3)*0.1+1,0)</f>
        <v>#N/A</v>
      </c>
      <c r="N423" s="52" t="e">
        <f ca="1">IF(Table26[[#This Row],[جایگاه سازمانی]]="دیسپچ",OFFSET(TblDispatch[[#Headers],[امتیاز]],MATCH(Table26[[#This Row],[تعداد تماس در دوره]]/'تنظیمات دوره'!$B$3,TblDispatch[کف],1),0)*'تنظیمات دوره'!$B$3,0)</f>
        <v>#N/A</v>
      </c>
      <c r="O423" s="49" t="e">
        <f>IF(Table26[[#This Row],[جایگاه سازمانی]]="ستاد",(Table26[[#This Row],[تعداد بازدید میدانی در دوره]]/2+Table26[[#This Row],[تعداد فرماندهی حادثه در دوره]])*0.1+1,0)</f>
        <v>#N/A</v>
      </c>
      <c r="P423" s="49" t="e">
        <f>SUM(Table26[[#This Row],[عملکرد دوره عملیاتی]:[عملکرد دوره ستادی]])</f>
        <v>#N/A</v>
      </c>
      <c r="Q423" s="48">
        <v>100</v>
      </c>
      <c r="R423" s="48">
        <f ca="1">OFFSET(Table10[[#Headers],[امتیاز]],MATCH(Table26[[#This Row],[رضایت]],Table10[کف],1),0)</f>
        <v>5</v>
      </c>
      <c r="S423" s="49" t="e">
        <f ca="1">(VLOOKUP(Table26[[#This Row],[شماره پرسنلی]],Table1[#All],16,FALSE)+Table26[[#This Row],[امتیاز کارکرد]]+Table26[[#This Row],[امتیاز رضایت]])*Table26[[#This Row],[رتبه کارمند]]*Table26[[#This Row],[امتیاز عملکرد]]</f>
        <v>#N/A</v>
      </c>
      <c r="T423" s="50" t="e">
        <f ca="1">ROUND(Table26[[#This Row],[امتیاز نهایی]]*'تنظیمات دوره'!$B$6,0)</f>
        <v>#N/A</v>
      </c>
      <c r="U423" s="46"/>
    </row>
    <row r="424" spans="1:21" s="54" customFormat="1" x14ac:dyDescent="0.15">
      <c r="A424" s="42">
        <v>421</v>
      </c>
      <c r="B424" s="35"/>
      <c r="C424" s="35" t="e">
        <f>VLOOKUP(Table26[[#This Row],[شماره پرسنلی]],Table1[[شماره پرسنلی]:[نام خانوادگی]],2,FALSE)&amp; " " &amp; VLOOKUP(Table26[[#This Row],[شماره پرسنلی]],Table1[[شماره پرسنلی]:[نام خانوادگی]],3,FALSE)</f>
        <v>#N/A</v>
      </c>
      <c r="D424" s="36" t="e">
        <f>VLOOKUP(Table26[[#This Row],[شماره پرسنلی]],Table1[#All],7,FALSE)</f>
        <v>#N/A</v>
      </c>
      <c r="E424" s="48" t="e">
        <f>VLOOKUP(Table26[[#This Row],[شماره پرسنلی]],Table1[#All],6,FALSE)</f>
        <v>#N/A</v>
      </c>
      <c r="F424" s="37">
        <v>156</v>
      </c>
      <c r="G424" s="49">
        <f>Table26[[#This Row],[کارکرد دوره (ساعت)]]/8*'جداول پایه'!$B$24</f>
        <v>1.9500000000000002</v>
      </c>
      <c r="H424" s="37">
        <v>43</v>
      </c>
      <c r="I424" s="37">
        <v>0</v>
      </c>
      <c r="J424" s="37">
        <v>0</v>
      </c>
      <c r="K424" s="37">
        <v>0</v>
      </c>
      <c r="L424" s="37">
        <v>0</v>
      </c>
      <c r="M424" s="49" t="e">
        <f>IF(Table26[[#This Row],[جایگاه سازمانی]]="عملیاتی",(Table26[[#This Row],[تعداد ماموریت شهری]]/7+Table26[[#This Row],[تعداد ماموریت جاده ای]]/3)*0.1+1,0)</f>
        <v>#N/A</v>
      </c>
      <c r="N424" s="52" t="e">
        <f ca="1">IF(Table26[[#This Row],[جایگاه سازمانی]]="دیسپچ",OFFSET(TblDispatch[[#Headers],[امتیاز]],MATCH(Table26[[#This Row],[تعداد تماس در دوره]]/'تنظیمات دوره'!$B$3,TblDispatch[کف],1),0)*'تنظیمات دوره'!$B$3,0)</f>
        <v>#N/A</v>
      </c>
      <c r="O424" s="49" t="e">
        <f>IF(Table26[[#This Row],[جایگاه سازمانی]]="ستاد",(Table26[[#This Row],[تعداد بازدید میدانی در دوره]]/2+Table26[[#This Row],[تعداد فرماندهی حادثه در دوره]])*0.1+1,0)</f>
        <v>#N/A</v>
      </c>
      <c r="P424" s="49" t="e">
        <f>SUM(Table26[[#This Row],[عملکرد دوره عملیاتی]:[عملکرد دوره ستادی]])</f>
        <v>#N/A</v>
      </c>
      <c r="Q424" s="48">
        <v>100</v>
      </c>
      <c r="R424" s="48">
        <f ca="1">OFFSET(Table10[[#Headers],[امتیاز]],MATCH(Table26[[#This Row],[رضایت]],Table10[کف],1),0)</f>
        <v>5</v>
      </c>
      <c r="S424" s="49" t="e">
        <f ca="1">(VLOOKUP(Table26[[#This Row],[شماره پرسنلی]],Table1[#All],16,FALSE)+Table26[[#This Row],[امتیاز کارکرد]]+Table26[[#This Row],[امتیاز رضایت]])*Table26[[#This Row],[رتبه کارمند]]*Table26[[#This Row],[امتیاز عملکرد]]</f>
        <v>#N/A</v>
      </c>
      <c r="T424" s="50" t="e">
        <f ca="1">ROUND(Table26[[#This Row],[امتیاز نهایی]]*'تنظیمات دوره'!$B$6,0)</f>
        <v>#N/A</v>
      </c>
      <c r="U424" s="46"/>
    </row>
    <row r="425" spans="1:21" s="54" customFormat="1" x14ac:dyDescent="0.15">
      <c r="A425" s="42">
        <v>422</v>
      </c>
      <c r="B425" s="35"/>
      <c r="C425" s="35" t="e">
        <f>VLOOKUP(Table26[[#This Row],[شماره پرسنلی]],Table1[[شماره پرسنلی]:[نام خانوادگی]],2,FALSE)&amp; " " &amp; VLOOKUP(Table26[[#This Row],[شماره پرسنلی]],Table1[[شماره پرسنلی]:[نام خانوادگی]],3,FALSE)</f>
        <v>#N/A</v>
      </c>
      <c r="D425" s="36" t="e">
        <f>VLOOKUP(Table26[[#This Row],[شماره پرسنلی]],Table1[#All],7,FALSE)</f>
        <v>#N/A</v>
      </c>
      <c r="E425" s="48" t="e">
        <f>VLOOKUP(Table26[[#This Row],[شماره پرسنلی]],Table1[#All],6,FALSE)</f>
        <v>#N/A</v>
      </c>
      <c r="F425" s="37">
        <v>456</v>
      </c>
      <c r="G425" s="49">
        <f>Table26[[#This Row],[کارکرد دوره (ساعت)]]/8*'جداول پایه'!$B$24</f>
        <v>5.7</v>
      </c>
      <c r="H425" s="37">
        <v>0</v>
      </c>
      <c r="I425" s="37">
        <v>5</v>
      </c>
      <c r="J425" s="37">
        <v>0</v>
      </c>
      <c r="K425" s="37">
        <v>0</v>
      </c>
      <c r="L425" s="37">
        <v>0</v>
      </c>
      <c r="M425" s="49" t="e">
        <f>IF(Table26[[#This Row],[جایگاه سازمانی]]="عملیاتی",(Table26[[#This Row],[تعداد ماموریت شهری]]/7+Table26[[#This Row],[تعداد ماموریت جاده ای]]/3)*0.1+1,0)</f>
        <v>#N/A</v>
      </c>
      <c r="N425" s="52" t="e">
        <f ca="1">IF(Table26[[#This Row],[جایگاه سازمانی]]="دیسپچ",OFFSET(TblDispatch[[#Headers],[امتیاز]],MATCH(Table26[[#This Row],[تعداد تماس در دوره]]/'تنظیمات دوره'!$B$3,TblDispatch[کف],1),0)*'تنظیمات دوره'!$B$3,0)</f>
        <v>#N/A</v>
      </c>
      <c r="O425" s="49" t="e">
        <f>IF(Table26[[#This Row],[جایگاه سازمانی]]="ستاد",(Table26[[#This Row],[تعداد بازدید میدانی در دوره]]/2+Table26[[#This Row],[تعداد فرماندهی حادثه در دوره]])*0.1+1,0)</f>
        <v>#N/A</v>
      </c>
      <c r="P425" s="49" t="e">
        <f>SUM(Table26[[#This Row],[عملکرد دوره عملیاتی]:[عملکرد دوره ستادی]])</f>
        <v>#N/A</v>
      </c>
      <c r="Q425" s="48">
        <v>100</v>
      </c>
      <c r="R425" s="48">
        <f ca="1">OFFSET(Table10[[#Headers],[امتیاز]],MATCH(Table26[[#This Row],[رضایت]],Table10[کف],1),0)</f>
        <v>5</v>
      </c>
      <c r="S425" s="49" t="e">
        <f ca="1">(VLOOKUP(Table26[[#This Row],[شماره پرسنلی]],Table1[#All],16,FALSE)+Table26[[#This Row],[امتیاز کارکرد]]+Table26[[#This Row],[امتیاز رضایت]])*Table26[[#This Row],[رتبه کارمند]]*Table26[[#This Row],[امتیاز عملکرد]]</f>
        <v>#N/A</v>
      </c>
      <c r="T425" s="50" t="e">
        <f ca="1">ROUND(Table26[[#This Row],[امتیاز نهایی]]*'تنظیمات دوره'!$B$6,0)</f>
        <v>#N/A</v>
      </c>
      <c r="U425" s="46"/>
    </row>
    <row r="426" spans="1:21" s="54" customFormat="1" x14ac:dyDescent="0.15">
      <c r="A426" s="42">
        <v>423</v>
      </c>
      <c r="B426" s="35"/>
      <c r="C426" s="35" t="e">
        <f>VLOOKUP(Table26[[#This Row],[شماره پرسنلی]],Table1[[شماره پرسنلی]:[نام خانوادگی]],2,FALSE)&amp; " " &amp; VLOOKUP(Table26[[#This Row],[شماره پرسنلی]],Table1[[شماره پرسنلی]:[نام خانوادگی]],3,FALSE)</f>
        <v>#N/A</v>
      </c>
      <c r="D426" s="36" t="e">
        <f>VLOOKUP(Table26[[#This Row],[شماره پرسنلی]],Table1[#All],7,FALSE)</f>
        <v>#N/A</v>
      </c>
      <c r="E426" s="48" t="e">
        <f>VLOOKUP(Table26[[#This Row],[شماره پرسنلی]],Table1[#All],6,FALSE)</f>
        <v>#N/A</v>
      </c>
      <c r="F426" s="37">
        <v>384</v>
      </c>
      <c r="G426" s="49">
        <f>Table26[[#This Row],[کارکرد دوره (ساعت)]]/8*'جداول پایه'!$B$24</f>
        <v>4.8000000000000007</v>
      </c>
      <c r="H426" s="37">
        <v>25</v>
      </c>
      <c r="I426" s="37">
        <v>0</v>
      </c>
      <c r="J426" s="37">
        <v>0</v>
      </c>
      <c r="K426" s="37">
        <v>0</v>
      </c>
      <c r="L426" s="37">
        <v>0</v>
      </c>
      <c r="M426" s="49" t="e">
        <f>IF(Table26[[#This Row],[جایگاه سازمانی]]="عملیاتی",(Table26[[#This Row],[تعداد ماموریت شهری]]/7+Table26[[#This Row],[تعداد ماموریت جاده ای]]/3)*0.1+1,0)</f>
        <v>#N/A</v>
      </c>
      <c r="N426" s="52" t="e">
        <f ca="1">IF(Table26[[#This Row],[جایگاه سازمانی]]="دیسپچ",OFFSET(TblDispatch[[#Headers],[امتیاز]],MATCH(Table26[[#This Row],[تعداد تماس در دوره]]/'تنظیمات دوره'!$B$3,TblDispatch[کف],1),0)*'تنظیمات دوره'!$B$3,0)</f>
        <v>#N/A</v>
      </c>
      <c r="O426" s="49" t="e">
        <f>IF(Table26[[#This Row],[جایگاه سازمانی]]="ستاد",(Table26[[#This Row],[تعداد بازدید میدانی در دوره]]/2+Table26[[#This Row],[تعداد فرماندهی حادثه در دوره]])*0.1+1,0)</f>
        <v>#N/A</v>
      </c>
      <c r="P426" s="49" t="e">
        <f>SUM(Table26[[#This Row],[عملکرد دوره عملیاتی]:[عملکرد دوره ستادی]])</f>
        <v>#N/A</v>
      </c>
      <c r="Q426" s="48">
        <v>100</v>
      </c>
      <c r="R426" s="48">
        <f ca="1">OFFSET(Table10[[#Headers],[امتیاز]],MATCH(Table26[[#This Row],[رضایت]],Table10[کف],1),0)</f>
        <v>5</v>
      </c>
      <c r="S426" s="49" t="e">
        <f ca="1">(VLOOKUP(Table26[[#This Row],[شماره پرسنلی]],Table1[#All],16,FALSE)+Table26[[#This Row],[امتیاز کارکرد]]+Table26[[#This Row],[امتیاز رضایت]])*Table26[[#This Row],[رتبه کارمند]]*Table26[[#This Row],[امتیاز عملکرد]]</f>
        <v>#N/A</v>
      </c>
      <c r="T426" s="50" t="e">
        <f ca="1">ROUND(Table26[[#This Row],[امتیاز نهایی]]*'تنظیمات دوره'!$B$6,0)</f>
        <v>#N/A</v>
      </c>
      <c r="U426" s="46"/>
    </row>
    <row r="427" spans="1:21" s="54" customFormat="1" x14ac:dyDescent="0.15">
      <c r="A427" s="42">
        <v>424</v>
      </c>
      <c r="B427" s="35"/>
      <c r="C427" s="35" t="e">
        <f>VLOOKUP(Table26[[#This Row],[شماره پرسنلی]],Table1[[شماره پرسنلی]:[نام خانوادگی]],2,FALSE)&amp; " " &amp; VLOOKUP(Table26[[#This Row],[شماره پرسنلی]],Table1[[شماره پرسنلی]:[نام خانوادگی]],3,FALSE)</f>
        <v>#N/A</v>
      </c>
      <c r="D427" s="36" t="e">
        <f>VLOOKUP(Table26[[#This Row],[شماره پرسنلی]],Table1[#All],7,FALSE)</f>
        <v>#N/A</v>
      </c>
      <c r="E427" s="48" t="e">
        <f>VLOOKUP(Table26[[#This Row],[شماره پرسنلی]],Table1[#All],6,FALSE)</f>
        <v>#N/A</v>
      </c>
      <c r="F427" s="37">
        <v>336</v>
      </c>
      <c r="G427" s="49">
        <f>Table26[[#This Row],[کارکرد دوره (ساعت)]]/8*'جداول پایه'!$B$24</f>
        <v>4.2</v>
      </c>
      <c r="H427" s="37">
        <v>0</v>
      </c>
      <c r="I427" s="37">
        <v>9</v>
      </c>
      <c r="J427" s="37">
        <v>0</v>
      </c>
      <c r="K427" s="37">
        <v>0</v>
      </c>
      <c r="L427" s="37">
        <v>0</v>
      </c>
      <c r="M427" s="49" t="e">
        <f>IF(Table26[[#This Row],[جایگاه سازمانی]]="عملیاتی",(Table26[[#This Row],[تعداد ماموریت شهری]]/7+Table26[[#This Row],[تعداد ماموریت جاده ای]]/3)*0.1+1,0)</f>
        <v>#N/A</v>
      </c>
      <c r="N427" s="52" t="e">
        <f ca="1">IF(Table26[[#This Row],[جایگاه سازمانی]]="دیسپچ",OFFSET(TblDispatch[[#Headers],[امتیاز]],MATCH(Table26[[#This Row],[تعداد تماس در دوره]]/'تنظیمات دوره'!$B$3,TblDispatch[کف],1),0)*'تنظیمات دوره'!$B$3,0)</f>
        <v>#N/A</v>
      </c>
      <c r="O427" s="49" t="e">
        <f>IF(Table26[[#This Row],[جایگاه سازمانی]]="ستاد",(Table26[[#This Row],[تعداد بازدید میدانی در دوره]]/2+Table26[[#This Row],[تعداد فرماندهی حادثه در دوره]])*0.1+1,0)</f>
        <v>#N/A</v>
      </c>
      <c r="P427" s="49" t="e">
        <f>SUM(Table26[[#This Row],[عملکرد دوره عملیاتی]:[عملکرد دوره ستادی]])</f>
        <v>#N/A</v>
      </c>
      <c r="Q427" s="48">
        <v>100</v>
      </c>
      <c r="R427" s="48">
        <f ca="1">OFFSET(Table10[[#Headers],[امتیاز]],MATCH(Table26[[#This Row],[رضایت]],Table10[کف],1),0)</f>
        <v>5</v>
      </c>
      <c r="S427" s="49" t="e">
        <f ca="1">(VLOOKUP(Table26[[#This Row],[شماره پرسنلی]],Table1[#All],16,FALSE)+Table26[[#This Row],[امتیاز کارکرد]]+Table26[[#This Row],[امتیاز رضایت]])*Table26[[#This Row],[رتبه کارمند]]*Table26[[#This Row],[امتیاز عملکرد]]</f>
        <v>#N/A</v>
      </c>
      <c r="T427" s="50" t="e">
        <f ca="1">ROUND(Table26[[#This Row],[امتیاز نهایی]]*'تنظیمات دوره'!$B$6,0)</f>
        <v>#N/A</v>
      </c>
      <c r="U427" s="46"/>
    </row>
    <row r="428" spans="1:21" s="54" customFormat="1" x14ac:dyDescent="0.15">
      <c r="A428" s="42">
        <v>425</v>
      </c>
      <c r="B428" s="35"/>
      <c r="C428" s="35" t="e">
        <f>VLOOKUP(Table26[[#This Row],[شماره پرسنلی]],Table1[[شماره پرسنلی]:[نام خانوادگی]],2,FALSE)&amp; " " &amp; VLOOKUP(Table26[[#This Row],[شماره پرسنلی]],Table1[[شماره پرسنلی]:[نام خانوادگی]],3,FALSE)</f>
        <v>#N/A</v>
      </c>
      <c r="D428" s="36" t="e">
        <f>VLOOKUP(Table26[[#This Row],[شماره پرسنلی]],Table1[#All],7,FALSE)</f>
        <v>#N/A</v>
      </c>
      <c r="E428" s="48" t="e">
        <f>VLOOKUP(Table26[[#This Row],[شماره پرسنلی]],Table1[#All],6,FALSE)</f>
        <v>#N/A</v>
      </c>
      <c r="F428" s="37">
        <v>480</v>
      </c>
      <c r="G428" s="49">
        <f>Table26[[#This Row],[کارکرد دوره (ساعت)]]/8*'جداول پایه'!$B$24</f>
        <v>6</v>
      </c>
      <c r="H428" s="37">
        <v>0</v>
      </c>
      <c r="I428" s="37">
        <v>5</v>
      </c>
      <c r="J428" s="37">
        <v>0</v>
      </c>
      <c r="K428" s="37">
        <v>0</v>
      </c>
      <c r="L428" s="37">
        <v>0</v>
      </c>
      <c r="M428" s="49" t="e">
        <f>IF(Table26[[#This Row],[جایگاه سازمانی]]="عملیاتی",(Table26[[#This Row],[تعداد ماموریت شهری]]/7+Table26[[#This Row],[تعداد ماموریت جاده ای]]/3)*0.1+1,0)</f>
        <v>#N/A</v>
      </c>
      <c r="N428" s="52" t="e">
        <f ca="1">IF(Table26[[#This Row],[جایگاه سازمانی]]="دیسپچ",OFFSET(TblDispatch[[#Headers],[امتیاز]],MATCH(Table26[[#This Row],[تعداد تماس در دوره]]/'تنظیمات دوره'!$B$3,TblDispatch[کف],1),0)*'تنظیمات دوره'!$B$3,0)</f>
        <v>#N/A</v>
      </c>
      <c r="O428" s="49" t="e">
        <f>IF(Table26[[#This Row],[جایگاه سازمانی]]="ستاد",(Table26[[#This Row],[تعداد بازدید میدانی در دوره]]/2+Table26[[#This Row],[تعداد فرماندهی حادثه در دوره]])*0.1+1,0)</f>
        <v>#N/A</v>
      </c>
      <c r="P428" s="49" t="e">
        <f>SUM(Table26[[#This Row],[عملکرد دوره عملیاتی]:[عملکرد دوره ستادی]])</f>
        <v>#N/A</v>
      </c>
      <c r="Q428" s="48">
        <v>100</v>
      </c>
      <c r="R428" s="48">
        <f ca="1">OFFSET(Table10[[#Headers],[امتیاز]],MATCH(Table26[[#This Row],[رضایت]],Table10[کف],1),0)</f>
        <v>5</v>
      </c>
      <c r="S428" s="49" t="e">
        <f ca="1">(VLOOKUP(Table26[[#This Row],[شماره پرسنلی]],Table1[#All],16,FALSE)+Table26[[#This Row],[امتیاز کارکرد]]+Table26[[#This Row],[امتیاز رضایت]])*Table26[[#This Row],[رتبه کارمند]]*Table26[[#This Row],[امتیاز عملکرد]]</f>
        <v>#N/A</v>
      </c>
      <c r="T428" s="50" t="e">
        <f ca="1">ROUND(Table26[[#This Row],[امتیاز نهایی]]*'تنظیمات دوره'!$B$6,0)</f>
        <v>#N/A</v>
      </c>
      <c r="U428" s="46"/>
    </row>
    <row r="429" spans="1:21" s="54" customFormat="1" x14ac:dyDescent="0.15">
      <c r="A429" s="42">
        <v>426</v>
      </c>
      <c r="B429" s="35"/>
      <c r="C429" s="35" t="e">
        <f>VLOOKUP(Table26[[#This Row],[شماره پرسنلی]],Table1[[شماره پرسنلی]:[نام خانوادگی]],2,FALSE)&amp; " " &amp; VLOOKUP(Table26[[#This Row],[شماره پرسنلی]],Table1[[شماره پرسنلی]:[نام خانوادگی]],3,FALSE)</f>
        <v>#N/A</v>
      </c>
      <c r="D429" s="36" t="e">
        <f>VLOOKUP(Table26[[#This Row],[شماره پرسنلی]],Table1[#All],7,FALSE)</f>
        <v>#N/A</v>
      </c>
      <c r="E429" s="48" t="e">
        <f>VLOOKUP(Table26[[#This Row],[شماره پرسنلی]],Table1[#All],6,FALSE)</f>
        <v>#N/A</v>
      </c>
      <c r="F429" s="37">
        <v>288</v>
      </c>
      <c r="G429" s="49">
        <f>Table26[[#This Row],[کارکرد دوره (ساعت)]]/8*'جداول پایه'!$B$24</f>
        <v>3.6</v>
      </c>
      <c r="H429" s="37">
        <v>45</v>
      </c>
      <c r="I429" s="37">
        <v>1</v>
      </c>
      <c r="J429" s="37">
        <v>0</v>
      </c>
      <c r="K429" s="37">
        <v>0</v>
      </c>
      <c r="L429" s="37">
        <v>0</v>
      </c>
      <c r="M429" s="49" t="e">
        <f>IF(Table26[[#This Row],[جایگاه سازمانی]]="عملیاتی",(Table26[[#This Row],[تعداد ماموریت شهری]]/7+Table26[[#This Row],[تعداد ماموریت جاده ای]]/3)*0.1+1,0)</f>
        <v>#N/A</v>
      </c>
      <c r="N429" s="52" t="e">
        <f ca="1">IF(Table26[[#This Row],[جایگاه سازمانی]]="دیسپچ",OFFSET(TblDispatch[[#Headers],[امتیاز]],MATCH(Table26[[#This Row],[تعداد تماس در دوره]]/'تنظیمات دوره'!$B$3,TblDispatch[کف],1),0)*'تنظیمات دوره'!$B$3,0)</f>
        <v>#N/A</v>
      </c>
      <c r="O429" s="49" t="e">
        <f>IF(Table26[[#This Row],[جایگاه سازمانی]]="ستاد",(Table26[[#This Row],[تعداد بازدید میدانی در دوره]]/2+Table26[[#This Row],[تعداد فرماندهی حادثه در دوره]])*0.1+1,0)</f>
        <v>#N/A</v>
      </c>
      <c r="P429" s="49" t="e">
        <f>SUM(Table26[[#This Row],[عملکرد دوره عملیاتی]:[عملکرد دوره ستادی]])</f>
        <v>#N/A</v>
      </c>
      <c r="Q429" s="48">
        <v>90</v>
      </c>
      <c r="R429" s="48">
        <f ca="1">OFFSET(Table10[[#Headers],[امتیاز]],MATCH(Table26[[#This Row],[رضایت]],Table10[کف],1),0)</f>
        <v>3.6</v>
      </c>
      <c r="S429" s="49" t="e">
        <f ca="1">(VLOOKUP(Table26[[#This Row],[شماره پرسنلی]],Table1[#All],16,FALSE)+Table26[[#This Row],[امتیاز کارکرد]]+Table26[[#This Row],[امتیاز رضایت]])*Table26[[#This Row],[رتبه کارمند]]*Table26[[#This Row],[امتیاز عملکرد]]</f>
        <v>#N/A</v>
      </c>
      <c r="T429" s="50" t="e">
        <f ca="1">ROUND(Table26[[#This Row],[امتیاز نهایی]]*'تنظیمات دوره'!$B$6,0)</f>
        <v>#N/A</v>
      </c>
      <c r="U429" s="46"/>
    </row>
    <row r="430" spans="1:21" s="54" customFormat="1" x14ac:dyDescent="0.15">
      <c r="A430" s="42">
        <v>427</v>
      </c>
      <c r="B430" s="35"/>
      <c r="C430" s="35" t="e">
        <f>VLOOKUP(Table26[[#This Row],[شماره پرسنلی]],Table1[[شماره پرسنلی]:[نام خانوادگی]],2,FALSE)&amp; " " &amp; VLOOKUP(Table26[[#This Row],[شماره پرسنلی]],Table1[[شماره پرسنلی]:[نام خانوادگی]],3,FALSE)</f>
        <v>#N/A</v>
      </c>
      <c r="D430" s="36" t="e">
        <f>VLOOKUP(Table26[[#This Row],[شماره پرسنلی]],Table1[#All],7,FALSE)</f>
        <v>#N/A</v>
      </c>
      <c r="E430" s="48" t="e">
        <f>VLOOKUP(Table26[[#This Row],[شماره پرسنلی]],Table1[#All],6,FALSE)</f>
        <v>#N/A</v>
      </c>
      <c r="F430" s="37">
        <v>240</v>
      </c>
      <c r="G430" s="49">
        <f>Table26[[#This Row],[کارکرد دوره (ساعت)]]/8*'جداول پایه'!$B$24</f>
        <v>3</v>
      </c>
      <c r="H430" s="37">
        <v>1</v>
      </c>
      <c r="I430" s="37">
        <v>7</v>
      </c>
      <c r="J430" s="37">
        <v>0</v>
      </c>
      <c r="K430" s="37">
        <v>0</v>
      </c>
      <c r="L430" s="37">
        <v>0</v>
      </c>
      <c r="M430" s="49" t="e">
        <f>IF(Table26[[#This Row],[جایگاه سازمانی]]="عملیاتی",(Table26[[#This Row],[تعداد ماموریت شهری]]/7+Table26[[#This Row],[تعداد ماموریت جاده ای]]/3)*0.1+1,0)</f>
        <v>#N/A</v>
      </c>
      <c r="N430" s="52" t="e">
        <f ca="1">IF(Table26[[#This Row],[جایگاه سازمانی]]="دیسپچ",OFFSET(TblDispatch[[#Headers],[امتیاز]],MATCH(Table26[[#This Row],[تعداد تماس در دوره]]/'تنظیمات دوره'!$B$3,TblDispatch[کف],1),0)*'تنظیمات دوره'!$B$3,0)</f>
        <v>#N/A</v>
      </c>
      <c r="O430" s="49" t="e">
        <f>IF(Table26[[#This Row],[جایگاه سازمانی]]="ستاد",(Table26[[#This Row],[تعداد بازدید میدانی در دوره]]/2+Table26[[#This Row],[تعداد فرماندهی حادثه در دوره]])*0.1+1,0)</f>
        <v>#N/A</v>
      </c>
      <c r="P430" s="49" t="e">
        <f>SUM(Table26[[#This Row],[عملکرد دوره عملیاتی]:[عملکرد دوره ستادی]])</f>
        <v>#N/A</v>
      </c>
      <c r="Q430" s="48">
        <v>100</v>
      </c>
      <c r="R430" s="48">
        <f ca="1">OFFSET(Table10[[#Headers],[امتیاز]],MATCH(Table26[[#This Row],[رضایت]],Table10[کف],1),0)</f>
        <v>5</v>
      </c>
      <c r="S430" s="49" t="e">
        <f ca="1">(VLOOKUP(Table26[[#This Row],[شماره پرسنلی]],Table1[#All],16,FALSE)+Table26[[#This Row],[امتیاز کارکرد]]+Table26[[#This Row],[امتیاز رضایت]])*Table26[[#This Row],[رتبه کارمند]]*Table26[[#This Row],[امتیاز عملکرد]]</f>
        <v>#N/A</v>
      </c>
      <c r="T430" s="50" t="e">
        <f ca="1">ROUND(Table26[[#This Row],[امتیاز نهایی]]*'تنظیمات دوره'!$B$6,0)</f>
        <v>#N/A</v>
      </c>
      <c r="U430" s="46"/>
    </row>
    <row r="431" spans="1:21" s="54" customFormat="1" ht="22.9" customHeight="1" x14ac:dyDescent="0.15">
      <c r="A431" s="42">
        <v>428</v>
      </c>
      <c r="B431" s="66"/>
      <c r="C431" s="67" t="e">
        <f>VLOOKUP(Table26[[#This Row],[شماره پرسنلی]],Table1[[شماره پرسنلی]:[نام خانوادگی]],2,FALSE)&amp; " " &amp; VLOOKUP(Table26[[#This Row],[شماره پرسنلی]],Table1[[شماره پرسنلی]:[نام خانوادگی]],3,FALSE)</f>
        <v>#N/A</v>
      </c>
      <c r="D431" s="67" t="e">
        <f>VLOOKUP(Table26[[#This Row],[شماره پرسنلی]],Table1[#All],7,FALSE)</f>
        <v>#N/A</v>
      </c>
      <c r="E431" s="68">
        <v>1</v>
      </c>
      <c r="F431" s="69">
        <v>769</v>
      </c>
      <c r="G431" s="70">
        <f>Table26[[#This Row],[کارکرد دوره (ساعت)]]/8*'جداول پایه'!$B$24</f>
        <v>9.6125000000000007</v>
      </c>
      <c r="H431" s="69">
        <v>30</v>
      </c>
      <c r="I431" s="69">
        <v>30</v>
      </c>
      <c r="J431" s="69">
        <v>0</v>
      </c>
      <c r="K431" s="69">
        <v>0</v>
      </c>
      <c r="L431" s="69">
        <v>0</v>
      </c>
      <c r="M431" s="70" t="e">
        <f>IF(Table26[[#This Row],[جایگاه سازمانی]]="عملیاتی",(Table26[[#This Row],[تعداد ماموریت شهری]]/7+Table26[[#This Row],[تعداد ماموریت جاده ای]]/3)*0.1+1,0)</f>
        <v>#N/A</v>
      </c>
      <c r="N431" s="71" t="e">
        <f ca="1">IF(Table26[[#This Row],[جایگاه سازمانی]]="دیسپچ",OFFSET(TblDispatch[[#Headers],[امتیاز]],MATCH(Table26[[#This Row],[تعداد تماس در دوره]]/'تنظیمات دوره'!$B$3,TblDispatch[کف],1),0)*'تنظیمات دوره'!$B$3,0)</f>
        <v>#N/A</v>
      </c>
      <c r="O431" s="70" t="e">
        <f>IF(Table26[[#This Row],[جایگاه سازمانی]]="ستاد",(Table26[[#This Row],[تعداد بازدید میدانی در دوره]]/2+Table26[[#This Row],[تعداد فرماندهی حادثه در دوره]])*0.1+1,0)</f>
        <v>#N/A</v>
      </c>
      <c r="P431" s="70" t="e">
        <f>SUM(Table26[[#This Row],[عملکرد دوره عملیاتی]:[عملکرد دوره ستادی]])</f>
        <v>#N/A</v>
      </c>
      <c r="Q431" s="68">
        <v>100</v>
      </c>
      <c r="R431" s="68">
        <f ca="1">OFFSET(Table10[[#Headers],[امتیاز]],MATCH(Table26[[#This Row],[رضایت]],Table10[کف],1),0)</f>
        <v>5</v>
      </c>
      <c r="S431" s="70" t="e">
        <f ca="1">(VLOOKUP(Table26[[#This Row],[شماره پرسنلی]],Table1[#All],16,FALSE)+Table26[[#This Row],[امتیاز کارکرد]]+Table26[[#This Row],[امتیاز رضایت]])*Table26[[#This Row],[رتبه کارمند]]*Table26[[#This Row],[امتیاز عملکرد]]</f>
        <v>#N/A</v>
      </c>
      <c r="T431" s="78" t="e">
        <f ca="1">ROUND(Table26[[#This Row],[امتیاز نهایی]]*'تنظیمات دوره'!$B$6,0)</f>
        <v>#N/A</v>
      </c>
      <c r="U431" s="43"/>
    </row>
    <row r="432" spans="1:21" s="54" customFormat="1" ht="22.9" customHeight="1" x14ac:dyDescent="0.15">
      <c r="A432" s="42">
        <v>429</v>
      </c>
      <c r="B432" s="35"/>
      <c r="C432" s="36" t="e">
        <f>VLOOKUP(Table26[[#This Row],[شماره پرسنلی]],Table1[[شماره پرسنلی]:[نام خانوادگی]],2,FALSE)&amp; " " &amp; VLOOKUP(Table26[[#This Row],[شماره پرسنلی]],Table1[[شماره پرسنلی]:[نام خانوادگی]],3,FALSE)</f>
        <v>#N/A</v>
      </c>
      <c r="D432" s="36" t="s">
        <v>9</v>
      </c>
      <c r="E432" s="48" t="e">
        <f>VLOOKUP(Table26[[#This Row],[شماره پرسنلی]],Table1[#All],6,FALSE)</f>
        <v>#N/A</v>
      </c>
      <c r="F432" s="37">
        <v>528</v>
      </c>
      <c r="G432" s="49">
        <f>Table26[[#This Row],[کارکرد دوره (ساعت)]]/8*'جداول پایه'!$B$24</f>
        <v>6.6000000000000005</v>
      </c>
      <c r="H432" s="37">
        <v>36</v>
      </c>
      <c r="I432" s="37">
        <v>0</v>
      </c>
      <c r="J432" s="37">
        <v>0</v>
      </c>
      <c r="K432" s="37">
        <v>0</v>
      </c>
      <c r="L432" s="37">
        <v>0</v>
      </c>
      <c r="M432" s="49">
        <f>IF(Table26[[#This Row],[جایگاه سازمانی]]="عملیاتی",(Table26[[#This Row],[تعداد ماموریت شهری]]/7+Table26[[#This Row],[تعداد ماموریت جاده ای]]/3)*0.1+1,0)</f>
        <v>1.5142857142857142</v>
      </c>
      <c r="N432" s="52">
        <f ca="1">IF(Table26[[#This Row],[جایگاه سازمانی]]="دیسپچ",OFFSET(TblDispatch[[#Headers],[امتیاز]],MATCH(Table26[[#This Row],[تعداد تماس در دوره]]/'تنظیمات دوره'!$B$3,TblDispatch[کف],1),0)*'تنظیمات دوره'!$B$3,0)</f>
        <v>0</v>
      </c>
      <c r="O432" s="49">
        <f>IF(Table26[[#This Row],[جایگاه سازمانی]]="ستاد",(Table26[[#This Row],[تعداد بازدید میدانی در دوره]]/2+Table26[[#This Row],[تعداد فرماندهی حادثه در دوره]])*0.1+1,0)</f>
        <v>0</v>
      </c>
      <c r="P432" s="49">
        <f ca="1">SUM(Table26[[#This Row],[عملکرد دوره عملیاتی]:[عملکرد دوره ستادی]])</f>
        <v>1.5142857142857142</v>
      </c>
      <c r="Q432" s="48">
        <v>100</v>
      </c>
      <c r="R432" s="48">
        <f ca="1">OFFSET(Table10[[#Headers],[امتیاز]],MATCH(Table26[[#This Row],[رضایت]],Table10[کف],1),0)</f>
        <v>5</v>
      </c>
      <c r="S432" s="49" t="e">
        <f ca="1">(VLOOKUP(Table26[[#This Row],[شماره پرسنلی]],Table1[#All],16,FALSE)+Table26[[#This Row],[امتیاز کارکرد]]+Table26[[#This Row],[امتیاز رضایت]])*Table26[[#This Row],[رتبه کارمند]]*Table26[[#This Row],[امتیاز عملکرد]]</f>
        <v>#N/A</v>
      </c>
      <c r="T432" s="50" t="e">
        <f ca="1">ROUND(Table26[[#This Row],[امتیاز نهایی]]*'تنظیمات دوره'!$B$6,0)</f>
        <v>#N/A</v>
      </c>
      <c r="U432" s="43"/>
    </row>
    <row r="433" spans="1:21" s="54" customFormat="1" x14ac:dyDescent="0.15">
      <c r="A433" s="42">
        <v>430</v>
      </c>
      <c r="B433" s="35"/>
      <c r="C433" s="36" t="e">
        <f>VLOOKUP(Table26[[#This Row],[شماره پرسنلی]],Table1[[شماره پرسنلی]:[نام خانوادگی]],2,FALSE)&amp; " " &amp; VLOOKUP(Table26[[#This Row],[شماره پرسنلی]],Table1[[شماره پرسنلی]:[نام خانوادگی]],3,FALSE)</f>
        <v>#N/A</v>
      </c>
      <c r="D433" s="36" t="e">
        <f>VLOOKUP(Table26[[#This Row],[شماره پرسنلی]],Table1[#All],7,FALSE)</f>
        <v>#N/A</v>
      </c>
      <c r="E433" s="48" t="e">
        <f>VLOOKUP(Table26[[#This Row],[شماره پرسنلی]],Table1[#All],6,FALSE)</f>
        <v>#N/A</v>
      </c>
      <c r="F433" s="37">
        <v>384</v>
      </c>
      <c r="G433" s="49">
        <f>Table26[[#This Row],[کارکرد دوره (ساعت)]]/8*'جداول پایه'!$B$24</f>
        <v>4.8000000000000007</v>
      </c>
      <c r="H433" s="37">
        <v>0</v>
      </c>
      <c r="I433" s="37">
        <v>8</v>
      </c>
      <c r="J433" s="37">
        <v>0</v>
      </c>
      <c r="K433" s="37">
        <v>0</v>
      </c>
      <c r="L433" s="37">
        <v>0</v>
      </c>
      <c r="M433" s="49" t="e">
        <f>IF(Table26[[#This Row],[جایگاه سازمانی]]="عملیاتی",(Table26[[#This Row],[تعداد ماموریت شهری]]/7+Table26[[#This Row],[تعداد ماموریت جاده ای]]/3)*0.1+1,0)</f>
        <v>#N/A</v>
      </c>
      <c r="N433" s="52" t="e">
        <f ca="1">IF(Table26[[#This Row],[جایگاه سازمانی]]="دیسپچ",OFFSET(TblDispatch[[#Headers],[امتیاز]],MATCH(Table26[[#This Row],[تعداد تماس در دوره]]/'تنظیمات دوره'!$B$3,TblDispatch[کف],1),0)*'تنظیمات دوره'!$B$3,0)</f>
        <v>#N/A</v>
      </c>
      <c r="O433" s="49" t="e">
        <f>IF(Table26[[#This Row],[جایگاه سازمانی]]="ستاد",(Table26[[#This Row],[تعداد بازدید میدانی در دوره]]/2+Table26[[#This Row],[تعداد فرماندهی حادثه در دوره]])*0.1+1,0)</f>
        <v>#N/A</v>
      </c>
      <c r="P433" s="49" t="e">
        <f>SUM(Table26[[#This Row],[عملکرد دوره عملیاتی]:[عملکرد دوره ستادی]])</f>
        <v>#N/A</v>
      </c>
      <c r="Q433" s="48">
        <v>100</v>
      </c>
      <c r="R433" s="48">
        <f ca="1">OFFSET(Table10[[#Headers],[امتیاز]],MATCH(Table26[[#This Row],[رضایت]],Table10[کف],1),0)</f>
        <v>5</v>
      </c>
      <c r="S433" s="49" t="e">
        <f ca="1">(VLOOKUP(Table26[[#This Row],[شماره پرسنلی]],Table1[#All],16,FALSE)+Table26[[#This Row],[امتیاز کارکرد]]+Table26[[#This Row],[امتیاز رضایت]])*Table26[[#This Row],[رتبه کارمند]]*Table26[[#This Row],[امتیاز عملکرد]]</f>
        <v>#N/A</v>
      </c>
      <c r="T433" s="50" t="e">
        <f ca="1">ROUND(Table26[[#This Row],[امتیاز نهایی]]*'تنظیمات دوره'!$B$6,0)</f>
        <v>#N/A</v>
      </c>
      <c r="U433" s="43"/>
    </row>
    <row r="434" spans="1:21" s="54" customFormat="1" x14ac:dyDescent="0.15">
      <c r="A434" s="42">
        <v>431</v>
      </c>
      <c r="B434" s="35"/>
      <c r="C434" s="36" t="e">
        <f>VLOOKUP(Table26[[#This Row],[شماره پرسنلی]],Table1[[شماره پرسنلی]:[نام خانوادگی]],2,FALSE)&amp; " " &amp; VLOOKUP(Table26[[#This Row],[شماره پرسنلی]],Table1[[شماره پرسنلی]:[نام خانوادگی]],3,FALSE)</f>
        <v>#N/A</v>
      </c>
      <c r="D434" s="36" t="e">
        <f>VLOOKUP(Table26[[#This Row],[شماره پرسنلی]],Table1[#All],7,FALSE)</f>
        <v>#N/A</v>
      </c>
      <c r="E434" s="48" t="e">
        <f>VLOOKUP(Table26[[#This Row],[شماره پرسنلی]],Table1[#All],6,FALSE)</f>
        <v>#N/A</v>
      </c>
      <c r="F434" s="37">
        <v>360</v>
      </c>
      <c r="G434" s="49">
        <f>Table26[[#This Row],[کارکرد دوره (ساعت)]]/8*'جداول پایه'!$B$24</f>
        <v>4.5</v>
      </c>
      <c r="H434" s="37">
        <v>1</v>
      </c>
      <c r="I434" s="37">
        <v>11</v>
      </c>
      <c r="J434" s="37">
        <v>0</v>
      </c>
      <c r="K434" s="37">
        <v>0</v>
      </c>
      <c r="L434" s="37">
        <v>0</v>
      </c>
      <c r="M434" s="49" t="e">
        <f>IF(Table26[[#This Row],[جایگاه سازمانی]]="عملیاتی",(Table26[[#This Row],[تعداد ماموریت شهری]]/7+Table26[[#This Row],[تعداد ماموریت جاده ای]]/3)*0.1+1,0)</f>
        <v>#N/A</v>
      </c>
      <c r="N434" s="52" t="e">
        <f ca="1">IF(Table26[[#This Row],[جایگاه سازمانی]]="دیسپچ",OFFSET(TblDispatch[[#Headers],[امتیاز]],MATCH(Table26[[#This Row],[تعداد تماس در دوره]]/'تنظیمات دوره'!$B$3,TblDispatch[کف],1),0)*'تنظیمات دوره'!$B$3,0)</f>
        <v>#N/A</v>
      </c>
      <c r="O434" s="49" t="e">
        <f>IF(Table26[[#This Row],[جایگاه سازمانی]]="ستاد",(Table26[[#This Row],[تعداد بازدید میدانی در دوره]]/2+Table26[[#This Row],[تعداد فرماندهی حادثه در دوره]])*0.1+1,0)</f>
        <v>#N/A</v>
      </c>
      <c r="P434" s="49" t="e">
        <f>SUM(Table26[[#This Row],[عملکرد دوره عملیاتی]:[عملکرد دوره ستادی]])</f>
        <v>#N/A</v>
      </c>
      <c r="Q434" s="48">
        <v>100</v>
      </c>
      <c r="R434" s="48">
        <f ca="1">OFFSET(Table10[[#Headers],[امتیاز]],MATCH(Table26[[#This Row],[رضایت]],Table10[کف],1),0)</f>
        <v>5</v>
      </c>
      <c r="S434" s="49" t="e">
        <f ca="1">(VLOOKUP(Table26[[#This Row],[شماره پرسنلی]],Table1[#All],16,FALSE)+Table26[[#This Row],[امتیاز کارکرد]]+Table26[[#This Row],[امتیاز رضایت]])*Table26[[#This Row],[رتبه کارمند]]*Table26[[#This Row],[امتیاز عملکرد]]</f>
        <v>#N/A</v>
      </c>
      <c r="T434" s="50" t="e">
        <f ca="1">ROUND(Table26[[#This Row],[امتیاز نهایی]]*'تنظیمات دوره'!$B$6,0)</f>
        <v>#N/A</v>
      </c>
      <c r="U434" s="43"/>
    </row>
    <row r="435" spans="1:21" s="54" customFormat="1" x14ac:dyDescent="0.15">
      <c r="A435" s="42">
        <v>432</v>
      </c>
      <c r="B435" s="35"/>
      <c r="C435" s="36" t="e">
        <f>VLOOKUP(Table26[[#This Row],[شماره پرسنلی]],Table1[[شماره پرسنلی]:[نام خانوادگی]],2,FALSE)&amp; " " &amp; VLOOKUP(Table26[[#This Row],[شماره پرسنلی]],Table1[[شماره پرسنلی]:[نام خانوادگی]],3,FALSE)</f>
        <v>#N/A</v>
      </c>
      <c r="D435" s="36" t="e">
        <f>VLOOKUP(Table26[[#This Row],[شماره پرسنلی]],Table1[#All],7,FALSE)</f>
        <v>#N/A</v>
      </c>
      <c r="E435" s="48" t="e">
        <f>VLOOKUP(Table26[[#This Row],[شماره پرسنلی]],Table1[#All],6,FALSE)</f>
        <v>#N/A</v>
      </c>
      <c r="F435" s="37">
        <v>324</v>
      </c>
      <c r="G435" s="49">
        <f>Table26[[#This Row],[کارکرد دوره (ساعت)]]/8*'جداول پایه'!$B$24</f>
        <v>4.05</v>
      </c>
      <c r="H435" s="37">
        <v>2</v>
      </c>
      <c r="I435" s="37">
        <v>3</v>
      </c>
      <c r="J435" s="37">
        <v>0</v>
      </c>
      <c r="K435" s="37">
        <v>0</v>
      </c>
      <c r="L435" s="37">
        <v>0</v>
      </c>
      <c r="M435" s="49" t="e">
        <f>IF(Table26[[#This Row],[جایگاه سازمانی]]="عملیاتی",(Table26[[#This Row],[تعداد ماموریت شهری]]/7+Table26[[#This Row],[تعداد ماموریت جاده ای]]/3)*0.1+1,0)</f>
        <v>#N/A</v>
      </c>
      <c r="N435" s="52" t="e">
        <f ca="1">IF(Table26[[#This Row],[جایگاه سازمانی]]="دیسپچ",OFFSET(TblDispatch[[#Headers],[امتیاز]],MATCH(Table26[[#This Row],[تعداد تماس در دوره]]/'تنظیمات دوره'!$B$3,TblDispatch[کف],1),0)*'تنظیمات دوره'!$B$3,0)</f>
        <v>#N/A</v>
      </c>
      <c r="O435" s="49" t="e">
        <f>IF(Table26[[#This Row],[جایگاه سازمانی]]="ستاد",(Table26[[#This Row],[تعداد بازدید میدانی در دوره]]/2+Table26[[#This Row],[تعداد فرماندهی حادثه در دوره]])*0.1+1,0)</f>
        <v>#N/A</v>
      </c>
      <c r="P435" s="49" t="e">
        <f>SUM(Table26[[#This Row],[عملکرد دوره عملیاتی]:[عملکرد دوره ستادی]])</f>
        <v>#N/A</v>
      </c>
      <c r="Q435" s="48">
        <v>100</v>
      </c>
      <c r="R435" s="48">
        <f ca="1">OFFSET(Table10[[#Headers],[امتیاز]],MATCH(Table26[[#This Row],[رضایت]],Table10[کف],1),0)</f>
        <v>5</v>
      </c>
      <c r="S435" s="49" t="e">
        <f ca="1">(VLOOKUP(Table26[[#This Row],[شماره پرسنلی]],Table1[#All],16,FALSE)+Table26[[#This Row],[امتیاز کارکرد]]+Table26[[#This Row],[امتیاز رضایت]])*Table26[[#This Row],[رتبه کارمند]]*Table26[[#This Row],[امتیاز عملکرد]]</f>
        <v>#N/A</v>
      </c>
      <c r="T435" s="50" t="e">
        <f ca="1">ROUND(Table26[[#This Row],[امتیاز نهایی]]*'تنظیمات دوره'!$B$6,0)</f>
        <v>#N/A</v>
      </c>
      <c r="U435" s="43"/>
    </row>
    <row r="436" spans="1:21" s="54" customFormat="1" x14ac:dyDescent="0.15">
      <c r="A436" s="42">
        <v>433</v>
      </c>
      <c r="B436" s="35"/>
      <c r="C436" s="36" t="e">
        <f>VLOOKUP(Table26[[#This Row],[شماره پرسنلی]],Table1[[شماره پرسنلی]:[نام خانوادگی]],2,FALSE)&amp; " " &amp; VLOOKUP(Table26[[#This Row],[شماره پرسنلی]],Table1[[شماره پرسنلی]:[نام خانوادگی]],3,FALSE)</f>
        <v>#N/A</v>
      </c>
      <c r="D436" s="36" t="e">
        <f>VLOOKUP(Table26[[#This Row],[شماره پرسنلی]],Table1[#All],7,FALSE)</f>
        <v>#N/A</v>
      </c>
      <c r="E436" s="48" t="e">
        <f>VLOOKUP(Table26[[#This Row],[شماره پرسنلی]],Table1[#All],6,FALSE)</f>
        <v>#N/A</v>
      </c>
      <c r="F436" s="37">
        <v>324</v>
      </c>
      <c r="G436" s="49">
        <f>Table26[[#This Row],[کارکرد دوره (ساعت)]]/8*'جداول پایه'!$B$24</f>
        <v>4.05</v>
      </c>
      <c r="H436" s="37">
        <v>31</v>
      </c>
      <c r="I436" s="37">
        <v>0</v>
      </c>
      <c r="J436" s="37">
        <v>0</v>
      </c>
      <c r="K436" s="37">
        <v>0</v>
      </c>
      <c r="L436" s="37">
        <v>0</v>
      </c>
      <c r="M436" s="49" t="e">
        <f>IF(Table26[[#This Row],[جایگاه سازمانی]]="عملیاتی",(Table26[[#This Row],[تعداد ماموریت شهری]]/7+Table26[[#This Row],[تعداد ماموریت جاده ای]]/3)*0.1+1,0)</f>
        <v>#N/A</v>
      </c>
      <c r="N436" s="52" t="e">
        <f ca="1">IF(Table26[[#This Row],[جایگاه سازمانی]]="دیسپچ",OFFSET(TblDispatch[[#Headers],[امتیاز]],MATCH(Table26[[#This Row],[تعداد تماس در دوره]]/'تنظیمات دوره'!$B$3,TblDispatch[کف],1),0)*'تنظیمات دوره'!$B$3,0)</f>
        <v>#N/A</v>
      </c>
      <c r="O436" s="49" t="e">
        <f>IF(Table26[[#This Row],[جایگاه سازمانی]]="ستاد",(Table26[[#This Row],[تعداد بازدید میدانی در دوره]]/2+Table26[[#This Row],[تعداد فرماندهی حادثه در دوره]])*0.1+1,0)</f>
        <v>#N/A</v>
      </c>
      <c r="P436" s="49" t="e">
        <f>SUM(Table26[[#This Row],[عملکرد دوره عملیاتی]:[عملکرد دوره ستادی]])</f>
        <v>#N/A</v>
      </c>
      <c r="Q436" s="48">
        <v>100</v>
      </c>
      <c r="R436" s="48">
        <f ca="1">OFFSET(Table10[[#Headers],[امتیاز]],MATCH(Table26[[#This Row],[رضایت]],Table10[کف],1),0)</f>
        <v>5</v>
      </c>
      <c r="S436" s="49" t="e">
        <f ca="1">(VLOOKUP(Table26[[#This Row],[شماره پرسنلی]],Table1[#All],16,FALSE)+Table26[[#This Row],[امتیاز کارکرد]]+Table26[[#This Row],[امتیاز رضایت]])*Table26[[#This Row],[رتبه کارمند]]*Table26[[#This Row],[امتیاز عملکرد]]</f>
        <v>#N/A</v>
      </c>
      <c r="T436" s="50" t="e">
        <f ca="1">ROUND(Table26[[#This Row],[امتیاز نهایی]]*'تنظیمات دوره'!$B$6,0)</f>
        <v>#N/A</v>
      </c>
      <c r="U436" s="43"/>
    </row>
    <row r="437" spans="1:21" s="79" customFormat="1" x14ac:dyDescent="0.15">
      <c r="A437" s="42">
        <v>434</v>
      </c>
      <c r="B437" s="35"/>
      <c r="C437" s="36" t="e">
        <f>VLOOKUP(Table26[[#This Row],[شماره پرسنلی]],Table1[[شماره پرسنلی]:[نام خانوادگی]],2,FALSE)&amp; " " &amp; VLOOKUP(Table26[[#This Row],[شماره پرسنلی]],Table1[[شماره پرسنلی]:[نام خانوادگی]],3,FALSE)</f>
        <v>#N/A</v>
      </c>
      <c r="D437" s="36" t="e">
        <f>VLOOKUP(Table26[[#This Row],[شماره پرسنلی]],Table1[#All],7,FALSE)</f>
        <v>#N/A</v>
      </c>
      <c r="E437" s="48" t="e">
        <f>VLOOKUP(Table26[[#This Row],[شماره پرسنلی]],Table1[#All],6,FALSE)</f>
        <v>#N/A</v>
      </c>
      <c r="F437" s="37">
        <v>384</v>
      </c>
      <c r="G437" s="49">
        <f>Table26[[#This Row],[کارکرد دوره (ساعت)]]/8*'جداول پایه'!$B$24</f>
        <v>4.8000000000000007</v>
      </c>
      <c r="H437" s="37">
        <v>27</v>
      </c>
      <c r="I437" s="37">
        <v>0</v>
      </c>
      <c r="J437" s="37">
        <v>0</v>
      </c>
      <c r="K437" s="37">
        <v>0</v>
      </c>
      <c r="L437" s="37">
        <v>0</v>
      </c>
      <c r="M437" s="49" t="e">
        <f>IF(Table26[[#This Row],[جایگاه سازمانی]]="عملیاتی",(Table26[[#This Row],[تعداد ماموریت شهری]]/7+Table26[[#This Row],[تعداد ماموریت جاده ای]]/3)*0.1+1,0)</f>
        <v>#N/A</v>
      </c>
      <c r="N437" s="52" t="e">
        <f ca="1">IF(Table26[[#This Row],[جایگاه سازمانی]]="دیسپچ",OFFSET(TblDispatch[[#Headers],[امتیاز]],MATCH(Table26[[#This Row],[تعداد تماس در دوره]]/'تنظیمات دوره'!$B$3,TblDispatch[کف],1),0)*'تنظیمات دوره'!$B$3,0)</f>
        <v>#N/A</v>
      </c>
      <c r="O437" s="49" t="e">
        <f>IF(Table26[[#This Row],[جایگاه سازمانی]]="ستاد",(Table26[[#This Row],[تعداد بازدید میدانی در دوره]]/2+Table26[[#This Row],[تعداد فرماندهی حادثه در دوره]])*0.1+1,0)</f>
        <v>#N/A</v>
      </c>
      <c r="P437" s="49" t="e">
        <f>SUM(Table26[[#This Row],[عملکرد دوره عملیاتی]:[عملکرد دوره ستادی]])</f>
        <v>#N/A</v>
      </c>
      <c r="Q437" s="48">
        <v>80</v>
      </c>
      <c r="R437" s="48">
        <f ca="1">OFFSET(Table10[[#Headers],[امتیاز]],MATCH(Table26[[#This Row],[رضایت]],Table10[کف],1),0)</f>
        <v>2.5</v>
      </c>
      <c r="S437" s="49" t="e">
        <f ca="1">(VLOOKUP(Table26[[#This Row],[شماره پرسنلی]],Table1[#All],16,FALSE)+Table26[[#This Row],[امتیاز کارکرد]]+Table26[[#This Row],[امتیاز رضایت]])*Table26[[#This Row],[رتبه کارمند]]*Table26[[#This Row],[امتیاز عملکرد]]</f>
        <v>#N/A</v>
      </c>
      <c r="T437" s="50" t="e">
        <f ca="1">ROUND(Table26[[#This Row],[امتیاز نهایی]]*'تنظیمات دوره'!$B$6,0)</f>
        <v>#N/A</v>
      </c>
      <c r="U437" s="43"/>
    </row>
    <row r="438" spans="1:21" s="79" customFormat="1" x14ac:dyDescent="0.15">
      <c r="A438" s="42">
        <v>435</v>
      </c>
      <c r="B438" s="35"/>
      <c r="C438" s="36" t="e">
        <f>VLOOKUP(Table26[[#This Row],[شماره پرسنلی]],Table1[[شماره پرسنلی]:[نام خانوادگی]],2,FALSE)&amp; " " &amp; VLOOKUP(Table26[[#This Row],[شماره پرسنلی]],Table1[[شماره پرسنلی]:[نام خانوادگی]],3,FALSE)</f>
        <v>#N/A</v>
      </c>
      <c r="D438" s="36" t="e">
        <f>VLOOKUP(Table26[[#This Row],[شماره پرسنلی]],Table1[#All],7,FALSE)</f>
        <v>#N/A</v>
      </c>
      <c r="E438" s="48" t="e">
        <f>VLOOKUP(Table26[[#This Row],[شماره پرسنلی]],Table1[#All],6,FALSE)</f>
        <v>#N/A</v>
      </c>
      <c r="F438" s="37">
        <v>372</v>
      </c>
      <c r="G438" s="49">
        <f>Table26[[#This Row],[کارکرد دوره (ساعت)]]/8*'جداول پایه'!$B$24</f>
        <v>4.6500000000000004</v>
      </c>
      <c r="H438" s="37">
        <v>2</v>
      </c>
      <c r="I438" s="37">
        <v>14</v>
      </c>
      <c r="J438" s="37">
        <v>0</v>
      </c>
      <c r="K438" s="37">
        <v>0</v>
      </c>
      <c r="L438" s="37">
        <v>0</v>
      </c>
      <c r="M438" s="49" t="e">
        <f>IF(Table26[[#This Row],[جایگاه سازمانی]]="عملیاتی",(Table26[[#This Row],[تعداد ماموریت شهری]]/7+Table26[[#This Row],[تعداد ماموریت جاده ای]]/3)*0.1+1,0)</f>
        <v>#N/A</v>
      </c>
      <c r="N438" s="52" t="e">
        <f ca="1">IF(Table26[[#This Row],[جایگاه سازمانی]]="دیسپچ",OFFSET(TblDispatch[[#Headers],[امتیاز]],MATCH(Table26[[#This Row],[تعداد تماس در دوره]]/'تنظیمات دوره'!$B$3,TblDispatch[کف],1),0)*'تنظیمات دوره'!$B$3,0)</f>
        <v>#N/A</v>
      </c>
      <c r="O438" s="49" t="e">
        <f>IF(Table26[[#This Row],[جایگاه سازمانی]]="ستاد",(Table26[[#This Row],[تعداد بازدید میدانی در دوره]]/2+Table26[[#This Row],[تعداد فرماندهی حادثه در دوره]])*0.1+1,0)</f>
        <v>#N/A</v>
      </c>
      <c r="P438" s="49" t="e">
        <f>SUM(Table26[[#This Row],[عملکرد دوره عملیاتی]:[عملکرد دوره ستادی]])</f>
        <v>#N/A</v>
      </c>
      <c r="Q438" s="48">
        <v>100</v>
      </c>
      <c r="R438" s="48">
        <f ca="1">OFFSET(Table10[[#Headers],[امتیاز]],MATCH(Table26[[#This Row],[رضایت]],Table10[کف],1),0)</f>
        <v>5</v>
      </c>
      <c r="S438" s="49" t="e">
        <f ca="1">(VLOOKUP(Table26[[#This Row],[شماره پرسنلی]],Table1[#All],16,FALSE)+Table26[[#This Row],[امتیاز کارکرد]]+Table26[[#This Row],[امتیاز رضایت]])*Table26[[#This Row],[رتبه کارمند]]*Table26[[#This Row],[امتیاز عملکرد]]</f>
        <v>#N/A</v>
      </c>
      <c r="T438" s="50" t="e">
        <f ca="1">ROUND(Table26[[#This Row],[امتیاز نهایی]]*'تنظیمات دوره'!$B$6,0)</f>
        <v>#N/A</v>
      </c>
      <c r="U438" s="43"/>
    </row>
    <row r="439" spans="1:21" s="54" customFormat="1" x14ac:dyDescent="0.15">
      <c r="A439" s="42">
        <v>436</v>
      </c>
      <c r="B439" s="35"/>
      <c r="C439" s="36" t="e">
        <f>VLOOKUP(Table26[[#This Row],[شماره پرسنلی]],Table1[[شماره پرسنلی]:[نام خانوادگی]],2,FALSE)&amp; " " &amp; VLOOKUP(Table26[[#This Row],[شماره پرسنلی]],Table1[[شماره پرسنلی]:[نام خانوادگی]],3,FALSE)</f>
        <v>#N/A</v>
      </c>
      <c r="D439" s="36" t="e">
        <f>VLOOKUP(Table26[[#This Row],[شماره پرسنلی]],Table1[#All],7,FALSE)</f>
        <v>#N/A</v>
      </c>
      <c r="E439" s="48" t="e">
        <f>VLOOKUP(Table26[[#This Row],[شماره پرسنلی]],Table1[#All],6,FALSE)</f>
        <v>#N/A</v>
      </c>
      <c r="F439" s="37">
        <v>372</v>
      </c>
      <c r="G439" s="49">
        <f>Table26[[#This Row],[کارکرد دوره (ساعت)]]/8*'جداول پایه'!$B$24</f>
        <v>4.6500000000000004</v>
      </c>
      <c r="H439" s="37">
        <v>0</v>
      </c>
      <c r="I439" s="37">
        <v>17</v>
      </c>
      <c r="J439" s="37">
        <v>0</v>
      </c>
      <c r="K439" s="37">
        <v>0</v>
      </c>
      <c r="L439" s="37">
        <v>0</v>
      </c>
      <c r="M439" s="49" t="e">
        <f>IF(Table26[[#This Row],[جایگاه سازمانی]]="عملیاتی",(Table26[[#This Row],[تعداد ماموریت شهری]]/7+Table26[[#This Row],[تعداد ماموریت جاده ای]]/3)*0.1+1,0)</f>
        <v>#N/A</v>
      </c>
      <c r="N439" s="52" t="e">
        <f ca="1">IF(Table26[[#This Row],[جایگاه سازمانی]]="دیسپچ",OFFSET(TblDispatch[[#Headers],[امتیاز]],MATCH(Table26[[#This Row],[تعداد تماس در دوره]]/'تنظیمات دوره'!$B$3,TblDispatch[کف],1),0)*'تنظیمات دوره'!$B$3,0)</f>
        <v>#N/A</v>
      </c>
      <c r="O439" s="49" t="e">
        <f>IF(Table26[[#This Row],[جایگاه سازمانی]]="ستاد",(Table26[[#This Row],[تعداد بازدید میدانی در دوره]]/2+Table26[[#This Row],[تعداد فرماندهی حادثه در دوره]])*0.1+1,0)</f>
        <v>#N/A</v>
      </c>
      <c r="P439" s="49" t="e">
        <f>SUM(Table26[[#This Row],[عملکرد دوره عملیاتی]:[عملکرد دوره ستادی]])</f>
        <v>#N/A</v>
      </c>
      <c r="Q439" s="48">
        <v>100</v>
      </c>
      <c r="R439" s="48">
        <f ca="1">OFFSET(Table10[[#Headers],[امتیاز]],MATCH(Table26[[#This Row],[رضایت]],Table10[کف],1),0)</f>
        <v>5</v>
      </c>
      <c r="S439" s="49" t="e">
        <f ca="1">(VLOOKUP(Table26[[#This Row],[شماره پرسنلی]],Table1[#All],16,FALSE)+Table26[[#This Row],[امتیاز کارکرد]]+Table26[[#This Row],[امتیاز رضایت]])*Table26[[#This Row],[رتبه کارمند]]*Table26[[#This Row],[امتیاز عملکرد]]</f>
        <v>#N/A</v>
      </c>
      <c r="T439" s="50" t="e">
        <f ca="1">ROUND(Table26[[#This Row],[امتیاز نهایی]]*'تنظیمات دوره'!$B$6,0)</f>
        <v>#N/A</v>
      </c>
      <c r="U439" s="43"/>
    </row>
    <row r="440" spans="1:21" s="54" customFormat="1" x14ac:dyDescent="0.15">
      <c r="A440" s="42">
        <v>437</v>
      </c>
      <c r="B440" s="35"/>
      <c r="C440" s="36" t="e">
        <f>VLOOKUP(Table26[[#This Row],[شماره پرسنلی]],Table1[[شماره پرسنلی]:[نام خانوادگی]],2,FALSE)&amp; " " &amp; VLOOKUP(Table26[[#This Row],[شماره پرسنلی]],Table1[[شماره پرسنلی]:[نام خانوادگی]],3,FALSE)</f>
        <v>#N/A</v>
      </c>
      <c r="D440" s="36" t="e">
        <f>VLOOKUP(Table26[[#This Row],[شماره پرسنلی]],Table1[#All],7,FALSE)</f>
        <v>#N/A</v>
      </c>
      <c r="E440" s="48" t="e">
        <f>VLOOKUP(Table26[[#This Row],[شماره پرسنلی]],Table1[#All],6,FALSE)</f>
        <v>#N/A</v>
      </c>
      <c r="F440" s="37">
        <v>324</v>
      </c>
      <c r="G440" s="49">
        <f>Table26[[#This Row],[کارکرد دوره (ساعت)]]/8*'جداول پایه'!$B$24</f>
        <v>4.05</v>
      </c>
      <c r="H440" s="37">
        <v>1</v>
      </c>
      <c r="I440" s="37">
        <v>14</v>
      </c>
      <c r="J440" s="37">
        <v>0</v>
      </c>
      <c r="K440" s="37">
        <v>0</v>
      </c>
      <c r="L440" s="37">
        <v>0</v>
      </c>
      <c r="M440" s="49" t="e">
        <f>IF(Table26[[#This Row],[جایگاه سازمانی]]="عملیاتی",(Table26[[#This Row],[تعداد ماموریت شهری]]/7+Table26[[#This Row],[تعداد ماموریت جاده ای]]/3)*0.1+1,0)</f>
        <v>#N/A</v>
      </c>
      <c r="N440" s="52" t="e">
        <f ca="1">IF(Table26[[#This Row],[جایگاه سازمانی]]="دیسپچ",OFFSET(TblDispatch[[#Headers],[امتیاز]],MATCH(Table26[[#This Row],[تعداد تماس در دوره]]/'تنظیمات دوره'!$B$3,TblDispatch[کف],1),0)*'تنظیمات دوره'!$B$3,0)</f>
        <v>#N/A</v>
      </c>
      <c r="O440" s="49" t="e">
        <f>IF(Table26[[#This Row],[جایگاه سازمانی]]="ستاد",(Table26[[#This Row],[تعداد بازدید میدانی در دوره]]/2+Table26[[#This Row],[تعداد فرماندهی حادثه در دوره]])*0.1+1,0)</f>
        <v>#N/A</v>
      </c>
      <c r="P440" s="49" t="e">
        <f>SUM(Table26[[#This Row],[عملکرد دوره عملیاتی]:[عملکرد دوره ستادی]])</f>
        <v>#N/A</v>
      </c>
      <c r="Q440" s="48">
        <v>100</v>
      </c>
      <c r="R440" s="48">
        <f ca="1">OFFSET(Table10[[#Headers],[امتیاز]],MATCH(Table26[[#This Row],[رضایت]],Table10[کف],1),0)</f>
        <v>5</v>
      </c>
      <c r="S440" s="49" t="e">
        <f ca="1">(VLOOKUP(Table26[[#This Row],[شماره پرسنلی]],Table1[#All],16,FALSE)+Table26[[#This Row],[امتیاز کارکرد]]+Table26[[#This Row],[امتیاز رضایت]])*Table26[[#This Row],[رتبه کارمند]]*Table26[[#This Row],[امتیاز عملکرد]]</f>
        <v>#N/A</v>
      </c>
      <c r="T440" s="50" t="e">
        <f ca="1">ROUND(Table26[[#This Row],[امتیاز نهایی]]*'تنظیمات دوره'!$B$6,0)</f>
        <v>#N/A</v>
      </c>
      <c r="U440" s="43"/>
    </row>
    <row r="441" spans="1:21" s="54" customFormat="1" x14ac:dyDescent="0.15">
      <c r="A441" s="42">
        <v>438</v>
      </c>
      <c r="B441" s="35"/>
      <c r="C441" s="36" t="e">
        <f>VLOOKUP(Table26[[#This Row],[شماره پرسنلی]],Table1[[شماره پرسنلی]:[نام خانوادگی]],2,FALSE)&amp; " " &amp; VLOOKUP(Table26[[#This Row],[شماره پرسنلی]],Table1[[شماره پرسنلی]:[نام خانوادگی]],3,FALSE)</f>
        <v>#N/A</v>
      </c>
      <c r="D441" s="36" t="e">
        <f>VLOOKUP(Table26[[#This Row],[شماره پرسنلی]],Table1[#All],7,FALSE)</f>
        <v>#N/A</v>
      </c>
      <c r="E441" s="48" t="e">
        <f>VLOOKUP(Table26[[#This Row],[شماره پرسنلی]],Table1[#All],6,FALSE)</f>
        <v>#N/A</v>
      </c>
      <c r="F441" s="37">
        <v>456</v>
      </c>
      <c r="G441" s="49">
        <f>Table26[[#This Row],[کارکرد دوره (ساعت)]]/8*'جداول پایه'!$B$24</f>
        <v>5.7</v>
      </c>
      <c r="H441" s="37">
        <v>0</v>
      </c>
      <c r="I441" s="37">
        <v>13</v>
      </c>
      <c r="J441" s="37">
        <v>0</v>
      </c>
      <c r="K441" s="37">
        <v>0</v>
      </c>
      <c r="L441" s="37">
        <v>0</v>
      </c>
      <c r="M441" s="49" t="e">
        <f>IF(Table26[[#This Row],[جایگاه سازمانی]]="عملیاتی",(Table26[[#This Row],[تعداد ماموریت شهری]]/7+Table26[[#This Row],[تعداد ماموریت جاده ای]]/3)*0.1+1,0)</f>
        <v>#N/A</v>
      </c>
      <c r="N441" s="52" t="e">
        <f ca="1">IF(Table26[[#This Row],[جایگاه سازمانی]]="دیسپچ",OFFSET(TblDispatch[[#Headers],[امتیاز]],MATCH(Table26[[#This Row],[تعداد تماس در دوره]]/'تنظیمات دوره'!$B$3,TblDispatch[کف],1),0)*'تنظیمات دوره'!$B$3,0)</f>
        <v>#N/A</v>
      </c>
      <c r="O441" s="49" t="e">
        <f>IF(Table26[[#This Row],[جایگاه سازمانی]]="ستاد",(Table26[[#This Row],[تعداد بازدید میدانی در دوره]]/2+Table26[[#This Row],[تعداد فرماندهی حادثه در دوره]])*0.1+1,0)</f>
        <v>#N/A</v>
      </c>
      <c r="P441" s="49" t="e">
        <f>SUM(Table26[[#This Row],[عملکرد دوره عملیاتی]:[عملکرد دوره ستادی]])</f>
        <v>#N/A</v>
      </c>
      <c r="Q441" s="48">
        <v>100</v>
      </c>
      <c r="R441" s="48">
        <f ca="1">OFFSET(Table10[[#Headers],[امتیاز]],MATCH(Table26[[#This Row],[رضایت]],Table10[کف],1),0)</f>
        <v>5</v>
      </c>
      <c r="S441" s="49" t="e">
        <f ca="1">(VLOOKUP(Table26[[#This Row],[شماره پرسنلی]],Table1[#All],16,FALSE)+Table26[[#This Row],[امتیاز کارکرد]]+Table26[[#This Row],[امتیاز رضایت]])*Table26[[#This Row],[رتبه کارمند]]*Table26[[#This Row],[امتیاز عملکرد]]</f>
        <v>#N/A</v>
      </c>
      <c r="T441" s="50" t="e">
        <f ca="1">ROUND(Table26[[#This Row],[امتیاز نهایی]]*'تنظیمات دوره'!$B$6,0)</f>
        <v>#N/A</v>
      </c>
      <c r="U441" s="43"/>
    </row>
    <row r="442" spans="1:21" s="54" customFormat="1" x14ac:dyDescent="0.15">
      <c r="A442" s="42">
        <v>439</v>
      </c>
      <c r="B442" s="35"/>
      <c r="C442" s="36" t="e">
        <f>VLOOKUP(Table26[[#This Row],[شماره پرسنلی]],Table1[[شماره پرسنلی]:[نام خانوادگی]],2,FALSE)&amp; " " &amp; VLOOKUP(Table26[[#This Row],[شماره پرسنلی]],Table1[[شماره پرسنلی]:[نام خانوادگی]],3,FALSE)</f>
        <v>#N/A</v>
      </c>
      <c r="D442" s="36" t="e">
        <f>VLOOKUP(Table26[[#This Row],[شماره پرسنلی]],Table1[#All],7,FALSE)</f>
        <v>#N/A</v>
      </c>
      <c r="E442" s="48" t="e">
        <f>VLOOKUP(Table26[[#This Row],[شماره پرسنلی]],Table1[#All],6,FALSE)</f>
        <v>#N/A</v>
      </c>
      <c r="F442" s="37">
        <v>402</v>
      </c>
      <c r="G442" s="49">
        <f>Table26[[#This Row],[کارکرد دوره (ساعت)]]/8*'جداول پایه'!$B$24</f>
        <v>5.0250000000000004</v>
      </c>
      <c r="H442" s="37">
        <v>1</v>
      </c>
      <c r="I442" s="37">
        <v>23</v>
      </c>
      <c r="J442" s="37">
        <v>0</v>
      </c>
      <c r="K442" s="37">
        <v>0</v>
      </c>
      <c r="L442" s="37">
        <v>0</v>
      </c>
      <c r="M442" s="49" t="e">
        <f>IF(Table26[[#This Row],[جایگاه سازمانی]]="عملیاتی",(Table26[[#This Row],[تعداد ماموریت شهری]]/7+Table26[[#This Row],[تعداد ماموریت جاده ای]]/3)*0.1+1,0)</f>
        <v>#N/A</v>
      </c>
      <c r="N442" s="52" t="e">
        <f ca="1">IF(Table26[[#This Row],[جایگاه سازمانی]]="دیسپچ",OFFSET(TblDispatch[[#Headers],[امتیاز]],MATCH(Table26[[#This Row],[تعداد تماس در دوره]]/'تنظیمات دوره'!$B$3,TblDispatch[کف],1),0)*'تنظیمات دوره'!$B$3,0)</f>
        <v>#N/A</v>
      </c>
      <c r="O442" s="49" t="e">
        <f>IF(Table26[[#This Row],[جایگاه سازمانی]]="ستاد",(Table26[[#This Row],[تعداد بازدید میدانی در دوره]]/2+Table26[[#This Row],[تعداد فرماندهی حادثه در دوره]])*0.1+1,0)</f>
        <v>#N/A</v>
      </c>
      <c r="P442" s="49" t="e">
        <f>SUM(Table26[[#This Row],[عملکرد دوره عملیاتی]:[عملکرد دوره ستادی]])</f>
        <v>#N/A</v>
      </c>
      <c r="Q442" s="48">
        <v>100</v>
      </c>
      <c r="R442" s="48">
        <f ca="1">OFFSET(Table10[[#Headers],[امتیاز]],MATCH(Table26[[#This Row],[رضایت]],Table10[کف],1),0)</f>
        <v>5</v>
      </c>
      <c r="S442" s="49" t="e">
        <f ca="1">(VLOOKUP(Table26[[#This Row],[شماره پرسنلی]],Table1[#All],16,FALSE)+Table26[[#This Row],[امتیاز کارکرد]]+Table26[[#This Row],[امتیاز رضایت]])*Table26[[#This Row],[رتبه کارمند]]*Table26[[#This Row],[امتیاز عملکرد]]</f>
        <v>#N/A</v>
      </c>
      <c r="T442" s="50" t="e">
        <f ca="1">ROUND(Table26[[#This Row],[امتیاز نهایی]]*'تنظیمات دوره'!$B$6,0)</f>
        <v>#N/A</v>
      </c>
      <c r="U442" s="43"/>
    </row>
    <row r="443" spans="1:21" s="54" customFormat="1" x14ac:dyDescent="0.15">
      <c r="A443" s="42">
        <v>440</v>
      </c>
      <c r="B443" s="35"/>
      <c r="C443" s="36" t="e">
        <f>VLOOKUP(Table26[[#This Row],[شماره پرسنلی]],Table1[[شماره پرسنلی]:[نام خانوادگی]],2,FALSE)&amp; " " &amp; VLOOKUP(Table26[[#This Row],[شماره پرسنلی]],Table1[[شماره پرسنلی]:[نام خانوادگی]],3,FALSE)</f>
        <v>#N/A</v>
      </c>
      <c r="D443" s="36" t="e">
        <f>VLOOKUP(Table26[[#This Row],[شماره پرسنلی]],Table1[#All],7,FALSE)</f>
        <v>#N/A</v>
      </c>
      <c r="E443" s="48" t="e">
        <f>VLOOKUP(Table26[[#This Row],[شماره پرسنلی]],Table1[#All],6,FALSE)</f>
        <v>#N/A</v>
      </c>
      <c r="F443" s="37">
        <v>530</v>
      </c>
      <c r="G443" s="49">
        <f>Table26[[#This Row],[کارکرد دوره (ساعت)]]/8*'جداول پایه'!$B$24</f>
        <v>6.625</v>
      </c>
      <c r="H443" s="37">
        <v>0</v>
      </c>
      <c r="I443" s="37">
        <v>14</v>
      </c>
      <c r="J443" s="37">
        <v>0</v>
      </c>
      <c r="K443" s="37">
        <v>0</v>
      </c>
      <c r="L443" s="37">
        <v>0</v>
      </c>
      <c r="M443" s="49" t="e">
        <f>IF(Table26[[#This Row],[جایگاه سازمانی]]="عملیاتی",(Table26[[#This Row],[تعداد ماموریت شهری]]/7+Table26[[#This Row],[تعداد ماموریت جاده ای]]/3)*0.1+1,0)</f>
        <v>#N/A</v>
      </c>
      <c r="N443" s="52" t="e">
        <f ca="1">IF(Table26[[#This Row],[جایگاه سازمانی]]="دیسپچ",OFFSET(TblDispatch[[#Headers],[امتیاز]],MATCH(Table26[[#This Row],[تعداد تماس در دوره]]/'تنظیمات دوره'!$B$3,TblDispatch[کف],1),0)*'تنظیمات دوره'!$B$3,0)</f>
        <v>#N/A</v>
      </c>
      <c r="O443" s="49" t="e">
        <f>IF(Table26[[#This Row],[جایگاه سازمانی]]="ستاد",(Table26[[#This Row],[تعداد بازدید میدانی در دوره]]/2+Table26[[#This Row],[تعداد فرماندهی حادثه در دوره]])*0.1+1,0)</f>
        <v>#N/A</v>
      </c>
      <c r="P443" s="49" t="e">
        <f>SUM(Table26[[#This Row],[عملکرد دوره عملیاتی]:[عملکرد دوره ستادی]])</f>
        <v>#N/A</v>
      </c>
      <c r="Q443" s="48">
        <v>100</v>
      </c>
      <c r="R443" s="48">
        <f ca="1">OFFSET(Table10[[#Headers],[امتیاز]],MATCH(Table26[[#This Row],[رضایت]],Table10[کف],1),0)</f>
        <v>5</v>
      </c>
      <c r="S443" s="49" t="e">
        <f ca="1">(VLOOKUP(Table26[[#This Row],[شماره پرسنلی]],Table1[#All],16,FALSE)+Table26[[#This Row],[امتیاز کارکرد]]+Table26[[#This Row],[امتیاز رضایت]])*Table26[[#This Row],[رتبه کارمند]]*Table26[[#This Row],[امتیاز عملکرد]]</f>
        <v>#N/A</v>
      </c>
      <c r="T443" s="50" t="e">
        <f ca="1">ROUND(Table26[[#This Row],[امتیاز نهایی]]*'تنظیمات دوره'!$B$6,0)</f>
        <v>#N/A</v>
      </c>
      <c r="U443" s="43"/>
    </row>
    <row r="444" spans="1:21" s="54" customFormat="1" x14ac:dyDescent="0.15">
      <c r="A444" s="42">
        <v>441</v>
      </c>
      <c r="B444" s="35"/>
      <c r="C444" s="36" t="e">
        <f>VLOOKUP(Table26[[#This Row],[شماره پرسنلی]],Table1[[شماره پرسنلی]:[نام خانوادگی]],2,FALSE)&amp; " " &amp; VLOOKUP(Table26[[#This Row],[شماره پرسنلی]],Table1[[شماره پرسنلی]:[نام خانوادگی]],3,FALSE)</f>
        <v>#N/A</v>
      </c>
      <c r="D444" s="36" t="e">
        <f>VLOOKUP(Table26[[#This Row],[شماره پرسنلی]],Table1[#All],7,FALSE)</f>
        <v>#N/A</v>
      </c>
      <c r="E444" s="48" t="e">
        <f>VLOOKUP(Table26[[#This Row],[شماره پرسنلی]],Table1[#All],6,FALSE)</f>
        <v>#N/A</v>
      </c>
      <c r="F444" s="37">
        <v>372</v>
      </c>
      <c r="G444" s="49">
        <f>Table26[[#This Row],[کارکرد دوره (ساعت)]]/8*'جداول پایه'!$B$24</f>
        <v>4.6500000000000004</v>
      </c>
      <c r="H444" s="37">
        <v>0</v>
      </c>
      <c r="I444" s="37">
        <v>15</v>
      </c>
      <c r="J444" s="37">
        <v>0</v>
      </c>
      <c r="K444" s="37">
        <v>0</v>
      </c>
      <c r="L444" s="37">
        <v>0</v>
      </c>
      <c r="M444" s="49" t="e">
        <f>IF(Table26[[#This Row],[جایگاه سازمانی]]="عملیاتی",(Table26[[#This Row],[تعداد ماموریت شهری]]/7+Table26[[#This Row],[تعداد ماموریت جاده ای]]/3)*0.1+1,0)</f>
        <v>#N/A</v>
      </c>
      <c r="N444" s="52" t="e">
        <f ca="1">IF(Table26[[#This Row],[جایگاه سازمانی]]="دیسپچ",OFFSET(TblDispatch[[#Headers],[امتیاز]],MATCH(Table26[[#This Row],[تعداد تماس در دوره]]/'تنظیمات دوره'!$B$3,TblDispatch[کف],1),0)*'تنظیمات دوره'!$B$3,0)</f>
        <v>#N/A</v>
      </c>
      <c r="O444" s="49" t="e">
        <f>IF(Table26[[#This Row],[جایگاه سازمانی]]="ستاد",(Table26[[#This Row],[تعداد بازدید میدانی در دوره]]/2+Table26[[#This Row],[تعداد فرماندهی حادثه در دوره]])*0.1+1,0)</f>
        <v>#N/A</v>
      </c>
      <c r="P444" s="49" t="e">
        <f>SUM(Table26[[#This Row],[عملکرد دوره عملیاتی]:[عملکرد دوره ستادی]])</f>
        <v>#N/A</v>
      </c>
      <c r="Q444" s="48">
        <v>70</v>
      </c>
      <c r="R444" s="48">
        <f ca="1">OFFSET(Table10[[#Headers],[امتیاز]],MATCH(Table26[[#This Row],[رضایت]],Table10[کف],1),0)</f>
        <v>1.6</v>
      </c>
      <c r="S444" s="49" t="e">
        <f ca="1">(VLOOKUP(Table26[[#This Row],[شماره پرسنلی]],Table1[#All],16,FALSE)+Table26[[#This Row],[امتیاز کارکرد]]+Table26[[#This Row],[امتیاز رضایت]])*Table26[[#This Row],[رتبه کارمند]]*Table26[[#This Row],[امتیاز عملکرد]]</f>
        <v>#N/A</v>
      </c>
      <c r="T444" s="50" t="e">
        <f ca="1">ROUND(Table26[[#This Row],[امتیاز نهایی]]*'تنظیمات دوره'!$B$6,0)</f>
        <v>#N/A</v>
      </c>
      <c r="U444" s="43"/>
    </row>
    <row r="445" spans="1:21" s="54" customFormat="1" x14ac:dyDescent="0.15">
      <c r="A445" s="42">
        <v>442</v>
      </c>
      <c r="B445" s="35"/>
      <c r="C445" s="36" t="e">
        <f>VLOOKUP(Table26[[#This Row],[شماره پرسنلی]],Table1[[شماره پرسنلی]:[نام خانوادگی]],2,FALSE)&amp; " " &amp; VLOOKUP(Table26[[#This Row],[شماره پرسنلی]],Table1[[شماره پرسنلی]:[نام خانوادگی]],3,FALSE)</f>
        <v>#N/A</v>
      </c>
      <c r="D445" s="36" t="e">
        <f>VLOOKUP(Table26[[#This Row],[شماره پرسنلی]],Table1[#All],7,FALSE)</f>
        <v>#N/A</v>
      </c>
      <c r="E445" s="48" t="e">
        <f>VLOOKUP(Table26[[#This Row],[شماره پرسنلی]],Table1[#All],6,FALSE)</f>
        <v>#N/A</v>
      </c>
      <c r="F445" s="37">
        <v>384</v>
      </c>
      <c r="G445" s="49">
        <f>Table26[[#This Row],[کارکرد دوره (ساعت)]]/8*'جداول پایه'!$B$24</f>
        <v>4.8000000000000007</v>
      </c>
      <c r="H445" s="37">
        <v>0</v>
      </c>
      <c r="I445" s="37">
        <v>14</v>
      </c>
      <c r="J445" s="37">
        <v>0</v>
      </c>
      <c r="K445" s="37">
        <v>0</v>
      </c>
      <c r="L445" s="37">
        <v>0</v>
      </c>
      <c r="M445" s="49" t="e">
        <f>IF(Table26[[#This Row],[جایگاه سازمانی]]="عملیاتی",(Table26[[#This Row],[تعداد ماموریت شهری]]/7+Table26[[#This Row],[تعداد ماموریت جاده ای]]/3)*0.1+1,0)</f>
        <v>#N/A</v>
      </c>
      <c r="N445" s="52" t="e">
        <f ca="1">IF(Table26[[#This Row],[جایگاه سازمانی]]="دیسپچ",OFFSET(TblDispatch[[#Headers],[امتیاز]],MATCH(Table26[[#This Row],[تعداد تماس در دوره]]/'تنظیمات دوره'!$B$3,TblDispatch[کف],1),0)*'تنظیمات دوره'!$B$3,0)</f>
        <v>#N/A</v>
      </c>
      <c r="O445" s="49" t="e">
        <f>IF(Table26[[#This Row],[جایگاه سازمانی]]="ستاد",(Table26[[#This Row],[تعداد بازدید میدانی در دوره]]/2+Table26[[#This Row],[تعداد فرماندهی حادثه در دوره]])*0.1+1,0)</f>
        <v>#N/A</v>
      </c>
      <c r="P445" s="49" t="e">
        <f>SUM(Table26[[#This Row],[عملکرد دوره عملیاتی]:[عملکرد دوره ستادی]])</f>
        <v>#N/A</v>
      </c>
      <c r="Q445" s="48">
        <v>100</v>
      </c>
      <c r="R445" s="48">
        <f ca="1">OFFSET(Table10[[#Headers],[امتیاز]],MATCH(Table26[[#This Row],[رضایت]],Table10[کف],1),0)</f>
        <v>5</v>
      </c>
      <c r="S445" s="49" t="e">
        <f ca="1">(VLOOKUP(Table26[[#This Row],[شماره پرسنلی]],Table1[#All],16,FALSE)+Table26[[#This Row],[امتیاز کارکرد]]+Table26[[#This Row],[امتیاز رضایت]])*Table26[[#This Row],[رتبه کارمند]]*Table26[[#This Row],[امتیاز عملکرد]]</f>
        <v>#N/A</v>
      </c>
      <c r="T445" s="50" t="e">
        <f ca="1">ROUND(Table26[[#This Row],[امتیاز نهایی]]*'تنظیمات دوره'!$B$6,0)</f>
        <v>#N/A</v>
      </c>
      <c r="U445" s="43"/>
    </row>
    <row r="446" spans="1:21" s="54" customFormat="1" x14ac:dyDescent="0.15">
      <c r="A446" s="42">
        <v>443</v>
      </c>
      <c r="B446" s="35"/>
      <c r="C446" s="36" t="e">
        <f>VLOOKUP(Table26[[#This Row],[شماره پرسنلی]],Table1[[شماره پرسنلی]:[نام خانوادگی]],2,FALSE)&amp; " " &amp; VLOOKUP(Table26[[#This Row],[شماره پرسنلی]],Table1[[شماره پرسنلی]:[نام خانوادگی]],3,FALSE)</f>
        <v>#N/A</v>
      </c>
      <c r="D446" s="36" t="e">
        <f>VLOOKUP(Table26[[#This Row],[شماره پرسنلی]],Table1[#All],7,FALSE)</f>
        <v>#N/A</v>
      </c>
      <c r="E446" s="48" t="e">
        <f>VLOOKUP(Table26[[#This Row],[شماره پرسنلی]],Table1[#All],6,FALSE)</f>
        <v>#N/A</v>
      </c>
      <c r="F446" s="37">
        <v>360</v>
      </c>
      <c r="G446" s="49">
        <f>Table26[[#This Row],[کارکرد دوره (ساعت)]]/8*'جداول پایه'!$B$24</f>
        <v>4.5</v>
      </c>
      <c r="H446" s="37">
        <v>0</v>
      </c>
      <c r="I446" s="37">
        <v>15</v>
      </c>
      <c r="J446" s="37">
        <v>0</v>
      </c>
      <c r="K446" s="37">
        <v>0</v>
      </c>
      <c r="L446" s="37">
        <v>0</v>
      </c>
      <c r="M446" s="49" t="e">
        <f>IF(Table26[[#This Row],[جایگاه سازمانی]]="عملیاتی",(Table26[[#This Row],[تعداد ماموریت شهری]]/7+Table26[[#This Row],[تعداد ماموریت جاده ای]]/3)*0.1+1,0)</f>
        <v>#N/A</v>
      </c>
      <c r="N446" s="52" t="e">
        <f ca="1">IF(Table26[[#This Row],[جایگاه سازمانی]]="دیسپچ",OFFSET(TblDispatch[[#Headers],[امتیاز]],MATCH(Table26[[#This Row],[تعداد تماس در دوره]]/'تنظیمات دوره'!$B$3,TblDispatch[کف],1),0)*'تنظیمات دوره'!$B$3,0)</f>
        <v>#N/A</v>
      </c>
      <c r="O446" s="49" t="e">
        <f>IF(Table26[[#This Row],[جایگاه سازمانی]]="ستاد",(Table26[[#This Row],[تعداد بازدید میدانی در دوره]]/2+Table26[[#This Row],[تعداد فرماندهی حادثه در دوره]])*0.1+1,0)</f>
        <v>#N/A</v>
      </c>
      <c r="P446" s="49" t="e">
        <f>SUM(Table26[[#This Row],[عملکرد دوره عملیاتی]:[عملکرد دوره ستادی]])</f>
        <v>#N/A</v>
      </c>
      <c r="Q446" s="48">
        <v>80</v>
      </c>
      <c r="R446" s="48">
        <f ca="1">OFFSET(Table10[[#Headers],[امتیاز]],MATCH(Table26[[#This Row],[رضایت]],Table10[کف],1),0)</f>
        <v>2.5</v>
      </c>
      <c r="S446" s="49" t="e">
        <f ca="1">(VLOOKUP(Table26[[#This Row],[شماره پرسنلی]],Table1[#All],16,FALSE)+Table26[[#This Row],[امتیاز کارکرد]]+Table26[[#This Row],[امتیاز رضایت]])*Table26[[#This Row],[رتبه کارمند]]*Table26[[#This Row],[امتیاز عملکرد]]</f>
        <v>#N/A</v>
      </c>
      <c r="T446" s="50" t="e">
        <f ca="1">ROUND(Table26[[#This Row],[امتیاز نهایی]]*'تنظیمات دوره'!$B$6,0)</f>
        <v>#N/A</v>
      </c>
      <c r="U446" s="43"/>
    </row>
    <row r="447" spans="1:21" s="54" customFormat="1" x14ac:dyDescent="0.15">
      <c r="A447" s="42">
        <v>444</v>
      </c>
      <c r="B447" s="35"/>
      <c r="C447" s="36" t="e">
        <f>VLOOKUP(Table26[[#This Row],[شماره پرسنلی]],Table1[[شماره پرسنلی]:[نام خانوادگی]],2,FALSE)&amp; " " &amp; VLOOKUP(Table26[[#This Row],[شماره پرسنلی]],Table1[[شماره پرسنلی]:[نام خانوادگی]],3,FALSE)</f>
        <v>#N/A</v>
      </c>
      <c r="D447" s="36" t="e">
        <f>VLOOKUP(Table26[[#This Row],[شماره پرسنلی]],Table1[#All],7,FALSE)</f>
        <v>#N/A</v>
      </c>
      <c r="E447" s="48" t="e">
        <f>VLOOKUP(Table26[[#This Row],[شماره پرسنلی]],Table1[#All],6,FALSE)</f>
        <v>#N/A</v>
      </c>
      <c r="F447" s="37">
        <v>444</v>
      </c>
      <c r="G447" s="49">
        <f>Table26[[#This Row],[کارکرد دوره (ساعت)]]/8*'جداول پایه'!$B$24</f>
        <v>5.5500000000000007</v>
      </c>
      <c r="H447" s="37">
        <v>44</v>
      </c>
      <c r="I447" s="37">
        <v>4</v>
      </c>
      <c r="J447" s="37">
        <v>0</v>
      </c>
      <c r="K447" s="37">
        <v>0</v>
      </c>
      <c r="L447" s="37">
        <v>0</v>
      </c>
      <c r="M447" s="49" t="e">
        <f>IF(Table26[[#This Row],[جایگاه سازمانی]]="عملیاتی",(Table26[[#This Row],[تعداد ماموریت شهری]]/7+Table26[[#This Row],[تعداد ماموریت جاده ای]]/3)*0.1+1,0)</f>
        <v>#N/A</v>
      </c>
      <c r="N447" s="52" t="e">
        <f ca="1">IF(Table26[[#This Row],[جایگاه سازمانی]]="دیسپچ",OFFSET(TblDispatch[[#Headers],[امتیاز]],MATCH(Table26[[#This Row],[تعداد تماس در دوره]]/'تنظیمات دوره'!$B$3,TblDispatch[کف],1),0)*'تنظیمات دوره'!$B$3,0)</f>
        <v>#N/A</v>
      </c>
      <c r="O447" s="49" t="e">
        <f>IF(Table26[[#This Row],[جایگاه سازمانی]]="ستاد",(Table26[[#This Row],[تعداد بازدید میدانی در دوره]]/2+Table26[[#This Row],[تعداد فرماندهی حادثه در دوره]])*0.1+1,0)</f>
        <v>#N/A</v>
      </c>
      <c r="P447" s="49" t="e">
        <f>SUM(Table26[[#This Row],[عملکرد دوره عملیاتی]:[عملکرد دوره ستادی]])</f>
        <v>#N/A</v>
      </c>
      <c r="Q447" s="48">
        <v>100</v>
      </c>
      <c r="R447" s="48">
        <f ca="1">OFFSET(Table10[[#Headers],[امتیاز]],MATCH(Table26[[#This Row],[رضایت]],Table10[کف],1),0)</f>
        <v>5</v>
      </c>
      <c r="S447" s="49" t="e">
        <f ca="1">(VLOOKUP(Table26[[#This Row],[شماره پرسنلی]],Table1[#All],16,FALSE)+Table26[[#This Row],[امتیاز کارکرد]]+Table26[[#This Row],[امتیاز رضایت]])*Table26[[#This Row],[رتبه کارمند]]*Table26[[#This Row],[امتیاز عملکرد]]</f>
        <v>#N/A</v>
      </c>
      <c r="T447" s="50" t="e">
        <f ca="1">ROUND(Table26[[#This Row],[امتیاز نهایی]]*'تنظیمات دوره'!$B$6,0)</f>
        <v>#N/A</v>
      </c>
      <c r="U447" s="43"/>
    </row>
    <row r="448" spans="1:21" s="54" customFormat="1" x14ac:dyDescent="0.15">
      <c r="A448" s="42">
        <v>445</v>
      </c>
      <c r="B448" s="35"/>
      <c r="C448" s="36" t="e">
        <f>VLOOKUP(Table26[[#This Row],[شماره پرسنلی]],Table1[[شماره پرسنلی]:[نام خانوادگی]],2,FALSE)&amp; " " &amp; VLOOKUP(Table26[[#This Row],[شماره پرسنلی]],Table1[[شماره پرسنلی]:[نام خانوادگی]],3,FALSE)</f>
        <v>#N/A</v>
      </c>
      <c r="D448" s="36" t="e">
        <f>VLOOKUP(Table26[[#This Row],[شماره پرسنلی]],Table1[#All],7,FALSE)</f>
        <v>#N/A</v>
      </c>
      <c r="E448" s="48" t="e">
        <f>VLOOKUP(Table26[[#This Row],[شماره پرسنلی]],Table1[#All],6,FALSE)</f>
        <v>#N/A</v>
      </c>
      <c r="F448" s="37">
        <v>462</v>
      </c>
      <c r="G448" s="49">
        <f>Table26[[#This Row],[کارکرد دوره (ساعت)]]/8*'جداول پایه'!$B$24</f>
        <v>5.7750000000000004</v>
      </c>
      <c r="H448" s="37">
        <v>13</v>
      </c>
      <c r="I448" s="37">
        <v>3</v>
      </c>
      <c r="J448" s="37">
        <v>0</v>
      </c>
      <c r="K448" s="37">
        <v>0</v>
      </c>
      <c r="L448" s="37">
        <v>0</v>
      </c>
      <c r="M448" s="49" t="e">
        <f>IF(Table26[[#This Row],[جایگاه سازمانی]]="عملیاتی",(Table26[[#This Row],[تعداد ماموریت شهری]]/7+Table26[[#This Row],[تعداد ماموریت جاده ای]]/3)*0.1+1,0)</f>
        <v>#N/A</v>
      </c>
      <c r="N448" s="52" t="e">
        <f ca="1">IF(Table26[[#This Row],[جایگاه سازمانی]]="دیسپچ",OFFSET(TblDispatch[[#Headers],[امتیاز]],MATCH(Table26[[#This Row],[تعداد تماس در دوره]]/'تنظیمات دوره'!$B$3,TblDispatch[کف],1),0)*'تنظیمات دوره'!$B$3,0)</f>
        <v>#N/A</v>
      </c>
      <c r="O448" s="49" t="e">
        <f>IF(Table26[[#This Row],[جایگاه سازمانی]]="ستاد",(Table26[[#This Row],[تعداد بازدید میدانی در دوره]]/2+Table26[[#This Row],[تعداد فرماندهی حادثه در دوره]])*0.1+1,0)</f>
        <v>#N/A</v>
      </c>
      <c r="P448" s="49" t="e">
        <f>SUM(Table26[[#This Row],[عملکرد دوره عملیاتی]:[عملکرد دوره ستادی]])</f>
        <v>#N/A</v>
      </c>
      <c r="Q448" s="48">
        <v>100</v>
      </c>
      <c r="R448" s="48">
        <f ca="1">OFFSET(Table10[[#Headers],[امتیاز]],MATCH(Table26[[#This Row],[رضایت]],Table10[کف],1),0)</f>
        <v>5</v>
      </c>
      <c r="S448" s="49" t="e">
        <f ca="1">(VLOOKUP(Table26[[#This Row],[شماره پرسنلی]],Table1[#All],16,FALSE)+Table26[[#This Row],[امتیاز کارکرد]]+Table26[[#This Row],[امتیاز رضایت]])*Table26[[#This Row],[رتبه کارمند]]*Table26[[#This Row],[امتیاز عملکرد]]</f>
        <v>#N/A</v>
      </c>
      <c r="T448" s="50" t="e">
        <f ca="1">ROUND(Table26[[#This Row],[امتیاز نهایی]]*'تنظیمات دوره'!$B$6,0)</f>
        <v>#N/A</v>
      </c>
      <c r="U448" s="43"/>
    </row>
    <row r="449" spans="1:21" s="54" customFormat="1" x14ac:dyDescent="0.15">
      <c r="A449" s="42">
        <v>446</v>
      </c>
      <c r="B449" s="35"/>
      <c r="C449" s="36" t="e">
        <f>VLOOKUP(Table26[[#This Row],[شماره پرسنلی]],Table1[[شماره پرسنلی]:[نام خانوادگی]],2,FALSE)&amp; " " &amp; VLOOKUP(Table26[[#This Row],[شماره پرسنلی]],Table1[[شماره پرسنلی]:[نام خانوادگی]],3,FALSE)</f>
        <v>#N/A</v>
      </c>
      <c r="D449" s="36" t="e">
        <f>VLOOKUP(Table26[[#This Row],[شماره پرسنلی]],Table1[#All],7,FALSE)</f>
        <v>#N/A</v>
      </c>
      <c r="E449" s="48" t="e">
        <f>VLOOKUP(Table26[[#This Row],[شماره پرسنلی]],Table1[#All],6,FALSE)</f>
        <v>#N/A</v>
      </c>
      <c r="F449" s="37">
        <v>360</v>
      </c>
      <c r="G449" s="49">
        <f>Table26[[#This Row],[کارکرد دوره (ساعت)]]/8*'جداول پایه'!$B$24</f>
        <v>4.5</v>
      </c>
      <c r="H449" s="37">
        <v>0</v>
      </c>
      <c r="I449" s="37">
        <v>9</v>
      </c>
      <c r="J449" s="37">
        <v>0</v>
      </c>
      <c r="K449" s="37">
        <v>0</v>
      </c>
      <c r="L449" s="37">
        <v>0</v>
      </c>
      <c r="M449" s="49" t="e">
        <f>IF(Table26[[#This Row],[جایگاه سازمانی]]="عملیاتی",(Table26[[#This Row],[تعداد ماموریت شهری]]/7+Table26[[#This Row],[تعداد ماموریت جاده ای]]/3)*0.1+1,0)</f>
        <v>#N/A</v>
      </c>
      <c r="N449" s="52" t="e">
        <f ca="1">IF(Table26[[#This Row],[جایگاه سازمانی]]="دیسپچ",OFFSET(TblDispatch[[#Headers],[امتیاز]],MATCH(Table26[[#This Row],[تعداد تماس در دوره]]/'تنظیمات دوره'!$B$3,TblDispatch[کف],1),0)*'تنظیمات دوره'!$B$3,0)</f>
        <v>#N/A</v>
      </c>
      <c r="O449" s="49" t="e">
        <f>IF(Table26[[#This Row],[جایگاه سازمانی]]="ستاد",(Table26[[#This Row],[تعداد بازدید میدانی در دوره]]/2+Table26[[#This Row],[تعداد فرماندهی حادثه در دوره]])*0.1+1,0)</f>
        <v>#N/A</v>
      </c>
      <c r="P449" s="49" t="e">
        <f>SUM(Table26[[#This Row],[عملکرد دوره عملیاتی]:[عملکرد دوره ستادی]])</f>
        <v>#N/A</v>
      </c>
      <c r="Q449" s="48">
        <v>100</v>
      </c>
      <c r="R449" s="48">
        <f ca="1">OFFSET(Table10[[#Headers],[امتیاز]],MATCH(Table26[[#This Row],[رضایت]],Table10[کف],1),0)</f>
        <v>5</v>
      </c>
      <c r="S449" s="49" t="e">
        <f ca="1">(VLOOKUP(Table26[[#This Row],[شماره پرسنلی]],Table1[#All],16,FALSE)+Table26[[#This Row],[امتیاز کارکرد]]+Table26[[#This Row],[امتیاز رضایت]])*Table26[[#This Row],[رتبه کارمند]]*Table26[[#This Row],[امتیاز عملکرد]]</f>
        <v>#N/A</v>
      </c>
      <c r="T449" s="50" t="e">
        <f ca="1">ROUND(Table26[[#This Row],[امتیاز نهایی]]*'تنظیمات دوره'!$B$6,0)</f>
        <v>#N/A</v>
      </c>
      <c r="U449" s="43"/>
    </row>
    <row r="450" spans="1:21" s="54" customFormat="1" x14ac:dyDescent="0.15">
      <c r="A450" s="42">
        <v>447</v>
      </c>
      <c r="B450" s="35"/>
      <c r="C450" s="36" t="e">
        <f>VLOOKUP(Table26[[#This Row],[شماره پرسنلی]],Table1[[شماره پرسنلی]:[نام خانوادگی]],2,FALSE)&amp; " " &amp; VLOOKUP(Table26[[#This Row],[شماره پرسنلی]],Table1[[شماره پرسنلی]:[نام خانوادگی]],3,FALSE)</f>
        <v>#N/A</v>
      </c>
      <c r="D450" s="36" t="e">
        <f>VLOOKUP(Table26[[#This Row],[شماره پرسنلی]],Table1[#All],7,FALSE)</f>
        <v>#N/A</v>
      </c>
      <c r="E450" s="48" t="e">
        <f>VLOOKUP(Table26[[#This Row],[شماره پرسنلی]],Table1[#All],6,FALSE)</f>
        <v>#N/A</v>
      </c>
      <c r="F450" s="37">
        <v>348</v>
      </c>
      <c r="G450" s="49">
        <f>Table26[[#This Row],[کارکرد دوره (ساعت)]]/8*'جداول پایه'!$B$24</f>
        <v>4.3500000000000005</v>
      </c>
      <c r="H450" s="37">
        <v>36</v>
      </c>
      <c r="I450" s="37">
        <v>0</v>
      </c>
      <c r="J450" s="37">
        <v>0</v>
      </c>
      <c r="K450" s="37">
        <v>0</v>
      </c>
      <c r="L450" s="37">
        <v>0</v>
      </c>
      <c r="M450" s="49" t="e">
        <f>IF(Table26[[#This Row],[جایگاه سازمانی]]="عملیاتی",(Table26[[#This Row],[تعداد ماموریت شهری]]/7+Table26[[#This Row],[تعداد ماموریت جاده ای]]/3)*0.1+1,0)</f>
        <v>#N/A</v>
      </c>
      <c r="N450" s="52" t="e">
        <f ca="1">IF(Table26[[#This Row],[جایگاه سازمانی]]="دیسپچ",OFFSET(TblDispatch[[#Headers],[امتیاز]],MATCH(Table26[[#This Row],[تعداد تماس در دوره]]/'تنظیمات دوره'!$B$3,TblDispatch[کف],1),0)*'تنظیمات دوره'!$B$3,0)</f>
        <v>#N/A</v>
      </c>
      <c r="O450" s="49" t="e">
        <f>IF(Table26[[#This Row],[جایگاه سازمانی]]="ستاد",(Table26[[#This Row],[تعداد بازدید میدانی در دوره]]/2+Table26[[#This Row],[تعداد فرماندهی حادثه در دوره]])*0.1+1,0)</f>
        <v>#N/A</v>
      </c>
      <c r="P450" s="49" t="e">
        <f>SUM(Table26[[#This Row],[عملکرد دوره عملیاتی]:[عملکرد دوره ستادی]])</f>
        <v>#N/A</v>
      </c>
      <c r="Q450" s="48">
        <v>80</v>
      </c>
      <c r="R450" s="48">
        <f ca="1">OFFSET(Table10[[#Headers],[امتیاز]],MATCH(Table26[[#This Row],[رضایت]],Table10[کف],1),0)</f>
        <v>2.5</v>
      </c>
      <c r="S450" s="49" t="e">
        <f ca="1">(VLOOKUP(Table26[[#This Row],[شماره پرسنلی]],Table1[#All],16,FALSE)+Table26[[#This Row],[امتیاز کارکرد]]+Table26[[#This Row],[امتیاز رضایت]])*Table26[[#This Row],[رتبه کارمند]]*Table26[[#This Row],[امتیاز عملکرد]]</f>
        <v>#N/A</v>
      </c>
      <c r="T450" s="50" t="e">
        <f ca="1">ROUND(Table26[[#This Row],[امتیاز نهایی]]*'تنظیمات دوره'!$B$6,0)</f>
        <v>#N/A</v>
      </c>
      <c r="U450" s="43"/>
    </row>
    <row r="451" spans="1:21" s="54" customFormat="1" x14ac:dyDescent="0.15">
      <c r="A451" s="42">
        <v>448</v>
      </c>
      <c r="B451" s="35"/>
      <c r="C451" s="36" t="e">
        <f>VLOOKUP(Table26[[#This Row],[شماره پرسنلی]],Table1[[شماره پرسنلی]:[نام خانوادگی]],2,FALSE)&amp; " " &amp; VLOOKUP(Table26[[#This Row],[شماره پرسنلی]],Table1[[شماره پرسنلی]:[نام خانوادگی]],3,FALSE)</f>
        <v>#N/A</v>
      </c>
      <c r="D451" s="36" t="e">
        <f>VLOOKUP(Table26[[#This Row],[شماره پرسنلی]],Table1[#All],7,FALSE)</f>
        <v>#N/A</v>
      </c>
      <c r="E451" s="48" t="e">
        <f>VLOOKUP(Table26[[#This Row],[شماره پرسنلی]],Table1[#All],6,FALSE)</f>
        <v>#N/A</v>
      </c>
      <c r="F451" s="37">
        <v>408</v>
      </c>
      <c r="G451" s="49">
        <f>Table26[[#This Row],[کارکرد دوره (ساعت)]]/8*'جداول پایه'!$B$24</f>
        <v>5.1000000000000005</v>
      </c>
      <c r="H451" s="37">
        <v>0</v>
      </c>
      <c r="I451" s="37">
        <v>21</v>
      </c>
      <c r="J451" s="37">
        <v>0</v>
      </c>
      <c r="K451" s="37">
        <v>0</v>
      </c>
      <c r="L451" s="37">
        <v>0</v>
      </c>
      <c r="M451" s="49" t="e">
        <f>IF(Table26[[#This Row],[جایگاه سازمانی]]="عملیاتی",(Table26[[#This Row],[تعداد ماموریت شهری]]/7+Table26[[#This Row],[تعداد ماموریت جاده ای]]/3)*0.1+1,0)</f>
        <v>#N/A</v>
      </c>
      <c r="N451" s="52" t="e">
        <f ca="1">IF(Table26[[#This Row],[جایگاه سازمانی]]="دیسپچ",OFFSET(TblDispatch[[#Headers],[امتیاز]],MATCH(Table26[[#This Row],[تعداد تماس در دوره]]/'تنظیمات دوره'!$B$3,TblDispatch[کف],1),0)*'تنظیمات دوره'!$B$3,0)</f>
        <v>#N/A</v>
      </c>
      <c r="O451" s="49" t="e">
        <f>IF(Table26[[#This Row],[جایگاه سازمانی]]="ستاد",(Table26[[#This Row],[تعداد بازدید میدانی در دوره]]/2+Table26[[#This Row],[تعداد فرماندهی حادثه در دوره]])*0.1+1,0)</f>
        <v>#N/A</v>
      </c>
      <c r="P451" s="49" t="e">
        <f>SUM(Table26[[#This Row],[عملکرد دوره عملیاتی]:[عملکرد دوره ستادی]])</f>
        <v>#N/A</v>
      </c>
      <c r="Q451" s="48">
        <v>100</v>
      </c>
      <c r="R451" s="48">
        <f ca="1">OFFSET(Table10[[#Headers],[امتیاز]],MATCH(Table26[[#This Row],[رضایت]],Table10[کف],1),0)</f>
        <v>5</v>
      </c>
      <c r="S451" s="49" t="e">
        <f ca="1">(VLOOKUP(Table26[[#This Row],[شماره پرسنلی]],Table1[#All],16,FALSE)+Table26[[#This Row],[امتیاز کارکرد]]+Table26[[#This Row],[امتیاز رضایت]])*Table26[[#This Row],[رتبه کارمند]]*Table26[[#This Row],[امتیاز عملکرد]]</f>
        <v>#N/A</v>
      </c>
      <c r="T451" s="50" t="e">
        <f ca="1">ROUND(Table26[[#This Row],[امتیاز نهایی]]*'تنظیمات دوره'!$B$6,0)</f>
        <v>#N/A</v>
      </c>
      <c r="U451" s="43"/>
    </row>
    <row r="452" spans="1:21" s="54" customFormat="1" x14ac:dyDescent="0.15">
      <c r="A452" s="42">
        <v>449</v>
      </c>
      <c r="B452" s="35"/>
      <c r="C452" s="36" t="e">
        <f>VLOOKUP(Table26[[#This Row],[شماره پرسنلی]],Table1[[شماره پرسنلی]:[نام خانوادگی]],2,FALSE)&amp; " " &amp; VLOOKUP(Table26[[#This Row],[شماره پرسنلی]],Table1[[شماره پرسنلی]:[نام خانوادگی]],3,FALSE)</f>
        <v>#N/A</v>
      </c>
      <c r="D452" s="36" t="e">
        <f>VLOOKUP(Table26[[#This Row],[شماره پرسنلی]],Table1[#All],7,FALSE)</f>
        <v>#N/A</v>
      </c>
      <c r="E452" s="48" t="e">
        <f>VLOOKUP(Table26[[#This Row],[شماره پرسنلی]],Table1[#All],6,FALSE)</f>
        <v>#N/A</v>
      </c>
      <c r="F452" s="37">
        <v>348</v>
      </c>
      <c r="G452" s="49">
        <f>Table26[[#This Row],[کارکرد دوره (ساعت)]]/8*'جداول پایه'!$B$24</f>
        <v>4.3500000000000005</v>
      </c>
      <c r="H452" s="37">
        <v>0</v>
      </c>
      <c r="I452" s="37">
        <v>21</v>
      </c>
      <c r="J452" s="37">
        <v>0</v>
      </c>
      <c r="K452" s="37">
        <v>0</v>
      </c>
      <c r="L452" s="37">
        <v>0</v>
      </c>
      <c r="M452" s="49" t="e">
        <f>IF(Table26[[#This Row],[جایگاه سازمانی]]="عملیاتی",(Table26[[#This Row],[تعداد ماموریت شهری]]/7+Table26[[#This Row],[تعداد ماموریت جاده ای]]/3)*0.1+1,0)</f>
        <v>#N/A</v>
      </c>
      <c r="N452" s="52" t="e">
        <f ca="1">IF(Table26[[#This Row],[جایگاه سازمانی]]="دیسپچ",OFFSET(TblDispatch[[#Headers],[امتیاز]],MATCH(Table26[[#This Row],[تعداد تماس در دوره]]/'تنظیمات دوره'!$B$3,TblDispatch[کف],1),0)*'تنظیمات دوره'!$B$3,0)</f>
        <v>#N/A</v>
      </c>
      <c r="O452" s="49" t="e">
        <f>IF(Table26[[#This Row],[جایگاه سازمانی]]="ستاد",(Table26[[#This Row],[تعداد بازدید میدانی در دوره]]/2+Table26[[#This Row],[تعداد فرماندهی حادثه در دوره]])*0.1+1,0)</f>
        <v>#N/A</v>
      </c>
      <c r="P452" s="49" t="e">
        <f>SUM(Table26[[#This Row],[عملکرد دوره عملیاتی]:[عملکرد دوره ستادی]])</f>
        <v>#N/A</v>
      </c>
      <c r="Q452" s="48">
        <v>100</v>
      </c>
      <c r="R452" s="48">
        <f ca="1">OFFSET(Table10[[#Headers],[امتیاز]],MATCH(Table26[[#This Row],[رضایت]],Table10[کف],1),0)</f>
        <v>5</v>
      </c>
      <c r="S452" s="49" t="e">
        <f ca="1">(VLOOKUP(Table26[[#This Row],[شماره پرسنلی]],Table1[#All],16,FALSE)+Table26[[#This Row],[امتیاز کارکرد]]+Table26[[#This Row],[امتیاز رضایت]])*Table26[[#This Row],[رتبه کارمند]]*Table26[[#This Row],[امتیاز عملکرد]]</f>
        <v>#N/A</v>
      </c>
      <c r="T452" s="50" t="e">
        <f ca="1">ROUND(Table26[[#This Row],[امتیاز نهایی]]*'تنظیمات دوره'!$B$6,0)</f>
        <v>#N/A</v>
      </c>
      <c r="U452" s="43"/>
    </row>
    <row r="453" spans="1:21" s="54" customFormat="1" x14ac:dyDescent="0.15">
      <c r="A453" s="42">
        <v>450</v>
      </c>
      <c r="B453" s="35"/>
      <c r="C453" s="36" t="e">
        <f>VLOOKUP(Table26[[#This Row],[شماره پرسنلی]],Table1[[شماره پرسنلی]:[نام خانوادگی]],2,FALSE)&amp; " " &amp; VLOOKUP(Table26[[#This Row],[شماره پرسنلی]],Table1[[شماره پرسنلی]:[نام خانوادگی]],3,FALSE)</f>
        <v>#N/A</v>
      </c>
      <c r="D453" s="36" t="e">
        <f>VLOOKUP(Table26[[#This Row],[شماره پرسنلی]],Table1[#All],7,FALSE)</f>
        <v>#N/A</v>
      </c>
      <c r="E453" s="48" t="e">
        <f>VLOOKUP(Table26[[#This Row],[شماره پرسنلی]],Table1[#All],6,FALSE)</f>
        <v>#N/A</v>
      </c>
      <c r="F453" s="37">
        <v>342</v>
      </c>
      <c r="G453" s="49">
        <f>Table26[[#This Row],[کارکرد دوره (ساعت)]]/8*'جداول پایه'!$B$24</f>
        <v>4.2750000000000004</v>
      </c>
      <c r="H453" s="37">
        <v>15</v>
      </c>
      <c r="I453" s="37">
        <v>0</v>
      </c>
      <c r="J453" s="37">
        <v>0</v>
      </c>
      <c r="K453" s="37">
        <v>0</v>
      </c>
      <c r="L453" s="37">
        <v>0</v>
      </c>
      <c r="M453" s="49" t="e">
        <f>IF(Table26[[#This Row],[جایگاه سازمانی]]="عملیاتی",(Table26[[#This Row],[تعداد ماموریت شهری]]/7+Table26[[#This Row],[تعداد ماموریت جاده ای]]/3)*0.1+1,0)</f>
        <v>#N/A</v>
      </c>
      <c r="N453" s="52" t="e">
        <f ca="1">IF(Table26[[#This Row],[جایگاه سازمانی]]="دیسپچ",OFFSET(TblDispatch[[#Headers],[امتیاز]],MATCH(Table26[[#This Row],[تعداد تماس در دوره]]/'تنظیمات دوره'!$B$3,TblDispatch[کف],1),0)*'تنظیمات دوره'!$B$3,0)</f>
        <v>#N/A</v>
      </c>
      <c r="O453" s="49" t="e">
        <f>IF(Table26[[#This Row],[جایگاه سازمانی]]="ستاد",(Table26[[#This Row],[تعداد بازدید میدانی در دوره]]/2+Table26[[#This Row],[تعداد فرماندهی حادثه در دوره]])*0.1+1,0)</f>
        <v>#N/A</v>
      </c>
      <c r="P453" s="49" t="e">
        <f>SUM(Table26[[#This Row],[عملکرد دوره عملیاتی]:[عملکرد دوره ستادی]])</f>
        <v>#N/A</v>
      </c>
      <c r="Q453" s="48">
        <v>80</v>
      </c>
      <c r="R453" s="48">
        <f ca="1">OFFSET(Table10[[#Headers],[امتیاز]],MATCH(Table26[[#This Row],[رضایت]],Table10[کف],1),0)</f>
        <v>2.5</v>
      </c>
      <c r="S453" s="49" t="e">
        <f ca="1">(VLOOKUP(Table26[[#This Row],[شماره پرسنلی]],Table1[#All],16,FALSE)+Table26[[#This Row],[امتیاز کارکرد]]+Table26[[#This Row],[امتیاز رضایت]])*Table26[[#This Row],[رتبه کارمند]]*Table26[[#This Row],[امتیاز عملکرد]]</f>
        <v>#N/A</v>
      </c>
      <c r="T453" s="50" t="e">
        <f ca="1">ROUND(Table26[[#This Row],[امتیاز نهایی]]*'تنظیمات دوره'!$B$6,0)</f>
        <v>#N/A</v>
      </c>
      <c r="U453" s="43"/>
    </row>
    <row r="454" spans="1:21" s="54" customFormat="1" x14ac:dyDescent="0.15">
      <c r="A454" s="42">
        <v>451</v>
      </c>
      <c r="B454" s="35"/>
      <c r="C454" s="36" t="e">
        <f>VLOOKUP(Table26[[#This Row],[شماره پرسنلی]],Table1[[شماره پرسنلی]:[نام خانوادگی]],2,FALSE)&amp; " " &amp; VLOOKUP(Table26[[#This Row],[شماره پرسنلی]],Table1[[شماره پرسنلی]:[نام خانوادگی]],3,FALSE)</f>
        <v>#N/A</v>
      </c>
      <c r="D454" s="36" t="e">
        <f>VLOOKUP(Table26[[#This Row],[شماره پرسنلی]],Table1[#All],7,FALSE)</f>
        <v>#N/A</v>
      </c>
      <c r="E454" s="48" t="e">
        <f>VLOOKUP(Table26[[#This Row],[شماره پرسنلی]],Table1[#All],6,FALSE)</f>
        <v>#N/A</v>
      </c>
      <c r="F454" s="37">
        <v>288</v>
      </c>
      <c r="G454" s="49">
        <f>Table26[[#This Row],[کارکرد دوره (ساعت)]]/8*'جداول پایه'!$B$24</f>
        <v>3.6</v>
      </c>
      <c r="H454" s="37">
        <v>24</v>
      </c>
      <c r="I454" s="37">
        <v>0</v>
      </c>
      <c r="J454" s="37">
        <v>0</v>
      </c>
      <c r="K454" s="37">
        <v>0</v>
      </c>
      <c r="L454" s="37">
        <v>0</v>
      </c>
      <c r="M454" s="49" t="e">
        <f>IF(Table26[[#This Row],[جایگاه سازمانی]]="عملیاتی",(Table26[[#This Row],[تعداد ماموریت شهری]]/7+Table26[[#This Row],[تعداد ماموریت جاده ای]]/3)*0.1+1,0)</f>
        <v>#N/A</v>
      </c>
      <c r="N454" s="52" t="e">
        <f ca="1">IF(Table26[[#This Row],[جایگاه سازمانی]]="دیسپچ",OFFSET(TblDispatch[[#Headers],[امتیاز]],MATCH(Table26[[#This Row],[تعداد تماس در دوره]]/'تنظیمات دوره'!$B$3,TblDispatch[کف],1),0)*'تنظیمات دوره'!$B$3,0)</f>
        <v>#N/A</v>
      </c>
      <c r="O454" s="49" t="e">
        <f>IF(Table26[[#This Row],[جایگاه سازمانی]]="ستاد",(Table26[[#This Row],[تعداد بازدید میدانی در دوره]]/2+Table26[[#This Row],[تعداد فرماندهی حادثه در دوره]])*0.1+1,0)</f>
        <v>#N/A</v>
      </c>
      <c r="P454" s="49" t="e">
        <f>SUM(Table26[[#This Row],[عملکرد دوره عملیاتی]:[عملکرد دوره ستادی]])</f>
        <v>#N/A</v>
      </c>
      <c r="Q454" s="48">
        <v>100</v>
      </c>
      <c r="R454" s="48">
        <f ca="1">OFFSET(Table10[[#Headers],[امتیاز]],MATCH(Table26[[#This Row],[رضایت]],Table10[کف],1),0)</f>
        <v>5</v>
      </c>
      <c r="S454" s="49" t="e">
        <f ca="1">(VLOOKUP(Table26[[#This Row],[شماره پرسنلی]],Table1[#All],16,FALSE)+Table26[[#This Row],[امتیاز کارکرد]]+Table26[[#This Row],[امتیاز رضایت]])*Table26[[#This Row],[رتبه کارمند]]*Table26[[#This Row],[امتیاز عملکرد]]</f>
        <v>#N/A</v>
      </c>
      <c r="T454" s="50" t="e">
        <f ca="1">ROUND(Table26[[#This Row],[امتیاز نهایی]]*'تنظیمات دوره'!$B$6,0)</f>
        <v>#N/A</v>
      </c>
      <c r="U454" s="43"/>
    </row>
    <row r="455" spans="1:21" s="54" customFormat="1" x14ac:dyDescent="0.15">
      <c r="A455" s="42">
        <v>452</v>
      </c>
      <c r="B455" s="35"/>
      <c r="C455" s="36" t="e">
        <f>VLOOKUP(Table26[[#This Row],[شماره پرسنلی]],Table1[[شماره پرسنلی]:[نام خانوادگی]],2,FALSE)&amp; " " &amp; VLOOKUP(Table26[[#This Row],[شماره پرسنلی]],Table1[[شماره پرسنلی]:[نام خانوادگی]],3,FALSE)</f>
        <v>#N/A</v>
      </c>
      <c r="D455" s="36" t="e">
        <f>VLOOKUP(Table26[[#This Row],[شماره پرسنلی]],Table1[#All],7,FALSE)</f>
        <v>#N/A</v>
      </c>
      <c r="E455" s="48" t="e">
        <f>VLOOKUP(Table26[[#This Row],[شماره پرسنلی]],Table1[#All],6,FALSE)</f>
        <v>#N/A</v>
      </c>
      <c r="F455" s="37">
        <v>312</v>
      </c>
      <c r="G455" s="49">
        <f>Table26[[#This Row],[کارکرد دوره (ساعت)]]/8*'جداول پایه'!$B$24</f>
        <v>3.9000000000000004</v>
      </c>
      <c r="H455" s="37">
        <v>1</v>
      </c>
      <c r="I455" s="37">
        <v>11</v>
      </c>
      <c r="J455" s="37">
        <v>0</v>
      </c>
      <c r="K455" s="37">
        <v>0</v>
      </c>
      <c r="L455" s="37">
        <v>0</v>
      </c>
      <c r="M455" s="49" t="e">
        <f>IF(Table26[[#This Row],[جایگاه سازمانی]]="عملیاتی",(Table26[[#This Row],[تعداد ماموریت شهری]]/7+Table26[[#This Row],[تعداد ماموریت جاده ای]]/3)*0.1+1,0)</f>
        <v>#N/A</v>
      </c>
      <c r="N455" s="52" t="e">
        <f ca="1">IF(Table26[[#This Row],[جایگاه سازمانی]]="دیسپچ",OFFSET(TblDispatch[[#Headers],[امتیاز]],MATCH(Table26[[#This Row],[تعداد تماس در دوره]]/'تنظیمات دوره'!$B$3,TblDispatch[کف],1),0)*'تنظیمات دوره'!$B$3,0)</f>
        <v>#N/A</v>
      </c>
      <c r="O455" s="49" t="e">
        <f>IF(Table26[[#This Row],[جایگاه سازمانی]]="ستاد",(Table26[[#This Row],[تعداد بازدید میدانی در دوره]]/2+Table26[[#This Row],[تعداد فرماندهی حادثه در دوره]])*0.1+1,0)</f>
        <v>#N/A</v>
      </c>
      <c r="P455" s="49" t="e">
        <f>SUM(Table26[[#This Row],[عملکرد دوره عملیاتی]:[عملکرد دوره ستادی]])</f>
        <v>#N/A</v>
      </c>
      <c r="Q455" s="48">
        <v>100</v>
      </c>
      <c r="R455" s="48">
        <f ca="1">OFFSET(Table10[[#Headers],[امتیاز]],MATCH(Table26[[#This Row],[رضایت]],Table10[کف],1),0)</f>
        <v>5</v>
      </c>
      <c r="S455" s="49" t="e">
        <f ca="1">(VLOOKUP(Table26[[#This Row],[شماره پرسنلی]],Table1[#All],16,FALSE)+Table26[[#This Row],[امتیاز کارکرد]]+Table26[[#This Row],[امتیاز رضایت]])*Table26[[#This Row],[رتبه کارمند]]*Table26[[#This Row],[امتیاز عملکرد]]</f>
        <v>#N/A</v>
      </c>
      <c r="T455" s="50" t="e">
        <f ca="1">ROUND(Table26[[#This Row],[امتیاز نهایی]]*'تنظیمات دوره'!$B$6,0)</f>
        <v>#N/A</v>
      </c>
      <c r="U455" s="43"/>
    </row>
    <row r="456" spans="1:21" s="54" customFormat="1" x14ac:dyDescent="0.15">
      <c r="A456" s="42">
        <v>453</v>
      </c>
      <c r="B456" s="35"/>
      <c r="C456" s="36" t="e">
        <f>VLOOKUP(Table26[[#This Row],[شماره پرسنلی]],Table1[[شماره پرسنلی]:[نام خانوادگی]],2,FALSE)&amp; " " &amp; VLOOKUP(Table26[[#This Row],[شماره پرسنلی]],Table1[[شماره پرسنلی]:[نام خانوادگی]],3,FALSE)</f>
        <v>#N/A</v>
      </c>
      <c r="D456" s="36" t="e">
        <f>VLOOKUP(Table26[[#This Row],[شماره پرسنلی]],Table1[#All],7,FALSE)</f>
        <v>#N/A</v>
      </c>
      <c r="E456" s="48" t="e">
        <f>VLOOKUP(Table26[[#This Row],[شماره پرسنلی]],Table1[#All],6,FALSE)</f>
        <v>#N/A</v>
      </c>
      <c r="F456" s="37">
        <v>348</v>
      </c>
      <c r="G456" s="49">
        <f>Table26[[#This Row],[کارکرد دوره (ساعت)]]/8*'جداول پایه'!$B$24</f>
        <v>4.3500000000000005</v>
      </c>
      <c r="H456" s="37">
        <v>0</v>
      </c>
      <c r="I456" s="37">
        <v>17</v>
      </c>
      <c r="J456" s="37">
        <v>0</v>
      </c>
      <c r="K456" s="37">
        <v>0</v>
      </c>
      <c r="L456" s="37">
        <v>0</v>
      </c>
      <c r="M456" s="49" t="e">
        <f>IF(Table26[[#This Row],[جایگاه سازمانی]]="عملیاتی",(Table26[[#This Row],[تعداد ماموریت شهری]]/7+Table26[[#This Row],[تعداد ماموریت جاده ای]]/3)*0.1+1,0)</f>
        <v>#N/A</v>
      </c>
      <c r="N456" s="52" t="e">
        <f ca="1">IF(Table26[[#This Row],[جایگاه سازمانی]]="دیسپچ",OFFSET(TblDispatch[[#Headers],[امتیاز]],MATCH(Table26[[#This Row],[تعداد تماس در دوره]]/'تنظیمات دوره'!$B$3,TblDispatch[کف],1),0)*'تنظیمات دوره'!$B$3,0)</f>
        <v>#N/A</v>
      </c>
      <c r="O456" s="49" t="e">
        <f>IF(Table26[[#This Row],[جایگاه سازمانی]]="ستاد",(Table26[[#This Row],[تعداد بازدید میدانی در دوره]]/2+Table26[[#This Row],[تعداد فرماندهی حادثه در دوره]])*0.1+1,0)</f>
        <v>#N/A</v>
      </c>
      <c r="P456" s="49" t="e">
        <f>SUM(Table26[[#This Row],[عملکرد دوره عملیاتی]:[عملکرد دوره ستادی]])</f>
        <v>#N/A</v>
      </c>
      <c r="Q456" s="48">
        <v>100</v>
      </c>
      <c r="R456" s="48">
        <f ca="1">OFFSET(Table10[[#Headers],[امتیاز]],MATCH(Table26[[#This Row],[رضایت]],Table10[کف],1),0)</f>
        <v>5</v>
      </c>
      <c r="S456" s="49" t="e">
        <f ca="1">(VLOOKUP(Table26[[#This Row],[شماره پرسنلی]],Table1[#All],16,FALSE)+Table26[[#This Row],[امتیاز کارکرد]]+Table26[[#This Row],[امتیاز رضایت]])*Table26[[#This Row],[رتبه کارمند]]*Table26[[#This Row],[امتیاز عملکرد]]</f>
        <v>#N/A</v>
      </c>
      <c r="T456" s="50" t="e">
        <f ca="1">ROUND(Table26[[#This Row],[امتیاز نهایی]]*'تنظیمات دوره'!$B$6,0)</f>
        <v>#N/A</v>
      </c>
      <c r="U456" s="43"/>
    </row>
    <row r="457" spans="1:21" s="54" customFormat="1" x14ac:dyDescent="0.15">
      <c r="A457" s="42">
        <v>454</v>
      </c>
      <c r="B457" s="35"/>
      <c r="C457" s="36" t="e">
        <f>VLOOKUP(Table26[[#This Row],[شماره پرسنلی]],Table1[[شماره پرسنلی]:[نام خانوادگی]],2,FALSE)&amp; " " &amp; VLOOKUP(Table26[[#This Row],[شماره پرسنلی]],Table1[[شماره پرسنلی]:[نام خانوادگی]],3,FALSE)</f>
        <v>#N/A</v>
      </c>
      <c r="D457" s="36" t="e">
        <f>VLOOKUP(Table26[[#This Row],[شماره پرسنلی]],Table1[#All],7,FALSE)</f>
        <v>#N/A</v>
      </c>
      <c r="E457" s="48" t="e">
        <f>VLOOKUP(Table26[[#This Row],[شماره پرسنلی]],Table1[#All],6,FALSE)</f>
        <v>#N/A</v>
      </c>
      <c r="F457" s="37">
        <v>360</v>
      </c>
      <c r="G457" s="49">
        <f>Table26[[#This Row],[کارکرد دوره (ساعت)]]/8*'جداول پایه'!$B$24</f>
        <v>4.5</v>
      </c>
      <c r="H457" s="37">
        <v>0</v>
      </c>
      <c r="I457" s="37">
        <v>11</v>
      </c>
      <c r="J457" s="37">
        <v>0</v>
      </c>
      <c r="K457" s="37">
        <v>0</v>
      </c>
      <c r="L457" s="37">
        <v>0</v>
      </c>
      <c r="M457" s="49" t="e">
        <f>IF(Table26[[#This Row],[جایگاه سازمانی]]="عملیاتی",(Table26[[#This Row],[تعداد ماموریت شهری]]/7+Table26[[#This Row],[تعداد ماموریت جاده ای]]/3)*0.1+1,0)</f>
        <v>#N/A</v>
      </c>
      <c r="N457" s="52" t="e">
        <f ca="1">IF(Table26[[#This Row],[جایگاه سازمانی]]="دیسپچ",OFFSET(TblDispatch[[#Headers],[امتیاز]],MATCH(Table26[[#This Row],[تعداد تماس در دوره]]/'تنظیمات دوره'!$B$3,TblDispatch[کف],1),0)*'تنظیمات دوره'!$B$3,0)</f>
        <v>#N/A</v>
      </c>
      <c r="O457" s="49" t="e">
        <f>IF(Table26[[#This Row],[جایگاه سازمانی]]="ستاد",(Table26[[#This Row],[تعداد بازدید میدانی در دوره]]/2+Table26[[#This Row],[تعداد فرماندهی حادثه در دوره]])*0.1+1,0)</f>
        <v>#N/A</v>
      </c>
      <c r="P457" s="49" t="e">
        <f>SUM(Table26[[#This Row],[عملکرد دوره عملیاتی]:[عملکرد دوره ستادی]])</f>
        <v>#N/A</v>
      </c>
      <c r="Q457" s="48">
        <v>100</v>
      </c>
      <c r="R457" s="48">
        <f ca="1">OFFSET(Table10[[#Headers],[امتیاز]],MATCH(Table26[[#This Row],[رضایت]],Table10[کف],1),0)</f>
        <v>5</v>
      </c>
      <c r="S457" s="49" t="e">
        <f ca="1">(VLOOKUP(Table26[[#This Row],[شماره پرسنلی]],Table1[#All],16,FALSE)+Table26[[#This Row],[امتیاز کارکرد]]+Table26[[#This Row],[امتیاز رضایت]])*Table26[[#This Row],[رتبه کارمند]]*Table26[[#This Row],[امتیاز عملکرد]]</f>
        <v>#N/A</v>
      </c>
      <c r="T457" s="50" t="e">
        <f ca="1">ROUND(Table26[[#This Row],[امتیاز نهایی]]*'تنظیمات دوره'!$B$6,0)</f>
        <v>#N/A</v>
      </c>
      <c r="U457" s="43"/>
    </row>
    <row r="458" spans="1:21" s="54" customFormat="1" x14ac:dyDescent="0.15">
      <c r="A458" s="42">
        <v>455</v>
      </c>
      <c r="B458" s="35"/>
      <c r="C458" s="36" t="e">
        <f>VLOOKUP(Table26[[#This Row],[شماره پرسنلی]],Table1[[شماره پرسنلی]:[نام خانوادگی]],2,FALSE)&amp; " " &amp; VLOOKUP(Table26[[#This Row],[شماره پرسنلی]],Table1[[شماره پرسنلی]:[نام خانوادگی]],3,FALSE)</f>
        <v>#N/A</v>
      </c>
      <c r="D458" s="36" t="e">
        <f>VLOOKUP(Table26[[#This Row],[شماره پرسنلی]],Table1[#All],7,FALSE)</f>
        <v>#N/A</v>
      </c>
      <c r="E458" s="48" t="e">
        <f>VLOOKUP(Table26[[#This Row],[شماره پرسنلی]],Table1[#All],6,FALSE)</f>
        <v>#N/A</v>
      </c>
      <c r="F458" s="37">
        <v>300</v>
      </c>
      <c r="G458" s="49">
        <f>Table26[[#This Row],[کارکرد دوره (ساعت)]]/8*'جداول پایه'!$B$24</f>
        <v>3.75</v>
      </c>
      <c r="H458" s="37">
        <v>21</v>
      </c>
      <c r="I458" s="37">
        <v>0</v>
      </c>
      <c r="J458" s="37">
        <v>0</v>
      </c>
      <c r="K458" s="37">
        <v>0</v>
      </c>
      <c r="L458" s="37">
        <v>0</v>
      </c>
      <c r="M458" s="49" t="e">
        <f>IF(Table26[[#This Row],[جایگاه سازمانی]]="عملیاتی",(Table26[[#This Row],[تعداد ماموریت شهری]]/7+Table26[[#This Row],[تعداد ماموریت جاده ای]]/3)*0.1+1,0)</f>
        <v>#N/A</v>
      </c>
      <c r="N458" s="52" t="e">
        <f ca="1">IF(Table26[[#This Row],[جایگاه سازمانی]]="دیسپچ",OFFSET(TblDispatch[[#Headers],[امتیاز]],MATCH(Table26[[#This Row],[تعداد تماس در دوره]]/'تنظیمات دوره'!$B$3,TblDispatch[کف],1),0)*'تنظیمات دوره'!$B$3,0)</f>
        <v>#N/A</v>
      </c>
      <c r="O458" s="49" t="e">
        <f>IF(Table26[[#This Row],[جایگاه سازمانی]]="ستاد",(Table26[[#This Row],[تعداد بازدید میدانی در دوره]]/2+Table26[[#This Row],[تعداد فرماندهی حادثه در دوره]])*0.1+1,0)</f>
        <v>#N/A</v>
      </c>
      <c r="P458" s="49" t="e">
        <f>SUM(Table26[[#This Row],[عملکرد دوره عملیاتی]:[عملکرد دوره ستادی]])</f>
        <v>#N/A</v>
      </c>
      <c r="Q458" s="48">
        <v>100</v>
      </c>
      <c r="R458" s="48">
        <f ca="1">OFFSET(Table10[[#Headers],[امتیاز]],MATCH(Table26[[#This Row],[رضایت]],Table10[کف],1),0)</f>
        <v>5</v>
      </c>
      <c r="S458" s="49" t="e">
        <f ca="1">(VLOOKUP(Table26[[#This Row],[شماره پرسنلی]],Table1[#All],16,FALSE)+Table26[[#This Row],[امتیاز کارکرد]]+Table26[[#This Row],[امتیاز رضایت]])*Table26[[#This Row],[رتبه کارمند]]*Table26[[#This Row],[امتیاز عملکرد]]</f>
        <v>#N/A</v>
      </c>
      <c r="T458" s="50" t="e">
        <f ca="1">ROUND(Table26[[#This Row],[امتیاز نهایی]]*'تنظیمات دوره'!$B$6,0)</f>
        <v>#N/A</v>
      </c>
      <c r="U458" s="43"/>
    </row>
    <row r="459" spans="1:21" s="54" customFormat="1" x14ac:dyDescent="0.15">
      <c r="A459" s="42">
        <v>456</v>
      </c>
      <c r="B459" s="35"/>
      <c r="C459" s="36" t="e">
        <f>VLOOKUP(Table26[[#This Row],[شماره پرسنلی]],Table1[[شماره پرسنلی]:[نام خانوادگی]],2,FALSE)&amp; " " &amp; VLOOKUP(Table26[[#This Row],[شماره پرسنلی]],Table1[[شماره پرسنلی]:[نام خانوادگی]],3,FALSE)</f>
        <v>#N/A</v>
      </c>
      <c r="D459" s="36" t="e">
        <f>VLOOKUP(Table26[[#This Row],[شماره پرسنلی]],Table1[#All],7,FALSE)</f>
        <v>#N/A</v>
      </c>
      <c r="E459" s="48" t="e">
        <f>VLOOKUP(Table26[[#This Row],[شماره پرسنلی]],Table1[#All],6,FALSE)</f>
        <v>#N/A</v>
      </c>
      <c r="F459" s="37">
        <v>372</v>
      </c>
      <c r="G459" s="49">
        <f>Table26[[#This Row],[کارکرد دوره (ساعت)]]/8*'جداول پایه'!$B$24</f>
        <v>4.6500000000000004</v>
      </c>
      <c r="H459" s="37">
        <v>35</v>
      </c>
      <c r="I459" s="37">
        <v>5</v>
      </c>
      <c r="J459" s="37">
        <v>0</v>
      </c>
      <c r="K459" s="37">
        <v>0</v>
      </c>
      <c r="L459" s="37">
        <v>0</v>
      </c>
      <c r="M459" s="49" t="e">
        <f>IF(Table26[[#This Row],[جایگاه سازمانی]]="عملیاتی",(Table26[[#This Row],[تعداد ماموریت شهری]]/7+Table26[[#This Row],[تعداد ماموریت جاده ای]]/3)*0.1+1,0)</f>
        <v>#N/A</v>
      </c>
      <c r="N459" s="52" t="e">
        <f ca="1">IF(Table26[[#This Row],[جایگاه سازمانی]]="دیسپچ",OFFSET(TblDispatch[[#Headers],[امتیاز]],MATCH(Table26[[#This Row],[تعداد تماس در دوره]]/'تنظیمات دوره'!$B$3,TblDispatch[کف],1),0)*'تنظیمات دوره'!$B$3,0)</f>
        <v>#N/A</v>
      </c>
      <c r="O459" s="49" t="e">
        <f>IF(Table26[[#This Row],[جایگاه سازمانی]]="ستاد",(Table26[[#This Row],[تعداد بازدید میدانی در دوره]]/2+Table26[[#This Row],[تعداد فرماندهی حادثه در دوره]])*0.1+1,0)</f>
        <v>#N/A</v>
      </c>
      <c r="P459" s="49" t="e">
        <f>SUM(Table26[[#This Row],[عملکرد دوره عملیاتی]:[عملکرد دوره ستادی]])</f>
        <v>#N/A</v>
      </c>
      <c r="Q459" s="48">
        <v>100</v>
      </c>
      <c r="R459" s="48">
        <f ca="1">OFFSET(Table10[[#Headers],[امتیاز]],MATCH(Table26[[#This Row],[رضایت]],Table10[کف],1),0)</f>
        <v>5</v>
      </c>
      <c r="S459" s="49" t="e">
        <f ca="1">(VLOOKUP(Table26[[#This Row],[شماره پرسنلی]],Table1[#All],16,FALSE)+Table26[[#This Row],[امتیاز کارکرد]]+Table26[[#This Row],[امتیاز رضایت]])*Table26[[#This Row],[رتبه کارمند]]*Table26[[#This Row],[امتیاز عملکرد]]</f>
        <v>#N/A</v>
      </c>
      <c r="T459" s="50" t="e">
        <f ca="1">ROUND(Table26[[#This Row],[امتیاز نهایی]]*'تنظیمات دوره'!$B$6,0)</f>
        <v>#N/A</v>
      </c>
      <c r="U459" s="43"/>
    </row>
    <row r="460" spans="1:21" s="54" customFormat="1" x14ac:dyDescent="0.15">
      <c r="A460" s="42">
        <v>457</v>
      </c>
      <c r="B460" s="35"/>
      <c r="C460" s="36" t="e">
        <f>VLOOKUP(Table26[[#This Row],[شماره پرسنلی]],Table1[[شماره پرسنلی]:[نام خانوادگی]],2,FALSE)&amp; " " &amp; VLOOKUP(Table26[[#This Row],[شماره پرسنلی]],Table1[[شماره پرسنلی]:[نام خانوادگی]],3,FALSE)</f>
        <v>#N/A</v>
      </c>
      <c r="D460" s="36" t="e">
        <f>VLOOKUP(Table26[[#This Row],[شماره پرسنلی]],Table1[#All],7,FALSE)</f>
        <v>#N/A</v>
      </c>
      <c r="E460" s="48" t="e">
        <f>VLOOKUP(Table26[[#This Row],[شماره پرسنلی]],Table1[#All],6,FALSE)</f>
        <v>#N/A</v>
      </c>
      <c r="F460" s="37">
        <v>312</v>
      </c>
      <c r="G460" s="49">
        <f>Table26[[#This Row],[کارکرد دوره (ساعت)]]/8*'جداول پایه'!$B$24</f>
        <v>3.9000000000000004</v>
      </c>
      <c r="H460" s="37">
        <v>0</v>
      </c>
      <c r="I460" s="37">
        <v>12</v>
      </c>
      <c r="J460" s="37">
        <v>0</v>
      </c>
      <c r="K460" s="37">
        <v>0</v>
      </c>
      <c r="L460" s="37">
        <v>0</v>
      </c>
      <c r="M460" s="49" t="e">
        <f>IF(Table26[[#This Row],[جایگاه سازمانی]]="عملیاتی",(Table26[[#This Row],[تعداد ماموریت شهری]]/7+Table26[[#This Row],[تعداد ماموریت جاده ای]]/3)*0.1+1,0)</f>
        <v>#N/A</v>
      </c>
      <c r="N460" s="52" t="e">
        <f ca="1">IF(Table26[[#This Row],[جایگاه سازمانی]]="دیسپچ",OFFSET(TblDispatch[[#Headers],[امتیاز]],MATCH(Table26[[#This Row],[تعداد تماس در دوره]]/'تنظیمات دوره'!$B$3,TblDispatch[کف],1),0)*'تنظیمات دوره'!$B$3,0)</f>
        <v>#N/A</v>
      </c>
      <c r="O460" s="49" t="e">
        <f>IF(Table26[[#This Row],[جایگاه سازمانی]]="ستاد",(Table26[[#This Row],[تعداد بازدید میدانی در دوره]]/2+Table26[[#This Row],[تعداد فرماندهی حادثه در دوره]])*0.1+1,0)</f>
        <v>#N/A</v>
      </c>
      <c r="P460" s="49" t="e">
        <f>SUM(Table26[[#This Row],[عملکرد دوره عملیاتی]:[عملکرد دوره ستادی]])</f>
        <v>#N/A</v>
      </c>
      <c r="Q460" s="48">
        <v>100</v>
      </c>
      <c r="R460" s="48">
        <f ca="1">OFFSET(Table10[[#Headers],[امتیاز]],MATCH(Table26[[#This Row],[رضایت]],Table10[کف],1),0)</f>
        <v>5</v>
      </c>
      <c r="S460" s="49" t="e">
        <f ca="1">(VLOOKUP(Table26[[#This Row],[شماره پرسنلی]],Table1[#All],16,FALSE)+Table26[[#This Row],[امتیاز کارکرد]]+Table26[[#This Row],[امتیاز رضایت]])*Table26[[#This Row],[رتبه کارمند]]*Table26[[#This Row],[امتیاز عملکرد]]</f>
        <v>#N/A</v>
      </c>
      <c r="T460" s="50" t="e">
        <f ca="1">ROUND(Table26[[#This Row],[امتیاز نهایی]]*'تنظیمات دوره'!$B$6,0)</f>
        <v>#N/A</v>
      </c>
      <c r="U460" s="43"/>
    </row>
    <row r="461" spans="1:21" s="54" customFormat="1" x14ac:dyDescent="0.15">
      <c r="A461" s="42">
        <v>458</v>
      </c>
      <c r="B461" s="35"/>
      <c r="C461" s="36" t="e">
        <f>VLOOKUP(Table26[[#This Row],[شماره پرسنلی]],Table1[[شماره پرسنلی]:[نام خانوادگی]],2,FALSE)&amp; " " &amp; VLOOKUP(Table26[[#This Row],[شماره پرسنلی]],Table1[[شماره پرسنلی]:[نام خانوادگی]],3,FALSE)</f>
        <v>#N/A</v>
      </c>
      <c r="D461" s="36" t="e">
        <f>VLOOKUP(Table26[[#This Row],[شماره پرسنلی]],Table1[#All],7,FALSE)</f>
        <v>#N/A</v>
      </c>
      <c r="E461" s="48" t="e">
        <f>VLOOKUP(Table26[[#This Row],[شماره پرسنلی]],Table1[#All],6,FALSE)</f>
        <v>#N/A</v>
      </c>
      <c r="F461" s="37">
        <v>360</v>
      </c>
      <c r="G461" s="49">
        <f>Table26[[#This Row],[کارکرد دوره (ساعت)]]/8*'جداول پایه'!$B$24</f>
        <v>4.5</v>
      </c>
      <c r="H461" s="37">
        <v>0</v>
      </c>
      <c r="I461" s="37">
        <v>10</v>
      </c>
      <c r="J461" s="37">
        <v>0</v>
      </c>
      <c r="K461" s="37">
        <v>0</v>
      </c>
      <c r="L461" s="37">
        <v>0</v>
      </c>
      <c r="M461" s="49" t="e">
        <f>IF(Table26[[#This Row],[جایگاه سازمانی]]="عملیاتی",(Table26[[#This Row],[تعداد ماموریت شهری]]/7+Table26[[#This Row],[تعداد ماموریت جاده ای]]/3)*0.1+1,0)</f>
        <v>#N/A</v>
      </c>
      <c r="N461" s="52" t="e">
        <f ca="1">IF(Table26[[#This Row],[جایگاه سازمانی]]="دیسپچ",OFFSET(TblDispatch[[#Headers],[امتیاز]],MATCH(Table26[[#This Row],[تعداد تماس در دوره]]/'تنظیمات دوره'!$B$3,TblDispatch[کف],1),0)*'تنظیمات دوره'!$B$3,0)</f>
        <v>#N/A</v>
      </c>
      <c r="O461" s="49" t="e">
        <f>IF(Table26[[#This Row],[جایگاه سازمانی]]="ستاد",(Table26[[#This Row],[تعداد بازدید میدانی در دوره]]/2+Table26[[#This Row],[تعداد فرماندهی حادثه در دوره]])*0.1+1,0)</f>
        <v>#N/A</v>
      </c>
      <c r="P461" s="49" t="e">
        <f>SUM(Table26[[#This Row],[عملکرد دوره عملیاتی]:[عملکرد دوره ستادی]])</f>
        <v>#N/A</v>
      </c>
      <c r="Q461" s="48">
        <v>80</v>
      </c>
      <c r="R461" s="48">
        <f ca="1">OFFSET(Table10[[#Headers],[امتیاز]],MATCH(Table26[[#This Row],[رضایت]],Table10[کف],1),0)</f>
        <v>2.5</v>
      </c>
      <c r="S461" s="49" t="e">
        <f ca="1">(VLOOKUP(Table26[[#This Row],[شماره پرسنلی]],Table1[#All],16,FALSE)+Table26[[#This Row],[امتیاز کارکرد]]+Table26[[#This Row],[امتیاز رضایت]])*Table26[[#This Row],[رتبه کارمند]]*Table26[[#This Row],[امتیاز عملکرد]]</f>
        <v>#N/A</v>
      </c>
      <c r="T461" s="50" t="e">
        <f ca="1">ROUND(Table26[[#This Row],[امتیاز نهایی]]*'تنظیمات دوره'!$B$6,0)</f>
        <v>#N/A</v>
      </c>
      <c r="U461" s="43"/>
    </row>
    <row r="462" spans="1:21" s="54" customFormat="1" x14ac:dyDescent="0.15">
      <c r="A462" s="42">
        <v>459</v>
      </c>
      <c r="B462" s="35"/>
      <c r="C462" s="36" t="e">
        <f>VLOOKUP(Table26[[#This Row],[شماره پرسنلی]],Table1[[شماره پرسنلی]:[نام خانوادگی]],2,FALSE)&amp; " " &amp; VLOOKUP(Table26[[#This Row],[شماره پرسنلی]],Table1[[شماره پرسنلی]:[نام خانوادگی]],3,FALSE)</f>
        <v>#N/A</v>
      </c>
      <c r="D462" s="36" t="e">
        <f>VLOOKUP(Table26[[#This Row],[شماره پرسنلی]],Table1[#All],7,FALSE)</f>
        <v>#N/A</v>
      </c>
      <c r="E462" s="48" t="e">
        <f>VLOOKUP(Table26[[#This Row],[شماره پرسنلی]],Table1[#All],6,FALSE)</f>
        <v>#N/A</v>
      </c>
      <c r="F462" s="37">
        <v>348</v>
      </c>
      <c r="G462" s="49">
        <f>Table26[[#This Row],[کارکرد دوره (ساعت)]]/8*'جداول پایه'!$B$24</f>
        <v>4.3500000000000005</v>
      </c>
      <c r="H462" s="37">
        <v>1</v>
      </c>
      <c r="I462" s="37">
        <v>10</v>
      </c>
      <c r="J462" s="37">
        <v>0</v>
      </c>
      <c r="K462" s="37">
        <v>0</v>
      </c>
      <c r="L462" s="37">
        <v>0</v>
      </c>
      <c r="M462" s="49" t="e">
        <f>IF(Table26[[#This Row],[جایگاه سازمانی]]="عملیاتی",(Table26[[#This Row],[تعداد ماموریت شهری]]/7+Table26[[#This Row],[تعداد ماموریت جاده ای]]/3)*0.1+1,0)</f>
        <v>#N/A</v>
      </c>
      <c r="N462" s="52" t="e">
        <f ca="1">IF(Table26[[#This Row],[جایگاه سازمانی]]="دیسپچ",OFFSET(TblDispatch[[#Headers],[امتیاز]],MATCH(Table26[[#This Row],[تعداد تماس در دوره]]/'تنظیمات دوره'!$B$3,TblDispatch[کف],1),0)*'تنظیمات دوره'!$B$3,0)</f>
        <v>#N/A</v>
      </c>
      <c r="O462" s="49" t="e">
        <f>IF(Table26[[#This Row],[جایگاه سازمانی]]="ستاد",(Table26[[#This Row],[تعداد بازدید میدانی در دوره]]/2+Table26[[#This Row],[تعداد فرماندهی حادثه در دوره]])*0.1+1,0)</f>
        <v>#N/A</v>
      </c>
      <c r="P462" s="49" t="e">
        <f>SUM(Table26[[#This Row],[عملکرد دوره عملیاتی]:[عملکرد دوره ستادی]])</f>
        <v>#N/A</v>
      </c>
      <c r="Q462" s="48">
        <v>100</v>
      </c>
      <c r="R462" s="48">
        <f ca="1">OFFSET(Table10[[#Headers],[امتیاز]],MATCH(Table26[[#This Row],[رضایت]],Table10[کف],1),0)</f>
        <v>5</v>
      </c>
      <c r="S462" s="49" t="e">
        <f ca="1">(VLOOKUP(Table26[[#This Row],[شماره پرسنلی]],Table1[#All],16,FALSE)+Table26[[#This Row],[امتیاز کارکرد]]+Table26[[#This Row],[امتیاز رضایت]])*Table26[[#This Row],[رتبه کارمند]]*Table26[[#This Row],[امتیاز عملکرد]]</f>
        <v>#N/A</v>
      </c>
      <c r="T462" s="50" t="e">
        <f ca="1">ROUND(Table26[[#This Row],[امتیاز نهایی]]*'تنظیمات دوره'!$B$6,0)</f>
        <v>#N/A</v>
      </c>
      <c r="U462" s="43"/>
    </row>
    <row r="463" spans="1:21" s="54" customFormat="1" x14ac:dyDescent="0.15">
      <c r="A463" s="42">
        <v>460</v>
      </c>
      <c r="B463" s="35"/>
      <c r="C463" s="36" t="e">
        <f>VLOOKUP(Table26[[#This Row],[شماره پرسنلی]],Table1[[شماره پرسنلی]:[نام خانوادگی]],2,FALSE)&amp; " " &amp; VLOOKUP(Table26[[#This Row],[شماره پرسنلی]],Table1[[شماره پرسنلی]:[نام خانوادگی]],3,FALSE)</f>
        <v>#N/A</v>
      </c>
      <c r="D463" s="36" t="e">
        <f>VLOOKUP(Table26[[#This Row],[شماره پرسنلی]],Table1[#All],7,FALSE)</f>
        <v>#N/A</v>
      </c>
      <c r="E463" s="48" t="e">
        <f>VLOOKUP(Table26[[#This Row],[شماره پرسنلی]],Table1[#All],6,FALSE)</f>
        <v>#N/A</v>
      </c>
      <c r="F463" s="37">
        <v>456</v>
      </c>
      <c r="G463" s="49">
        <f>Table26[[#This Row],[کارکرد دوره (ساعت)]]/8*'جداول پایه'!$B$24</f>
        <v>5.7</v>
      </c>
      <c r="H463" s="37">
        <v>1</v>
      </c>
      <c r="I463" s="37">
        <v>17</v>
      </c>
      <c r="J463" s="37">
        <v>0</v>
      </c>
      <c r="K463" s="37">
        <v>0</v>
      </c>
      <c r="L463" s="37">
        <v>0</v>
      </c>
      <c r="M463" s="49" t="e">
        <f>IF(Table26[[#This Row],[جایگاه سازمانی]]="عملیاتی",(Table26[[#This Row],[تعداد ماموریت شهری]]/7+Table26[[#This Row],[تعداد ماموریت جاده ای]]/3)*0.1+1,0)</f>
        <v>#N/A</v>
      </c>
      <c r="N463" s="52" t="e">
        <f ca="1">IF(Table26[[#This Row],[جایگاه سازمانی]]="دیسپچ",OFFSET(TblDispatch[[#Headers],[امتیاز]],MATCH(Table26[[#This Row],[تعداد تماس در دوره]]/'تنظیمات دوره'!$B$3,TblDispatch[کف],1),0)*'تنظیمات دوره'!$B$3,0)</f>
        <v>#N/A</v>
      </c>
      <c r="O463" s="49" t="e">
        <f>IF(Table26[[#This Row],[جایگاه سازمانی]]="ستاد",(Table26[[#This Row],[تعداد بازدید میدانی در دوره]]/2+Table26[[#This Row],[تعداد فرماندهی حادثه در دوره]])*0.1+1,0)</f>
        <v>#N/A</v>
      </c>
      <c r="P463" s="49" t="e">
        <f>SUM(Table26[[#This Row],[عملکرد دوره عملیاتی]:[عملکرد دوره ستادی]])</f>
        <v>#N/A</v>
      </c>
      <c r="Q463" s="48">
        <v>100</v>
      </c>
      <c r="R463" s="48">
        <f ca="1">OFFSET(Table10[[#Headers],[امتیاز]],MATCH(Table26[[#This Row],[رضایت]],Table10[کف],1),0)</f>
        <v>5</v>
      </c>
      <c r="S463" s="49" t="e">
        <f ca="1">(VLOOKUP(Table26[[#This Row],[شماره پرسنلی]],Table1[#All],16,FALSE)+Table26[[#This Row],[امتیاز کارکرد]]+Table26[[#This Row],[امتیاز رضایت]])*Table26[[#This Row],[رتبه کارمند]]*Table26[[#This Row],[امتیاز عملکرد]]</f>
        <v>#N/A</v>
      </c>
      <c r="T463" s="50" t="e">
        <f ca="1">ROUND(Table26[[#This Row],[امتیاز نهایی]]*'تنظیمات دوره'!$B$6,0)</f>
        <v>#N/A</v>
      </c>
      <c r="U463" s="43"/>
    </row>
    <row r="464" spans="1:21" s="54" customFormat="1" x14ac:dyDescent="0.15">
      <c r="A464" s="42">
        <v>461</v>
      </c>
      <c r="B464" s="35"/>
      <c r="C464" s="36" t="e">
        <f>VLOOKUP(Table26[[#This Row],[شماره پرسنلی]],Table1[[شماره پرسنلی]:[نام خانوادگی]],2,FALSE)&amp; " " &amp; VLOOKUP(Table26[[#This Row],[شماره پرسنلی]],Table1[[شماره پرسنلی]:[نام خانوادگی]],3,FALSE)</f>
        <v>#N/A</v>
      </c>
      <c r="D464" s="36" t="e">
        <f>VLOOKUP(Table26[[#This Row],[شماره پرسنلی]],Table1[#All],7,FALSE)</f>
        <v>#N/A</v>
      </c>
      <c r="E464" s="48" t="e">
        <f>VLOOKUP(Table26[[#This Row],[شماره پرسنلی]],Table1[#All],6,FALSE)</f>
        <v>#N/A</v>
      </c>
      <c r="F464" s="37">
        <v>336</v>
      </c>
      <c r="G464" s="49">
        <f>Table26[[#This Row],[کارکرد دوره (ساعت)]]/8*'جداول پایه'!$B$24</f>
        <v>4.2</v>
      </c>
      <c r="H464" s="37">
        <v>14</v>
      </c>
      <c r="I464" s="37">
        <v>1</v>
      </c>
      <c r="J464" s="37">
        <v>0</v>
      </c>
      <c r="K464" s="37">
        <v>0</v>
      </c>
      <c r="L464" s="37">
        <v>0</v>
      </c>
      <c r="M464" s="49" t="e">
        <f>IF(Table26[[#This Row],[جایگاه سازمانی]]="عملیاتی",(Table26[[#This Row],[تعداد ماموریت شهری]]/7+Table26[[#This Row],[تعداد ماموریت جاده ای]]/3)*0.1+1,0)</f>
        <v>#N/A</v>
      </c>
      <c r="N464" s="52" t="e">
        <f ca="1">IF(Table26[[#This Row],[جایگاه سازمانی]]="دیسپچ",OFFSET(TblDispatch[[#Headers],[امتیاز]],MATCH(Table26[[#This Row],[تعداد تماس در دوره]]/'تنظیمات دوره'!$B$3,TblDispatch[کف],1),0)*'تنظیمات دوره'!$B$3,0)</f>
        <v>#N/A</v>
      </c>
      <c r="O464" s="49" t="e">
        <f>IF(Table26[[#This Row],[جایگاه سازمانی]]="ستاد",(Table26[[#This Row],[تعداد بازدید میدانی در دوره]]/2+Table26[[#This Row],[تعداد فرماندهی حادثه در دوره]])*0.1+1,0)</f>
        <v>#N/A</v>
      </c>
      <c r="P464" s="49" t="e">
        <f>SUM(Table26[[#This Row],[عملکرد دوره عملیاتی]:[عملکرد دوره ستادی]])</f>
        <v>#N/A</v>
      </c>
      <c r="Q464" s="48">
        <v>100</v>
      </c>
      <c r="R464" s="48">
        <f ca="1">OFFSET(Table10[[#Headers],[امتیاز]],MATCH(Table26[[#This Row],[رضایت]],Table10[کف],1),0)</f>
        <v>5</v>
      </c>
      <c r="S464" s="49" t="e">
        <f ca="1">(VLOOKUP(Table26[[#This Row],[شماره پرسنلی]],Table1[#All],16,FALSE)+Table26[[#This Row],[امتیاز کارکرد]]+Table26[[#This Row],[امتیاز رضایت]])*Table26[[#This Row],[رتبه کارمند]]*Table26[[#This Row],[امتیاز عملکرد]]</f>
        <v>#N/A</v>
      </c>
      <c r="T464" s="50" t="e">
        <f ca="1">ROUND(Table26[[#This Row],[امتیاز نهایی]]*'تنظیمات دوره'!$B$6,0)</f>
        <v>#N/A</v>
      </c>
      <c r="U464" s="43"/>
    </row>
    <row r="465" spans="1:21" s="54" customFormat="1" x14ac:dyDescent="0.15">
      <c r="A465" s="42">
        <v>462</v>
      </c>
      <c r="B465" s="35"/>
      <c r="C465" s="36" t="e">
        <f>VLOOKUP(Table26[[#This Row],[شماره پرسنلی]],Table1[[شماره پرسنلی]:[نام خانوادگی]],2,FALSE)&amp; " " &amp; VLOOKUP(Table26[[#This Row],[شماره پرسنلی]],Table1[[شماره پرسنلی]:[نام خانوادگی]],3,FALSE)</f>
        <v>#N/A</v>
      </c>
      <c r="D465" s="36" t="e">
        <f>VLOOKUP(Table26[[#This Row],[شماره پرسنلی]],Table1[#All],7,FALSE)</f>
        <v>#N/A</v>
      </c>
      <c r="E465" s="48" t="e">
        <f>VLOOKUP(Table26[[#This Row],[شماره پرسنلی]],Table1[#All],6,FALSE)</f>
        <v>#N/A</v>
      </c>
      <c r="F465" s="37">
        <v>444</v>
      </c>
      <c r="G465" s="49">
        <f>Table26[[#This Row],[کارکرد دوره (ساعت)]]/8*'جداول پایه'!$B$24</f>
        <v>5.5500000000000007</v>
      </c>
      <c r="H465" s="37">
        <v>3</v>
      </c>
      <c r="I465" s="37">
        <v>14</v>
      </c>
      <c r="J465" s="37">
        <v>0</v>
      </c>
      <c r="K465" s="37">
        <v>0</v>
      </c>
      <c r="L465" s="37">
        <v>0</v>
      </c>
      <c r="M465" s="49" t="e">
        <f>IF(Table26[[#This Row],[جایگاه سازمانی]]="عملیاتی",(Table26[[#This Row],[تعداد ماموریت شهری]]/7+Table26[[#This Row],[تعداد ماموریت جاده ای]]/3)*0.1+1,0)</f>
        <v>#N/A</v>
      </c>
      <c r="N465" s="52" t="e">
        <f ca="1">IF(Table26[[#This Row],[جایگاه سازمانی]]="دیسپچ",OFFSET(TblDispatch[[#Headers],[امتیاز]],MATCH(Table26[[#This Row],[تعداد تماس در دوره]]/'تنظیمات دوره'!$B$3,TblDispatch[کف],1),0)*'تنظیمات دوره'!$B$3,0)</f>
        <v>#N/A</v>
      </c>
      <c r="O465" s="49" t="e">
        <f>IF(Table26[[#This Row],[جایگاه سازمانی]]="ستاد",(Table26[[#This Row],[تعداد بازدید میدانی در دوره]]/2+Table26[[#This Row],[تعداد فرماندهی حادثه در دوره]])*0.1+1,0)</f>
        <v>#N/A</v>
      </c>
      <c r="P465" s="49" t="e">
        <f>SUM(Table26[[#This Row],[عملکرد دوره عملیاتی]:[عملکرد دوره ستادی]])</f>
        <v>#N/A</v>
      </c>
      <c r="Q465" s="48">
        <v>80</v>
      </c>
      <c r="R465" s="48">
        <f ca="1">OFFSET(Table10[[#Headers],[امتیاز]],MATCH(Table26[[#This Row],[رضایت]],Table10[کف],1),0)</f>
        <v>2.5</v>
      </c>
      <c r="S465" s="49" t="e">
        <f ca="1">(VLOOKUP(Table26[[#This Row],[شماره پرسنلی]],Table1[#All],16,FALSE)+Table26[[#This Row],[امتیاز کارکرد]]+Table26[[#This Row],[امتیاز رضایت]])*Table26[[#This Row],[رتبه کارمند]]*Table26[[#This Row],[امتیاز عملکرد]]</f>
        <v>#N/A</v>
      </c>
      <c r="T465" s="50" t="e">
        <f ca="1">ROUND(Table26[[#This Row],[امتیاز نهایی]]*'تنظیمات دوره'!$B$6,0)</f>
        <v>#N/A</v>
      </c>
      <c r="U465" s="43"/>
    </row>
    <row r="466" spans="1:21" s="54" customFormat="1" x14ac:dyDescent="0.15">
      <c r="A466" s="42">
        <v>463</v>
      </c>
      <c r="B466" s="35"/>
      <c r="C466" s="36" t="e">
        <f>VLOOKUP(Table26[[#This Row],[شماره پرسنلی]],Table1[[شماره پرسنلی]:[نام خانوادگی]],2,FALSE)&amp; " " &amp; VLOOKUP(Table26[[#This Row],[شماره پرسنلی]],Table1[[شماره پرسنلی]:[نام خانوادگی]],3,FALSE)</f>
        <v>#N/A</v>
      </c>
      <c r="D466" s="36" t="e">
        <f>VLOOKUP(Table26[[#This Row],[شماره پرسنلی]],Table1[#All],7,FALSE)</f>
        <v>#N/A</v>
      </c>
      <c r="E466" s="48" t="e">
        <f>VLOOKUP(Table26[[#This Row],[شماره پرسنلی]],Table1[#All],6,FALSE)</f>
        <v>#N/A</v>
      </c>
      <c r="F466" s="37">
        <v>456</v>
      </c>
      <c r="G466" s="49">
        <f>Table26[[#This Row],[کارکرد دوره (ساعت)]]/8*'جداول پایه'!$B$24</f>
        <v>5.7</v>
      </c>
      <c r="H466" s="37">
        <v>39</v>
      </c>
      <c r="I466" s="37">
        <v>0</v>
      </c>
      <c r="J466" s="37">
        <v>0</v>
      </c>
      <c r="K466" s="37">
        <v>0</v>
      </c>
      <c r="L466" s="37">
        <v>0</v>
      </c>
      <c r="M466" s="49" t="e">
        <f>IF(Table26[[#This Row],[جایگاه سازمانی]]="عملیاتی",(Table26[[#This Row],[تعداد ماموریت شهری]]/7+Table26[[#This Row],[تعداد ماموریت جاده ای]]/3)*0.1+1,0)</f>
        <v>#N/A</v>
      </c>
      <c r="N466" s="52" t="e">
        <f ca="1">IF(Table26[[#This Row],[جایگاه سازمانی]]="دیسپچ",OFFSET(TblDispatch[[#Headers],[امتیاز]],MATCH(Table26[[#This Row],[تعداد تماس در دوره]]/'تنظیمات دوره'!$B$3,TblDispatch[کف],1),0)*'تنظیمات دوره'!$B$3,0)</f>
        <v>#N/A</v>
      </c>
      <c r="O466" s="49" t="e">
        <f>IF(Table26[[#This Row],[جایگاه سازمانی]]="ستاد",(Table26[[#This Row],[تعداد بازدید میدانی در دوره]]/2+Table26[[#This Row],[تعداد فرماندهی حادثه در دوره]])*0.1+1,0)</f>
        <v>#N/A</v>
      </c>
      <c r="P466" s="49" t="e">
        <f>SUM(Table26[[#This Row],[عملکرد دوره عملیاتی]:[عملکرد دوره ستادی]])</f>
        <v>#N/A</v>
      </c>
      <c r="Q466" s="48">
        <v>100</v>
      </c>
      <c r="R466" s="48">
        <f ca="1">OFFSET(Table10[[#Headers],[امتیاز]],MATCH(Table26[[#This Row],[رضایت]],Table10[کف],1),0)</f>
        <v>5</v>
      </c>
      <c r="S466" s="49" t="e">
        <f ca="1">(VLOOKUP(Table26[[#This Row],[شماره پرسنلی]],Table1[#All],16,FALSE)+Table26[[#This Row],[امتیاز کارکرد]]+Table26[[#This Row],[امتیاز رضایت]])*Table26[[#This Row],[رتبه کارمند]]*Table26[[#This Row],[امتیاز عملکرد]]</f>
        <v>#N/A</v>
      </c>
      <c r="T466" s="50" t="e">
        <f ca="1">ROUND(Table26[[#This Row],[امتیاز نهایی]]*'تنظیمات دوره'!$B$6,0)</f>
        <v>#N/A</v>
      </c>
      <c r="U466" s="43"/>
    </row>
    <row r="467" spans="1:21" s="54" customFormat="1" x14ac:dyDescent="0.15">
      <c r="A467" s="42">
        <v>464</v>
      </c>
      <c r="B467" s="35"/>
      <c r="C467" s="36" t="e">
        <f>VLOOKUP(Table26[[#This Row],[شماره پرسنلی]],Table1[[شماره پرسنلی]:[نام خانوادگی]],2,FALSE)&amp; " " &amp; VLOOKUP(Table26[[#This Row],[شماره پرسنلی]],Table1[[شماره پرسنلی]:[نام خانوادگی]],3,FALSE)</f>
        <v>#N/A</v>
      </c>
      <c r="D467" s="36" t="e">
        <f>VLOOKUP(Table26[[#This Row],[شماره پرسنلی]],Table1[#All],7,FALSE)</f>
        <v>#N/A</v>
      </c>
      <c r="E467" s="48" t="e">
        <f>VLOOKUP(Table26[[#This Row],[شماره پرسنلی]],Table1[#All],6,FALSE)</f>
        <v>#N/A</v>
      </c>
      <c r="F467" s="37">
        <v>330</v>
      </c>
      <c r="G467" s="49">
        <f>Table26[[#This Row],[کارکرد دوره (ساعت)]]/8*'جداول پایه'!$B$24</f>
        <v>4.125</v>
      </c>
      <c r="H467" s="37">
        <v>0</v>
      </c>
      <c r="I467" s="37">
        <v>17</v>
      </c>
      <c r="J467" s="37">
        <v>0</v>
      </c>
      <c r="K467" s="37">
        <v>0</v>
      </c>
      <c r="L467" s="37">
        <v>0</v>
      </c>
      <c r="M467" s="49" t="e">
        <f>IF(Table26[[#This Row],[جایگاه سازمانی]]="عملیاتی",(Table26[[#This Row],[تعداد ماموریت شهری]]/7+Table26[[#This Row],[تعداد ماموریت جاده ای]]/3)*0.1+1,0)</f>
        <v>#N/A</v>
      </c>
      <c r="N467" s="52" t="e">
        <f ca="1">IF(Table26[[#This Row],[جایگاه سازمانی]]="دیسپچ",OFFSET(TblDispatch[[#Headers],[امتیاز]],MATCH(Table26[[#This Row],[تعداد تماس در دوره]]/'تنظیمات دوره'!$B$3,TblDispatch[کف],1),0)*'تنظیمات دوره'!$B$3,0)</f>
        <v>#N/A</v>
      </c>
      <c r="O467" s="49" t="e">
        <f>IF(Table26[[#This Row],[جایگاه سازمانی]]="ستاد",(Table26[[#This Row],[تعداد بازدید میدانی در دوره]]/2+Table26[[#This Row],[تعداد فرماندهی حادثه در دوره]])*0.1+1,0)</f>
        <v>#N/A</v>
      </c>
      <c r="P467" s="49" t="e">
        <f>SUM(Table26[[#This Row],[عملکرد دوره عملیاتی]:[عملکرد دوره ستادی]])</f>
        <v>#N/A</v>
      </c>
      <c r="Q467" s="48">
        <v>100</v>
      </c>
      <c r="R467" s="48">
        <f ca="1">OFFSET(Table10[[#Headers],[امتیاز]],MATCH(Table26[[#This Row],[رضایت]],Table10[کف],1),0)</f>
        <v>5</v>
      </c>
      <c r="S467" s="49" t="e">
        <f ca="1">(VLOOKUP(Table26[[#This Row],[شماره پرسنلی]],Table1[#All],16,FALSE)+Table26[[#This Row],[امتیاز کارکرد]]+Table26[[#This Row],[امتیاز رضایت]])*Table26[[#This Row],[رتبه کارمند]]*Table26[[#This Row],[امتیاز عملکرد]]</f>
        <v>#N/A</v>
      </c>
      <c r="T467" s="50" t="e">
        <f ca="1">ROUND(Table26[[#This Row],[امتیاز نهایی]]*'تنظیمات دوره'!$B$6,0)</f>
        <v>#N/A</v>
      </c>
      <c r="U467" s="43"/>
    </row>
    <row r="468" spans="1:21" s="79" customFormat="1" x14ac:dyDescent="0.15">
      <c r="A468" s="42">
        <v>465</v>
      </c>
      <c r="B468" s="35"/>
      <c r="C468" s="36" t="e">
        <f>VLOOKUP(Table26[[#This Row],[شماره پرسنلی]],Table1[[شماره پرسنلی]:[نام خانوادگی]],2,FALSE)&amp; " " &amp; VLOOKUP(Table26[[#This Row],[شماره پرسنلی]],Table1[[شماره پرسنلی]:[نام خانوادگی]],3,FALSE)</f>
        <v>#N/A</v>
      </c>
      <c r="D468" s="36" t="e">
        <f>VLOOKUP(Table26[[#This Row],[شماره پرسنلی]],Table1[#All],7,FALSE)</f>
        <v>#N/A</v>
      </c>
      <c r="E468" s="48" t="e">
        <f>VLOOKUP(Table26[[#This Row],[شماره پرسنلی]],Table1[#All],6,FALSE)</f>
        <v>#N/A</v>
      </c>
      <c r="F468" s="37">
        <v>312</v>
      </c>
      <c r="G468" s="49">
        <f>Table26[[#This Row],[کارکرد دوره (ساعت)]]/8*'جداول پایه'!$B$24</f>
        <v>3.9000000000000004</v>
      </c>
      <c r="H468" s="37">
        <v>2</v>
      </c>
      <c r="I468" s="37">
        <v>22</v>
      </c>
      <c r="J468" s="37">
        <v>0</v>
      </c>
      <c r="K468" s="37">
        <v>0</v>
      </c>
      <c r="L468" s="37">
        <v>0</v>
      </c>
      <c r="M468" s="49" t="e">
        <f>IF(Table26[[#This Row],[جایگاه سازمانی]]="عملیاتی",(Table26[[#This Row],[تعداد ماموریت شهری]]/7+Table26[[#This Row],[تعداد ماموریت جاده ای]]/3)*0.1+1,0)</f>
        <v>#N/A</v>
      </c>
      <c r="N468" s="52" t="e">
        <f ca="1">IF(Table26[[#This Row],[جایگاه سازمانی]]="دیسپچ",OFFSET(TblDispatch[[#Headers],[امتیاز]],MATCH(Table26[[#This Row],[تعداد تماس در دوره]]/'تنظیمات دوره'!$B$3,TblDispatch[کف],1),0)*'تنظیمات دوره'!$B$3,0)</f>
        <v>#N/A</v>
      </c>
      <c r="O468" s="49" t="e">
        <f>IF(Table26[[#This Row],[جایگاه سازمانی]]="ستاد",(Table26[[#This Row],[تعداد بازدید میدانی در دوره]]/2+Table26[[#This Row],[تعداد فرماندهی حادثه در دوره]])*0.1+1,0)</f>
        <v>#N/A</v>
      </c>
      <c r="P468" s="49" t="e">
        <f>SUM(Table26[[#This Row],[عملکرد دوره عملیاتی]:[عملکرد دوره ستادی]])</f>
        <v>#N/A</v>
      </c>
      <c r="Q468" s="48">
        <v>100</v>
      </c>
      <c r="R468" s="48">
        <f ca="1">OFFSET(Table10[[#Headers],[امتیاز]],MATCH(Table26[[#This Row],[رضایت]],Table10[کف],1),0)</f>
        <v>5</v>
      </c>
      <c r="S468" s="49" t="e">
        <f ca="1">(VLOOKUP(Table26[[#This Row],[شماره پرسنلی]],Table1[#All],16,FALSE)+Table26[[#This Row],[امتیاز کارکرد]]+Table26[[#This Row],[امتیاز رضایت]])*Table26[[#This Row],[رتبه کارمند]]*Table26[[#This Row],[امتیاز عملکرد]]</f>
        <v>#N/A</v>
      </c>
      <c r="T468" s="50" t="e">
        <f ca="1">ROUND(Table26[[#This Row],[امتیاز نهایی]]*'تنظیمات دوره'!$B$6,0)</f>
        <v>#N/A</v>
      </c>
      <c r="U468" s="43"/>
    </row>
    <row r="469" spans="1:21" s="54" customFormat="1" x14ac:dyDescent="0.15">
      <c r="A469" s="42">
        <v>466</v>
      </c>
      <c r="B469" s="35"/>
      <c r="C469" s="36" t="e">
        <f>VLOOKUP(Table26[[#This Row],[شماره پرسنلی]],Table1[[شماره پرسنلی]:[نام خانوادگی]],2,FALSE)&amp; " " &amp; VLOOKUP(Table26[[#This Row],[شماره پرسنلی]],Table1[[شماره پرسنلی]:[نام خانوادگی]],3,FALSE)</f>
        <v>#N/A</v>
      </c>
      <c r="D469" s="36" t="e">
        <f>VLOOKUP(Table26[[#This Row],[شماره پرسنلی]],Table1[#All],7,FALSE)</f>
        <v>#N/A</v>
      </c>
      <c r="E469" s="48" t="e">
        <f>VLOOKUP(Table26[[#This Row],[شماره پرسنلی]],Table1[#All],6,FALSE)</f>
        <v>#N/A</v>
      </c>
      <c r="F469" s="37">
        <v>312</v>
      </c>
      <c r="G469" s="49">
        <f>Table26[[#This Row],[کارکرد دوره (ساعت)]]/8*'جداول پایه'!$B$24</f>
        <v>3.9000000000000004</v>
      </c>
      <c r="H469" s="37">
        <v>0</v>
      </c>
      <c r="I469" s="37">
        <v>8</v>
      </c>
      <c r="J469" s="37">
        <v>0</v>
      </c>
      <c r="K469" s="37">
        <v>0</v>
      </c>
      <c r="L469" s="37">
        <v>0</v>
      </c>
      <c r="M469" s="49" t="e">
        <f>IF(Table26[[#This Row],[جایگاه سازمانی]]="عملیاتی",(Table26[[#This Row],[تعداد ماموریت شهری]]/7+Table26[[#This Row],[تعداد ماموریت جاده ای]]/3)*0.1+1,0)</f>
        <v>#N/A</v>
      </c>
      <c r="N469" s="52" t="e">
        <f ca="1">IF(Table26[[#This Row],[جایگاه سازمانی]]="دیسپچ",OFFSET(TblDispatch[[#Headers],[امتیاز]],MATCH(Table26[[#This Row],[تعداد تماس در دوره]]/'تنظیمات دوره'!$B$3,TblDispatch[کف],1),0)*'تنظیمات دوره'!$B$3,0)</f>
        <v>#N/A</v>
      </c>
      <c r="O469" s="49" t="e">
        <f>IF(Table26[[#This Row],[جایگاه سازمانی]]="ستاد",(Table26[[#This Row],[تعداد بازدید میدانی در دوره]]/2+Table26[[#This Row],[تعداد فرماندهی حادثه در دوره]])*0.1+1,0)</f>
        <v>#N/A</v>
      </c>
      <c r="P469" s="49" t="e">
        <f>SUM(Table26[[#This Row],[عملکرد دوره عملیاتی]:[عملکرد دوره ستادی]])</f>
        <v>#N/A</v>
      </c>
      <c r="Q469" s="48">
        <v>100</v>
      </c>
      <c r="R469" s="48">
        <f ca="1">OFFSET(Table10[[#Headers],[امتیاز]],MATCH(Table26[[#This Row],[رضایت]],Table10[کف],1),0)</f>
        <v>5</v>
      </c>
      <c r="S469" s="49" t="e">
        <f ca="1">(VLOOKUP(Table26[[#This Row],[شماره پرسنلی]],Table1[#All],16,FALSE)+Table26[[#This Row],[امتیاز کارکرد]]+Table26[[#This Row],[امتیاز رضایت]])*Table26[[#This Row],[رتبه کارمند]]*Table26[[#This Row],[امتیاز عملکرد]]</f>
        <v>#N/A</v>
      </c>
      <c r="T469" s="50" t="e">
        <f ca="1">ROUND(Table26[[#This Row],[امتیاز نهایی]]*'تنظیمات دوره'!$B$6,0)</f>
        <v>#N/A</v>
      </c>
      <c r="U469" s="43"/>
    </row>
    <row r="470" spans="1:21" s="54" customFormat="1" x14ac:dyDescent="0.15">
      <c r="A470" s="42">
        <v>467</v>
      </c>
      <c r="B470" s="35"/>
      <c r="C470" s="36" t="e">
        <f>VLOOKUP(Table26[[#This Row],[شماره پرسنلی]],Table1[[شماره پرسنلی]:[نام خانوادگی]],2,FALSE)&amp; " " &amp; VLOOKUP(Table26[[#This Row],[شماره پرسنلی]],Table1[[شماره پرسنلی]:[نام خانوادگی]],3,FALSE)</f>
        <v>#N/A</v>
      </c>
      <c r="D470" s="36" t="e">
        <f>VLOOKUP(Table26[[#This Row],[شماره پرسنلی]],Table1[#All],7,FALSE)</f>
        <v>#N/A</v>
      </c>
      <c r="E470" s="48" t="e">
        <f>VLOOKUP(Table26[[#This Row],[شماره پرسنلی]],Table1[#All],6,FALSE)</f>
        <v>#N/A</v>
      </c>
      <c r="F470" s="37">
        <v>270</v>
      </c>
      <c r="G470" s="49">
        <f>Table26[[#This Row],[کارکرد دوره (ساعت)]]/8*'جداول پایه'!$B$24</f>
        <v>3.375</v>
      </c>
      <c r="H470" s="37">
        <v>3</v>
      </c>
      <c r="I470" s="37">
        <v>4</v>
      </c>
      <c r="J470" s="37">
        <v>0</v>
      </c>
      <c r="K470" s="37">
        <v>0</v>
      </c>
      <c r="L470" s="37">
        <v>0</v>
      </c>
      <c r="M470" s="49" t="e">
        <f>IF(Table26[[#This Row],[جایگاه سازمانی]]="عملیاتی",(Table26[[#This Row],[تعداد ماموریت شهری]]/7+Table26[[#This Row],[تعداد ماموریت جاده ای]]/3)*0.1+1,0)</f>
        <v>#N/A</v>
      </c>
      <c r="N470" s="52" t="e">
        <f ca="1">IF(Table26[[#This Row],[جایگاه سازمانی]]="دیسپچ",OFFSET(TblDispatch[[#Headers],[امتیاز]],MATCH(Table26[[#This Row],[تعداد تماس در دوره]]/'تنظیمات دوره'!$B$3,TblDispatch[کف],1),0)*'تنظیمات دوره'!$B$3,0)</f>
        <v>#N/A</v>
      </c>
      <c r="O470" s="49" t="e">
        <f>IF(Table26[[#This Row],[جایگاه سازمانی]]="ستاد",(Table26[[#This Row],[تعداد بازدید میدانی در دوره]]/2+Table26[[#This Row],[تعداد فرماندهی حادثه در دوره]])*0.1+1,0)</f>
        <v>#N/A</v>
      </c>
      <c r="P470" s="49" t="e">
        <f>SUM(Table26[[#This Row],[عملکرد دوره عملیاتی]:[عملکرد دوره ستادی]])</f>
        <v>#N/A</v>
      </c>
      <c r="Q470" s="48">
        <v>100</v>
      </c>
      <c r="R470" s="48">
        <f ca="1">OFFSET(Table10[[#Headers],[امتیاز]],MATCH(Table26[[#This Row],[رضایت]],Table10[کف],1),0)</f>
        <v>5</v>
      </c>
      <c r="S470" s="49" t="e">
        <f ca="1">(VLOOKUP(Table26[[#This Row],[شماره پرسنلی]],Table1[#All],16,FALSE)+Table26[[#This Row],[امتیاز کارکرد]]+Table26[[#This Row],[امتیاز رضایت]])*Table26[[#This Row],[رتبه کارمند]]*Table26[[#This Row],[امتیاز عملکرد]]</f>
        <v>#N/A</v>
      </c>
      <c r="T470" s="50" t="e">
        <f ca="1">ROUND(Table26[[#This Row],[امتیاز نهایی]]*'تنظیمات دوره'!$B$6,0)</f>
        <v>#N/A</v>
      </c>
      <c r="U470" s="43"/>
    </row>
    <row r="471" spans="1:21" s="54" customFormat="1" x14ac:dyDescent="0.15">
      <c r="A471" s="42">
        <v>468</v>
      </c>
      <c r="B471" s="35"/>
      <c r="C471" s="36" t="e">
        <f>VLOOKUP(Table26[[#This Row],[شماره پرسنلی]],Table1[[شماره پرسنلی]:[نام خانوادگی]],2,FALSE)&amp; " " &amp; VLOOKUP(Table26[[#This Row],[شماره پرسنلی]],Table1[[شماره پرسنلی]:[نام خانوادگی]],3,FALSE)</f>
        <v>#N/A</v>
      </c>
      <c r="D471" s="36" t="e">
        <f>VLOOKUP(Table26[[#This Row],[شماره پرسنلی]],Table1[#All],7,FALSE)</f>
        <v>#N/A</v>
      </c>
      <c r="E471" s="48" t="e">
        <f>VLOOKUP(Table26[[#This Row],[شماره پرسنلی]],Table1[#All],6,FALSE)</f>
        <v>#N/A</v>
      </c>
      <c r="F471" s="37">
        <v>576</v>
      </c>
      <c r="G471" s="49">
        <f>Table26[[#This Row],[کارکرد دوره (ساعت)]]/8*'جداول پایه'!$B$24</f>
        <v>7.2</v>
      </c>
      <c r="H471" s="37">
        <v>11</v>
      </c>
      <c r="I471" s="37">
        <v>18</v>
      </c>
      <c r="J471" s="37">
        <v>0</v>
      </c>
      <c r="K471" s="37">
        <v>0</v>
      </c>
      <c r="L471" s="37">
        <v>0</v>
      </c>
      <c r="M471" s="49" t="e">
        <f>IF(Table26[[#This Row],[جایگاه سازمانی]]="عملیاتی",(Table26[[#This Row],[تعداد ماموریت شهری]]/7+Table26[[#This Row],[تعداد ماموریت جاده ای]]/3)*0.1+1,0)</f>
        <v>#N/A</v>
      </c>
      <c r="N471" s="52" t="e">
        <f ca="1">IF(Table26[[#This Row],[جایگاه سازمانی]]="دیسپچ",OFFSET(TblDispatch[[#Headers],[امتیاز]],MATCH(Table26[[#This Row],[تعداد تماس در دوره]]/'تنظیمات دوره'!$B$3,TblDispatch[کف],1),0)*'تنظیمات دوره'!$B$3,0)</f>
        <v>#N/A</v>
      </c>
      <c r="O471" s="49" t="e">
        <f>IF(Table26[[#This Row],[جایگاه سازمانی]]="ستاد",(Table26[[#This Row],[تعداد بازدید میدانی در دوره]]/2+Table26[[#This Row],[تعداد فرماندهی حادثه در دوره]])*0.1+1,0)</f>
        <v>#N/A</v>
      </c>
      <c r="P471" s="49" t="e">
        <f>SUM(Table26[[#This Row],[عملکرد دوره عملیاتی]:[عملکرد دوره ستادی]])</f>
        <v>#N/A</v>
      </c>
      <c r="Q471" s="48">
        <v>100</v>
      </c>
      <c r="R471" s="48">
        <f ca="1">OFFSET(Table10[[#Headers],[امتیاز]],MATCH(Table26[[#This Row],[رضایت]],Table10[کف],1),0)</f>
        <v>5</v>
      </c>
      <c r="S471" s="49" t="e">
        <f ca="1">(VLOOKUP(Table26[[#This Row],[شماره پرسنلی]],Table1[#All],16,FALSE)+Table26[[#This Row],[امتیاز کارکرد]]+Table26[[#This Row],[امتیاز رضایت]])*Table26[[#This Row],[رتبه کارمند]]*Table26[[#This Row],[امتیاز عملکرد]]</f>
        <v>#N/A</v>
      </c>
      <c r="T471" s="50" t="e">
        <f ca="1">ROUND(Table26[[#This Row],[امتیاز نهایی]]*'تنظیمات دوره'!$B$6,0)</f>
        <v>#N/A</v>
      </c>
      <c r="U471" s="43"/>
    </row>
    <row r="472" spans="1:21" s="54" customFormat="1" x14ac:dyDescent="0.15">
      <c r="A472" s="42">
        <v>469</v>
      </c>
      <c r="B472" s="35"/>
      <c r="C472" s="36" t="e">
        <f>VLOOKUP(Table26[[#This Row],[شماره پرسنلی]],Table1[[شماره پرسنلی]:[نام خانوادگی]],2,FALSE)&amp; " " &amp; VLOOKUP(Table26[[#This Row],[شماره پرسنلی]],Table1[[شماره پرسنلی]:[نام خانوادگی]],3,FALSE)</f>
        <v>#N/A</v>
      </c>
      <c r="D472" s="36" t="e">
        <f>VLOOKUP(Table26[[#This Row],[شماره پرسنلی]],Table1[#All],7,FALSE)</f>
        <v>#N/A</v>
      </c>
      <c r="E472" s="48" t="e">
        <f>VLOOKUP(Table26[[#This Row],[شماره پرسنلی]],Table1[#All],6,FALSE)</f>
        <v>#N/A</v>
      </c>
      <c r="F472" s="37">
        <v>636</v>
      </c>
      <c r="G472" s="49">
        <f>Table26[[#This Row],[کارکرد دوره (ساعت)]]/8*'جداول پایه'!$B$24</f>
        <v>7.95</v>
      </c>
      <c r="H472" s="37">
        <v>5</v>
      </c>
      <c r="I472" s="37">
        <v>22</v>
      </c>
      <c r="J472" s="37">
        <v>0</v>
      </c>
      <c r="K472" s="37">
        <v>0</v>
      </c>
      <c r="L472" s="37">
        <v>0</v>
      </c>
      <c r="M472" s="49" t="e">
        <f>IF(Table26[[#This Row],[جایگاه سازمانی]]="عملیاتی",(Table26[[#This Row],[تعداد ماموریت شهری]]/7+Table26[[#This Row],[تعداد ماموریت جاده ای]]/3)*0.1+1,0)</f>
        <v>#N/A</v>
      </c>
      <c r="N472" s="52" t="e">
        <f ca="1">IF(Table26[[#This Row],[جایگاه سازمانی]]="دیسپچ",OFFSET(TblDispatch[[#Headers],[امتیاز]],MATCH(Table26[[#This Row],[تعداد تماس در دوره]]/'تنظیمات دوره'!$B$3,TblDispatch[کف],1),0)*'تنظیمات دوره'!$B$3,0)</f>
        <v>#N/A</v>
      </c>
      <c r="O472" s="49" t="e">
        <f>IF(Table26[[#This Row],[جایگاه سازمانی]]="ستاد",(Table26[[#This Row],[تعداد بازدید میدانی در دوره]]/2+Table26[[#This Row],[تعداد فرماندهی حادثه در دوره]])*0.1+1,0)</f>
        <v>#N/A</v>
      </c>
      <c r="P472" s="49" t="e">
        <f>SUM(Table26[[#This Row],[عملکرد دوره عملیاتی]:[عملکرد دوره ستادی]])</f>
        <v>#N/A</v>
      </c>
      <c r="Q472" s="48">
        <v>100</v>
      </c>
      <c r="R472" s="48">
        <f ca="1">OFFSET(Table10[[#Headers],[امتیاز]],MATCH(Table26[[#This Row],[رضایت]],Table10[کف],1),0)</f>
        <v>5</v>
      </c>
      <c r="S472" s="49" t="e">
        <f ca="1">(VLOOKUP(Table26[[#This Row],[شماره پرسنلی]],Table1[#All],16,FALSE)+Table26[[#This Row],[امتیاز کارکرد]]+Table26[[#This Row],[امتیاز رضایت]])*Table26[[#This Row],[رتبه کارمند]]*Table26[[#This Row],[امتیاز عملکرد]]</f>
        <v>#N/A</v>
      </c>
      <c r="T472" s="50" t="e">
        <f ca="1">ROUND(Table26[[#This Row],[امتیاز نهایی]]*'تنظیمات دوره'!$B$6,0)</f>
        <v>#N/A</v>
      </c>
      <c r="U472" s="43"/>
    </row>
    <row r="473" spans="1:21" s="54" customFormat="1" x14ac:dyDescent="0.15">
      <c r="A473" s="42">
        <v>470</v>
      </c>
      <c r="B473" s="35"/>
      <c r="C473" s="36" t="e">
        <f>VLOOKUP(Table26[[#This Row],[شماره پرسنلی]],Table1[[شماره پرسنلی]:[نام خانوادگی]],2,FALSE)&amp; " " &amp; VLOOKUP(Table26[[#This Row],[شماره پرسنلی]],Table1[[شماره پرسنلی]:[نام خانوادگی]],3,FALSE)</f>
        <v>#N/A</v>
      </c>
      <c r="D473" s="36" t="e">
        <f>VLOOKUP(Table26[[#This Row],[شماره پرسنلی]],Table1[#All],7,FALSE)</f>
        <v>#N/A</v>
      </c>
      <c r="E473" s="48" t="e">
        <f>VLOOKUP(Table26[[#This Row],[شماره پرسنلی]],Table1[#All],6,FALSE)</f>
        <v>#N/A</v>
      </c>
      <c r="F473" s="37">
        <v>544</v>
      </c>
      <c r="G473" s="49">
        <f>Table26[[#This Row],[کارکرد دوره (ساعت)]]/8*'جداول پایه'!$B$24</f>
        <v>6.8000000000000007</v>
      </c>
      <c r="H473" s="37">
        <v>2</v>
      </c>
      <c r="I473" s="37">
        <v>14</v>
      </c>
      <c r="J473" s="37">
        <v>0</v>
      </c>
      <c r="K473" s="37">
        <v>0</v>
      </c>
      <c r="L473" s="37">
        <v>0</v>
      </c>
      <c r="M473" s="49" t="e">
        <f>IF(Table26[[#This Row],[جایگاه سازمانی]]="عملیاتی",(Table26[[#This Row],[تعداد ماموریت شهری]]/7+Table26[[#This Row],[تعداد ماموریت جاده ای]]/3)*0.1+1,0)</f>
        <v>#N/A</v>
      </c>
      <c r="N473" s="52" t="e">
        <f ca="1">IF(Table26[[#This Row],[جایگاه سازمانی]]="دیسپچ",OFFSET(TblDispatch[[#Headers],[امتیاز]],MATCH(Table26[[#This Row],[تعداد تماس در دوره]]/'تنظیمات دوره'!$B$3,TblDispatch[کف],1),0)*'تنظیمات دوره'!$B$3,0)</f>
        <v>#N/A</v>
      </c>
      <c r="O473" s="49" t="e">
        <f>IF(Table26[[#This Row],[جایگاه سازمانی]]="ستاد",(Table26[[#This Row],[تعداد بازدید میدانی در دوره]]/2+Table26[[#This Row],[تعداد فرماندهی حادثه در دوره]])*0.1+1,0)</f>
        <v>#N/A</v>
      </c>
      <c r="P473" s="49" t="e">
        <f>SUM(Table26[[#This Row],[عملکرد دوره عملیاتی]:[عملکرد دوره ستادی]])</f>
        <v>#N/A</v>
      </c>
      <c r="Q473" s="48">
        <v>100</v>
      </c>
      <c r="R473" s="48">
        <f ca="1">OFFSET(Table10[[#Headers],[امتیاز]],MATCH(Table26[[#This Row],[رضایت]],Table10[کف],1),0)</f>
        <v>5</v>
      </c>
      <c r="S473" s="49" t="e">
        <f ca="1">(VLOOKUP(Table26[[#This Row],[شماره پرسنلی]],Table1[#All],16,FALSE)+Table26[[#This Row],[امتیاز کارکرد]]+Table26[[#This Row],[امتیاز رضایت]])*Table26[[#This Row],[رتبه کارمند]]*Table26[[#This Row],[امتیاز عملکرد]]</f>
        <v>#N/A</v>
      </c>
      <c r="T473" s="50" t="e">
        <f ca="1">ROUND(Table26[[#This Row],[امتیاز نهایی]]*'تنظیمات دوره'!$B$6,0)</f>
        <v>#N/A</v>
      </c>
      <c r="U473" s="43"/>
    </row>
    <row r="474" spans="1:21" s="54" customFormat="1" x14ac:dyDescent="0.15">
      <c r="A474" s="42">
        <v>471</v>
      </c>
      <c r="B474" s="35"/>
      <c r="C474" s="36" t="e">
        <f>VLOOKUP(Table26[[#This Row],[شماره پرسنلی]],Table1[[شماره پرسنلی]:[نام خانوادگی]],2,FALSE)&amp; " " &amp; VLOOKUP(Table26[[#This Row],[شماره پرسنلی]],Table1[[شماره پرسنلی]:[نام خانوادگی]],3,FALSE)</f>
        <v>#N/A</v>
      </c>
      <c r="D474" s="36" t="e">
        <f>VLOOKUP(Table26[[#This Row],[شماره پرسنلی]],Table1[#All],7,FALSE)</f>
        <v>#N/A</v>
      </c>
      <c r="E474" s="48" t="e">
        <f>VLOOKUP(Table26[[#This Row],[شماره پرسنلی]],Table1[#All],6,FALSE)</f>
        <v>#N/A</v>
      </c>
      <c r="F474" s="37">
        <v>294</v>
      </c>
      <c r="G474" s="49">
        <f>Table26[[#This Row],[کارکرد دوره (ساعت)]]/8*'جداول پایه'!$B$24</f>
        <v>3.6750000000000003</v>
      </c>
      <c r="H474" s="37">
        <v>1</v>
      </c>
      <c r="I474" s="37">
        <v>8</v>
      </c>
      <c r="J474" s="37">
        <v>0</v>
      </c>
      <c r="K474" s="37">
        <v>0</v>
      </c>
      <c r="L474" s="37">
        <v>0</v>
      </c>
      <c r="M474" s="49" t="e">
        <f>IF(Table26[[#This Row],[جایگاه سازمانی]]="عملیاتی",(Table26[[#This Row],[تعداد ماموریت شهری]]/7+Table26[[#This Row],[تعداد ماموریت جاده ای]]/3)*0.1+1,0)</f>
        <v>#N/A</v>
      </c>
      <c r="N474" s="52" t="e">
        <f ca="1">IF(Table26[[#This Row],[جایگاه سازمانی]]="دیسپچ",OFFSET(TblDispatch[[#Headers],[امتیاز]],MATCH(Table26[[#This Row],[تعداد تماس در دوره]]/'تنظیمات دوره'!$B$3,TblDispatch[کف],1),0)*'تنظیمات دوره'!$B$3,0)</f>
        <v>#N/A</v>
      </c>
      <c r="O474" s="49" t="e">
        <f>IF(Table26[[#This Row],[جایگاه سازمانی]]="ستاد",(Table26[[#This Row],[تعداد بازدید میدانی در دوره]]/2+Table26[[#This Row],[تعداد فرماندهی حادثه در دوره]])*0.1+1,0)</f>
        <v>#N/A</v>
      </c>
      <c r="P474" s="49" t="e">
        <f>SUM(Table26[[#This Row],[عملکرد دوره عملیاتی]:[عملکرد دوره ستادی]])</f>
        <v>#N/A</v>
      </c>
      <c r="Q474" s="48">
        <v>100</v>
      </c>
      <c r="R474" s="48">
        <f ca="1">OFFSET(Table10[[#Headers],[امتیاز]],MATCH(Table26[[#This Row],[رضایت]],Table10[کف],1),0)</f>
        <v>5</v>
      </c>
      <c r="S474" s="49" t="e">
        <f ca="1">(VLOOKUP(Table26[[#This Row],[شماره پرسنلی]],Table1[#All],16,FALSE)+Table26[[#This Row],[امتیاز کارکرد]]+Table26[[#This Row],[امتیاز رضایت]])*Table26[[#This Row],[رتبه کارمند]]*Table26[[#This Row],[امتیاز عملکرد]]</f>
        <v>#N/A</v>
      </c>
      <c r="T474" s="50" t="e">
        <f ca="1">ROUND(Table26[[#This Row],[امتیاز نهایی]]*'تنظیمات دوره'!$B$6,0)</f>
        <v>#N/A</v>
      </c>
      <c r="U474" s="46"/>
    </row>
    <row r="475" spans="1:21" s="54" customFormat="1" x14ac:dyDescent="0.15">
      <c r="A475" s="42">
        <v>472</v>
      </c>
      <c r="B475" s="35"/>
      <c r="C475" s="36" t="e">
        <f>VLOOKUP(Table26[[#This Row],[شماره پرسنلی]],Table1[[شماره پرسنلی]:[نام خانوادگی]],2,FALSE)&amp; " " &amp; VLOOKUP(Table26[[#This Row],[شماره پرسنلی]],Table1[[شماره پرسنلی]:[نام خانوادگی]],3,FALSE)</f>
        <v>#N/A</v>
      </c>
      <c r="D475" s="36" t="s">
        <v>9</v>
      </c>
      <c r="E475" s="48" t="e">
        <f>VLOOKUP(Table26[[#This Row],[شماره پرسنلی]],Table1[#All],6,FALSE)</f>
        <v>#N/A</v>
      </c>
      <c r="F475" s="37">
        <v>192</v>
      </c>
      <c r="G475" s="49">
        <f>Table26[[#This Row],[کارکرد دوره (ساعت)]]/8*'جداول پایه'!$B$24</f>
        <v>2.4000000000000004</v>
      </c>
      <c r="H475" s="37">
        <v>0</v>
      </c>
      <c r="I475" s="37">
        <v>6</v>
      </c>
      <c r="J475" s="37">
        <v>0</v>
      </c>
      <c r="K475" s="37">
        <v>0</v>
      </c>
      <c r="L475" s="37">
        <v>0</v>
      </c>
      <c r="M475" s="49">
        <f>IF(Table26[[#This Row],[جایگاه سازمانی]]="عملیاتی",(Table26[[#This Row],[تعداد ماموریت شهری]]/7+Table26[[#This Row],[تعداد ماموریت جاده ای]]/3)*0.1+1,0)</f>
        <v>1.2</v>
      </c>
      <c r="N475" s="52">
        <f ca="1">IF(Table26[[#This Row],[جایگاه سازمانی]]="دیسپچ",OFFSET(TblDispatch[[#Headers],[امتیاز]],MATCH(Table26[[#This Row],[تعداد تماس در دوره]]/'تنظیمات دوره'!$B$3,TblDispatch[کف],1),0)*'تنظیمات دوره'!$B$3,0)</f>
        <v>0</v>
      </c>
      <c r="O475" s="49">
        <f>IF(Table26[[#This Row],[جایگاه سازمانی]]="ستاد",(Table26[[#This Row],[تعداد بازدید میدانی در دوره]]/2+Table26[[#This Row],[تعداد فرماندهی حادثه در دوره]])*0.1+1,0)</f>
        <v>0</v>
      </c>
      <c r="P475" s="49">
        <f ca="1">SUM(Table26[[#This Row],[عملکرد دوره عملیاتی]:[عملکرد دوره ستادی]])</f>
        <v>1.2</v>
      </c>
      <c r="Q475" s="48">
        <v>100</v>
      </c>
      <c r="R475" s="48">
        <f ca="1">OFFSET(Table10[[#Headers],[امتیاز]],MATCH(Table26[[#This Row],[رضایت]],Table10[کف],1),0)</f>
        <v>5</v>
      </c>
      <c r="S475" s="49" t="e">
        <f ca="1">(VLOOKUP(Table26[[#This Row],[شماره پرسنلی]],Table1[#All],16,FALSE)+Table26[[#This Row],[امتیاز کارکرد]]+Table26[[#This Row],[امتیاز رضایت]])*Table26[[#This Row],[رتبه کارمند]]*Table26[[#This Row],[امتیاز عملکرد]]</f>
        <v>#N/A</v>
      </c>
      <c r="T475" s="50" t="e">
        <f ca="1">ROUND(Table26[[#This Row],[امتیاز نهایی]]*'تنظیمات دوره'!$B$6,0)</f>
        <v>#N/A</v>
      </c>
      <c r="U475" s="46"/>
    </row>
    <row r="476" spans="1:21" s="54" customFormat="1" x14ac:dyDescent="0.15">
      <c r="A476" s="42">
        <v>473</v>
      </c>
      <c r="B476" s="35"/>
      <c r="C476" s="36" t="e">
        <f>VLOOKUP(Table26[[#This Row],[شماره پرسنلی]],Table1[[شماره پرسنلی]:[نام خانوادگی]],2,FALSE)&amp; " " &amp; VLOOKUP(Table26[[#This Row],[شماره پرسنلی]],Table1[[شماره پرسنلی]:[نام خانوادگی]],3,FALSE)</f>
        <v>#N/A</v>
      </c>
      <c r="D476" s="36" t="s">
        <v>9</v>
      </c>
      <c r="E476" s="48" t="e">
        <f>VLOOKUP(Table26[[#This Row],[شماره پرسنلی]],Table1[#All],6,FALSE)</f>
        <v>#N/A</v>
      </c>
      <c r="F476" s="37">
        <v>252</v>
      </c>
      <c r="G476" s="49">
        <f>Table26[[#This Row],[کارکرد دوره (ساعت)]]/8*'جداول پایه'!$B$24</f>
        <v>3.1500000000000004</v>
      </c>
      <c r="H476" s="37">
        <v>1</v>
      </c>
      <c r="I476" s="37">
        <v>8</v>
      </c>
      <c r="J476" s="37">
        <v>0</v>
      </c>
      <c r="K476" s="37">
        <v>0</v>
      </c>
      <c r="L476" s="37">
        <v>0</v>
      </c>
      <c r="M476" s="49">
        <f>IF(Table26[[#This Row],[جایگاه سازمانی]]="عملیاتی",(Table26[[#This Row],[تعداد ماموریت شهری]]/7+Table26[[#This Row],[تعداد ماموریت جاده ای]]/3)*0.1+1,0)</f>
        <v>1.2809523809523808</v>
      </c>
      <c r="N476" s="52">
        <f ca="1">IF(Table26[[#This Row],[جایگاه سازمانی]]="دیسپچ",OFFSET(TblDispatch[[#Headers],[امتیاز]],MATCH(Table26[[#This Row],[تعداد تماس در دوره]]/'تنظیمات دوره'!$B$3,TblDispatch[کف],1),0)*'تنظیمات دوره'!$B$3,0)</f>
        <v>0</v>
      </c>
      <c r="O476" s="49">
        <f>IF(Table26[[#This Row],[جایگاه سازمانی]]="ستاد",(Table26[[#This Row],[تعداد بازدید میدانی در دوره]]/2+Table26[[#This Row],[تعداد فرماندهی حادثه در دوره]])*0.1+1,0)</f>
        <v>0</v>
      </c>
      <c r="P476" s="49">
        <f ca="1">SUM(Table26[[#This Row],[عملکرد دوره عملیاتی]:[عملکرد دوره ستادی]])</f>
        <v>1.2809523809523808</v>
      </c>
      <c r="Q476" s="48">
        <v>100</v>
      </c>
      <c r="R476" s="48">
        <f ca="1">OFFSET(Table10[[#Headers],[امتیاز]],MATCH(Table26[[#This Row],[رضایت]],Table10[کف],1),0)</f>
        <v>5</v>
      </c>
      <c r="S476" s="49" t="e">
        <f ca="1">(VLOOKUP(Table26[[#This Row],[شماره پرسنلی]],Table1[#All],16,FALSE)+Table26[[#This Row],[امتیاز کارکرد]]+Table26[[#This Row],[امتیاز رضایت]])*Table26[[#This Row],[رتبه کارمند]]*Table26[[#This Row],[امتیاز عملکرد]]</f>
        <v>#N/A</v>
      </c>
      <c r="T476" s="50" t="e">
        <f ca="1">ROUND(Table26[[#This Row],[امتیاز نهایی]]*'تنظیمات دوره'!$B$6,0)</f>
        <v>#N/A</v>
      </c>
      <c r="U476" s="46"/>
    </row>
    <row r="477" spans="1:21" x14ac:dyDescent="0.15">
      <c r="A477" s="42">
        <v>474</v>
      </c>
      <c r="B477" s="108"/>
      <c r="C477" s="109" t="e">
        <f>VLOOKUP(Table26[[#This Row],[شماره پرسنلی]],Table1[[شماره پرسنلی]:[نام خانوادگی]],2,FALSE)&amp; " " &amp; VLOOKUP(Table26[[#This Row],[شماره پرسنلی]],Table1[[شماره پرسنلی]:[نام خانوادگی]],3,FALSE)</f>
        <v>#N/A</v>
      </c>
      <c r="D477" s="109" t="s">
        <v>9</v>
      </c>
      <c r="E477" s="110">
        <v>1</v>
      </c>
      <c r="F477" s="111">
        <v>432</v>
      </c>
      <c r="G477" s="112">
        <f>Table26[[#This Row],[کارکرد دوره (ساعت)]]/8*'جداول پایه'!$B$24</f>
        <v>5.4</v>
      </c>
      <c r="H477" s="111">
        <v>0</v>
      </c>
      <c r="I477" s="111">
        <v>38</v>
      </c>
      <c r="J477" s="111">
        <v>0</v>
      </c>
      <c r="K477" s="111">
        <v>0</v>
      </c>
      <c r="L477" s="111">
        <v>0</v>
      </c>
      <c r="M477" s="112">
        <f>IF(Table26[[#This Row],[جایگاه سازمانی]]="عملیاتی",(Table26[[#This Row],[تعداد ماموریت شهری]]/7+Table26[[#This Row],[تعداد ماموریت جاده ای]]/3)*0.1+1,0)</f>
        <v>2.2666666666666666</v>
      </c>
      <c r="N477" s="113">
        <f ca="1">IF(Table26[[#This Row],[جایگاه سازمانی]]="دیسپچ",OFFSET(TblDispatch[[#Headers],[امتیاز]],MATCH(Table26[[#This Row],[تعداد تماس در دوره]]/'تنظیمات دوره'!$B$3,TblDispatch[کف],1),0)*'تنظیمات دوره'!$B$3,0)</f>
        <v>0</v>
      </c>
      <c r="O477" s="112">
        <f>IF(Table26[[#This Row],[جایگاه سازمانی]]="ستاد",(Table26[[#This Row],[تعداد بازدید میدانی در دوره]]/2+Table26[[#This Row],[تعداد فرماندهی حادثه در دوره]])*0.1+1,0)</f>
        <v>0</v>
      </c>
      <c r="P477" s="112">
        <f ca="1">SUM(Table26[[#This Row],[عملکرد دوره عملیاتی]:[عملکرد دوره ستادی]])</f>
        <v>2.2666666666666666</v>
      </c>
      <c r="Q477" s="110">
        <v>100</v>
      </c>
      <c r="R477" s="110">
        <f ca="1">OFFSET(Table10[[#Headers],[امتیاز]],MATCH(Table26[[#This Row],[رضایت]],Table10[کف],1),0)</f>
        <v>5</v>
      </c>
      <c r="S477" s="112" t="e">
        <f ca="1">(VLOOKUP(Table26[[#This Row],[شماره پرسنلی]],Table1[#All],16,FALSE)+Table26[[#This Row],[امتیاز کارکرد]]+Table26[[#This Row],[امتیاز رضایت]])*Table26[[#This Row],[رتبه کارمند]]*Table26[[#This Row],[امتیاز عملکرد]]</f>
        <v>#N/A</v>
      </c>
      <c r="T477" s="114" t="e">
        <f ca="1">ROUND(Table26[[#This Row],[امتیاز نهایی]]*'تنظیمات دوره'!$B$6,0)</f>
        <v>#N/A</v>
      </c>
      <c r="U477" s="43"/>
    </row>
    <row r="478" spans="1:21" x14ac:dyDescent="0.15">
      <c r="A478" s="42">
        <v>475</v>
      </c>
      <c r="B478" s="38"/>
      <c r="C478" s="39" t="e">
        <f>VLOOKUP(Table26[[#This Row],[شماره پرسنلی]],Table1[[شماره پرسنلی]:[نام خانوادگی]],2,FALSE)&amp; " " &amp; VLOOKUP(Table26[[#This Row],[شماره پرسنلی]],Table1[[شماره پرسنلی]:[نام خانوادگی]],3,FALSE)</f>
        <v>#N/A</v>
      </c>
      <c r="D478" s="39" t="s">
        <v>9</v>
      </c>
      <c r="E478" s="43">
        <v>1</v>
      </c>
      <c r="F478" s="44">
        <v>374</v>
      </c>
      <c r="G478" s="45">
        <f>Table26[[#This Row],[کارکرد دوره (ساعت)]]/8*'جداول پایه'!$B$24</f>
        <v>4.6749999999999998</v>
      </c>
      <c r="H478" s="44">
        <v>0</v>
      </c>
      <c r="I478" s="44">
        <v>20</v>
      </c>
      <c r="J478" s="44">
        <v>0</v>
      </c>
      <c r="K478" s="44">
        <v>0</v>
      </c>
      <c r="L478" s="44">
        <v>0</v>
      </c>
      <c r="M478" s="45">
        <f>IF(Table26[[#This Row],[جایگاه سازمانی]]="عملیاتی",(Table26[[#This Row],[تعداد ماموریت شهری]]/7+Table26[[#This Row],[تعداد ماموریت جاده ای]]/3)*0.1+1,0)</f>
        <v>1.6666666666666667</v>
      </c>
      <c r="N478" s="47">
        <f ca="1">IF(Table26[[#This Row],[جایگاه سازمانی]]="دیسپچ",OFFSET(TblDispatch[[#Headers],[امتیاز]],MATCH(Table26[[#This Row],[تعداد تماس در دوره]]/'تنظیمات دوره'!$B$3,TblDispatch[کف],1),0)*'تنظیمات دوره'!$B$3,0)</f>
        <v>0</v>
      </c>
      <c r="O478" s="45">
        <f>IF(Table26[[#This Row],[جایگاه سازمانی]]="ستاد",(Table26[[#This Row],[تعداد بازدید میدانی در دوره]]/2+Table26[[#This Row],[تعداد فرماندهی حادثه در دوره]])*0.1+1,0)</f>
        <v>0</v>
      </c>
      <c r="P478" s="45">
        <f ca="1">SUM(Table26[[#This Row],[عملکرد دوره عملیاتی]:[عملکرد دوره ستادی]])</f>
        <v>1.6666666666666667</v>
      </c>
      <c r="Q478" s="43">
        <v>100</v>
      </c>
      <c r="R478" s="43">
        <f ca="1">OFFSET(Table10[[#Headers],[امتیاز]],MATCH(Table26[[#This Row],[رضایت]],Table10[کف],1),0)</f>
        <v>5</v>
      </c>
      <c r="S478" s="45" t="e">
        <f ca="1">(VLOOKUP(Table26[[#This Row],[شماره پرسنلی]],Table1[#All],16,FALSE)+Table26[[#This Row],[امتیاز کارکرد]]+Table26[[#This Row],[امتیاز رضایت]])*Table26[[#This Row],[رتبه کارمند]]*Table26[[#This Row],[امتیاز عملکرد]]</f>
        <v>#N/A</v>
      </c>
      <c r="T478" s="50" t="e">
        <f ca="1">ROUND(Table26[[#This Row],[امتیاز نهایی]]*'تنظیمات دوره'!$B$6,0)</f>
        <v>#N/A</v>
      </c>
      <c r="U478" s="43"/>
    </row>
    <row r="479" spans="1:21" x14ac:dyDescent="0.15">
      <c r="A479" s="42">
        <v>476</v>
      </c>
      <c r="B479" s="38"/>
      <c r="C479" s="39" t="e">
        <f>VLOOKUP(Table26[[#This Row],[شماره پرسنلی]],Table1[[شماره پرسنلی]:[نام خانوادگی]],2,FALSE)&amp; " " &amp; VLOOKUP(Table26[[#This Row],[شماره پرسنلی]],Table1[[شماره پرسنلی]:[نام خانوادگی]],3,FALSE)</f>
        <v>#N/A</v>
      </c>
      <c r="D479" s="39" t="s">
        <v>9</v>
      </c>
      <c r="E479" s="43">
        <v>1</v>
      </c>
      <c r="F479" s="44">
        <v>420</v>
      </c>
      <c r="G479" s="45">
        <f>Table26[[#This Row],[کارکرد دوره (ساعت)]]/8*'جداول پایه'!$B$24</f>
        <v>5.25</v>
      </c>
      <c r="H479" s="44">
        <v>199</v>
      </c>
      <c r="I479" s="44">
        <v>0</v>
      </c>
      <c r="J479" s="44">
        <v>0</v>
      </c>
      <c r="K479" s="44">
        <v>0</v>
      </c>
      <c r="L479" s="44">
        <v>0</v>
      </c>
      <c r="M479" s="45">
        <f>IF(Table26[[#This Row],[جایگاه سازمانی]]="عملیاتی",(Table26[[#This Row],[تعداد ماموریت شهری]]/7+Table26[[#This Row],[تعداد ماموریت جاده ای]]/3)*0.1+1,0)</f>
        <v>3.842857142857143</v>
      </c>
      <c r="N479" s="47">
        <f ca="1">IF(Table26[[#This Row],[جایگاه سازمانی]]="دیسپچ",OFFSET(TblDispatch[[#Headers],[امتیاز]],MATCH(Table26[[#This Row],[تعداد تماس در دوره]]/'تنظیمات دوره'!$B$3,TblDispatch[کف],1),0)*'تنظیمات دوره'!$B$3,0)</f>
        <v>0</v>
      </c>
      <c r="O479" s="45">
        <f>IF(Table26[[#This Row],[جایگاه سازمانی]]="ستاد",(Table26[[#This Row],[تعداد بازدید میدانی در دوره]]/2+Table26[[#This Row],[تعداد فرماندهی حادثه در دوره]])*0.1+1,0)</f>
        <v>0</v>
      </c>
      <c r="P479" s="45">
        <f ca="1">SUM(Table26[[#This Row],[عملکرد دوره عملیاتی]:[عملکرد دوره ستادی]])</f>
        <v>3.842857142857143</v>
      </c>
      <c r="Q479" s="43">
        <v>100</v>
      </c>
      <c r="R479" s="43">
        <f ca="1">OFFSET(Table10[[#Headers],[امتیاز]],MATCH(Table26[[#This Row],[رضایت]],Table10[کف],1),0)</f>
        <v>5</v>
      </c>
      <c r="S479" s="45" t="e">
        <f ca="1">(VLOOKUP(Table26[[#This Row],[شماره پرسنلی]],Table1[#All],16,FALSE)+Table26[[#This Row],[امتیاز کارکرد]]+Table26[[#This Row],[امتیاز رضایت]])*Table26[[#This Row],[رتبه کارمند]]*Table26[[#This Row],[امتیاز عملکرد]]</f>
        <v>#N/A</v>
      </c>
      <c r="T479" s="50" t="e">
        <f ca="1">ROUND(Table26[[#This Row],[امتیاز نهایی]]*'تنظیمات دوره'!$B$6,0)</f>
        <v>#N/A</v>
      </c>
      <c r="U479" s="43"/>
    </row>
    <row r="480" spans="1:21" x14ac:dyDescent="0.15">
      <c r="A480" s="42">
        <v>477</v>
      </c>
      <c r="B480" s="38"/>
      <c r="C480" s="39" t="e">
        <f>VLOOKUP(Table26[[#This Row],[شماره پرسنلی]],Table1[[شماره پرسنلی]:[نام خانوادگی]],2,FALSE)&amp; " " &amp; VLOOKUP(Table26[[#This Row],[شماره پرسنلی]],Table1[[شماره پرسنلی]:[نام خانوادگی]],3,FALSE)</f>
        <v>#N/A</v>
      </c>
      <c r="D480" s="39" t="s">
        <v>9</v>
      </c>
      <c r="E480" s="43">
        <v>1</v>
      </c>
      <c r="F480" s="44">
        <v>560</v>
      </c>
      <c r="G480" s="45">
        <f>Table26[[#This Row],[کارکرد دوره (ساعت)]]/8*'جداول پایه'!$B$24</f>
        <v>7</v>
      </c>
      <c r="H480" s="44">
        <v>70</v>
      </c>
      <c r="I480" s="44">
        <v>0</v>
      </c>
      <c r="J480" s="44">
        <v>0</v>
      </c>
      <c r="K480" s="44">
        <v>0</v>
      </c>
      <c r="L480" s="44">
        <v>0</v>
      </c>
      <c r="M480" s="45">
        <f>IF(Table26[[#This Row],[جایگاه سازمانی]]="عملیاتی",(Table26[[#This Row],[تعداد ماموریت شهری]]/7+Table26[[#This Row],[تعداد ماموریت جاده ای]]/3)*0.1+1,0)</f>
        <v>2</v>
      </c>
      <c r="N480" s="47">
        <f ca="1">IF(Table26[[#This Row],[جایگاه سازمانی]]="دیسپچ",OFFSET(TblDispatch[[#Headers],[امتیاز]],MATCH(Table26[[#This Row],[تعداد تماس در دوره]]/'تنظیمات دوره'!$B$3,TblDispatch[کف],1),0)*'تنظیمات دوره'!$B$3,0)</f>
        <v>0</v>
      </c>
      <c r="O480" s="45">
        <f>IF(Table26[[#This Row],[جایگاه سازمانی]]="ستاد",(Table26[[#This Row],[تعداد بازدید میدانی در دوره]]/2+Table26[[#This Row],[تعداد فرماندهی حادثه در دوره]])*0.1+1,0)</f>
        <v>0</v>
      </c>
      <c r="P480" s="45">
        <f ca="1">SUM(Table26[[#This Row],[عملکرد دوره عملیاتی]:[عملکرد دوره ستادی]])</f>
        <v>2</v>
      </c>
      <c r="Q480" s="43">
        <v>100</v>
      </c>
      <c r="R480" s="43">
        <f ca="1">OFFSET(Table10[[#Headers],[امتیاز]],MATCH(Table26[[#This Row],[رضایت]],Table10[کف],1),0)</f>
        <v>5</v>
      </c>
      <c r="S480" s="45" t="e">
        <f ca="1">(VLOOKUP(Table26[[#This Row],[شماره پرسنلی]],Table1[#All],16,FALSE)+Table26[[#This Row],[امتیاز کارکرد]]+Table26[[#This Row],[امتیاز رضایت]])*Table26[[#This Row],[رتبه کارمند]]*Table26[[#This Row],[امتیاز عملکرد]]</f>
        <v>#N/A</v>
      </c>
      <c r="T480" s="50" t="e">
        <f ca="1">ROUND(Table26[[#This Row],[امتیاز نهایی]]*'تنظیمات دوره'!$B$6,0)</f>
        <v>#N/A</v>
      </c>
      <c r="U480" s="43"/>
    </row>
    <row r="481" spans="1:21" x14ac:dyDescent="0.15">
      <c r="A481" s="42">
        <v>478</v>
      </c>
      <c r="B481" s="38"/>
      <c r="C481" s="39" t="e">
        <f>VLOOKUP(Table26[[#This Row],[شماره پرسنلی]],Table1[[شماره پرسنلی]:[نام خانوادگی]],2,FALSE)&amp; " " &amp; VLOOKUP(Table26[[#This Row],[شماره پرسنلی]],Table1[[شماره پرسنلی]:[نام خانوادگی]],3,FALSE)</f>
        <v>#N/A</v>
      </c>
      <c r="D481" s="39" t="s">
        <v>9</v>
      </c>
      <c r="E481" s="43">
        <v>1</v>
      </c>
      <c r="F481" s="44">
        <v>384</v>
      </c>
      <c r="G481" s="45">
        <f>Table26[[#This Row],[کارکرد دوره (ساعت)]]/8*'جداول پایه'!$B$24</f>
        <v>4.8000000000000007</v>
      </c>
      <c r="H481" s="44">
        <v>0</v>
      </c>
      <c r="I481" s="44">
        <v>27</v>
      </c>
      <c r="J481" s="44">
        <v>0</v>
      </c>
      <c r="K481" s="44">
        <v>0</v>
      </c>
      <c r="L481" s="44">
        <v>0</v>
      </c>
      <c r="M481" s="45">
        <f>IF(Table26[[#This Row],[جایگاه سازمانی]]="عملیاتی",(Table26[[#This Row],[تعداد ماموریت شهری]]/7+Table26[[#This Row],[تعداد ماموریت جاده ای]]/3)*0.1+1,0)</f>
        <v>1.9</v>
      </c>
      <c r="N481" s="47">
        <f ca="1">IF(Table26[[#This Row],[جایگاه سازمانی]]="دیسپچ",OFFSET(TblDispatch[[#Headers],[امتیاز]],MATCH(Table26[[#This Row],[تعداد تماس در دوره]]/'تنظیمات دوره'!$B$3,TblDispatch[کف],1),0)*'تنظیمات دوره'!$B$3,0)</f>
        <v>0</v>
      </c>
      <c r="O481" s="45">
        <f>IF(Table26[[#This Row],[جایگاه سازمانی]]="ستاد",(Table26[[#This Row],[تعداد بازدید میدانی در دوره]]/2+Table26[[#This Row],[تعداد فرماندهی حادثه در دوره]])*0.1+1,0)</f>
        <v>0</v>
      </c>
      <c r="P481" s="45">
        <f ca="1">SUM(Table26[[#This Row],[عملکرد دوره عملیاتی]:[عملکرد دوره ستادی]])</f>
        <v>1.9</v>
      </c>
      <c r="Q481" s="43">
        <v>100</v>
      </c>
      <c r="R481" s="43">
        <f ca="1">OFFSET(Table10[[#Headers],[امتیاز]],MATCH(Table26[[#This Row],[رضایت]],Table10[کف],1),0)</f>
        <v>5</v>
      </c>
      <c r="S481" s="45" t="e">
        <f ca="1">(VLOOKUP(Table26[[#This Row],[شماره پرسنلی]],Table1[#All],16,FALSE)+Table26[[#This Row],[امتیاز کارکرد]]+Table26[[#This Row],[امتیاز رضایت]])*Table26[[#This Row],[رتبه کارمند]]*Table26[[#This Row],[امتیاز عملکرد]]</f>
        <v>#N/A</v>
      </c>
      <c r="T481" s="50" t="e">
        <f ca="1">ROUND(Table26[[#This Row],[امتیاز نهایی]]*'تنظیمات دوره'!$B$6,0)</f>
        <v>#N/A</v>
      </c>
      <c r="U481" s="43"/>
    </row>
    <row r="482" spans="1:21" x14ac:dyDescent="0.15">
      <c r="A482" s="42">
        <v>479</v>
      </c>
      <c r="B482" s="38"/>
      <c r="C482" s="39" t="e">
        <f>VLOOKUP(Table26[[#This Row],[شماره پرسنلی]],Table1[[شماره پرسنلی]:[نام خانوادگی]],2,FALSE)&amp; " " &amp; VLOOKUP(Table26[[#This Row],[شماره پرسنلی]],Table1[[شماره پرسنلی]:[نام خانوادگی]],3,FALSE)</f>
        <v>#N/A</v>
      </c>
      <c r="D482" s="39" t="s">
        <v>9</v>
      </c>
      <c r="E482" s="43">
        <v>1</v>
      </c>
      <c r="F482" s="44">
        <v>528</v>
      </c>
      <c r="G482" s="45">
        <f>Table26[[#This Row],[کارکرد دوره (ساعت)]]/8*'جداول پایه'!$B$24</f>
        <v>6.6000000000000005</v>
      </c>
      <c r="H482" s="44">
        <v>0</v>
      </c>
      <c r="I482" s="44">
        <v>7</v>
      </c>
      <c r="J482" s="44">
        <v>0</v>
      </c>
      <c r="K482" s="44">
        <v>0</v>
      </c>
      <c r="L482" s="44">
        <v>0</v>
      </c>
      <c r="M482" s="45">
        <f>IF(Table26[[#This Row],[جایگاه سازمانی]]="عملیاتی",(Table26[[#This Row],[تعداد ماموریت شهری]]/7+Table26[[#This Row],[تعداد ماموریت جاده ای]]/3)*0.1+1,0)</f>
        <v>1.2333333333333334</v>
      </c>
      <c r="N482" s="47">
        <f ca="1">IF(Table26[[#This Row],[جایگاه سازمانی]]="دیسپچ",OFFSET(TblDispatch[[#Headers],[امتیاز]],MATCH(Table26[[#This Row],[تعداد تماس در دوره]]/'تنظیمات دوره'!$B$3,TblDispatch[کف],1),0)*'تنظیمات دوره'!$B$3,0)</f>
        <v>0</v>
      </c>
      <c r="O482" s="45">
        <f>IF(Table26[[#This Row],[جایگاه سازمانی]]="ستاد",(Table26[[#This Row],[تعداد بازدید میدانی در دوره]]/2+Table26[[#This Row],[تعداد فرماندهی حادثه در دوره]])*0.1+1,0)</f>
        <v>0</v>
      </c>
      <c r="P482" s="45">
        <f ca="1">SUM(Table26[[#This Row],[عملکرد دوره عملیاتی]:[عملکرد دوره ستادی]])</f>
        <v>1.2333333333333334</v>
      </c>
      <c r="Q482" s="43">
        <v>50</v>
      </c>
      <c r="R482" s="43">
        <f ca="1">OFFSET(Table10[[#Headers],[امتیاز]],MATCH(Table26[[#This Row],[رضایت]],Table10[کف],1),0)</f>
        <v>0.6</v>
      </c>
      <c r="S482" s="45" t="e">
        <f ca="1">(VLOOKUP(Table26[[#This Row],[شماره پرسنلی]],Table1[#All],16,FALSE)+Table26[[#This Row],[امتیاز کارکرد]]+Table26[[#This Row],[امتیاز رضایت]])*Table26[[#This Row],[رتبه کارمند]]*Table26[[#This Row],[امتیاز عملکرد]]</f>
        <v>#N/A</v>
      </c>
      <c r="T482" s="50" t="e">
        <f ca="1">ROUND(Table26[[#This Row],[امتیاز نهایی]]*'تنظیمات دوره'!$B$6,0)</f>
        <v>#N/A</v>
      </c>
      <c r="U482" s="43"/>
    </row>
    <row r="483" spans="1:21" x14ac:dyDescent="0.15">
      <c r="A483" s="42">
        <v>480</v>
      </c>
      <c r="B483" s="38"/>
      <c r="C483" s="39" t="e">
        <f>VLOOKUP(Table26[[#This Row],[شماره پرسنلی]],Table1[[شماره پرسنلی]:[نام خانوادگی]],2,FALSE)&amp; " " &amp; VLOOKUP(Table26[[#This Row],[شماره پرسنلی]],Table1[[شماره پرسنلی]:[نام خانوادگی]],3,FALSE)</f>
        <v>#N/A</v>
      </c>
      <c r="D483" s="39" t="s">
        <v>9</v>
      </c>
      <c r="E483" s="43">
        <v>1</v>
      </c>
      <c r="F483" s="44">
        <v>560</v>
      </c>
      <c r="G483" s="45">
        <f>Table26[[#This Row],[کارکرد دوره (ساعت)]]/8*'جداول پایه'!$B$24</f>
        <v>7</v>
      </c>
      <c r="H483" s="44">
        <v>112</v>
      </c>
      <c r="I483" s="44">
        <v>0</v>
      </c>
      <c r="J483" s="44">
        <v>0</v>
      </c>
      <c r="K483" s="44">
        <v>0</v>
      </c>
      <c r="L483" s="44">
        <v>0</v>
      </c>
      <c r="M483" s="45">
        <f>IF(Table26[[#This Row],[جایگاه سازمانی]]="عملیاتی",(Table26[[#This Row],[تعداد ماموریت شهری]]/7+Table26[[#This Row],[تعداد ماموریت جاده ای]]/3)*0.1+1,0)</f>
        <v>2.6</v>
      </c>
      <c r="N483" s="47">
        <f ca="1">IF(Table26[[#This Row],[جایگاه سازمانی]]="دیسپچ",OFFSET(TblDispatch[[#Headers],[امتیاز]],MATCH(Table26[[#This Row],[تعداد تماس در دوره]]/'تنظیمات دوره'!$B$3,TblDispatch[کف],1),0)*'تنظیمات دوره'!$B$3,0)</f>
        <v>0</v>
      </c>
      <c r="O483" s="45">
        <f>IF(Table26[[#This Row],[جایگاه سازمانی]]="ستاد",(Table26[[#This Row],[تعداد بازدید میدانی در دوره]]/2+Table26[[#This Row],[تعداد فرماندهی حادثه در دوره]])*0.1+1,0)</f>
        <v>0</v>
      </c>
      <c r="P483" s="45">
        <f ca="1">SUM(Table26[[#This Row],[عملکرد دوره عملیاتی]:[عملکرد دوره ستادی]])</f>
        <v>2.6</v>
      </c>
      <c r="Q483" s="43">
        <v>50</v>
      </c>
      <c r="R483" s="43">
        <f ca="1">OFFSET(Table10[[#Headers],[امتیاز]],MATCH(Table26[[#This Row],[رضایت]],Table10[کف],1),0)</f>
        <v>0.6</v>
      </c>
      <c r="S483" s="45" t="e">
        <f ca="1">(VLOOKUP(Table26[[#This Row],[شماره پرسنلی]],Table1[#All],16,FALSE)+Table26[[#This Row],[امتیاز کارکرد]]+Table26[[#This Row],[امتیاز رضایت]])*Table26[[#This Row],[رتبه کارمند]]*Table26[[#This Row],[امتیاز عملکرد]]</f>
        <v>#N/A</v>
      </c>
      <c r="T483" s="50" t="e">
        <f ca="1">ROUND(Table26[[#This Row],[امتیاز نهایی]]*'تنظیمات دوره'!$B$6,0)</f>
        <v>#N/A</v>
      </c>
      <c r="U483" s="43"/>
    </row>
    <row r="484" spans="1:21" x14ac:dyDescent="0.15">
      <c r="A484" s="42">
        <v>481</v>
      </c>
      <c r="B484" s="38"/>
      <c r="C484" s="39" t="e">
        <f>VLOOKUP(Table26[[#This Row],[شماره پرسنلی]],Table1[[شماره پرسنلی]:[نام خانوادگی]],2,FALSE)&amp; " " &amp; VLOOKUP(Table26[[#This Row],[شماره پرسنلی]],Table1[[شماره پرسنلی]:[نام خانوادگی]],3,FALSE)</f>
        <v>#N/A</v>
      </c>
      <c r="D484" s="39" t="s">
        <v>9</v>
      </c>
      <c r="E484" s="43">
        <v>1</v>
      </c>
      <c r="F484" s="44">
        <v>456</v>
      </c>
      <c r="G484" s="45">
        <f>Table26[[#This Row],[کارکرد دوره (ساعت)]]/8*'جداول پایه'!$B$24</f>
        <v>5.7</v>
      </c>
      <c r="H484" s="44">
        <v>0</v>
      </c>
      <c r="I484" s="44">
        <v>31</v>
      </c>
      <c r="J484" s="44">
        <v>0</v>
      </c>
      <c r="K484" s="44">
        <v>0</v>
      </c>
      <c r="L484" s="44">
        <v>0</v>
      </c>
      <c r="M484" s="45">
        <f>IF(Table26[[#This Row],[جایگاه سازمانی]]="عملیاتی",(Table26[[#This Row],[تعداد ماموریت شهری]]/7+Table26[[#This Row],[تعداد ماموریت جاده ای]]/3)*0.1+1,0)</f>
        <v>2.0333333333333332</v>
      </c>
      <c r="N484" s="47">
        <f ca="1">IF(Table26[[#This Row],[جایگاه سازمانی]]="دیسپچ",OFFSET(TblDispatch[[#Headers],[امتیاز]],MATCH(Table26[[#This Row],[تعداد تماس در دوره]]/'تنظیمات دوره'!$B$3,TblDispatch[کف],1),0)*'تنظیمات دوره'!$B$3,0)</f>
        <v>0</v>
      </c>
      <c r="O484" s="45">
        <f>IF(Table26[[#This Row],[جایگاه سازمانی]]="ستاد",(Table26[[#This Row],[تعداد بازدید میدانی در دوره]]/2+Table26[[#This Row],[تعداد فرماندهی حادثه در دوره]])*0.1+1,0)</f>
        <v>0</v>
      </c>
      <c r="P484" s="45">
        <f ca="1">SUM(Table26[[#This Row],[عملکرد دوره عملیاتی]:[عملکرد دوره ستادی]])</f>
        <v>2.0333333333333332</v>
      </c>
      <c r="Q484" s="43">
        <v>100</v>
      </c>
      <c r="R484" s="43">
        <f ca="1">OFFSET(Table10[[#Headers],[امتیاز]],MATCH(Table26[[#This Row],[رضایت]],Table10[کف],1),0)</f>
        <v>5</v>
      </c>
      <c r="S484" s="45" t="e">
        <f ca="1">(VLOOKUP(Table26[[#This Row],[شماره پرسنلی]],Table1[#All],16,FALSE)+Table26[[#This Row],[امتیاز کارکرد]]+Table26[[#This Row],[امتیاز رضایت]])*Table26[[#This Row],[رتبه کارمند]]*Table26[[#This Row],[امتیاز عملکرد]]</f>
        <v>#N/A</v>
      </c>
      <c r="T484" s="50" t="e">
        <f ca="1">ROUND(Table26[[#This Row],[امتیاز نهایی]]*'تنظیمات دوره'!$B$6,0)</f>
        <v>#N/A</v>
      </c>
      <c r="U484" s="43"/>
    </row>
    <row r="485" spans="1:21" x14ac:dyDescent="0.15">
      <c r="A485" s="42">
        <v>482</v>
      </c>
      <c r="B485" s="38"/>
      <c r="C485" s="39" t="e">
        <f>VLOOKUP(Table26[[#This Row],[شماره پرسنلی]],Table1[[شماره پرسنلی]:[نام خانوادگی]],2,FALSE)&amp; " " &amp; VLOOKUP(Table26[[#This Row],[شماره پرسنلی]],Table1[[شماره پرسنلی]:[نام خانوادگی]],3,FALSE)</f>
        <v>#N/A</v>
      </c>
      <c r="D485" s="39" t="s">
        <v>9</v>
      </c>
      <c r="E485" s="43">
        <v>1</v>
      </c>
      <c r="F485" s="44">
        <v>512</v>
      </c>
      <c r="G485" s="45">
        <f>Table26[[#This Row],[کارکرد دوره (ساعت)]]/8*'جداول پایه'!$B$24</f>
        <v>6.4</v>
      </c>
      <c r="H485" s="44">
        <v>97</v>
      </c>
      <c r="I485" s="44">
        <v>0</v>
      </c>
      <c r="J485" s="44">
        <v>0</v>
      </c>
      <c r="K485" s="44">
        <v>0</v>
      </c>
      <c r="L485" s="44">
        <v>0</v>
      </c>
      <c r="M485" s="45">
        <f>IF(Table26[[#This Row],[جایگاه سازمانی]]="عملیاتی",(Table26[[#This Row],[تعداد ماموریت شهری]]/7+Table26[[#This Row],[تعداد ماموریت جاده ای]]/3)*0.1+1,0)</f>
        <v>2.3857142857142861</v>
      </c>
      <c r="N485" s="47">
        <f ca="1">IF(Table26[[#This Row],[جایگاه سازمانی]]="دیسپچ",OFFSET(TblDispatch[[#Headers],[امتیاز]],MATCH(Table26[[#This Row],[تعداد تماس در دوره]]/'تنظیمات دوره'!$B$3,TblDispatch[کف],1),0)*'تنظیمات دوره'!$B$3,0)</f>
        <v>0</v>
      </c>
      <c r="O485" s="45">
        <f>IF(Table26[[#This Row],[جایگاه سازمانی]]="ستاد",(Table26[[#This Row],[تعداد بازدید میدانی در دوره]]/2+Table26[[#This Row],[تعداد فرماندهی حادثه در دوره]])*0.1+1,0)</f>
        <v>0</v>
      </c>
      <c r="P485" s="45">
        <f ca="1">SUM(Table26[[#This Row],[عملکرد دوره عملیاتی]:[عملکرد دوره ستادی]])</f>
        <v>2.3857142857142861</v>
      </c>
      <c r="Q485" s="43">
        <v>100</v>
      </c>
      <c r="R485" s="43">
        <f ca="1">OFFSET(Table10[[#Headers],[امتیاز]],MATCH(Table26[[#This Row],[رضایت]],Table10[کف],1),0)</f>
        <v>5</v>
      </c>
      <c r="S485" s="45" t="e">
        <f ca="1">(VLOOKUP(Table26[[#This Row],[شماره پرسنلی]],Table1[#All],16,FALSE)+Table26[[#This Row],[امتیاز کارکرد]]+Table26[[#This Row],[امتیاز رضایت]])*Table26[[#This Row],[رتبه کارمند]]*Table26[[#This Row],[امتیاز عملکرد]]</f>
        <v>#N/A</v>
      </c>
      <c r="T485" s="50" t="e">
        <f ca="1">ROUND(Table26[[#This Row],[امتیاز نهایی]]*'تنظیمات دوره'!$B$6,0)</f>
        <v>#N/A</v>
      </c>
      <c r="U485" s="43"/>
    </row>
    <row r="486" spans="1:21" x14ac:dyDescent="0.15">
      <c r="A486" s="42">
        <v>483</v>
      </c>
      <c r="B486" s="38"/>
      <c r="C486" s="39" t="e">
        <f>VLOOKUP(Table26[[#This Row],[شماره پرسنلی]],Table1[[شماره پرسنلی]:[نام خانوادگی]],2,FALSE)&amp; " " &amp; VLOOKUP(Table26[[#This Row],[شماره پرسنلی]],Table1[[شماره پرسنلی]:[نام خانوادگی]],3,FALSE)</f>
        <v>#N/A</v>
      </c>
      <c r="D486" s="39" t="s">
        <v>9</v>
      </c>
      <c r="E486" s="43">
        <v>1</v>
      </c>
      <c r="F486" s="44">
        <v>420</v>
      </c>
      <c r="G486" s="45">
        <f>Table26[[#This Row],[کارکرد دوره (ساعت)]]/8*'جداول پایه'!$B$24</f>
        <v>5.25</v>
      </c>
      <c r="H486" s="44">
        <v>137</v>
      </c>
      <c r="I486" s="44">
        <v>0</v>
      </c>
      <c r="J486" s="44">
        <v>0</v>
      </c>
      <c r="K486" s="44">
        <v>0</v>
      </c>
      <c r="L486" s="44">
        <v>0</v>
      </c>
      <c r="M486" s="45">
        <f>IF(Table26[[#This Row],[جایگاه سازمانی]]="عملیاتی",(Table26[[#This Row],[تعداد ماموریت شهری]]/7+Table26[[#This Row],[تعداد ماموریت جاده ای]]/3)*0.1+1,0)</f>
        <v>2.9571428571428573</v>
      </c>
      <c r="N486" s="45">
        <f ca="1">IF(Table26[[#This Row],[جایگاه سازمانی]]="دیسپچ",OFFSET(TblDispatch[[#Headers],[امتیاز]],MATCH(Table26[[#This Row],[تعداد تماس در دوره]]/'تنظیمات دوره'!$B$3,TblDispatch[کف],1),0)*'تنظیمات دوره'!$B$3,0)</f>
        <v>0</v>
      </c>
      <c r="O486" s="45">
        <f>IF(Table26[[#This Row],[جایگاه سازمانی]]="ستاد",(Table26[[#This Row],[تعداد بازدید میدانی در دوره]]/2+Table26[[#This Row],[تعداد فرماندهی حادثه در دوره]])*0.1+1,0)</f>
        <v>0</v>
      </c>
      <c r="P486" s="45">
        <f ca="1">SUM(Table26[[#This Row],[عملکرد دوره عملیاتی]:[عملکرد دوره ستادی]])</f>
        <v>2.9571428571428573</v>
      </c>
      <c r="Q486" s="43">
        <v>100</v>
      </c>
      <c r="R486" s="43">
        <f ca="1">OFFSET(Table10[[#Headers],[امتیاز]],MATCH(Table26[[#This Row],[رضایت]],Table10[کف],1),0)</f>
        <v>5</v>
      </c>
      <c r="S486" s="45" t="e">
        <f ca="1">(VLOOKUP(Table26[[#This Row],[شماره پرسنلی]],Table1[#All],16,FALSE)+Table26[[#This Row],[امتیاز کارکرد]]+Table26[[#This Row],[امتیاز رضایت]])*Table26[[#This Row],[رتبه کارمند]]*Table26[[#This Row],[امتیاز عملکرد]]</f>
        <v>#N/A</v>
      </c>
      <c r="T486" s="50" t="e">
        <f ca="1">ROUND(Table26[[#This Row],[امتیاز نهایی]]*'تنظیمات دوره'!$B$6,0)</f>
        <v>#N/A</v>
      </c>
      <c r="U486" s="43"/>
    </row>
    <row r="487" spans="1:21" x14ac:dyDescent="0.15">
      <c r="A487" s="42">
        <v>484</v>
      </c>
      <c r="B487" s="38"/>
      <c r="C487" s="39" t="e">
        <f>VLOOKUP(Table26[[#This Row],[شماره پرسنلی]],Table1[[شماره پرسنلی]:[نام خانوادگی]],2,FALSE)&amp; " " &amp; VLOOKUP(Table26[[#This Row],[شماره پرسنلی]],Table1[[شماره پرسنلی]:[نام خانوادگی]],3,FALSE)</f>
        <v>#N/A</v>
      </c>
      <c r="D487" s="39" t="s">
        <v>9</v>
      </c>
      <c r="E487" s="43">
        <v>1</v>
      </c>
      <c r="F487" s="44">
        <v>432</v>
      </c>
      <c r="G487" s="45">
        <f>Table26[[#This Row],[کارکرد دوره (ساعت)]]/8*'جداول پایه'!$B$24</f>
        <v>5.4</v>
      </c>
      <c r="H487" s="44">
        <v>136</v>
      </c>
      <c r="I487" s="44">
        <v>0</v>
      </c>
      <c r="J487" s="44">
        <v>0</v>
      </c>
      <c r="K487" s="44">
        <v>0</v>
      </c>
      <c r="L487" s="44">
        <v>0</v>
      </c>
      <c r="M487" s="45">
        <f>IF(Table26[[#This Row],[جایگاه سازمانی]]="عملیاتی",(Table26[[#This Row],[تعداد ماموریت شهری]]/7+Table26[[#This Row],[تعداد ماموریت جاده ای]]/3)*0.1+1,0)</f>
        <v>2.9428571428571431</v>
      </c>
      <c r="N487" s="45">
        <f ca="1">IF(Table26[[#This Row],[جایگاه سازمانی]]="دیسپچ",OFFSET(TblDispatch[[#Headers],[امتیاز]],MATCH(Table26[[#This Row],[تعداد تماس در دوره]]/'تنظیمات دوره'!$B$3,TblDispatch[کف],1),0)*'تنظیمات دوره'!$B$3,0)</f>
        <v>0</v>
      </c>
      <c r="O487" s="45">
        <f>IF(Table26[[#This Row],[جایگاه سازمانی]]="ستاد",(Table26[[#This Row],[تعداد بازدید میدانی در دوره]]/2+Table26[[#This Row],[تعداد فرماندهی حادثه در دوره]])*0.1+1,0)</f>
        <v>0</v>
      </c>
      <c r="P487" s="45">
        <f ca="1">SUM(Table26[[#This Row],[عملکرد دوره عملیاتی]:[عملکرد دوره ستادی]])</f>
        <v>2.9428571428571431</v>
      </c>
      <c r="Q487" s="43">
        <v>100</v>
      </c>
      <c r="R487" s="43">
        <f ca="1">OFFSET(Table10[[#Headers],[امتیاز]],MATCH(Table26[[#This Row],[رضایت]],Table10[کف],1),0)</f>
        <v>5</v>
      </c>
      <c r="S487" s="45" t="e">
        <f ca="1">(VLOOKUP(Table26[[#This Row],[شماره پرسنلی]],Table1[#All],16,FALSE)+Table26[[#This Row],[امتیاز کارکرد]]+Table26[[#This Row],[امتیاز رضایت]])*Table26[[#This Row],[رتبه کارمند]]*Table26[[#This Row],[امتیاز عملکرد]]</f>
        <v>#N/A</v>
      </c>
      <c r="T487" s="50" t="e">
        <f ca="1">ROUND(Table26[[#This Row],[امتیاز نهایی]]*'تنظیمات دوره'!$B$6,0)</f>
        <v>#N/A</v>
      </c>
      <c r="U487" s="43"/>
    </row>
    <row r="488" spans="1:21" x14ac:dyDescent="0.15">
      <c r="A488" s="42">
        <v>485</v>
      </c>
      <c r="B488" s="38"/>
      <c r="C488" s="39" t="e">
        <f>VLOOKUP(Table26[[#This Row],[شماره پرسنلی]],Table1[[شماره پرسنلی]:[نام خانوادگی]],2,FALSE)&amp; " " &amp; VLOOKUP(Table26[[#This Row],[شماره پرسنلی]],Table1[[شماره پرسنلی]:[نام خانوادگی]],3,FALSE)</f>
        <v>#N/A</v>
      </c>
      <c r="D488" s="39" t="s">
        <v>9</v>
      </c>
      <c r="E488" s="43">
        <v>1</v>
      </c>
      <c r="F488" s="44">
        <v>336</v>
      </c>
      <c r="G488" s="45">
        <f>Table26[[#This Row],[کارکرد دوره (ساعت)]]/8*'جداول پایه'!$B$24</f>
        <v>4.2</v>
      </c>
      <c r="H488" s="44">
        <v>84</v>
      </c>
      <c r="I488" s="44">
        <v>0</v>
      </c>
      <c r="J488" s="44">
        <v>0</v>
      </c>
      <c r="K488" s="44">
        <v>0</v>
      </c>
      <c r="L488" s="44">
        <v>0</v>
      </c>
      <c r="M488" s="45">
        <f>IF(Table26[[#This Row],[جایگاه سازمانی]]="عملیاتی",(Table26[[#This Row],[تعداد ماموریت شهری]]/7+Table26[[#This Row],[تعداد ماموریت جاده ای]]/3)*0.1+1,0)</f>
        <v>2.2000000000000002</v>
      </c>
      <c r="N488" s="45">
        <f ca="1">IF(Table26[[#This Row],[جایگاه سازمانی]]="دیسپچ",OFFSET(TblDispatch[[#Headers],[امتیاز]],MATCH(Table26[[#This Row],[تعداد تماس در دوره]]/'تنظیمات دوره'!$B$3,TblDispatch[کف],1),0)*'تنظیمات دوره'!$B$3,0)</f>
        <v>0</v>
      </c>
      <c r="O488" s="45">
        <f>IF(Table26[[#This Row],[جایگاه سازمانی]]="ستاد",(Table26[[#This Row],[تعداد بازدید میدانی در دوره]]/2+Table26[[#This Row],[تعداد فرماندهی حادثه در دوره]])*0.1+1,0)</f>
        <v>0</v>
      </c>
      <c r="P488" s="45">
        <f ca="1">SUM(Table26[[#This Row],[عملکرد دوره عملیاتی]:[عملکرد دوره ستادی]])</f>
        <v>2.2000000000000002</v>
      </c>
      <c r="Q488" s="43">
        <v>100</v>
      </c>
      <c r="R488" s="43">
        <f ca="1">OFFSET(Table10[[#Headers],[امتیاز]],MATCH(Table26[[#This Row],[رضایت]],Table10[کف],1),0)</f>
        <v>5</v>
      </c>
      <c r="S488" s="45" t="e">
        <f ca="1">(VLOOKUP(Table26[[#This Row],[شماره پرسنلی]],Table1[#All],16,FALSE)+Table26[[#This Row],[امتیاز کارکرد]]+Table26[[#This Row],[امتیاز رضایت]])*Table26[[#This Row],[رتبه کارمند]]*Table26[[#This Row],[امتیاز عملکرد]]</f>
        <v>#N/A</v>
      </c>
      <c r="T488" s="50" t="e">
        <f ca="1">ROUND(Table26[[#This Row],[امتیاز نهایی]]*'تنظیمات دوره'!$B$6,0)</f>
        <v>#N/A</v>
      </c>
      <c r="U488" s="43"/>
    </row>
    <row r="489" spans="1:21" x14ac:dyDescent="0.15">
      <c r="A489" s="42">
        <v>486</v>
      </c>
      <c r="B489" s="38"/>
      <c r="C489" s="39" t="e">
        <f>VLOOKUP(Table26[[#This Row],[شماره پرسنلی]],Table1[[شماره پرسنلی]:[نام خانوادگی]],2,FALSE)&amp; " " &amp; VLOOKUP(Table26[[#This Row],[شماره پرسنلی]],Table1[[شماره پرسنلی]:[نام خانوادگی]],3,FALSE)</f>
        <v>#N/A</v>
      </c>
      <c r="D489" s="39" t="s">
        <v>9</v>
      </c>
      <c r="E489" s="43">
        <v>1</v>
      </c>
      <c r="F489" s="44">
        <v>456</v>
      </c>
      <c r="G489" s="45">
        <f>Table26[[#This Row],[کارکرد دوره (ساعت)]]/8*'جداول پایه'!$B$24</f>
        <v>5.7</v>
      </c>
      <c r="H489" s="44">
        <v>201</v>
      </c>
      <c r="I489" s="44">
        <v>0</v>
      </c>
      <c r="J489" s="44">
        <v>0</v>
      </c>
      <c r="K489" s="44">
        <v>0</v>
      </c>
      <c r="L489" s="44">
        <v>0</v>
      </c>
      <c r="M489" s="45">
        <f>IF(Table26[[#This Row],[جایگاه سازمانی]]="عملیاتی",(Table26[[#This Row],[تعداد ماموریت شهری]]/7+Table26[[#This Row],[تعداد ماموریت جاده ای]]/3)*0.1+1,0)</f>
        <v>3.8714285714285719</v>
      </c>
      <c r="N489" s="45">
        <f ca="1">IF(Table26[[#This Row],[جایگاه سازمانی]]="دیسپچ",OFFSET(TblDispatch[[#Headers],[امتیاز]],MATCH(Table26[[#This Row],[تعداد تماس در دوره]]/'تنظیمات دوره'!$B$3,TblDispatch[کف],1),0)*'تنظیمات دوره'!$B$3,0)</f>
        <v>0</v>
      </c>
      <c r="O489" s="45">
        <f>IF(Table26[[#This Row],[جایگاه سازمانی]]="ستاد",(Table26[[#This Row],[تعداد بازدید میدانی در دوره]]/2+Table26[[#This Row],[تعداد فرماندهی حادثه در دوره]])*0.1+1,0)</f>
        <v>0</v>
      </c>
      <c r="P489" s="45">
        <f ca="1">SUM(Table26[[#This Row],[عملکرد دوره عملیاتی]:[عملکرد دوره ستادی]])</f>
        <v>3.8714285714285719</v>
      </c>
      <c r="Q489" s="43">
        <v>70</v>
      </c>
      <c r="R489" s="43">
        <f ca="1">OFFSET(Table10[[#Headers],[امتیاز]],MATCH(Table26[[#This Row],[رضایت]],Table10[کف],1),0)</f>
        <v>1.6</v>
      </c>
      <c r="S489" s="45" t="e">
        <f ca="1">(VLOOKUP(Table26[[#This Row],[شماره پرسنلی]],Table1[#All],16,FALSE)+Table26[[#This Row],[امتیاز کارکرد]]+Table26[[#This Row],[امتیاز رضایت]])*Table26[[#This Row],[رتبه کارمند]]*Table26[[#This Row],[امتیاز عملکرد]]</f>
        <v>#N/A</v>
      </c>
      <c r="T489" s="50" t="e">
        <f ca="1">ROUND(Table26[[#This Row],[امتیاز نهایی]]*'تنظیمات دوره'!$B$6,0)</f>
        <v>#N/A</v>
      </c>
      <c r="U489" s="43"/>
    </row>
    <row r="490" spans="1:21" x14ac:dyDescent="0.15">
      <c r="A490" s="42">
        <v>487</v>
      </c>
      <c r="B490" s="38"/>
      <c r="C490" s="39" t="e">
        <f>VLOOKUP(Table26[[#This Row],[شماره پرسنلی]],Table1[[شماره پرسنلی]:[نام خانوادگی]],2,FALSE)&amp; " " &amp; VLOOKUP(Table26[[#This Row],[شماره پرسنلی]],Table1[[شماره پرسنلی]:[نام خانوادگی]],3,FALSE)</f>
        <v>#N/A</v>
      </c>
      <c r="D490" s="39" t="s">
        <v>9</v>
      </c>
      <c r="E490" s="43">
        <v>1</v>
      </c>
      <c r="F490" s="44">
        <v>504</v>
      </c>
      <c r="G490" s="45">
        <f>Table26[[#This Row],[کارکرد دوره (ساعت)]]/8*'جداول پایه'!$B$24</f>
        <v>6.3000000000000007</v>
      </c>
      <c r="H490" s="44">
        <v>0</v>
      </c>
      <c r="I490" s="44">
        <v>42</v>
      </c>
      <c r="J490" s="44">
        <v>0</v>
      </c>
      <c r="K490" s="44">
        <v>0</v>
      </c>
      <c r="L490" s="44">
        <v>0</v>
      </c>
      <c r="M490" s="45">
        <f>IF(Table26[[#This Row],[جایگاه سازمانی]]="عملیاتی",(Table26[[#This Row],[تعداد ماموریت شهری]]/7+Table26[[#This Row],[تعداد ماموریت جاده ای]]/3)*0.1+1,0)</f>
        <v>2.4000000000000004</v>
      </c>
      <c r="N490" s="45">
        <f ca="1">IF(Table26[[#This Row],[جایگاه سازمانی]]="دیسپچ",OFFSET(TblDispatch[[#Headers],[امتیاز]],MATCH(Table26[[#This Row],[تعداد تماس در دوره]]/'تنظیمات دوره'!$B$3,TblDispatch[کف],1),0)*'تنظیمات دوره'!$B$3,0)</f>
        <v>0</v>
      </c>
      <c r="O490" s="45">
        <f>IF(Table26[[#This Row],[جایگاه سازمانی]]="ستاد",(Table26[[#This Row],[تعداد بازدید میدانی در دوره]]/2+Table26[[#This Row],[تعداد فرماندهی حادثه در دوره]])*0.1+1,0)</f>
        <v>0</v>
      </c>
      <c r="P490" s="45">
        <f ca="1">SUM(Table26[[#This Row],[عملکرد دوره عملیاتی]:[عملکرد دوره ستادی]])</f>
        <v>2.4000000000000004</v>
      </c>
      <c r="Q490" s="43">
        <v>90</v>
      </c>
      <c r="R490" s="43">
        <f ca="1">OFFSET(Table10[[#Headers],[امتیاز]],MATCH(Table26[[#This Row],[رضایت]],Table10[کف],1),0)</f>
        <v>3.6</v>
      </c>
      <c r="S490" s="45" t="e">
        <f ca="1">(VLOOKUP(Table26[[#This Row],[شماره پرسنلی]],Table1[#All],16,FALSE)+Table26[[#This Row],[امتیاز کارکرد]]+Table26[[#This Row],[امتیاز رضایت]])*Table26[[#This Row],[رتبه کارمند]]*Table26[[#This Row],[امتیاز عملکرد]]</f>
        <v>#N/A</v>
      </c>
      <c r="T490" s="50" t="e">
        <f ca="1">ROUND(Table26[[#This Row],[امتیاز نهایی]]*'تنظیمات دوره'!$B$6,0)</f>
        <v>#N/A</v>
      </c>
      <c r="U490" s="43"/>
    </row>
    <row r="491" spans="1:21" x14ac:dyDescent="0.15">
      <c r="A491" s="42">
        <v>488</v>
      </c>
      <c r="B491" s="38"/>
      <c r="C491" s="39" t="e">
        <f>VLOOKUP(Table26[[#This Row],[شماره پرسنلی]],Table1[[شماره پرسنلی]:[نام خانوادگی]],2,FALSE)&amp; " " &amp; VLOOKUP(Table26[[#This Row],[شماره پرسنلی]],Table1[[شماره پرسنلی]:[نام خانوادگی]],3,FALSE)</f>
        <v>#N/A</v>
      </c>
      <c r="D491" s="39" t="s">
        <v>9</v>
      </c>
      <c r="E491" s="43">
        <v>1</v>
      </c>
      <c r="F491" s="44">
        <v>420</v>
      </c>
      <c r="G491" s="46">
        <f>Table26[[#This Row],[کارکرد دوره (ساعت)]]/8*'جداول پایه'!$B$24</f>
        <v>5.25</v>
      </c>
      <c r="H491" s="44">
        <v>202</v>
      </c>
      <c r="I491" s="44">
        <v>0</v>
      </c>
      <c r="J491" s="44">
        <v>0</v>
      </c>
      <c r="K491" s="44">
        <v>0</v>
      </c>
      <c r="L491" s="44">
        <v>0</v>
      </c>
      <c r="M491" s="45">
        <f>IF(Table26[[#This Row],[جایگاه سازمانی]]="عملیاتی",(Table26[[#This Row],[تعداد ماموریت شهری]]/7+Table26[[#This Row],[تعداد ماموریت جاده ای]]/3)*0.1+1,0)</f>
        <v>3.8857142857142861</v>
      </c>
      <c r="N491" s="45">
        <f ca="1">IF(Table26[[#This Row],[جایگاه سازمانی]]="دیسپچ",OFFSET(TblDispatch[[#Headers],[امتیاز]],MATCH(Table26[[#This Row],[تعداد تماس در دوره]]/'تنظیمات دوره'!$B$3,TblDispatch[کف],1),0)*'تنظیمات دوره'!$B$3,0)</f>
        <v>0</v>
      </c>
      <c r="O491" s="45">
        <f>IF(Table26[[#This Row],[جایگاه سازمانی]]="ستاد",(Table26[[#This Row],[تعداد بازدید میدانی در دوره]]/2+Table26[[#This Row],[تعداد فرماندهی حادثه در دوره]])*0.1+1,0)</f>
        <v>0</v>
      </c>
      <c r="P491" s="45">
        <f ca="1">SUM(Table26[[#This Row],[عملکرد دوره عملیاتی]:[عملکرد دوره ستادی]])</f>
        <v>3.8857142857142861</v>
      </c>
      <c r="Q491" s="43">
        <v>70</v>
      </c>
      <c r="R491" s="43">
        <f ca="1">OFFSET(Table10[[#Headers],[امتیاز]],MATCH(Table26[[#This Row],[رضایت]],Table10[کف],1),0)</f>
        <v>1.6</v>
      </c>
      <c r="S491" s="45" t="e">
        <f ca="1">(VLOOKUP(Table26[[#This Row],[شماره پرسنلی]],Table1[#All],16,FALSE)+Table26[[#This Row],[امتیاز کارکرد]]+Table26[[#This Row],[امتیاز رضایت]])*Table26[[#This Row],[رتبه کارمند]]*Table26[[#This Row],[امتیاز عملکرد]]</f>
        <v>#N/A</v>
      </c>
      <c r="T491" s="50" t="e">
        <f ca="1">ROUND(Table26[[#This Row],[امتیاز نهایی]]*'تنظیمات دوره'!$B$6,0)</f>
        <v>#N/A</v>
      </c>
      <c r="U491" s="43"/>
    </row>
    <row r="492" spans="1:21" x14ac:dyDescent="0.15">
      <c r="A492" s="42">
        <v>489</v>
      </c>
      <c r="B492" s="38"/>
      <c r="C492" s="39" t="e">
        <f>VLOOKUP(Table26[[#This Row],[شماره پرسنلی]],Table1[[شماره پرسنلی]:[نام خانوادگی]],2,FALSE)&amp; " " &amp; VLOOKUP(Table26[[#This Row],[شماره پرسنلی]],Table1[[شماره پرسنلی]:[نام خانوادگی]],3,FALSE)</f>
        <v>#N/A</v>
      </c>
      <c r="D492" s="39" t="s">
        <v>9</v>
      </c>
      <c r="E492" s="43">
        <v>1</v>
      </c>
      <c r="F492" s="44">
        <v>408</v>
      </c>
      <c r="G492" s="46">
        <f>Table26[[#This Row],[کارکرد دوره (ساعت)]]/8*'جداول پایه'!$B$24</f>
        <v>5.1000000000000005</v>
      </c>
      <c r="H492" s="44">
        <v>157</v>
      </c>
      <c r="I492" s="44">
        <v>0</v>
      </c>
      <c r="J492" s="44">
        <v>0</v>
      </c>
      <c r="K492" s="44">
        <v>0</v>
      </c>
      <c r="L492" s="44">
        <v>0</v>
      </c>
      <c r="M492" s="45">
        <f>IF(Table26[[#This Row],[جایگاه سازمانی]]="عملیاتی",(Table26[[#This Row],[تعداد ماموریت شهری]]/7+Table26[[#This Row],[تعداد ماموریت جاده ای]]/3)*0.1+1,0)</f>
        <v>3.2428571428571429</v>
      </c>
      <c r="N492" s="45">
        <f ca="1">IF(Table26[[#This Row],[جایگاه سازمانی]]="دیسپچ",OFFSET(TblDispatch[[#Headers],[امتیاز]],MATCH(Table26[[#This Row],[تعداد تماس در دوره]]/'تنظیمات دوره'!$B$3,TblDispatch[کف],1),0)*'تنظیمات دوره'!$B$3,0)</f>
        <v>0</v>
      </c>
      <c r="O492" s="45">
        <f>IF(Table26[[#This Row],[جایگاه سازمانی]]="ستاد",(Table26[[#This Row],[تعداد بازدید میدانی در دوره]]/2+Table26[[#This Row],[تعداد فرماندهی حادثه در دوره]])*0.1+1,0)</f>
        <v>0</v>
      </c>
      <c r="P492" s="45">
        <f ca="1">SUM(Table26[[#This Row],[عملکرد دوره عملیاتی]:[عملکرد دوره ستادی]])</f>
        <v>3.2428571428571429</v>
      </c>
      <c r="Q492" s="43">
        <v>100</v>
      </c>
      <c r="R492" s="43">
        <f ca="1">OFFSET(Table10[[#Headers],[امتیاز]],MATCH(Table26[[#This Row],[رضایت]],Table10[کف],1),0)</f>
        <v>5</v>
      </c>
      <c r="S492" s="45" t="e">
        <f ca="1">(VLOOKUP(Table26[[#This Row],[شماره پرسنلی]],Table1[#All],16,FALSE)+Table26[[#This Row],[امتیاز کارکرد]]+Table26[[#This Row],[امتیاز رضایت]])*Table26[[#This Row],[رتبه کارمند]]*Table26[[#This Row],[امتیاز عملکرد]]</f>
        <v>#N/A</v>
      </c>
      <c r="T492" s="50" t="e">
        <f ca="1">ROUND(Table26[[#This Row],[امتیاز نهایی]]*'تنظیمات دوره'!$B$6,0)</f>
        <v>#N/A</v>
      </c>
      <c r="U492" s="43"/>
    </row>
    <row r="493" spans="1:21" x14ac:dyDescent="0.15">
      <c r="A493" s="42">
        <v>490</v>
      </c>
      <c r="B493" s="38"/>
      <c r="C493" s="39" t="e">
        <f>VLOOKUP(Table26[[#This Row],[شماره پرسنلی]],Table1[[شماره پرسنلی]:[نام خانوادگی]],2,FALSE)&amp; " " &amp; VLOOKUP(Table26[[#This Row],[شماره پرسنلی]],Table1[[شماره پرسنلی]:[نام خانوادگی]],3,FALSE)</f>
        <v>#N/A</v>
      </c>
      <c r="D493" s="39" t="s">
        <v>9</v>
      </c>
      <c r="E493" s="43">
        <v>1</v>
      </c>
      <c r="F493" s="44">
        <v>372</v>
      </c>
      <c r="G493" s="46">
        <f>Table26[[#This Row],[کارکرد دوره (ساعت)]]/8*'جداول پایه'!$B$24</f>
        <v>4.6500000000000004</v>
      </c>
      <c r="H493" s="44">
        <v>72</v>
      </c>
      <c r="I493" s="44">
        <v>0</v>
      </c>
      <c r="J493" s="44">
        <v>0</v>
      </c>
      <c r="K493" s="44">
        <v>0</v>
      </c>
      <c r="L493" s="44">
        <v>0</v>
      </c>
      <c r="M493" s="45">
        <f>IF(Table26[[#This Row],[جایگاه سازمانی]]="عملیاتی",(Table26[[#This Row],[تعداد ماموریت شهری]]/7+Table26[[#This Row],[تعداد ماموریت جاده ای]]/3)*0.1+1,0)</f>
        <v>2.0285714285714285</v>
      </c>
      <c r="N493" s="45">
        <f ca="1">IF(Table26[[#This Row],[جایگاه سازمانی]]="دیسپچ",OFFSET(TblDispatch[[#Headers],[امتیاز]],MATCH(Table26[[#This Row],[تعداد تماس در دوره]]/'تنظیمات دوره'!$B$3,TblDispatch[کف],1),0)*'تنظیمات دوره'!$B$3,0)</f>
        <v>0</v>
      </c>
      <c r="O493" s="45">
        <f>IF(Table26[[#This Row],[جایگاه سازمانی]]="ستاد",(Table26[[#This Row],[تعداد بازدید میدانی در دوره]]/2+Table26[[#This Row],[تعداد فرماندهی حادثه در دوره]])*0.1+1,0)</f>
        <v>0</v>
      </c>
      <c r="P493" s="45">
        <f ca="1">SUM(Table26[[#This Row],[عملکرد دوره عملیاتی]:[عملکرد دوره ستادی]])</f>
        <v>2.0285714285714285</v>
      </c>
      <c r="Q493" s="43">
        <v>100</v>
      </c>
      <c r="R493" s="43">
        <f ca="1">OFFSET(Table10[[#Headers],[امتیاز]],MATCH(Table26[[#This Row],[رضایت]],Table10[کف],1),0)</f>
        <v>5</v>
      </c>
      <c r="S493" s="45" t="e">
        <f ca="1">(VLOOKUP(Table26[[#This Row],[شماره پرسنلی]],Table1[#All],16,FALSE)+Table26[[#This Row],[امتیاز کارکرد]]+Table26[[#This Row],[امتیاز رضایت]])*Table26[[#This Row],[رتبه کارمند]]*Table26[[#This Row],[امتیاز عملکرد]]</f>
        <v>#N/A</v>
      </c>
      <c r="T493" s="50" t="e">
        <f ca="1">ROUND(Table26[[#This Row],[امتیاز نهایی]]*'تنظیمات دوره'!$B$6,0)</f>
        <v>#N/A</v>
      </c>
      <c r="U493" s="43"/>
    </row>
    <row r="494" spans="1:21" x14ac:dyDescent="0.15">
      <c r="A494" s="42">
        <v>491</v>
      </c>
      <c r="B494" s="38"/>
      <c r="C494" s="39" t="e">
        <f>VLOOKUP(Table26[[#This Row],[شماره پرسنلی]],Table1[[شماره پرسنلی]:[نام خانوادگی]],2,FALSE)&amp; " " &amp; VLOOKUP(Table26[[#This Row],[شماره پرسنلی]],Table1[[شماره پرسنلی]:[نام خانوادگی]],3,FALSE)</f>
        <v>#N/A</v>
      </c>
      <c r="D494" s="39" t="s">
        <v>9</v>
      </c>
      <c r="E494" s="43">
        <v>1</v>
      </c>
      <c r="F494" s="44">
        <v>240</v>
      </c>
      <c r="G494" s="46">
        <f>Table26[[#This Row],[کارکرد دوره (ساعت)]]/8*'جداول پایه'!$B$24</f>
        <v>3</v>
      </c>
      <c r="H494" s="44">
        <v>124</v>
      </c>
      <c r="I494" s="44">
        <v>0</v>
      </c>
      <c r="J494" s="44">
        <v>0</v>
      </c>
      <c r="K494" s="44">
        <v>0</v>
      </c>
      <c r="L494" s="44">
        <v>0</v>
      </c>
      <c r="M494" s="45">
        <f>IF(Table26[[#This Row],[جایگاه سازمانی]]="عملیاتی",(Table26[[#This Row],[تعداد ماموریت شهری]]/7+Table26[[#This Row],[تعداد ماموریت جاده ای]]/3)*0.1+1,0)</f>
        <v>2.7714285714285714</v>
      </c>
      <c r="N494" s="45">
        <f ca="1">IF(Table26[[#This Row],[جایگاه سازمانی]]="دیسپچ",OFFSET(TblDispatch[[#Headers],[امتیاز]],MATCH(Table26[[#This Row],[تعداد تماس در دوره]]/'تنظیمات دوره'!$B$3,TblDispatch[کف],1),0)*'تنظیمات دوره'!$B$3,0)</f>
        <v>0</v>
      </c>
      <c r="O494" s="45">
        <f>IF(Table26[[#This Row],[جایگاه سازمانی]]="ستاد",(Table26[[#This Row],[تعداد بازدید میدانی در دوره]]/2+Table26[[#This Row],[تعداد فرماندهی حادثه در دوره]])*0.1+1,0)</f>
        <v>0</v>
      </c>
      <c r="P494" s="45">
        <f ca="1">SUM(Table26[[#This Row],[عملکرد دوره عملیاتی]:[عملکرد دوره ستادی]])</f>
        <v>2.7714285714285714</v>
      </c>
      <c r="Q494" s="43">
        <v>100</v>
      </c>
      <c r="R494" s="43">
        <f ca="1">OFFSET(Table10[[#Headers],[امتیاز]],MATCH(Table26[[#This Row],[رضایت]],Table10[کف],1),0)</f>
        <v>5</v>
      </c>
      <c r="S494" s="45" t="e">
        <f ca="1">(VLOOKUP(Table26[[#This Row],[شماره پرسنلی]],Table1[#All],16,FALSE)+Table26[[#This Row],[امتیاز کارکرد]]+Table26[[#This Row],[امتیاز رضایت]])*Table26[[#This Row],[رتبه کارمند]]*Table26[[#This Row],[امتیاز عملکرد]]</f>
        <v>#N/A</v>
      </c>
      <c r="T494" s="50" t="e">
        <f ca="1">ROUND(Table26[[#This Row],[امتیاز نهایی]]*'تنظیمات دوره'!$B$6,0)</f>
        <v>#N/A</v>
      </c>
      <c r="U494" s="43"/>
    </row>
    <row r="495" spans="1:21" x14ac:dyDescent="0.15">
      <c r="A495" s="42">
        <v>492</v>
      </c>
      <c r="B495" s="38"/>
      <c r="C495" s="39" t="e">
        <f>VLOOKUP(Table26[[#This Row],[شماره پرسنلی]],Table1[[شماره پرسنلی]:[نام خانوادگی]],2,FALSE)&amp; " " &amp; VLOOKUP(Table26[[#This Row],[شماره پرسنلی]],Table1[[شماره پرسنلی]:[نام خانوادگی]],3,FALSE)</f>
        <v>#N/A</v>
      </c>
      <c r="D495" s="39" t="s">
        <v>9</v>
      </c>
      <c r="E495" s="43">
        <v>1</v>
      </c>
      <c r="F495" s="44">
        <v>360</v>
      </c>
      <c r="G495" s="46">
        <f>Table26[[#This Row],[کارکرد دوره (ساعت)]]/8*'جداول پایه'!$B$24</f>
        <v>4.5</v>
      </c>
      <c r="H495" s="44">
        <v>121</v>
      </c>
      <c r="I495" s="44">
        <v>0</v>
      </c>
      <c r="J495" s="44">
        <v>0</v>
      </c>
      <c r="K495" s="44">
        <v>0</v>
      </c>
      <c r="L495" s="44">
        <v>0</v>
      </c>
      <c r="M495" s="45">
        <f>IF(Table26[[#This Row],[جایگاه سازمانی]]="عملیاتی",(Table26[[#This Row],[تعداد ماموریت شهری]]/7+Table26[[#This Row],[تعداد ماموریت جاده ای]]/3)*0.1+1,0)</f>
        <v>2.7285714285714286</v>
      </c>
      <c r="N495" s="45">
        <f ca="1">IF(Table26[[#This Row],[جایگاه سازمانی]]="دیسپچ",OFFSET(TblDispatch[[#Headers],[امتیاز]],MATCH(Table26[[#This Row],[تعداد تماس در دوره]]/'تنظیمات دوره'!$B$3,TblDispatch[کف],1),0)*'تنظیمات دوره'!$B$3,0)</f>
        <v>0</v>
      </c>
      <c r="O495" s="45">
        <f>IF(Table26[[#This Row],[جایگاه سازمانی]]="ستاد",(Table26[[#This Row],[تعداد بازدید میدانی در دوره]]/2+Table26[[#This Row],[تعداد فرماندهی حادثه در دوره]])*0.1+1,0)</f>
        <v>0</v>
      </c>
      <c r="P495" s="45">
        <f ca="1">SUM(Table26[[#This Row],[عملکرد دوره عملیاتی]:[عملکرد دوره ستادی]])</f>
        <v>2.7285714285714286</v>
      </c>
      <c r="Q495" s="43">
        <v>100</v>
      </c>
      <c r="R495" s="43">
        <f ca="1">OFFSET(Table10[[#Headers],[امتیاز]],MATCH(Table26[[#This Row],[رضایت]],Table10[کف],1),0)</f>
        <v>5</v>
      </c>
      <c r="S495" s="45" t="e">
        <f ca="1">(VLOOKUP(Table26[[#This Row],[شماره پرسنلی]],Table1[#All],16,FALSE)+Table26[[#This Row],[امتیاز کارکرد]]+Table26[[#This Row],[امتیاز رضایت]])*Table26[[#This Row],[رتبه کارمند]]*Table26[[#This Row],[امتیاز عملکرد]]</f>
        <v>#N/A</v>
      </c>
      <c r="T495" s="50" t="e">
        <f ca="1">ROUND(Table26[[#This Row],[امتیاز نهایی]]*'تنظیمات دوره'!$B$6,0)</f>
        <v>#N/A</v>
      </c>
      <c r="U495" s="43"/>
    </row>
    <row r="496" spans="1:21" x14ac:dyDescent="0.15">
      <c r="A496" s="42">
        <v>493</v>
      </c>
      <c r="B496" s="38"/>
      <c r="C496" s="39" t="e">
        <f>VLOOKUP(Table26[[#This Row],[شماره پرسنلی]],Table1[[شماره پرسنلی]:[نام خانوادگی]],2,FALSE)&amp; " " &amp; VLOOKUP(Table26[[#This Row],[شماره پرسنلی]],Table1[[شماره پرسنلی]:[نام خانوادگی]],3,FALSE)</f>
        <v>#N/A</v>
      </c>
      <c r="D496" s="39" t="s">
        <v>9</v>
      </c>
      <c r="E496" s="43">
        <v>1</v>
      </c>
      <c r="F496" s="44">
        <v>432</v>
      </c>
      <c r="G496" s="46">
        <f>Table26[[#This Row],[کارکرد دوره (ساعت)]]/8*'جداول پایه'!$B$24</f>
        <v>5.4</v>
      </c>
      <c r="H496" s="44">
        <v>0</v>
      </c>
      <c r="I496" s="44">
        <v>23</v>
      </c>
      <c r="J496" s="44">
        <v>0</v>
      </c>
      <c r="K496" s="44">
        <v>0</v>
      </c>
      <c r="L496" s="44">
        <v>0</v>
      </c>
      <c r="M496" s="45">
        <f>IF(Table26[[#This Row],[جایگاه سازمانی]]="عملیاتی",(Table26[[#This Row],[تعداد ماموریت شهری]]/7+Table26[[#This Row],[تعداد ماموریت جاده ای]]/3)*0.1+1,0)</f>
        <v>1.7666666666666666</v>
      </c>
      <c r="N496" s="45">
        <f ca="1">IF(Table26[[#This Row],[جایگاه سازمانی]]="دیسپچ",OFFSET(TblDispatch[[#Headers],[امتیاز]],MATCH(Table26[[#This Row],[تعداد تماس در دوره]]/'تنظیمات دوره'!$B$3,TblDispatch[کف],1),0)*'تنظیمات دوره'!$B$3,0)</f>
        <v>0</v>
      </c>
      <c r="O496" s="45">
        <f>IF(Table26[[#This Row],[جایگاه سازمانی]]="ستاد",(Table26[[#This Row],[تعداد بازدید میدانی در دوره]]/2+Table26[[#This Row],[تعداد فرماندهی حادثه در دوره]])*0.1+1,0)</f>
        <v>0</v>
      </c>
      <c r="P496" s="45">
        <f ca="1">SUM(Table26[[#This Row],[عملکرد دوره عملیاتی]:[عملکرد دوره ستادی]])</f>
        <v>1.7666666666666666</v>
      </c>
      <c r="Q496" s="43">
        <v>90</v>
      </c>
      <c r="R496" s="43">
        <f ca="1">OFFSET(Table10[[#Headers],[امتیاز]],MATCH(Table26[[#This Row],[رضایت]],Table10[کف],1),0)</f>
        <v>3.6</v>
      </c>
      <c r="S496" s="45" t="e">
        <f ca="1">(VLOOKUP(Table26[[#This Row],[شماره پرسنلی]],Table1[#All],16,FALSE)+Table26[[#This Row],[امتیاز کارکرد]]+Table26[[#This Row],[امتیاز رضایت]])*Table26[[#This Row],[رتبه کارمند]]*Table26[[#This Row],[امتیاز عملکرد]]</f>
        <v>#N/A</v>
      </c>
      <c r="T496" s="50" t="e">
        <f ca="1">ROUND(Table26[[#This Row],[امتیاز نهایی]]*'تنظیمات دوره'!$B$6,0)</f>
        <v>#N/A</v>
      </c>
      <c r="U496" s="43"/>
    </row>
    <row r="497" spans="1:21" x14ac:dyDescent="0.15">
      <c r="A497" s="42">
        <v>494</v>
      </c>
      <c r="B497" s="38"/>
      <c r="C497" s="39" t="e">
        <f>VLOOKUP(Table26[[#This Row],[شماره پرسنلی]],Table1[[شماره پرسنلی]:[نام خانوادگی]],2,FALSE)&amp; " " &amp; VLOOKUP(Table26[[#This Row],[شماره پرسنلی]],Table1[[شماره پرسنلی]:[نام خانوادگی]],3,FALSE)</f>
        <v>#N/A</v>
      </c>
      <c r="D497" s="39" t="s">
        <v>9</v>
      </c>
      <c r="E497" s="43">
        <v>1</v>
      </c>
      <c r="F497" s="44">
        <v>336</v>
      </c>
      <c r="G497" s="46">
        <f>Table26[[#This Row],[کارکرد دوره (ساعت)]]/8*'جداول پایه'!$B$24</f>
        <v>4.2</v>
      </c>
      <c r="H497" s="44">
        <v>68</v>
      </c>
      <c r="I497" s="44">
        <v>0</v>
      </c>
      <c r="J497" s="44">
        <v>0</v>
      </c>
      <c r="K497" s="44">
        <v>0</v>
      </c>
      <c r="L497" s="44">
        <v>0</v>
      </c>
      <c r="M497" s="45">
        <f>IF(Table26[[#This Row],[جایگاه سازمانی]]="عملیاتی",(Table26[[#This Row],[تعداد ماموریت شهری]]/7+Table26[[#This Row],[تعداد ماموریت جاده ای]]/3)*0.1+1,0)</f>
        <v>1.9714285714285715</v>
      </c>
      <c r="N497" s="45">
        <f ca="1">IF(Table26[[#This Row],[جایگاه سازمانی]]="دیسپچ",OFFSET(TblDispatch[[#Headers],[امتیاز]],MATCH(Table26[[#This Row],[تعداد تماس در دوره]]/'تنظیمات دوره'!$B$3,TblDispatch[کف],1),0)*'تنظیمات دوره'!$B$3,0)</f>
        <v>0</v>
      </c>
      <c r="O497" s="45">
        <f>IF(Table26[[#This Row],[جایگاه سازمانی]]="ستاد",(Table26[[#This Row],[تعداد بازدید میدانی در دوره]]/2+Table26[[#This Row],[تعداد فرماندهی حادثه در دوره]])*0.1+1,0)</f>
        <v>0</v>
      </c>
      <c r="P497" s="45">
        <f ca="1">SUM(Table26[[#This Row],[عملکرد دوره عملیاتی]:[عملکرد دوره ستادی]])</f>
        <v>1.9714285714285715</v>
      </c>
      <c r="Q497" s="43">
        <v>80</v>
      </c>
      <c r="R497" s="43">
        <f ca="1">OFFSET(Table10[[#Headers],[امتیاز]],MATCH(Table26[[#This Row],[رضایت]],Table10[کف],1),0)</f>
        <v>2.5</v>
      </c>
      <c r="S497" s="45" t="e">
        <f ca="1">(VLOOKUP(Table26[[#This Row],[شماره پرسنلی]],Table1[#All],16,FALSE)+Table26[[#This Row],[امتیاز کارکرد]]+Table26[[#This Row],[امتیاز رضایت]])*Table26[[#This Row],[رتبه کارمند]]*Table26[[#This Row],[امتیاز عملکرد]]</f>
        <v>#N/A</v>
      </c>
      <c r="T497" s="50" t="e">
        <f ca="1">ROUND(Table26[[#This Row],[امتیاز نهایی]]*'تنظیمات دوره'!$B$6,0)</f>
        <v>#N/A</v>
      </c>
      <c r="U497" s="43"/>
    </row>
    <row r="498" spans="1:21" x14ac:dyDescent="0.15">
      <c r="A498" s="42">
        <v>495</v>
      </c>
      <c r="B498" s="38"/>
      <c r="C498" s="39" t="e">
        <f>VLOOKUP(Table26[[#This Row],[شماره پرسنلی]],Table1[[شماره پرسنلی]:[نام خانوادگی]],2,FALSE)&amp; " " &amp; VLOOKUP(Table26[[#This Row],[شماره پرسنلی]],Table1[[شماره پرسنلی]:[نام خانوادگی]],3,FALSE)</f>
        <v>#N/A</v>
      </c>
      <c r="D498" s="39" t="s">
        <v>9</v>
      </c>
      <c r="E498" s="43">
        <v>1</v>
      </c>
      <c r="F498" s="44">
        <v>420</v>
      </c>
      <c r="G498" s="46">
        <f>Table26[[#This Row],[کارکرد دوره (ساعت)]]/8*'جداول پایه'!$B$24</f>
        <v>5.25</v>
      </c>
      <c r="H498" s="44">
        <v>140</v>
      </c>
      <c r="I498" s="44">
        <v>0</v>
      </c>
      <c r="J498" s="44">
        <v>0</v>
      </c>
      <c r="K498" s="44">
        <v>0</v>
      </c>
      <c r="L498" s="44">
        <v>0</v>
      </c>
      <c r="M498" s="45">
        <f>IF(Table26[[#This Row],[جایگاه سازمانی]]="عملیاتی",(Table26[[#This Row],[تعداد ماموریت شهری]]/7+Table26[[#This Row],[تعداد ماموریت جاده ای]]/3)*0.1+1,0)</f>
        <v>3</v>
      </c>
      <c r="N498" s="45">
        <f ca="1">IF(Table26[[#This Row],[جایگاه سازمانی]]="دیسپچ",OFFSET(TblDispatch[[#Headers],[امتیاز]],MATCH(Table26[[#This Row],[تعداد تماس در دوره]]/'تنظیمات دوره'!$B$3,TblDispatch[کف],1),0)*'تنظیمات دوره'!$B$3,0)</f>
        <v>0</v>
      </c>
      <c r="O498" s="45">
        <f>IF(Table26[[#This Row],[جایگاه سازمانی]]="ستاد",(Table26[[#This Row],[تعداد بازدید میدانی در دوره]]/2+Table26[[#This Row],[تعداد فرماندهی حادثه در دوره]])*0.1+1,0)</f>
        <v>0</v>
      </c>
      <c r="P498" s="45">
        <f ca="1">SUM(Table26[[#This Row],[عملکرد دوره عملیاتی]:[عملکرد دوره ستادی]])</f>
        <v>3</v>
      </c>
      <c r="Q498" s="43">
        <v>90</v>
      </c>
      <c r="R498" s="43">
        <f ca="1">OFFSET(Table10[[#Headers],[امتیاز]],MATCH(Table26[[#This Row],[رضایت]],Table10[کف],1),0)</f>
        <v>3.6</v>
      </c>
      <c r="S498" s="45" t="e">
        <f ca="1">(VLOOKUP(Table26[[#This Row],[شماره پرسنلی]],Table1[#All],16,FALSE)+Table26[[#This Row],[امتیاز کارکرد]]+Table26[[#This Row],[امتیاز رضایت]])*Table26[[#This Row],[رتبه کارمند]]*Table26[[#This Row],[امتیاز عملکرد]]</f>
        <v>#N/A</v>
      </c>
      <c r="T498" s="50" t="e">
        <f ca="1">ROUND(Table26[[#This Row],[امتیاز نهایی]]*'تنظیمات دوره'!$B$6,0)</f>
        <v>#N/A</v>
      </c>
      <c r="U498" s="43"/>
    </row>
    <row r="499" spans="1:21" x14ac:dyDescent="0.15">
      <c r="A499" s="42">
        <v>496</v>
      </c>
      <c r="B499" s="38"/>
      <c r="C499" s="39" t="e">
        <f>VLOOKUP(Table26[[#This Row],[شماره پرسنلی]],Table1[[شماره پرسنلی]:[نام خانوادگی]],2,FALSE)&amp; " " &amp; VLOOKUP(Table26[[#This Row],[شماره پرسنلی]],Table1[[شماره پرسنلی]:[نام خانوادگی]],3,FALSE)</f>
        <v>#N/A</v>
      </c>
      <c r="D499" s="39" t="s">
        <v>9</v>
      </c>
      <c r="E499" s="43">
        <v>1</v>
      </c>
      <c r="F499" s="44">
        <v>168</v>
      </c>
      <c r="G499" s="46">
        <f>Table26[[#This Row],[کارکرد دوره (ساعت)]]/8*'جداول پایه'!$B$24</f>
        <v>2.1</v>
      </c>
      <c r="H499" s="44">
        <v>66</v>
      </c>
      <c r="I499" s="44">
        <v>0</v>
      </c>
      <c r="J499" s="44">
        <v>0</v>
      </c>
      <c r="K499" s="44">
        <v>0</v>
      </c>
      <c r="L499" s="44">
        <v>0</v>
      </c>
      <c r="M499" s="45">
        <f>IF(Table26[[#This Row],[جایگاه سازمانی]]="عملیاتی",(Table26[[#This Row],[تعداد ماموریت شهری]]/7+Table26[[#This Row],[تعداد ماموریت جاده ای]]/3)*0.1+1,0)</f>
        <v>1.9428571428571431</v>
      </c>
      <c r="N499" s="45">
        <f ca="1">IF(Table26[[#This Row],[جایگاه سازمانی]]="دیسپچ",OFFSET(TblDispatch[[#Headers],[امتیاز]],MATCH(Table26[[#This Row],[تعداد تماس در دوره]]/'تنظیمات دوره'!$B$3,TblDispatch[کف],1),0)*'تنظیمات دوره'!$B$3,0)</f>
        <v>0</v>
      </c>
      <c r="O499" s="45">
        <f>IF(Table26[[#This Row],[جایگاه سازمانی]]="ستاد",(Table26[[#This Row],[تعداد بازدید میدانی در دوره]]/2+Table26[[#This Row],[تعداد فرماندهی حادثه در دوره]])*0.1+1,0)</f>
        <v>0</v>
      </c>
      <c r="P499" s="45">
        <f ca="1">SUM(Table26[[#This Row],[عملکرد دوره عملیاتی]:[عملکرد دوره ستادی]])</f>
        <v>1.9428571428571431</v>
      </c>
      <c r="Q499" s="43">
        <v>100</v>
      </c>
      <c r="R499" s="43">
        <f ca="1">OFFSET(Table10[[#Headers],[امتیاز]],MATCH(Table26[[#This Row],[رضایت]],Table10[کف],1),0)</f>
        <v>5</v>
      </c>
      <c r="S499" s="45" t="e">
        <f ca="1">(VLOOKUP(Table26[[#This Row],[شماره پرسنلی]],Table1[#All],16,FALSE)+Table26[[#This Row],[امتیاز کارکرد]]+Table26[[#This Row],[امتیاز رضایت]])*Table26[[#This Row],[رتبه کارمند]]*Table26[[#This Row],[امتیاز عملکرد]]</f>
        <v>#N/A</v>
      </c>
      <c r="T499" s="50" t="e">
        <f ca="1">ROUND(Table26[[#This Row],[امتیاز نهایی]]*'تنظیمات دوره'!$B$6,0)</f>
        <v>#N/A</v>
      </c>
      <c r="U499" s="43"/>
    </row>
    <row r="500" spans="1:21" x14ac:dyDescent="0.15">
      <c r="A500" s="42">
        <v>497</v>
      </c>
      <c r="B500" s="38"/>
      <c r="C500" s="39" t="e">
        <f>VLOOKUP(Table26[[#This Row],[شماره پرسنلی]],Table1[[شماره پرسنلی]:[نام خانوادگی]],2,FALSE)&amp; " " &amp; VLOOKUP(Table26[[#This Row],[شماره پرسنلی]],Table1[[شماره پرسنلی]:[نام خانوادگی]],3,FALSE)</f>
        <v>#N/A</v>
      </c>
      <c r="D500" s="39" t="s">
        <v>9</v>
      </c>
      <c r="E500" s="43">
        <v>1</v>
      </c>
      <c r="F500" s="44">
        <v>360</v>
      </c>
      <c r="G500" s="46">
        <f>Table26[[#This Row],[کارکرد دوره (ساعت)]]/8*'جداول پایه'!$B$24</f>
        <v>4.5</v>
      </c>
      <c r="H500" s="44">
        <v>0</v>
      </c>
      <c r="I500" s="44">
        <v>10</v>
      </c>
      <c r="J500" s="44">
        <v>0</v>
      </c>
      <c r="K500" s="44">
        <v>0</v>
      </c>
      <c r="L500" s="44">
        <v>0</v>
      </c>
      <c r="M500" s="45">
        <f>IF(Table26[[#This Row],[جایگاه سازمانی]]="عملیاتی",(Table26[[#This Row],[تعداد ماموریت شهری]]/7+Table26[[#This Row],[تعداد ماموریت جاده ای]]/3)*0.1+1,0)</f>
        <v>1.3333333333333335</v>
      </c>
      <c r="N500" s="45">
        <f ca="1">IF(Table26[[#This Row],[جایگاه سازمانی]]="دیسپچ",OFFSET(TblDispatch[[#Headers],[امتیاز]],MATCH(Table26[[#This Row],[تعداد تماس در دوره]]/'تنظیمات دوره'!$B$3,TblDispatch[کف],1),0)*'تنظیمات دوره'!$B$3,0)</f>
        <v>0</v>
      </c>
      <c r="O500" s="45">
        <f>IF(Table26[[#This Row],[جایگاه سازمانی]]="ستاد",(Table26[[#This Row],[تعداد بازدید میدانی در دوره]]/2+Table26[[#This Row],[تعداد فرماندهی حادثه در دوره]])*0.1+1,0)</f>
        <v>0</v>
      </c>
      <c r="P500" s="45">
        <f ca="1">SUM(Table26[[#This Row],[عملکرد دوره عملیاتی]:[عملکرد دوره ستادی]])</f>
        <v>1.3333333333333335</v>
      </c>
      <c r="Q500" s="43">
        <v>70</v>
      </c>
      <c r="R500" s="43">
        <f ca="1">OFFSET(Table10[[#Headers],[امتیاز]],MATCH(Table26[[#This Row],[رضایت]],Table10[کف],1),0)</f>
        <v>1.6</v>
      </c>
      <c r="S500" s="45" t="e">
        <f ca="1">(VLOOKUP(Table26[[#This Row],[شماره پرسنلی]],Table1[#All],16,FALSE)+Table26[[#This Row],[امتیاز کارکرد]]+Table26[[#This Row],[امتیاز رضایت]])*Table26[[#This Row],[رتبه کارمند]]*Table26[[#This Row],[امتیاز عملکرد]]</f>
        <v>#N/A</v>
      </c>
      <c r="T500" s="50" t="e">
        <f ca="1">ROUND(Table26[[#This Row],[امتیاز نهایی]]*'تنظیمات دوره'!$B$6,0)</f>
        <v>#N/A</v>
      </c>
      <c r="U500" s="43"/>
    </row>
    <row r="501" spans="1:21" x14ac:dyDescent="0.15">
      <c r="A501" s="42">
        <v>498</v>
      </c>
      <c r="B501" s="38"/>
      <c r="C501" s="39" t="e">
        <f>VLOOKUP(Table26[[#This Row],[شماره پرسنلی]],Table1[[شماره پرسنلی]:[نام خانوادگی]],2,FALSE)&amp; " " &amp; VLOOKUP(Table26[[#This Row],[شماره پرسنلی]],Table1[[شماره پرسنلی]:[نام خانوادگی]],3,FALSE)</f>
        <v>#N/A</v>
      </c>
      <c r="D501" s="39" t="s">
        <v>9</v>
      </c>
      <c r="E501" s="43">
        <v>1</v>
      </c>
      <c r="F501" s="44">
        <v>384</v>
      </c>
      <c r="G501" s="46">
        <f>Table26[[#This Row],[کارکرد دوره (ساعت)]]/8*'جداول پایه'!$B$24</f>
        <v>4.8000000000000007</v>
      </c>
      <c r="H501" s="44">
        <v>0</v>
      </c>
      <c r="I501" s="44">
        <v>5</v>
      </c>
      <c r="J501" s="44">
        <v>0</v>
      </c>
      <c r="K501" s="44">
        <v>0</v>
      </c>
      <c r="L501" s="44">
        <v>0</v>
      </c>
      <c r="M501" s="45">
        <f>IF(Table26[[#This Row],[جایگاه سازمانی]]="عملیاتی",(Table26[[#This Row],[تعداد ماموریت شهری]]/7+Table26[[#This Row],[تعداد ماموریت جاده ای]]/3)*0.1+1,0)</f>
        <v>1.1666666666666667</v>
      </c>
      <c r="N501" s="45">
        <f ca="1">IF(Table26[[#This Row],[جایگاه سازمانی]]="دیسپچ",OFFSET(TblDispatch[[#Headers],[امتیاز]],MATCH(Table26[[#This Row],[تعداد تماس در دوره]]/'تنظیمات دوره'!$B$3,TblDispatch[کف],1),0)*'تنظیمات دوره'!$B$3,0)</f>
        <v>0</v>
      </c>
      <c r="O501" s="45">
        <f>IF(Table26[[#This Row],[جایگاه سازمانی]]="ستاد",(Table26[[#This Row],[تعداد بازدید میدانی در دوره]]/2+Table26[[#This Row],[تعداد فرماندهی حادثه در دوره]])*0.1+1,0)</f>
        <v>0</v>
      </c>
      <c r="P501" s="45">
        <f ca="1">SUM(Table26[[#This Row],[عملکرد دوره عملیاتی]:[عملکرد دوره ستادی]])</f>
        <v>1.1666666666666667</v>
      </c>
      <c r="Q501" s="43">
        <v>100</v>
      </c>
      <c r="R501" s="43">
        <f ca="1">OFFSET(Table10[[#Headers],[امتیاز]],MATCH(Table26[[#This Row],[رضایت]],Table10[کف],1),0)</f>
        <v>5</v>
      </c>
      <c r="S501" s="45" t="e">
        <f ca="1">(VLOOKUP(Table26[[#This Row],[شماره پرسنلی]],Table1[#All],16,FALSE)+Table26[[#This Row],[امتیاز کارکرد]]+Table26[[#This Row],[امتیاز رضایت]])*Table26[[#This Row],[رتبه کارمند]]*Table26[[#This Row],[امتیاز عملکرد]]</f>
        <v>#N/A</v>
      </c>
      <c r="T501" s="50" t="e">
        <f ca="1">ROUND(Table26[[#This Row],[امتیاز نهایی]]*'تنظیمات دوره'!$B$6,0)</f>
        <v>#N/A</v>
      </c>
      <c r="U501" s="43"/>
    </row>
    <row r="502" spans="1:21" x14ac:dyDescent="0.15">
      <c r="A502" s="42">
        <v>499</v>
      </c>
      <c r="B502" s="38"/>
      <c r="C502" s="39" t="e">
        <f>VLOOKUP(Table26[[#This Row],[شماره پرسنلی]],Table1[[شماره پرسنلی]:[نام خانوادگی]],2,FALSE)&amp; " " &amp; VLOOKUP(Table26[[#This Row],[شماره پرسنلی]],Table1[[شماره پرسنلی]:[نام خانوادگی]],3,FALSE)</f>
        <v>#N/A</v>
      </c>
      <c r="D502" s="39" t="s">
        <v>9</v>
      </c>
      <c r="E502" s="43">
        <v>1</v>
      </c>
      <c r="F502" s="44">
        <v>396</v>
      </c>
      <c r="G502" s="46">
        <f>Table26[[#This Row],[کارکرد دوره (ساعت)]]/8*'جداول پایه'!$B$24</f>
        <v>4.95</v>
      </c>
      <c r="H502" s="44">
        <v>135</v>
      </c>
      <c r="I502" s="44">
        <v>0</v>
      </c>
      <c r="J502" s="44">
        <v>0</v>
      </c>
      <c r="K502" s="44">
        <v>0</v>
      </c>
      <c r="L502" s="44">
        <v>0</v>
      </c>
      <c r="M502" s="45">
        <f>IF(Table26[[#This Row],[جایگاه سازمانی]]="عملیاتی",(Table26[[#This Row],[تعداد ماموریت شهری]]/7+Table26[[#This Row],[تعداد ماموریت جاده ای]]/3)*0.1+1,0)</f>
        <v>2.9285714285714288</v>
      </c>
      <c r="N502" s="45">
        <f ca="1">IF(Table26[[#This Row],[جایگاه سازمانی]]="دیسپچ",OFFSET(TblDispatch[[#Headers],[امتیاز]],MATCH(Table26[[#This Row],[تعداد تماس در دوره]]/'تنظیمات دوره'!$B$3,TblDispatch[کف],1),0)*'تنظیمات دوره'!$B$3,0)</f>
        <v>0</v>
      </c>
      <c r="O502" s="45">
        <f>IF(Table26[[#This Row],[جایگاه سازمانی]]="ستاد",(Table26[[#This Row],[تعداد بازدید میدانی در دوره]]/2+Table26[[#This Row],[تعداد فرماندهی حادثه در دوره]])*0.1+1,0)</f>
        <v>0</v>
      </c>
      <c r="P502" s="45">
        <f ca="1">SUM(Table26[[#This Row],[عملکرد دوره عملیاتی]:[عملکرد دوره ستادی]])</f>
        <v>2.9285714285714288</v>
      </c>
      <c r="Q502" s="43">
        <v>100</v>
      </c>
      <c r="R502" s="43">
        <f ca="1">OFFSET(Table10[[#Headers],[امتیاز]],MATCH(Table26[[#This Row],[رضایت]],Table10[کف],1),0)</f>
        <v>5</v>
      </c>
      <c r="S502" s="45" t="e">
        <f ca="1">(VLOOKUP(Table26[[#This Row],[شماره پرسنلی]],Table1[#All],16,FALSE)+Table26[[#This Row],[امتیاز کارکرد]]+Table26[[#This Row],[امتیاز رضایت]])*Table26[[#This Row],[رتبه کارمند]]*Table26[[#This Row],[امتیاز عملکرد]]</f>
        <v>#N/A</v>
      </c>
      <c r="T502" s="50" t="e">
        <f ca="1">ROUND(Table26[[#This Row],[امتیاز نهایی]]*'تنظیمات دوره'!$B$6,0)</f>
        <v>#N/A</v>
      </c>
      <c r="U502" s="43"/>
    </row>
    <row r="503" spans="1:21" x14ac:dyDescent="0.15">
      <c r="A503" s="42">
        <v>500</v>
      </c>
      <c r="B503" s="38"/>
      <c r="C503" s="39" t="e">
        <f>VLOOKUP(Table26[[#This Row],[شماره پرسنلی]],Table1[[شماره پرسنلی]:[نام خانوادگی]],2,FALSE)&amp; " " &amp; VLOOKUP(Table26[[#This Row],[شماره پرسنلی]],Table1[[شماره پرسنلی]:[نام خانوادگی]],3,FALSE)</f>
        <v>#N/A</v>
      </c>
      <c r="D503" s="39" t="s">
        <v>9</v>
      </c>
      <c r="E503" s="43">
        <v>1</v>
      </c>
      <c r="F503" s="44">
        <v>144</v>
      </c>
      <c r="G503" s="46">
        <f>Table26[[#This Row],[کارکرد دوره (ساعت)]]/8*'جداول پایه'!$B$24</f>
        <v>1.8</v>
      </c>
      <c r="H503" s="44">
        <v>95</v>
      </c>
      <c r="I503" s="44">
        <v>0</v>
      </c>
      <c r="J503" s="44">
        <v>0</v>
      </c>
      <c r="K503" s="44">
        <v>0</v>
      </c>
      <c r="L503" s="44">
        <v>0</v>
      </c>
      <c r="M503" s="45">
        <f>IF(Table26[[#This Row],[جایگاه سازمانی]]="عملیاتی",(Table26[[#This Row],[تعداد ماموریت شهری]]/7+Table26[[#This Row],[تعداد ماموریت جاده ای]]/3)*0.1+1,0)</f>
        <v>2.3571428571428572</v>
      </c>
      <c r="N503" s="45">
        <f ca="1">IF(Table26[[#This Row],[جایگاه سازمانی]]="دیسپچ",OFFSET(TblDispatch[[#Headers],[امتیاز]],MATCH(Table26[[#This Row],[تعداد تماس در دوره]]/'تنظیمات دوره'!$B$3,TblDispatch[کف],1),0)*'تنظیمات دوره'!$B$3,0)</f>
        <v>0</v>
      </c>
      <c r="O503" s="45">
        <f>IF(Table26[[#This Row],[جایگاه سازمانی]]="ستاد",(Table26[[#This Row],[تعداد بازدید میدانی در دوره]]/2+Table26[[#This Row],[تعداد فرماندهی حادثه در دوره]])*0.1+1,0)</f>
        <v>0</v>
      </c>
      <c r="P503" s="45">
        <f ca="1">SUM(Table26[[#This Row],[عملکرد دوره عملیاتی]:[عملکرد دوره ستادی]])</f>
        <v>2.3571428571428572</v>
      </c>
      <c r="Q503" s="43">
        <v>80</v>
      </c>
      <c r="R503" s="43">
        <f ca="1">OFFSET(Table10[[#Headers],[امتیاز]],MATCH(Table26[[#This Row],[رضایت]],Table10[کف],1),0)</f>
        <v>2.5</v>
      </c>
      <c r="S503" s="45" t="e">
        <f ca="1">(VLOOKUP(Table26[[#This Row],[شماره پرسنلی]],Table1[#All],16,FALSE)+Table26[[#This Row],[امتیاز کارکرد]]+Table26[[#This Row],[امتیاز رضایت]])*Table26[[#This Row],[رتبه کارمند]]*Table26[[#This Row],[امتیاز عملکرد]]</f>
        <v>#N/A</v>
      </c>
      <c r="T503" s="50" t="e">
        <f ca="1">ROUND(Table26[[#This Row],[امتیاز نهایی]]*'تنظیمات دوره'!$B$6,0)</f>
        <v>#N/A</v>
      </c>
      <c r="U503" s="43"/>
    </row>
    <row r="504" spans="1:21" x14ac:dyDescent="0.15">
      <c r="A504" s="42">
        <v>501</v>
      </c>
      <c r="B504" s="38"/>
      <c r="C504" s="39" t="e">
        <f>VLOOKUP(Table26[[#This Row],[شماره پرسنلی]],Table1[[شماره پرسنلی]:[نام خانوادگی]],2,FALSE)&amp; " " &amp; VLOOKUP(Table26[[#This Row],[شماره پرسنلی]],Table1[[شماره پرسنلی]:[نام خانوادگی]],3,FALSE)</f>
        <v>#N/A</v>
      </c>
      <c r="D504" s="39" t="s">
        <v>9</v>
      </c>
      <c r="E504" s="43">
        <v>1</v>
      </c>
      <c r="F504" s="44">
        <v>584</v>
      </c>
      <c r="G504" s="46">
        <f>Table26[[#This Row],[کارکرد دوره (ساعت)]]/8*'جداول پایه'!$B$24</f>
        <v>7.3000000000000007</v>
      </c>
      <c r="H504" s="44">
        <v>121</v>
      </c>
      <c r="I504" s="44">
        <v>0</v>
      </c>
      <c r="J504" s="44">
        <v>0</v>
      </c>
      <c r="K504" s="44">
        <v>0</v>
      </c>
      <c r="L504" s="44">
        <v>0</v>
      </c>
      <c r="M504" s="45">
        <f>IF(Table26[[#This Row],[جایگاه سازمانی]]="عملیاتی",(Table26[[#This Row],[تعداد ماموریت شهری]]/7+Table26[[#This Row],[تعداد ماموریت جاده ای]]/3)*0.1+1,0)</f>
        <v>2.7285714285714286</v>
      </c>
      <c r="N504" s="45">
        <f ca="1">IF(Table26[[#This Row],[جایگاه سازمانی]]="دیسپچ",OFFSET(TblDispatch[[#Headers],[امتیاز]],MATCH(Table26[[#This Row],[تعداد تماس در دوره]]/'تنظیمات دوره'!$B$3,TblDispatch[کف],1),0)*'تنظیمات دوره'!$B$3,0)</f>
        <v>0</v>
      </c>
      <c r="O504" s="45">
        <f>IF(Table26[[#This Row],[جایگاه سازمانی]]="ستاد",(Table26[[#This Row],[تعداد بازدید میدانی در دوره]]/2+Table26[[#This Row],[تعداد فرماندهی حادثه در دوره]])*0.1+1,0)</f>
        <v>0</v>
      </c>
      <c r="P504" s="45">
        <f ca="1">SUM(Table26[[#This Row],[عملکرد دوره عملیاتی]:[عملکرد دوره ستادی]])</f>
        <v>2.7285714285714286</v>
      </c>
      <c r="Q504" s="43">
        <v>90</v>
      </c>
      <c r="R504" s="43">
        <f ca="1">OFFSET(Table10[[#Headers],[امتیاز]],MATCH(Table26[[#This Row],[رضایت]],Table10[کف],1),0)</f>
        <v>3.6</v>
      </c>
      <c r="S504" s="45" t="e">
        <f ca="1">(VLOOKUP(Table26[[#This Row],[شماره پرسنلی]],Table1[#All],16,FALSE)+Table26[[#This Row],[امتیاز کارکرد]]+Table26[[#This Row],[امتیاز رضایت]])*Table26[[#This Row],[رتبه کارمند]]*Table26[[#This Row],[امتیاز عملکرد]]</f>
        <v>#N/A</v>
      </c>
      <c r="T504" s="50" t="e">
        <f ca="1">ROUND(Table26[[#This Row],[امتیاز نهایی]]*'تنظیمات دوره'!$B$6,0)</f>
        <v>#N/A</v>
      </c>
      <c r="U504" s="43"/>
    </row>
    <row r="505" spans="1:21" x14ac:dyDescent="0.15">
      <c r="A505" s="42">
        <v>502</v>
      </c>
      <c r="B505" s="38"/>
      <c r="C505" s="39" t="e">
        <f>VLOOKUP(Table26[[#This Row],[شماره پرسنلی]],Table1[[شماره پرسنلی]:[نام خانوادگی]],2,FALSE)&amp; " " &amp; VLOOKUP(Table26[[#This Row],[شماره پرسنلی]],Table1[[شماره پرسنلی]:[نام خانوادگی]],3,FALSE)</f>
        <v>#N/A</v>
      </c>
      <c r="D505" s="39" t="s">
        <v>9</v>
      </c>
      <c r="E505" s="43">
        <v>1</v>
      </c>
      <c r="F505" s="44">
        <v>780</v>
      </c>
      <c r="G505" s="46">
        <f>Table26[[#This Row],[کارکرد دوره (ساعت)]]/8*'جداول پایه'!$B$24</f>
        <v>9.75</v>
      </c>
      <c r="H505" s="44">
        <v>105</v>
      </c>
      <c r="I505" s="44">
        <v>0</v>
      </c>
      <c r="J505" s="44">
        <v>0</v>
      </c>
      <c r="K505" s="44">
        <v>0</v>
      </c>
      <c r="L505" s="44">
        <v>0</v>
      </c>
      <c r="M505" s="45">
        <f>IF(Table26[[#This Row],[جایگاه سازمانی]]="عملیاتی",(Table26[[#This Row],[تعداد ماموریت شهری]]/7+Table26[[#This Row],[تعداد ماموریت جاده ای]]/3)*0.1+1,0)</f>
        <v>2.5</v>
      </c>
      <c r="N505" s="45">
        <f ca="1">IF(Table26[[#This Row],[جایگاه سازمانی]]="دیسپچ",OFFSET(TblDispatch[[#Headers],[امتیاز]],MATCH(Table26[[#This Row],[تعداد تماس در دوره]]/'تنظیمات دوره'!$B$3,TblDispatch[کف],1),0)*'تنظیمات دوره'!$B$3,0)</f>
        <v>0</v>
      </c>
      <c r="O505" s="45">
        <f>IF(Table26[[#This Row],[جایگاه سازمانی]]="ستاد",(Table26[[#This Row],[تعداد بازدید میدانی در دوره]]/2+Table26[[#This Row],[تعداد فرماندهی حادثه در دوره]])*0.1+1,0)</f>
        <v>0</v>
      </c>
      <c r="P505" s="45">
        <f ca="1">SUM(Table26[[#This Row],[عملکرد دوره عملیاتی]:[عملکرد دوره ستادی]])</f>
        <v>2.5</v>
      </c>
      <c r="Q505" s="43">
        <v>100</v>
      </c>
      <c r="R505" s="43">
        <f ca="1">OFFSET(Table10[[#Headers],[امتیاز]],MATCH(Table26[[#This Row],[رضایت]],Table10[کف],1),0)</f>
        <v>5</v>
      </c>
      <c r="S505" s="45" t="e">
        <f ca="1">(VLOOKUP(Table26[[#This Row],[شماره پرسنلی]],Table1[#All],16,FALSE)+Table26[[#This Row],[امتیاز کارکرد]]+Table26[[#This Row],[امتیاز رضایت]])*Table26[[#This Row],[رتبه کارمند]]*Table26[[#This Row],[امتیاز عملکرد]]</f>
        <v>#N/A</v>
      </c>
      <c r="T505" s="50" t="e">
        <f ca="1">ROUND(Table26[[#This Row],[امتیاز نهایی]]*'تنظیمات دوره'!$B$6,0)</f>
        <v>#N/A</v>
      </c>
      <c r="U505" s="43"/>
    </row>
    <row r="506" spans="1:21" x14ac:dyDescent="0.15">
      <c r="A506" s="42">
        <v>503</v>
      </c>
      <c r="B506" s="38"/>
      <c r="C506" s="39" t="e">
        <f>VLOOKUP(Table26[[#This Row],[شماره پرسنلی]],Table1[[شماره پرسنلی]:[نام خانوادگی]],2,FALSE)&amp; " " &amp; VLOOKUP(Table26[[#This Row],[شماره پرسنلی]],Table1[[شماره پرسنلی]:[نام خانوادگی]],3,FALSE)</f>
        <v>#N/A</v>
      </c>
      <c r="D506" s="39" t="s">
        <v>9</v>
      </c>
      <c r="E506" s="43">
        <v>1</v>
      </c>
      <c r="F506" s="44">
        <v>684</v>
      </c>
      <c r="G506" s="46">
        <f>Table26[[#This Row],[کارکرد دوره (ساعت)]]/8*'جداول پایه'!$B$24</f>
        <v>8.5500000000000007</v>
      </c>
      <c r="H506" s="44">
        <v>70</v>
      </c>
      <c r="I506" s="44">
        <v>0</v>
      </c>
      <c r="J506" s="44">
        <v>0</v>
      </c>
      <c r="K506" s="44">
        <v>0</v>
      </c>
      <c r="L506" s="44">
        <v>0</v>
      </c>
      <c r="M506" s="45">
        <f>IF(Table26[[#This Row],[جایگاه سازمانی]]="عملیاتی",(Table26[[#This Row],[تعداد ماموریت شهری]]/7+Table26[[#This Row],[تعداد ماموریت جاده ای]]/3)*0.1+1,0)</f>
        <v>2</v>
      </c>
      <c r="N506" s="45">
        <f ca="1">IF(Table26[[#This Row],[جایگاه سازمانی]]="دیسپچ",OFFSET(TblDispatch[[#Headers],[امتیاز]],MATCH(Table26[[#This Row],[تعداد تماس در دوره]]/'تنظیمات دوره'!$B$3,TblDispatch[کف],1),0)*'تنظیمات دوره'!$B$3,0)</f>
        <v>0</v>
      </c>
      <c r="O506" s="45">
        <f>IF(Table26[[#This Row],[جایگاه سازمانی]]="ستاد",(Table26[[#This Row],[تعداد بازدید میدانی در دوره]]/2+Table26[[#This Row],[تعداد فرماندهی حادثه در دوره]])*0.1+1,0)</f>
        <v>0</v>
      </c>
      <c r="P506" s="45">
        <f ca="1">SUM(Table26[[#This Row],[عملکرد دوره عملیاتی]:[عملکرد دوره ستادی]])</f>
        <v>2</v>
      </c>
      <c r="Q506" s="43">
        <v>100</v>
      </c>
      <c r="R506" s="43">
        <f ca="1">OFFSET(Table10[[#Headers],[امتیاز]],MATCH(Table26[[#This Row],[رضایت]],Table10[کف],1),0)</f>
        <v>5</v>
      </c>
      <c r="S506" s="45" t="e">
        <f ca="1">(VLOOKUP(Table26[[#This Row],[شماره پرسنلی]],Table1[#All],16,FALSE)+Table26[[#This Row],[امتیاز کارکرد]]+Table26[[#This Row],[امتیاز رضایت]])*Table26[[#This Row],[رتبه کارمند]]*Table26[[#This Row],[امتیاز عملکرد]]</f>
        <v>#N/A</v>
      </c>
      <c r="T506" s="50" t="e">
        <f ca="1">ROUND(Table26[[#This Row],[امتیاز نهایی]]*'تنظیمات دوره'!$B$6,0)</f>
        <v>#N/A</v>
      </c>
      <c r="U506" s="43"/>
    </row>
    <row r="507" spans="1:21" x14ac:dyDescent="0.15">
      <c r="A507" s="42">
        <v>504</v>
      </c>
      <c r="B507" s="38"/>
      <c r="C507" s="39" t="e">
        <f>VLOOKUP(Table26[[#This Row],[شماره پرسنلی]],Table1[[شماره پرسنلی]:[نام خانوادگی]],2,FALSE)&amp; " " &amp; VLOOKUP(Table26[[#This Row],[شماره پرسنلی]],Table1[[شماره پرسنلی]:[نام خانوادگی]],3,FALSE)</f>
        <v>#N/A</v>
      </c>
      <c r="D507" s="39" t="s">
        <v>9</v>
      </c>
      <c r="E507" s="43">
        <v>1</v>
      </c>
      <c r="F507" s="44">
        <v>780</v>
      </c>
      <c r="G507" s="46">
        <f>Table26[[#This Row],[کارکرد دوره (ساعت)]]/8*'جداول پایه'!$B$24</f>
        <v>9.75</v>
      </c>
      <c r="H507" s="44">
        <v>0</v>
      </c>
      <c r="I507" s="44">
        <v>21</v>
      </c>
      <c r="J507" s="44">
        <v>0</v>
      </c>
      <c r="K507" s="44">
        <v>0</v>
      </c>
      <c r="L507" s="44">
        <v>0</v>
      </c>
      <c r="M507" s="45">
        <f>IF(Table26[[#This Row],[جایگاه سازمانی]]="عملیاتی",(Table26[[#This Row],[تعداد ماموریت شهری]]/7+Table26[[#This Row],[تعداد ماموریت جاده ای]]/3)*0.1+1,0)</f>
        <v>1.7000000000000002</v>
      </c>
      <c r="N507" s="45">
        <f ca="1">IF(Table26[[#This Row],[جایگاه سازمانی]]="دیسپچ",OFFSET(TblDispatch[[#Headers],[امتیاز]],MATCH(Table26[[#This Row],[تعداد تماس در دوره]]/'تنظیمات دوره'!$B$3,TblDispatch[کف],1),0)*'تنظیمات دوره'!$B$3,0)</f>
        <v>0</v>
      </c>
      <c r="O507" s="45">
        <f>IF(Table26[[#This Row],[جایگاه سازمانی]]="ستاد",(Table26[[#This Row],[تعداد بازدید میدانی در دوره]]/2+Table26[[#This Row],[تعداد فرماندهی حادثه در دوره]])*0.1+1,0)</f>
        <v>0</v>
      </c>
      <c r="P507" s="45">
        <f ca="1">SUM(Table26[[#This Row],[عملکرد دوره عملیاتی]:[عملکرد دوره ستادی]])</f>
        <v>1.7000000000000002</v>
      </c>
      <c r="Q507" s="43">
        <v>95</v>
      </c>
      <c r="R507" s="43">
        <f ca="1">OFFSET(Table10[[#Headers],[امتیاز]],MATCH(Table26[[#This Row],[رضایت]],Table10[کف],1),0)</f>
        <v>5</v>
      </c>
      <c r="S507" s="45" t="e">
        <f ca="1">(VLOOKUP(Table26[[#This Row],[شماره پرسنلی]],Table1[#All],16,FALSE)+Table26[[#This Row],[امتیاز کارکرد]]+Table26[[#This Row],[امتیاز رضایت]])*Table26[[#This Row],[رتبه کارمند]]*Table26[[#This Row],[امتیاز عملکرد]]</f>
        <v>#N/A</v>
      </c>
      <c r="T507" s="50" t="e">
        <f ca="1">ROUND(Table26[[#This Row],[امتیاز نهایی]]*'تنظیمات دوره'!$B$6,0)</f>
        <v>#N/A</v>
      </c>
      <c r="U507" s="43"/>
    </row>
    <row r="508" spans="1:21" x14ac:dyDescent="0.15">
      <c r="A508" s="42">
        <v>505</v>
      </c>
      <c r="B508" s="38"/>
      <c r="C508" s="39" t="e">
        <f>VLOOKUP(Table26[[#This Row],[شماره پرسنلی]],Table1[[شماره پرسنلی]:[نام خانوادگی]],2,FALSE)&amp; " " &amp; VLOOKUP(Table26[[#This Row],[شماره پرسنلی]],Table1[[شماره پرسنلی]:[نام خانوادگی]],3,FALSE)</f>
        <v>#N/A</v>
      </c>
      <c r="D508" s="39" t="s">
        <v>9</v>
      </c>
      <c r="E508" s="43">
        <v>1</v>
      </c>
      <c r="F508" s="44">
        <v>576</v>
      </c>
      <c r="G508" s="46">
        <f>Table26[[#This Row],[کارکرد دوره (ساعت)]]/8*'جداول پایه'!$B$24</f>
        <v>7.2</v>
      </c>
      <c r="H508" s="44">
        <v>0</v>
      </c>
      <c r="I508" s="44">
        <v>34</v>
      </c>
      <c r="J508" s="44">
        <v>0</v>
      </c>
      <c r="K508" s="44">
        <v>0</v>
      </c>
      <c r="L508" s="44">
        <v>0</v>
      </c>
      <c r="M508" s="45">
        <f>IF(Table26[[#This Row],[جایگاه سازمانی]]="عملیاتی",(Table26[[#This Row],[تعداد ماموریت شهری]]/7+Table26[[#This Row],[تعداد ماموریت جاده ای]]/3)*0.1+1,0)</f>
        <v>2.1333333333333337</v>
      </c>
      <c r="N508" s="45">
        <f ca="1">IF(Table26[[#This Row],[جایگاه سازمانی]]="دیسپچ",OFFSET(TblDispatch[[#Headers],[امتیاز]],MATCH(Table26[[#This Row],[تعداد تماس در دوره]]/'تنظیمات دوره'!$B$3,TblDispatch[کف],1),0)*'تنظیمات دوره'!$B$3,0)</f>
        <v>0</v>
      </c>
      <c r="O508" s="45">
        <f>IF(Table26[[#This Row],[جایگاه سازمانی]]="ستاد",(Table26[[#This Row],[تعداد بازدید میدانی در دوره]]/2+Table26[[#This Row],[تعداد فرماندهی حادثه در دوره]])*0.1+1,0)</f>
        <v>0</v>
      </c>
      <c r="P508" s="45">
        <f ca="1">SUM(Table26[[#This Row],[عملکرد دوره عملیاتی]:[عملکرد دوره ستادی]])</f>
        <v>2.1333333333333337</v>
      </c>
      <c r="Q508" s="43">
        <v>100</v>
      </c>
      <c r="R508" s="43">
        <f ca="1">OFFSET(Table10[[#Headers],[امتیاز]],MATCH(Table26[[#This Row],[رضایت]],Table10[کف],1),0)</f>
        <v>5</v>
      </c>
      <c r="S508" s="45" t="e">
        <f ca="1">(VLOOKUP(Table26[[#This Row],[شماره پرسنلی]],Table1[#All],16,FALSE)+Table26[[#This Row],[امتیاز کارکرد]]+Table26[[#This Row],[امتیاز رضایت]])*Table26[[#This Row],[رتبه کارمند]]*Table26[[#This Row],[امتیاز عملکرد]]</f>
        <v>#N/A</v>
      </c>
      <c r="T508" s="50" t="e">
        <f ca="1">ROUND(Table26[[#This Row],[امتیاز نهایی]]*'تنظیمات دوره'!$B$6,0)</f>
        <v>#N/A</v>
      </c>
      <c r="U508" s="43"/>
    </row>
    <row r="509" spans="1:21" x14ac:dyDescent="0.15">
      <c r="A509" s="42">
        <v>506</v>
      </c>
      <c r="B509" s="38"/>
      <c r="C509" s="39" t="e">
        <f>VLOOKUP(Table26[[#This Row],[شماره پرسنلی]],Table1[[شماره پرسنلی]:[نام خانوادگی]],2,FALSE)&amp; " " &amp; VLOOKUP(Table26[[#This Row],[شماره پرسنلی]],Table1[[شماره پرسنلی]:[نام خانوادگی]],3,FALSE)</f>
        <v>#N/A</v>
      </c>
      <c r="D509" s="39" t="s">
        <v>9</v>
      </c>
      <c r="E509" s="43">
        <v>1</v>
      </c>
      <c r="F509" s="44">
        <v>608</v>
      </c>
      <c r="G509" s="46">
        <f>Table26[[#This Row],[کارکرد دوره (ساعت)]]/8*'جداول پایه'!$B$24</f>
        <v>7.6000000000000005</v>
      </c>
      <c r="H509" s="44">
        <v>132</v>
      </c>
      <c r="I509" s="44">
        <v>0</v>
      </c>
      <c r="J509" s="44">
        <v>0</v>
      </c>
      <c r="K509" s="44">
        <v>0</v>
      </c>
      <c r="L509" s="44">
        <v>0</v>
      </c>
      <c r="M509" s="45">
        <f>IF(Table26[[#This Row],[جایگاه سازمانی]]="عملیاتی",(Table26[[#This Row],[تعداد ماموریت شهری]]/7+Table26[[#This Row],[تعداد ماموریت جاده ای]]/3)*0.1+1,0)</f>
        <v>2.8857142857142861</v>
      </c>
      <c r="N509" s="45">
        <f ca="1">IF(Table26[[#This Row],[جایگاه سازمانی]]="دیسپچ",OFFSET(TblDispatch[[#Headers],[امتیاز]],MATCH(Table26[[#This Row],[تعداد تماس در دوره]]/'تنظیمات دوره'!$B$3,TblDispatch[کف],1),0)*'تنظیمات دوره'!$B$3,0)</f>
        <v>0</v>
      </c>
      <c r="O509" s="45">
        <f>IF(Table26[[#This Row],[جایگاه سازمانی]]="ستاد",(Table26[[#This Row],[تعداد بازدید میدانی در دوره]]/2+Table26[[#This Row],[تعداد فرماندهی حادثه در دوره]])*0.1+1,0)</f>
        <v>0</v>
      </c>
      <c r="P509" s="45">
        <f ca="1">SUM(Table26[[#This Row],[عملکرد دوره عملیاتی]:[عملکرد دوره ستادی]])</f>
        <v>2.8857142857142861</v>
      </c>
      <c r="Q509" s="43">
        <v>100</v>
      </c>
      <c r="R509" s="43">
        <f ca="1">OFFSET(Table10[[#Headers],[امتیاز]],MATCH(Table26[[#This Row],[رضایت]],Table10[کف],1),0)</f>
        <v>5</v>
      </c>
      <c r="S509" s="45" t="e">
        <f ca="1">(VLOOKUP(Table26[[#This Row],[شماره پرسنلی]],Table1[#All],16,FALSE)+Table26[[#This Row],[امتیاز کارکرد]]+Table26[[#This Row],[امتیاز رضایت]])*Table26[[#This Row],[رتبه کارمند]]*Table26[[#This Row],[امتیاز عملکرد]]</f>
        <v>#N/A</v>
      </c>
      <c r="T509" s="50" t="e">
        <f ca="1">ROUND(Table26[[#This Row],[امتیاز نهایی]]*'تنظیمات دوره'!$B$6,0)</f>
        <v>#N/A</v>
      </c>
      <c r="U509" s="43"/>
    </row>
    <row r="510" spans="1:21" x14ac:dyDescent="0.15">
      <c r="A510" s="42">
        <v>507</v>
      </c>
      <c r="B510" s="38"/>
      <c r="C510" s="39" t="e">
        <f>VLOOKUP(Table26[[#This Row],[شماره پرسنلی]],Table1[[شماره پرسنلی]:[نام خانوادگی]],2,FALSE)&amp; " " &amp; VLOOKUP(Table26[[#This Row],[شماره پرسنلی]],Table1[[شماره پرسنلی]:[نام خانوادگی]],3,FALSE)</f>
        <v>#N/A</v>
      </c>
      <c r="D510" s="39" t="s">
        <v>9</v>
      </c>
      <c r="E510" s="43">
        <v>1</v>
      </c>
      <c r="F510" s="44">
        <v>372</v>
      </c>
      <c r="G510" s="46">
        <f>Table26[[#This Row],[کارکرد دوره (ساعت)]]/8*'جداول پایه'!$B$24</f>
        <v>4.6500000000000004</v>
      </c>
      <c r="H510" s="44">
        <v>144</v>
      </c>
      <c r="I510" s="44">
        <v>0</v>
      </c>
      <c r="J510" s="44">
        <v>0</v>
      </c>
      <c r="K510" s="44">
        <v>0</v>
      </c>
      <c r="L510" s="44">
        <v>0</v>
      </c>
      <c r="M510" s="45">
        <f>IF(Table26[[#This Row],[جایگاه سازمانی]]="عملیاتی",(Table26[[#This Row],[تعداد ماموریت شهری]]/7+Table26[[#This Row],[تعداد ماموریت جاده ای]]/3)*0.1+1,0)</f>
        <v>3.0571428571428574</v>
      </c>
      <c r="N510" s="45">
        <f ca="1">IF(Table26[[#This Row],[جایگاه سازمانی]]="دیسپچ",OFFSET(TblDispatch[[#Headers],[امتیاز]],MATCH(Table26[[#This Row],[تعداد تماس در دوره]]/'تنظیمات دوره'!$B$3,TblDispatch[کف],1),0)*'تنظیمات دوره'!$B$3,0)</f>
        <v>0</v>
      </c>
      <c r="O510" s="45">
        <f>IF(Table26[[#This Row],[جایگاه سازمانی]]="ستاد",(Table26[[#This Row],[تعداد بازدید میدانی در دوره]]/2+Table26[[#This Row],[تعداد فرماندهی حادثه در دوره]])*0.1+1,0)</f>
        <v>0</v>
      </c>
      <c r="P510" s="45">
        <f ca="1">SUM(Table26[[#This Row],[عملکرد دوره عملیاتی]:[عملکرد دوره ستادی]])</f>
        <v>3.0571428571428574</v>
      </c>
      <c r="Q510" s="43">
        <v>100</v>
      </c>
      <c r="R510" s="43">
        <f ca="1">OFFSET(Table10[[#Headers],[امتیاز]],MATCH(Table26[[#This Row],[رضایت]],Table10[کف],1),0)</f>
        <v>5</v>
      </c>
      <c r="S510" s="45" t="e">
        <f ca="1">(VLOOKUP(Table26[[#This Row],[شماره پرسنلی]],Table1[#All],16,FALSE)+Table26[[#This Row],[امتیاز کارکرد]]+Table26[[#This Row],[امتیاز رضایت]])*Table26[[#This Row],[رتبه کارمند]]*Table26[[#This Row],[امتیاز عملکرد]]</f>
        <v>#N/A</v>
      </c>
      <c r="T510" s="50" t="e">
        <f ca="1">ROUND(Table26[[#This Row],[امتیاز نهایی]]*'تنظیمات دوره'!$B$6,0)</f>
        <v>#N/A</v>
      </c>
      <c r="U510" s="43"/>
    </row>
    <row r="511" spans="1:21" x14ac:dyDescent="0.15">
      <c r="A511" s="42">
        <v>508</v>
      </c>
      <c r="B511" s="38"/>
      <c r="C511" s="39" t="e">
        <f>VLOOKUP(Table26[[#This Row],[شماره پرسنلی]],Table1[[شماره پرسنلی]:[نام خانوادگی]],2,FALSE)&amp; " " &amp; VLOOKUP(Table26[[#This Row],[شماره پرسنلی]],Table1[[شماره پرسنلی]:[نام خانوادگی]],3,FALSE)</f>
        <v>#N/A</v>
      </c>
      <c r="D511" s="39" t="s">
        <v>9</v>
      </c>
      <c r="E511" s="43">
        <v>1</v>
      </c>
      <c r="F511" s="44">
        <v>444</v>
      </c>
      <c r="G511" s="46">
        <f>Table26[[#This Row],[کارکرد دوره (ساعت)]]/8*'جداول پایه'!$B$24</f>
        <v>5.5500000000000007</v>
      </c>
      <c r="H511" s="44">
        <v>0</v>
      </c>
      <c r="I511" s="44">
        <v>20</v>
      </c>
      <c r="J511" s="44">
        <v>0</v>
      </c>
      <c r="K511" s="44">
        <v>0</v>
      </c>
      <c r="L511" s="44">
        <v>0</v>
      </c>
      <c r="M511" s="45">
        <f>IF(Table26[[#This Row],[جایگاه سازمانی]]="عملیاتی",(Table26[[#This Row],[تعداد ماموریت شهری]]/7+Table26[[#This Row],[تعداد ماموریت جاده ای]]/3)*0.1+1,0)</f>
        <v>1.6666666666666667</v>
      </c>
      <c r="N511" s="45">
        <f ca="1">IF(Table26[[#This Row],[جایگاه سازمانی]]="دیسپچ",OFFSET(TblDispatch[[#Headers],[امتیاز]],MATCH(Table26[[#This Row],[تعداد تماس در دوره]]/'تنظیمات دوره'!$B$3,TblDispatch[کف],1),0)*'تنظیمات دوره'!$B$3,0)</f>
        <v>0</v>
      </c>
      <c r="O511" s="45">
        <f>IF(Table26[[#This Row],[جایگاه سازمانی]]="ستاد",(Table26[[#This Row],[تعداد بازدید میدانی در دوره]]/2+Table26[[#This Row],[تعداد فرماندهی حادثه در دوره]])*0.1+1,0)</f>
        <v>0</v>
      </c>
      <c r="P511" s="45">
        <f ca="1">SUM(Table26[[#This Row],[عملکرد دوره عملیاتی]:[عملکرد دوره ستادی]])</f>
        <v>1.6666666666666667</v>
      </c>
      <c r="Q511" s="43">
        <v>100</v>
      </c>
      <c r="R511" s="43">
        <f ca="1">OFFSET(Table10[[#Headers],[امتیاز]],MATCH(Table26[[#This Row],[رضایت]],Table10[کف],1),0)</f>
        <v>5</v>
      </c>
      <c r="S511" s="45" t="e">
        <f ca="1">(VLOOKUP(Table26[[#This Row],[شماره پرسنلی]],Table1[#All],16,FALSE)+Table26[[#This Row],[امتیاز کارکرد]]+Table26[[#This Row],[امتیاز رضایت]])*Table26[[#This Row],[رتبه کارمند]]*Table26[[#This Row],[امتیاز عملکرد]]</f>
        <v>#N/A</v>
      </c>
      <c r="T511" s="50" t="e">
        <f ca="1">ROUND(Table26[[#This Row],[امتیاز نهایی]]*'تنظیمات دوره'!$B$6,0)</f>
        <v>#N/A</v>
      </c>
      <c r="U511" s="43"/>
    </row>
    <row r="512" spans="1:21" x14ac:dyDescent="0.15">
      <c r="A512" s="42">
        <v>509</v>
      </c>
      <c r="B512" s="38"/>
      <c r="C512" s="39" t="e">
        <f>VLOOKUP(Table26[[#This Row],[شماره پرسنلی]],Table1[[شماره پرسنلی]:[نام خانوادگی]],2,FALSE)&amp; " " &amp; VLOOKUP(Table26[[#This Row],[شماره پرسنلی]],Table1[[شماره پرسنلی]:[نام خانوادگی]],3,FALSE)</f>
        <v>#N/A</v>
      </c>
      <c r="D512" s="39" t="s">
        <v>9</v>
      </c>
      <c r="E512" s="43">
        <v>1</v>
      </c>
      <c r="F512" s="44">
        <v>360</v>
      </c>
      <c r="G512" s="46">
        <f>Table26[[#This Row],[کارکرد دوره (ساعت)]]/8*'جداول پایه'!$B$24</f>
        <v>4.5</v>
      </c>
      <c r="H512" s="44">
        <v>75</v>
      </c>
      <c r="I512" s="44">
        <v>0</v>
      </c>
      <c r="J512" s="44">
        <v>0</v>
      </c>
      <c r="K512" s="44">
        <v>0</v>
      </c>
      <c r="L512" s="44">
        <v>0</v>
      </c>
      <c r="M512" s="45">
        <f>IF(Table26[[#This Row],[جایگاه سازمانی]]="عملیاتی",(Table26[[#This Row],[تعداد ماموریت شهری]]/7+Table26[[#This Row],[تعداد ماموریت جاده ای]]/3)*0.1+1,0)</f>
        <v>2.0714285714285712</v>
      </c>
      <c r="N512" s="45">
        <f ca="1">IF(Table26[[#This Row],[جایگاه سازمانی]]="دیسپچ",OFFSET(TblDispatch[[#Headers],[امتیاز]],MATCH(Table26[[#This Row],[تعداد تماس در دوره]]/'تنظیمات دوره'!$B$3,TblDispatch[کف],1),0)*'تنظیمات دوره'!$B$3,0)</f>
        <v>0</v>
      </c>
      <c r="O512" s="45">
        <f>IF(Table26[[#This Row],[جایگاه سازمانی]]="ستاد",(Table26[[#This Row],[تعداد بازدید میدانی در دوره]]/2+Table26[[#This Row],[تعداد فرماندهی حادثه در دوره]])*0.1+1,0)</f>
        <v>0</v>
      </c>
      <c r="P512" s="45">
        <f ca="1">SUM(Table26[[#This Row],[عملکرد دوره عملیاتی]:[عملکرد دوره ستادی]])</f>
        <v>2.0714285714285712</v>
      </c>
      <c r="Q512" s="43">
        <v>90</v>
      </c>
      <c r="R512" s="43">
        <f ca="1">OFFSET(Table10[[#Headers],[امتیاز]],MATCH(Table26[[#This Row],[رضایت]],Table10[کف],1),0)</f>
        <v>3.6</v>
      </c>
      <c r="S512" s="45" t="e">
        <f ca="1">(VLOOKUP(Table26[[#This Row],[شماره پرسنلی]],Table1[#All],16,FALSE)+Table26[[#This Row],[امتیاز کارکرد]]+Table26[[#This Row],[امتیاز رضایت]])*Table26[[#This Row],[رتبه کارمند]]*Table26[[#This Row],[امتیاز عملکرد]]</f>
        <v>#N/A</v>
      </c>
      <c r="T512" s="50" t="e">
        <f ca="1">ROUND(Table26[[#This Row],[امتیاز نهایی]]*'تنظیمات دوره'!$B$6,0)</f>
        <v>#N/A</v>
      </c>
      <c r="U512" s="43"/>
    </row>
    <row r="513" spans="1:21" x14ac:dyDescent="0.15">
      <c r="A513" s="42">
        <v>510</v>
      </c>
      <c r="B513" s="38"/>
      <c r="C513" s="39" t="e">
        <f>VLOOKUP(Table26[[#This Row],[شماره پرسنلی]],Table1[[شماره پرسنلی]:[نام خانوادگی]],2,FALSE)&amp; " " &amp; VLOOKUP(Table26[[#This Row],[شماره پرسنلی]],Table1[[شماره پرسنلی]:[نام خانوادگی]],3,FALSE)</f>
        <v>#N/A</v>
      </c>
      <c r="D513" s="39" t="s">
        <v>9</v>
      </c>
      <c r="E513" s="43">
        <v>1</v>
      </c>
      <c r="F513" s="44">
        <v>408</v>
      </c>
      <c r="G513" s="46">
        <f>Table26[[#This Row],[کارکرد دوره (ساعت)]]/8*'جداول پایه'!$B$24</f>
        <v>5.1000000000000005</v>
      </c>
      <c r="H513" s="44">
        <v>123</v>
      </c>
      <c r="I513" s="44">
        <v>0</v>
      </c>
      <c r="J513" s="44">
        <v>0</v>
      </c>
      <c r="K513" s="44">
        <v>0</v>
      </c>
      <c r="L513" s="44">
        <v>0</v>
      </c>
      <c r="M513" s="45">
        <f>IF(Table26[[#This Row],[جایگاه سازمانی]]="عملیاتی",(Table26[[#This Row],[تعداد ماموریت شهری]]/7+Table26[[#This Row],[تعداد ماموریت جاده ای]]/3)*0.1+1,0)</f>
        <v>2.7571428571428571</v>
      </c>
      <c r="N513" s="45">
        <f ca="1">IF(Table26[[#This Row],[جایگاه سازمانی]]="دیسپچ",OFFSET(TblDispatch[[#Headers],[امتیاز]],MATCH(Table26[[#This Row],[تعداد تماس در دوره]]/'تنظیمات دوره'!$B$3,TblDispatch[کف],1),0)*'تنظیمات دوره'!$B$3,0)</f>
        <v>0</v>
      </c>
      <c r="O513" s="45">
        <f>IF(Table26[[#This Row],[جایگاه سازمانی]]="ستاد",(Table26[[#This Row],[تعداد بازدید میدانی در دوره]]/2+Table26[[#This Row],[تعداد فرماندهی حادثه در دوره]])*0.1+1,0)</f>
        <v>0</v>
      </c>
      <c r="P513" s="45">
        <f ca="1">SUM(Table26[[#This Row],[عملکرد دوره عملیاتی]:[عملکرد دوره ستادی]])</f>
        <v>2.7571428571428571</v>
      </c>
      <c r="Q513" s="43">
        <v>80</v>
      </c>
      <c r="R513" s="43">
        <f ca="1">OFFSET(Table10[[#Headers],[امتیاز]],MATCH(Table26[[#This Row],[رضایت]],Table10[کف],1),0)</f>
        <v>2.5</v>
      </c>
      <c r="S513" s="45" t="e">
        <f ca="1">(VLOOKUP(Table26[[#This Row],[شماره پرسنلی]],Table1[#All],16,FALSE)+Table26[[#This Row],[امتیاز کارکرد]]+Table26[[#This Row],[امتیاز رضایت]])*Table26[[#This Row],[رتبه کارمند]]*Table26[[#This Row],[امتیاز عملکرد]]</f>
        <v>#N/A</v>
      </c>
      <c r="T513" s="50" t="e">
        <f ca="1">ROUND(Table26[[#This Row],[امتیاز نهایی]]*'تنظیمات دوره'!$B$6,0)</f>
        <v>#N/A</v>
      </c>
      <c r="U513" s="43"/>
    </row>
    <row r="514" spans="1:21" x14ac:dyDescent="0.15">
      <c r="A514" s="42">
        <v>511</v>
      </c>
      <c r="B514" s="38"/>
      <c r="C514" s="39" t="e">
        <f>VLOOKUP(Table26[[#This Row],[شماره پرسنلی]],Table1[[شماره پرسنلی]:[نام خانوادگی]],2,FALSE)&amp; " " &amp; VLOOKUP(Table26[[#This Row],[شماره پرسنلی]],Table1[[شماره پرسنلی]:[نام خانوادگی]],3,FALSE)</f>
        <v>#N/A</v>
      </c>
      <c r="D514" s="39" t="s">
        <v>9</v>
      </c>
      <c r="E514" s="43">
        <v>1</v>
      </c>
      <c r="F514" s="44">
        <v>572</v>
      </c>
      <c r="G514" s="46">
        <f>Table26[[#This Row],[کارکرد دوره (ساعت)]]/8*'جداول پایه'!$B$24</f>
        <v>7.15</v>
      </c>
      <c r="H514" s="44">
        <v>129</v>
      </c>
      <c r="I514" s="44">
        <v>0</v>
      </c>
      <c r="J514" s="44">
        <v>0</v>
      </c>
      <c r="K514" s="44">
        <v>0</v>
      </c>
      <c r="L514" s="44">
        <v>0</v>
      </c>
      <c r="M514" s="45">
        <f>IF(Table26[[#This Row],[جایگاه سازمانی]]="عملیاتی",(Table26[[#This Row],[تعداد ماموریت شهری]]/7+Table26[[#This Row],[تعداد ماموریت جاده ای]]/3)*0.1+1,0)</f>
        <v>2.8428571428571425</v>
      </c>
      <c r="N514" s="45">
        <f ca="1">IF(Table26[[#This Row],[جایگاه سازمانی]]="دیسپچ",OFFSET(TblDispatch[[#Headers],[امتیاز]],MATCH(Table26[[#This Row],[تعداد تماس در دوره]]/'تنظیمات دوره'!$B$3,TblDispatch[کف],1),0)*'تنظیمات دوره'!$B$3,0)</f>
        <v>0</v>
      </c>
      <c r="O514" s="45">
        <f>IF(Table26[[#This Row],[جایگاه سازمانی]]="ستاد",(Table26[[#This Row],[تعداد بازدید میدانی در دوره]]/2+Table26[[#This Row],[تعداد فرماندهی حادثه در دوره]])*0.1+1,0)</f>
        <v>0</v>
      </c>
      <c r="P514" s="45">
        <f ca="1">SUM(Table26[[#This Row],[عملکرد دوره عملیاتی]:[عملکرد دوره ستادی]])</f>
        <v>2.8428571428571425</v>
      </c>
      <c r="Q514" s="43">
        <v>70</v>
      </c>
      <c r="R514" s="43">
        <f ca="1">OFFSET(Table10[[#Headers],[امتیاز]],MATCH(Table26[[#This Row],[رضایت]],Table10[کف],1),0)</f>
        <v>1.6</v>
      </c>
      <c r="S514" s="45" t="e">
        <f ca="1">(VLOOKUP(Table26[[#This Row],[شماره پرسنلی]],Table1[#All],16,FALSE)+Table26[[#This Row],[امتیاز کارکرد]]+Table26[[#This Row],[امتیاز رضایت]])*Table26[[#This Row],[رتبه کارمند]]*Table26[[#This Row],[امتیاز عملکرد]]</f>
        <v>#N/A</v>
      </c>
      <c r="T514" s="50" t="e">
        <f ca="1">ROUND(Table26[[#This Row],[امتیاز نهایی]]*'تنظیمات دوره'!$B$6,0)</f>
        <v>#N/A</v>
      </c>
      <c r="U514" s="43"/>
    </row>
    <row r="515" spans="1:21" x14ac:dyDescent="0.15">
      <c r="A515" s="42">
        <v>512</v>
      </c>
      <c r="B515" s="38"/>
      <c r="C515" s="39" t="e">
        <f>VLOOKUP(Table26[[#This Row],[شماره پرسنلی]],Table1[[شماره پرسنلی]:[نام خانوادگی]],2,FALSE)&amp; " " &amp; VLOOKUP(Table26[[#This Row],[شماره پرسنلی]],Table1[[شماره پرسنلی]:[نام خانوادگی]],3,FALSE)</f>
        <v>#N/A</v>
      </c>
      <c r="D515" s="39" t="s">
        <v>9</v>
      </c>
      <c r="E515" s="43">
        <v>1</v>
      </c>
      <c r="F515" s="44">
        <v>444</v>
      </c>
      <c r="G515" s="46">
        <f>Table26[[#This Row],[کارکرد دوره (ساعت)]]/8*'جداول پایه'!$B$24</f>
        <v>5.5500000000000007</v>
      </c>
      <c r="H515" s="44">
        <v>0</v>
      </c>
      <c r="I515" s="44">
        <v>14</v>
      </c>
      <c r="J515" s="44">
        <v>0</v>
      </c>
      <c r="K515" s="44">
        <v>0</v>
      </c>
      <c r="L515" s="44">
        <v>0</v>
      </c>
      <c r="M515" s="45">
        <f>IF(Table26[[#This Row],[جایگاه سازمانی]]="عملیاتی",(Table26[[#This Row],[تعداد ماموریت شهری]]/7+Table26[[#This Row],[تعداد ماموریت جاده ای]]/3)*0.1+1,0)</f>
        <v>1.4666666666666668</v>
      </c>
      <c r="N515" s="45">
        <f ca="1">IF(Table26[[#This Row],[جایگاه سازمانی]]="دیسپچ",OFFSET(TblDispatch[[#Headers],[امتیاز]],MATCH(Table26[[#This Row],[تعداد تماس در دوره]]/'تنظیمات دوره'!$B$3,TblDispatch[کف],1),0)*'تنظیمات دوره'!$B$3,0)</f>
        <v>0</v>
      </c>
      <c r="O515" s="45">
        <f>IF(Table26[[#This Row],[جایگاه سازمانی]]="ستاد",(Table26[[#This Row],[تعداد بازدید میدانی در دوره]]/2+Table26[[#This Row],[تعداد فرماندهی حادثه در دوره]])*0.1+1,0)</f>
        <v>0</v>
      </c>
      <c r="P515" s="45">
        <f ca="1">SUM(Table26[[#This Row],[عملکرد دوره عملیاتی]:[عملکرد دوره ستادی]])</f>
        <v>1.4666666666666668</v>
      </c>
      <c r="Q515" s="43">
        <v>100</v>
      </c>
      <c r="R515" s="43">
        <f ca="1">OFFSET(Table10[[#Headers],[امتیاز]],MATCH(Table26[[#This Row],[رضایت]],Table10[کف],1),0)</f>
        <v>5</v>
      </c>
      <c r="S515" s="45" t="e">
        <f ca="1">(VLOOKUP(Table26[[#This Row],[شماره پرسنلی]],Table1[#All],16,FALSE)+Table26[[#This Row],[امتیاز کارکرد]]+Table26[[#This Row],[امتیاز رضایت]])*Table26[[#This Row],[رتبه کارمند]]*Table26[[#This Row],[امتیاز عملکرد]]</f>
        <v>#N/A</v>
      </c>
      <c r="T515" s="50" t="e">
        <f ca="1">ROUND(Table26[[#This Row],[امتیاز نهایی]]*'تنظیمات دوره'!$B$6,0)</f>
        <v>#N/A</v>
      </c>
      <c r="U515" s="43"/>
    </row>
    <row r="516" spans="1:21" x14ac:dyDescent="0.15">
      <c r="A516" s="42">
        <v>513</v>
      </c>
      <c r="B516" s="38"/>
      <c r="C516" s="39" t="e">
        <f>VLOOKUP(Table26[[#This Row],[شماره پرسنلی]],Table1[[شماره پرسنلی]:[نام خانوادگی]],2,FALSE)&amp; " " &amp; VLOOKUP(Table26[[#This Row],[شماره پرسنلی]],Table1[[شماره پرسنلی]:[نام خانوادگی]],3,FALSE)</f>
        <v>#N/A</v>
      </c>
      <c r="D516" s="39" t="s">
        <v>9</v>
      </c>
      <c r="E516" s="43">
        <v>1</v>
      </c>
      <c r="F516" s="44">
        <v>548</v>
      </c>
      <c r="G516" s="46">
        <f>Table26[[#This Row],[کارکرد دوره (ساعت)]]/8*'جداول پایه'!$B$24</f>
        <v>6.8500000000000005</v>
      </c>
      <c r="H516" s="44">
        <v>91</v>
      </c>
      <c r="I516" s="44">
        <v>0</v>
      </c>
      <c r="J516" s="44">
        <v>0</v>
      </c>
      <c r="K516" s="44">
        <v>0</v>
      </c>
      <c r="L516" s="44">
        <v>0</v>
      </c>
      <c r="M516" s="45">
        <f>IF(Table26[[#This Row],[جایگاه سازمانی]]="عملیاتی",(Table26[[#This Row],[تعداد ماموریت شهری]]/7+Table26[[#This Row],[تعداد ماموریت جاده ای]]/3)*0.1+1,0)</f>
        <v>2.2999999999999998</v>
      </c>
      <c r="N516" s="45">
        <f ca="1">IF(Table26[[#This Row],[جایگاه سازمانی]]="دیسپچ",OFFSET(TblDispatch[[#Headers],[امتیاز]],MATCH(Table26[[#This Row],[تعداد تماس در دوره]]/'تنظیمات دوره'!$B$3,TblDispatch[کف],1),0)*'تنظیمات دوره'!$B$3,0)</f>
        <v>0</v>
      </c>
      <c r="O516" s="45">
        <f>IF(Table26[[#This Row],[جایگاه سازمانی]]="ستاد",(Table26[[#This Row],[تعداد بازدید میدانی در دوره]]/2+Table26[[#This Row],[تعداد فرماندهی حادثه در دوره]])*0.1+1,0)</f>
        <v>0</v>
      </c>
      <c r="P516" s="45">
        <f ca="1">SUM(Table26[[#This Row],[عملکرد دوره عملیاتی]:[عملکرد دوره ستادی]])</f>
        <v>2.2999999999999998</v>
      </c>
      <c r="Q516" s="43">
        <v>50</v>
      </c>
      <c r="R516" s="43">
        <f ca="1">OFFSET(Table10[[#Headers],[امتیاز]],MATCH(Table26[[#This Row],[رضایت]],Table10[کف],1),0)</f>
        <v>0.6</v>
      </c>
      <c r="S516" s="45" t="e">
        <f ca="1">(VLOOKUP(Table26[[#This Row],[شماره پرسنلی]],Table1[#All],16,FALSE)+Table26[[#This Row],[امتیاز کارکرد]]+Table26[[#This Row],[امتیاز رضایت]])*Table26[[#This Row],[رتبه کارمند]]*Table26[[#This Row],[امتیاز عملکرد]]</f>
        <v>#N/A</v>
      </c>
      <c r="T516" s="50" t="e">
        <f ca="1">ROUND(Table26[[#This Row],[امتیاز نهایی]]*'تنظیمات دوره'!$B$6,0)</f>
        <v>#N/A</v>
      </c>
      <c r="U516" s="43"/>
    </row>
    <row r="517" spans="1:21" x14ac:dyDescent="0.15">
      <c r="A517" s="42">
        <v>514</v>
      </c>
      <c r="B517" s="38"/>
      <c r="C517" s="39" t="e">
        <f>VLOOKUP(Table26[[#This Row],[شماره پرسنلی]],Table1[[شماره پرسنلی]:[نام خانوادگی]],2,FALSE)&amp; " " &amp; VLOOKUP(Table26[[#This Row],[شماره پرسنلی]],Table1[[شماره پرسنلی]:[نام خانوادگی]],3,FALSE)</f>
        <v>#N/A</v>
      </c>
      <c r="D517" s="39" t="s">
        <v>9</v>
      </c>
      <c r="E517" s="43">
        <v>1</v>
      </c>
      <c r="F517" s="44">
        <v>744</v>
      </c>
      <c r="G517" s="46">
        <f>Table26[[#This Row],[کارکرد دوره (ساعت)]]/8*'جداول پایه'!$B$24</f>
        <v>9.3000000000000007</v>
      </c>
      <c r="H517" s="44">
        <v>0</v>
      </c>
      <c r="I517" s="44">
        <v>34</v>
      </c>
      <c r="J517" s="44">
        <v>0</v>
      </c>
      <c r="K517" s="44">
        <v>0</v>
      </c>
      <c r="L517" s="44">
        <v>0</v>
      </c>
      <c r="M517" s="45">
        <f>IF(Table26[[#This Row],[جایگاه سازمانی]]="عملیاتی",(Table26[[#This Row],[تعداد ماموریت شهری]]/7+Table26[[#This Row],[تعداد ماموریت جاده ای]]/3)*0.1+1,0)</f>
        <v>2.1333333333333337</v>
      </c>
      <c r="N517" s="45">
        <f ca="1">IF(Table26[[#This Row],[جایگاه سازمانی]]="دیسپچ",OFFSET(TblDispatch[[#Headers],[امتیاز]],MATCH(Table26[[#This Row],[تعداد تماس در دوره]]/'تنظیمات دوره'!$B$3,TblDispatch[کف],1),0)*'تنظیمات دوره'!$B$3,0)</f>
        <v>0</v>
      </c>
      <c r="O517" s="45">
        <f>IF(Table26[[#This Row],[جایگاه سازمانی]]="ستاد",(Table26[[#This Row],[تعداد بازدید میدانی در دوره]]/2+Table26[[#This Row],[تعداد فرماندهی حادثه در دوره]])*0.1+1,0)</f>
        <v>0</v>
      </c>
      <c r="P517" s="45">
        <f ca="1">SUM(Table26[[#This Row],[عملکرد دوره عملیاتی]:[عملکرد دوره ستادی]])</f>
        <v>2.1333333333333337</v>
      </c>
      <c r="Q517" s="43">
        <v>100</v>
      </c>
      <c r="R517" s="43">
        <f ca="1">OFFSET(Table10[[#Headers],[امتیاز]],MATCH(Table26[[#This Row],[رضایت]],Table10[کف],1),0)</f>
        <v>5</v>
      </c>
      <c r="S517" s="45" t="e">
        <f ca="1">(VLOOKUP(Table26[[#This Row],[شماره پرسنلی]],Table1[#All],16,FALSE)+Table26[[#This Row],[امتیاز کارکرد]]+Table26[[#This Row],[امتیاز رضایت]])*Table26[[#This Row],[رتبه کارمند]]*Table26[[#This Row],[امتیاز عملکرد]]</f>
        <v>#N/A</v>
      </c>
      <c r="T517" s="50" t="e">
        <f ca="1">ROUND(Table26[[#This Row],[امتیاز نهایی]]*'تنظیمات دوره'!$B$6,0)</f>
        <v>#N/A</v>
      </c>
      <c r="U517" s="43"/>
    </row>
    <row r="518" spans="1:21" s="54" customFormat="1" x14ac:dyDescent="0.15">
      <c r="A518" s="42">
        <v>515</v>
      </c>
      <c r="B518" s="38"/>
      <c r="C518" s="39" t="e">
        <f>VLOOKUP(Table26[[#This Row],[شماره پرسنلی]],Table1[[شماره پرسنلی]:[نام خانوادگی]],2,FALSE)&amp; " " &amp; VLOOKUP(Table26[[#This Row],[شماره پرسنلی]],Table1[[شماره پرسنلی]:[نام خانوادگی]],3,FALSE)</f>
        <v>#N/A</v>
      </c>
      <c r="D518" s="39" t="s">
        <v>9</v>
      </c>
      <c r="E518" s="43">
        <v>1</v>
      </c>
      <c r="F518" s="44">
        <v>432</v>
      </c>
      <c r="G518" s="46">
        <f>Table26[[#This Row],[کارکرد دوره (ساعت)]]/8*'جداول پایه'!$B$24</f>
        <v>5.4</v>
      </c>
      <c r="H518" s="44">
        <v>100</v>
      </c>
      <c r="I518" s="44">
        <v>0</v>
      </c>
      <c r="J518" s="44">
        <v>0</v>
      </c>
      <c r="K518" s="44">
        <v>0</v>
      </c>
      <c r="L518" s="44">
        <v>0</v>
      </c>
      <c r="M518" s="45">
        <f>IF(Table26[[#This Row],[جایگاه سازمانی]]="عملیاتی",(Table26[[#This Row],[تعداد ماموریت شهری]]/7+Table26[[#This Row],[تعداد ماموریت جاده ای]]/3)*0.1+1,0)</f>
        <v>2.4285714285714288</v>
      </c>
      <c r="N518" s="45">
        <f ca="1">IF(Table26[[#This Row],[جایگاه سازمانی]]="دیسپچ",OFFSET(TblDispatch[[#Headers],[امتیاز]],MATCH(Table26[[#This Row],[تعداد تماس در دوره]]/'تنظیمات دوره'!$B$3,TblDispatch[کف],1),0)*'تنظیمات دوره'!$B$3,0)</f>
        <v>0</v>
      </c>
      <c r="O518" s="45">
        <f>IF(Table26[[#This Row],[جایگاه سازمانی]]="ستاد",(Table26[[#This Row],[تعداد بازدید میدانی در دوره]]/2+Table26[[#This Row],[تعداد فرماندهی حادثه در دوره]])*0.1+1,0)</f>
        <v>0</v>
      </c>
      <c r="P518" s="45">
        <f ca="1">SUM(Table26[[#This Row],[عملکرد دوره عملیاتی]:[عملکرد دوره ستادی]])</f>
        <v>2.4285714285714288</v>
      </c>
      <c r="Q518" s="43">
        <v>100</v>
      </c>
      <c r="R518" s="43">
        <f ca="1">OFFSET(Table10[[#Headers],[امتیاز]],MATCH(Table26[[#This Row],[رضایت]],Table10[کف],1),0)</f>
        <v>5</v>
      </c>
      <c r="S518" s="45" t="e">
        <f ca="1">(VLOOKUP(Table26[[#This Row],[شماره پرسنلی]],Table1[#All],16,FALSE)+Table26[[#This Row],[امتیاز کارکرد]]+Table26[[#This Row],[امتیاز رضایت]])*Table26[[#This Row],[رتبه کارمند]]*Table26[[#This Row],[امتیاز عملکرد]]</f>
        <v>#N/A</v>
      </c>
      <c r="T518" s="50" t="e">
        <f ca="1">ROUND(Table26[[#This Row],[امتیاز نهایی]]*'تنظیمات دوره'!$B$6,0)</f>
        <v>#N/A</v>
      </c>
      <c r="U518" s="43"/>
    </row>
    <row r="519" spans="1:21" x14ac:dyDescent="0.15">
      <c r="A519" s="42">
        <v>516</v>
      </c>
      <c r="B519" s="38"/>
      <c r="C519" s="39" t="e">
        <f>VLOOKUP(Table26[[#This Row],[شماره پرسنلی]],Table1[[شماره پرسنلی]:[نام خانوادگی]],2,FALSE)&amp; " " &amp; VLOOKUP(Table26[[#This Row],[شماره پرسنلی]],Table1[[شماره پرسنلی]:[نام خانوادگی]],3,FALSE)</f>
        <v>#N/A</v>
      </c>
      <c r="D519" s="39" t="s">
        <v>9</v>
      </c>
      <c r="E519" s="43">
        <v>1</v>
      </c>
      <c r="F519" s="44">
        <v>432</v>
      </c>
      <c r="G519" s="46">
        <f>Table26[[#This Row],[کارکرد دوره (ساعت)]]/8*'جداول پایه'!$B$24</f>
        <v>5.4</v>
      </c>
      <c r="H519" s="44">
        <v>154</v>
      </c>
      <c r="I519" s="44">
        <v>0</v>
      </c>
      <c r="J519" s="44">
        <v>0</v>
      </c>
      <c r="K519" s="44">
        <v>0</v>
      </c>
      <c r="L519" s="44">
        <v>0</v>
      </c>
      <c r="M519" s="45">
        <f>IF(Table26[[#This Row],[جایگاه سازمانی]]="عملیاتی",(Table26[[#This Row],[تعداد ماموریت شهری]]/7+Table26[[#This Row],[تعداد ماموریت جاده ای]]/3)*0.1+1,0)</f>
        <v>3.2</v>
      </c>
      <c r="N519" s="45">
        <f ca="1">IF(Table26[[#This Row],[جایگاه سازمانی]]="دیسپچ",OFFSET(TblDispatch[[#Headers],[امتیاز]],MATCH(Table26[[#This Row],[تعداد تماس در دوره]]/'تنظیمات دوره'!$B$3,TblDispatch[کف],1),0)*'تنظیمات دوره'!$B$3,0)</f>
        <v>0</v>
      </c>
      <c r="O519" s="45">
        <f>IF(Table26[[#This Row],[جایگاه سازمانی]]="ستاد",(Table26[[#This Row],[تعداد بازدید میدانی در دوره]]/2+Table26[[#This Row],[تعداد فرماندهی حادثه در دوره]])*0.1+1,0)</f>
        <v>0</v>
      </c>
      <c r="P519" s="45">
        <f ca="1">SUM(Table26[[#This Row],[عملکرد دوره عملیاتی]:[عملکرد دوره ستادی]])</f>
        <v>3.2</v>
      </c>
      <c r="Q519" s="43">
        <v>100</v>
      </c>
      <c r="R519" s="43">
        <f ca="1">OFFSET(Table10[[#Headers],[امتیاز]],MATCH(Table26[[#This Row],[رضایت]],Table10[کف],1),0)</f>
        <v>5</v>
      </c>
      <c r="S519" s="45" t="e">
        <f ca="1">(VLOOKUP(Table26[[#This Row],[شماره پرسنلی]],Table1[#All],16,FALSE)+Table26[[#This Row],[امتیاز کارکرد]]+Table26[[#This Row],[امتیاز رضایت]])*Table26[[#This Row],[رتبه کارمند]]*Table26[[#This Row],[امتیاز عملکرد]]</f>
        <v>#N/A</v>
      </c>
      <c r="T519" s="50" t="e">
        <f ca="1">ROUND(Table26[[#This Row],[امتیاز نهایی]]*'تنظیمات دوره'!$B$6,0)</f>
        <v>#N/A</v>
      </c>
      <c r="U519" s="43"/>
    </row>
    <row r="520" spans="1:21" s="54" customFormat="1" x14ac:dyDescent="0.15">
      <c r="A520" s="42">
        <v>517</v>
      </c>
      <c r="B520" s="38"/>
      <c r="C520" s="39" t="e">
        <f>VLOOKUP(Table26[[#This Row],[شماره پرسنلی]],Table1[[شماره پرسنلی]:[نام خانوادگی]],2,FALSE)&amp; " " &amp; VLOOKUP(Table26[[#This Row],[شماره پرسنلی]],Table1[[شماره پرسنلی]:[نام خانوادگی]],3,FALSE)</f>
        <v>#N/A</v>
      </c>
      <c r="D520" s="39" t="s">
        <v>9</v>
      </c>
      <c r="E520" s="43">
        <v>1</v>
      </c>
      <c r="F520" s="44">
        <v>360</v>
      </c>
      <c r="G520" s="46">
        <f>Table26[[#This Row],[کارکرد دوره (ساعت)]]/8*'جداول پایه'!$B$24</f>
        <v>4.5</v>
      </c>
      <c r="H520" s="44">
        <v>0</v>
      </c>
      <c r="I520" s="44">
        <v>11</v>
      </c>
      <c r="J520" s="44">
        <v>0</v>
      </c>
      <c r="K520" s="44">
        <v>0</v>
      </c>
      <c r="L520" s="44">
        <v>0</v>
      </c>
      <c r="M520" s="45">
        <f>IF(Table26[[#This Row],[جایگاه سازمانی]]="عملیاتی",(Table26[[#This Row],[تعداد ماموریت شهری]]/7+Table26[[#This Row],[تعداد ماموریت جاده ای]]/3)*0.1+1,0)</f>
        <v>1.3666666666666667</v>
      </c>
      <c r="N520" s="45">
        <f ca="1">IF(Table26[[#This Row],[جایگاه سازمانی]]="دیسپچ",OFFSET(TblDispatch[[#Headers],[امتیاز]],MATCH(Table26[[#This Row],[تعداد تماس در دوره]]/'تنظیمات دوره'!$B$3,TblDispatch[کف],1),0)*'تنظیمات دوره'!$B$3,0)</f>
        <v>0</v>
      </c>
      <c r="O520" s="45">
        <f>IF(Table26[[#This Row],[جایگاه سازمانی]]="ستاد",(Table26[[#This Row],[تعداد بازدید میدانی در دوره]]/2+Table26[[#This Row],[تعداد فرماندهی حادثه در دوره]])*0.1+1,0)</f>
        <v>0</v>
      </c>
      <c r="P520" s="45">
        <f ca="1">SUM(Table26[[#This Row],[عملکرد دوره عملیاتی]:[عملکرد دوره ستادی]])</f>
        <v>1.3666666666666667</v>
      </c>
      <c r="Q520" s="43">
        <v>100</v>
      </c>
      <c r="R520" s="43">
        <f ca="1">OFFSET(Table10[[#Headers],[امتیاز]],MATCH(Table26[[#This Row],[رضایت]],Table10[کف],1),0)</f>
        <v>5</v>
      </c>
      <c r="S520" s="45" t="e">
        <f ca="1">(VLOOKUP(Table26[[#This Row],[شماره پرسنلی]],Table1[#All],16,FALSE)+Table26[[#This Row],[امتیاز کارکرد]]+Table26[[#This Row],[امتیاز رضایت]])*Table26[[#This Row],[رتبه کارمند]]*Table26[[#This Row],[امتیاز عملکرد]]</f>
        <v>#N/A</v>
      </c>
      <c r="T520" s="50" t="e">
        <f ca="1">ROUND(Table26[[#This Row],[امتیاز نهایی]]*'تنظیمات دوره'!$B$6,0)</f>
        <v>#N/A</v>
      </c>
      <c r="U520" s="43"/>
    </row>
    <row r="521" spans="1:21" x14ac:dyDescent="0.15">
      <c r="A521" s="42">
        <v>518</v>
      </c>
      <c r="B521" s="38"/>
      <c r="C521" s="39" t="e">
        <f>VLOOKUP(Table26[[#This Row],[شماره پرسنلی]],Table1[[شماره پرسنلی]:[نام خانوادگی]],2,FALSE)&amp; " " &amp; VLOOKUP(Table26[[#This Row],[شماره پرسنلی]],Table1[[شماره پرسنلی]:[نام خانوادگی]],3,FALSE)</f>
        <v>#N/A</v>
      </c>
      <c r="D521" s="39" t="s">
        <v>9</v>
      </c>
      <c r="E521" s="43">
        <v>1</v>
      </c>
      <c r="F521" s="44">
        <v>403</v>
      </c>
      <c r="G521" s="46">
        <f>Table26[[#This Row],[کارکرد دوره (ساعت)]]/8*'جداول پایه'!$B$24</f>
        <v>5.0375000000000005</v>
      </c>
      <c r="H521" s="44">
        <v>110</v>
      </c>
      <c r="I521" s="44">
        <v>0</v>
      </c>
      <c r="J521" s="44">
        <v>0</v>
      </c>
      <c r="K521" s="44">
        <v>0</v>
      </c>
      <c r="L521" s="44">
        <v>0</v>
      </c>
      <c r="M521" s="45">
        <f>IF(Table26[[#This Row],[جایگاه سازمانی]]="عملیاتی",(Table26[[#This Row],[تعداد ماموریت شهری]]/7+Table26[[#This Row],[تعداد ماموریت جاده ای]]/3)*0.1+1,0)</f>
        <v>2.5714285714285712</v>
      </c>
      <c r="N521" s="45">
        <f ca="1">IF(Table26[[#This Row],[جایگاه سازمانی]]="دیسپچ",OFFSET(TblDispatch[[#Headers],[امتیاز]],MATCH(Table26[[#This Row],[تعداد تماس در دوره]]/'تنظیمات دوره'!$B$3,TblDispatch[کف],1),0)*'تنظیمات دوره'!$B$3,0)</f>
        <v>0</v>
      </c>
      <c r="O521" s="45">
        <f>IF(Table26[[#This Row],[جایگاه سازمانی]]="ستاد",(Table26[[#This Row],[تعداد بازدید میدانی در دوره]]/2+Table26[[#This Row],[تعداد فرماندهی حادثه در دوره]])*0.1+1,0)</f>
        <v>0</v>
      </c>
      <c r="P521" s="45">
        <f ca="1">SUM(Table26[[#This Row],[عملکرد دوره عملیاتی]:[عملکرد دوره ستادی]])</f>
        <v>2.5714285714285712</v>
      </c>
      <c r="Q521" s="43">
        <v>90</v>
      </c>
      <c r="R521" s="43">
        <f ca="1">OFFSET(Table10[[#Headers],[امتیاز]],MATCH(Table26[[#This Row],[رضایت]],Table10[کف],1),0)</f>
        <v>3.6</v>
      </c>
      <c r="S521" s="45" t="e">
        <f ca="1">(VLOOKUP(Table26[[#This Row],[شماره پرسنلی]],Table1[#All],16,FALSE)+Table26[[#This Row],[امتیاز کارکرد]]+Table26[[#This Row],[امتیاز رضایت]])*Table26[[#This Row],[رتبه کارمند]]*Table26[[#This Row],[امتیاز عملکرد]]</f>
        <v>#N/A</v>
      </c>
      <c r="T521" s="50" t="e">
        <f ca="1">ROUND(Table26[[#This Row],[امتیاز نهایی]]*'تنظیمات دوره'!$B$6,0)</f>
        <v>#N/A</v>
      </c>
      <c r="U521" s="43"/>
    </row>
    <row r="522" spans="1:21" x14ac:dyDescent="0.15">
      <c r="A522" s="42">
        <v>519</v>
      </c>
      <c r="B522" s="38"/>
      <c r="C522" s="39" t="e">
        <f>VLOOKUP(Table26[[#This Row],[شماره پرسنلی]],Table1[[شماره پرسنلی]:[نام خانوادگی]],2,FALSE)&amp; " " &amp; VLOOKUP(Table26[[#This Row],[شماره پرسنلی]],Table1[[شماره پرسنلی]:[نام خانوادگی]],3,FALSE)</f>
        <v>#N/A</v>
      </c>
      <c r="D522" s="39" t="s">
        <v>9</v>
      </c>
      <c r="E522" s="43">
        <v>1</v>
      </c>
      <c r="F522" s="44">
        <v>444</v>
      </c>
      <c r="G522" s="46">
        <f>Table26[[#This Row],[کارکرد دوره (ساعت)]]/8*'جداول پایه'!$B$24</f>
        <v>5.5500000000000007</v>
      </c>
      <c r="H522" s="44">
        <v>127</v>
      </c>
      <c r="I522" s="44">
        <v>0</v>
      </c>
      <c r="J522" s="44">
        <v>0</v>
      </c>
      <c r="K522" s="44">
        <v>0</v>
      </c>
      <c r="L522" s="44">
        <v>0</v>
      </c>
      <c r="M522" s="45">
        <f>IF(Table26[[#This Row],[جایگاه سازمانی]]="عملیاتی",(Table26[[#This Row],[تعداد ماموریت شهری]]/7+Table26[[#This Row],[تعداد ماموریت جاده ای]]/3)*0.1+1,0)</f>
        <v>2.8142857142857141</v>
      </c>
      <c r="N522" s="45">
        <f ca="1">IF(Table26[[#This Row],[جایگاه سازمانی]]="دیسپچ",OFFSET(TblDispatch[[#Headers],[امتیاز]],MATCH(Table26[[#This Row],[تعداد تماس در دوره]]/'تنظیمات دوره'!$B$3,TblDispatch[کف],1),0)*'تنظیمات دوره'!$B$3,0)</f>
        <v>0</v>
      </c>
      <c r="O522" s="45">
        <f>IF(Table26[[#This Row],[جایگاه سازمانی]]="ستاد",(Table26[[#This Row],[تعداد بازدید میدانی در دوره]]/2+Table26[[#This Row],[تعداد فرماندهی حادثه در دوره]])*0.1+1,0)</f>
        <v>0</v>
      </c>
      <c r="P522" s="45">
        <f ca="1">SUM(Table26[[#This Row],[عملکرد دوره عملیاتی]:[عملکرد دوره ستادی]])</f>
        <v>2.8142857142857141</v>
      </c>
      <c r="Q522" s="43">
        <v>100</v>
      </c>
      <c r="R522" s="43">
        <f ca="1">OFFSET(Table10[[#Headers],[امتیاز]],MATCH(Table26[[#This Row],[رضایت]],Table10[کف],1),0)</f>
        <v>5</v>
      </c>
      <c r="S522" s="45" t="e">
        <f ca="1">(VLOOKUP(Table26[[#This Row],[شماره پرسنلی]],Table1[#All],16,FALSE)+Table26[[#This Row],[امتیاز کارکرد]]+Table26[[#This Row],[امتیاز رضایت]])*Table26[[#This Row],[رتبه کارمند]]*Table26[[#This Row],[امتیاز عملکرد]]</f>
        <v>#N/A</v>
      </c>
      <c r="T522" s="50" t="e">
        <f ca="1">ROUND(Table26[[#This Row],[امتیاز نهایی]]*'تنظیمات دوره'!$B$6,0)</f>
        <v>#N/A</v>
      </c>
      <c r="U522" s="43"/>
    </row>
    <row r="523" spans="1:21" x14ac:dyDescent="0.15">
      <c r="A523" s="42">
        <v>520</v>
      </c>
      <c r="B523" s="38"/>
      <c r="C523" s="39" t="e">
        <f>VLOOKUP(Table26[[#This Row],[شماره پرسنلی]],Table1[[شماره پرسنلی]:[نام خانوادگی]],2,FALSE)&amp; " " &amp; VLOOKUP(Table26[[#This Row],[شماره پرسنلی]],Table1[[شماره پرسنلی]:[نام خانوادگی]],3,FALSE)</f>
        <v>#N/A</v>
      </c>
      <c r="D523" s="39" t="s">
        <v>9</v>
      </c>
      <c r="E523" s="43">
        <v>1</v>
      </c>
      <c r="F523" s="44">
        <v>463</v>
      </c>
      <c r="G523" s="46">
        <f>Table26[[#This Row],[کارکرد دوره (ساعت)]]/8*'جداول پایه'!$B$24</f>
        <v>5.7875000000000005</v>
      </c>
      <c r="H523" s="44">
        <v>162</v>
      </c>
      <c r="I523" s="44">
        <v>0</v>
      </c>
      <c r="J523" s="44">
        <v>0</v>
      </c>
      <c r="K523" s="44">
        <v>0</v>
      </c>
      <c r="L523" s="44">
        <v>0</v>
      </c>
      <c r="M523" s="45">
        <f>IF(Table26[[#This Row],[جایگاه سازمانی]]="عملیاتی",(Table26[[#This Row],[تعداد ماموریت شهری]]/7+Table26[[#This Row],[تعداد ماموریت جاده ای]]/3)*0.1+1,0)</f>
        <v>3.3142857142857145</v>
      </c>
      <c r="N523" s="45">
        <f ca="1">IF(Table26[[#This Row],[جایگاه سازمانی]]="دیسپچ",OFFSET(TblDispatch[[#Headers],[امتیاز]],MATCH(Table26[[#This Row],[تعداد تماس در دوره]]/'تنظیمات دوره'!$B$3,TblDispatch[کف],1),0)*'تنظیمات دوره'!$B$3,0)</f>
        <v>0</v>
      </c>
      <c r="O523" s="45">
        <f>IF(Table26[[#This Row],[جایگاه سازمانی]]="ستاد",(Table26[[#This Row],[تعداد بازدید میدانی در دوره]]/2+Table26[[#This Row],[تعداد فرماندهی حادثه در دوره]])*0.1+1,0)</f>
        <v>0</v>
      </c>
      <c r="P523" s="45">
        <f ca="1">SUM(Table26[[#This Row],[عملکرد دوره عملیاتی]:[عملکرد دوره ستادی]])</f>
        <v>3.3142857142857145</v>
      </c>
      <c r="Q523" s="43">
        <v>100</v>
      </c>
      <c r="R523" s="43">
        <f ca="1">OFFSET(Table10[[#Headers],[امتیاز]],MATCH(Table26[[#This Row],[رضایت]],Table10[کف],1),0)</f>
        <v>5</v>
      </c>
      <c r="S523" s="45" t="e">
        <f ca="1">(VLOOKUP(Table26[[#This Row],[شماره پرسنلی]],Table1[#All],16,FALSE)+Table26[[#This Row],[امتیاز کارکرد]]+Table26[[#This Row],[امتیاز رضایت]])*Table26[[#This Row],[رتبه کارمند]]*Table26[[#This Row],[امتیاز عملکرد]]</f>
        <v>#N/A</v>
      </c>
      <c r="T523" s="50" t="e">
        <f ca="1">ROUND(Table26[[#This Row],[امتیاز نهایی]]*'تنظیمات دوره'!$B$6,0)</f>
        <v>#N/A</v>
      </c>
      <c r="U523" s="43"/>
    </row>
    <row r="524" spans="1:21" x14ac:dyDescent="0.15">
      <c r="A524" s="42">
        <v>521</v>
      </c>
      <c r="B524" s="38"/>
      <c r="C524" s="39" t="e">
        <f>VLOOKUP(Table26[[#This Row],[شماره پرسنلی]],Table1[[شماره پرسنلی]:[نام خانوادگی]],2,FALSE)&amp; " " &amp; VLOOKUP(Table26[[#This Row],[شماره پرسنلی]],Table1[[شماره پرسنلی]:[نام خانوادگی]],3,FALSE)</f>
        <v>#N/A</v>
      </c>
      <c r="D524" s="39" t="s">
        <v>9</v>
      </c>
      <c r="E524" s="43">
        <v>1</v>
      </c>
      <c r="F524" s="44">
        <v>156</v>
      </c>
      <c r="G524" s="46">
        <f>Table26[[#This Row],[کارکرد دوره (ساعت)]]/8*'جداول پایه'!$B$24</f>
        <v>1.9500000000000002</v>
      </c>
      <c r="H524" s="44">
        <v>62</v>
      </c>
      <c r="I524" s="44">
        <v>0</v>
      </c>
      <c r="J524" s="44">
        <v>0</v>
      </c>
      <c r="K524" s="44">
        <v>0</v>
      </c>
      <c r="L524" s="44">
        <v>0</v>
      </c>
      <c r="M524" s="45">
        <f>IF(Table26[[#This Row],[جایگاه سازمانی]]="عملیاتی",(Table26[[#This Row],[تعداد ماموریت شهری]]/7+Table26[[#This Row],[تعداد ماموریت جاده ای]]/3)*0.1+1,0)</f>
        <v>1.8857142857142857</v>
      </c>
      <c r="N524" s="45">
        <f ca="1">IF(Table26[[#This Row],[جایگاه سازمانی]]="دیسپچ",OFFSET(TblDispatch[[#Headers],[امتیاز]],MATCH(Table26[[#This Row],[تعداد تماس در دوره]]/'تنظیمات دوره'!$B$3,TblDispatch[کف],1),0)*'تنظیمات دوره'!$B$3,0)</f>
        <v>0</v>
      </c>
      <c r="O524" s="45">
        <f>IF(Table26[[#This Row],[جایگاه سازمانی]]="ستاد",(Table26[[#This Row],[تعداد بازدید میدانی در دوره]]/2+Table26[[#This Row],[تعداد فرماندهی حادثه در دوره]])*0.1+1,0)</f>
        <v>0</v>
      </c>
      <c r="P524" s="45">
        <f ca="1">SUM(Table26[[#This Row],[عملکرد دوره عملیاتی]:[عملکرد دوره ستادی]])</f>
        <v>1.8857142857142857</v>
      </c>
      <c r="Q524" s="43">
        <v>100</v>
      </c>
      <c r="R524" s="43">
        <f ca="1">OFFSET(Table10[[#Headers],[امتیاز]],MATCH(Table26[[#This Row],[رضایت]],Table10[کف],1),0)</f>
        <v>5</v>
      </c>
      <c r="S524" s="45" t="e">
        <f ca="1">(VLOOKUP(Table26[[#This Row],[شماره پرسنلی]],Table1[#All],16,FALSE)+Table26[[#This Row],[امتیاز کارکرد]]+Table26[[#This Row],[امتیاز رضایت]])*Table26[[#This Row],[رتبه کارمند]]*Table26[[#This Row],[امتیاز عملکرد]]</f>
        <v>#N/A</v>
      </c>
      <c r="T524" s="50" t="e">
        <f ca="1">ROUND(Table26[[#This Row],[امتیاز نهایی]]*'تنظیمات دوره'!$B$6,0)</f>
        <v>#N/A</v>
      </c>
      <c r="U524" s="43"/>
    </row>
    <row r="525" spans="1:21" x14ac:dyDescent="0.15">
      <c r="A525" s="42">
        <v>522</v>
      </c>
      <c r="B525" s="38"/>
      <c r="C525" s="39" t="e">
        <f>VLOOKUP(Table26[[#This Row],[شماره پرسنلی]],Table1[[شماره پرسنلی]:[نام خانوادگی]],2,FALSE)&amp; " " &amp; VLOOKUP(Table26[[#This Row],[شماره پرسنلی]],Table1[[شماره پرسنلی]:[نام خانوادگی]],3,FALSE)</f>
        <v>#N/A</v>
      </c>
      <c r="D525" s="39" t="s">
        <v>9</v>
      </c>
      <c r="E525" s="43">
        <v>1</v>
      </c>
      <c r="F525" s="44">
        <v>344</v>
      </c>
      <c r="G525" s="46">
        <f>Table26[[#This Row],[کارکرد دوره (ساعت)]]/8*'جداول پایه'!$B$24</f>
        <v>4.3</v>
      </c>
      <c r="H525" s="44">
        <v>191</v>
      </c>
      <c r="I525" s="44">
        <v>0</v>
      </c>
      <c r="J525" s="44">
        <v>0</v>
      </c>
      <c r="K525" s="44">
        <v>0</v>
      </c>
      <c r="L525" s="44">
        <v>0</v>
      </c>
      <c r="M525" s="45">
        <f>IF(Table26[[#This Row],[جایگاه سازمانی]]="عملیاتی",(Table26[[#This Row],[تعداد ماموریت شهری]]/7+Table26[[#This Row],[تعداد ماموریت جاده ای]]/3)*0.1+1,0)</f>
        <v>3.7285714285714286</v>
      </c>
      <c r="N525" s="45">
        <f ca="1">IF(Table26[[#This Row],[جایگاه سازمانی]]="دیسپچ",OFFSET(TblDispatch[[#Headers],[امتیاز]],MATCH(Table26[[#This Row],[تعداد تماس در دوره]]/'تنظیمات دوره'!$B$3,TblDispatch[کف],1),0)*'تنظیمات دوره'!$B$3,0)</f>
        <v>0</v>
      </c>
      <c r="O525" s="45">
        <f>IF(Table26[[#This Row],[جایگاه سازمانی]]="ستاد",(Table26[[#This Row],[تعداد بازدید میدانی در دوره]]/2+Table26[[#This Row],[تعداد فرماندهی حادثه در دوره]])*0.1+1,0)</f>
        <v>0</v>
      </c>
      <c r="P525" s="45">
        <f ca="1">SUM(Table26[[#This Row],[عملکرد دوره عملیاتی]:[عملکرد دوره ستادی]])</f>
        <v>3.7285714285714286</v>
      </c>
      <c r="Q525" s="43">
        <v>90</v>
      </c>
      <c r="R525" s="43">
        <f ca="1">OFFSET(Table10[[#Headers],[امتیاز]],MATCH(Table26[[#This Row],[رضایت]],Table10[کف],1),0)</f>
        <v>3.6</v>
      </c>
      <c r="S525" s="45" t="e">
        <f ca="1">(VLOOKUP(Table26[[#This Row],[شماره پرسنلی]],Table1[#All],16,FALSE)+Table26[[#This Row],[امتیاز کارکرد]]+Table26[[#This Row],[امتیاز رضایت]])*Table26[[#This Row],[رتبه کارمند]]*Table26[[#This Row],[امتیاز عملکرد]]</f>
        <v>#N/A</v>
      </c>
      <c r="T525" s="50" t="e">
        <f ca="1">ROUND(Table26[[#This Row],[امتیاز نهایی]]*'تنظیمات دوره'!$B$6,0)</f>
        <v>#N/A</v>
      </c>
      <c r="U525" s="43"/>
    </row>
    <row r="526" spans="1:21" x14ac:dyDescent="0.15">
      <c r="A526" s="42">
        <v>523</v>
      </c>
      <c r="B526" s="38"/>
      <c r="C526" s="39" t="e">
        <f>VLOOKUP(Table26[[#This Row],[شماره پرسنلی]],Table1[[شماره پرسنلی]:[نام خانوادگی]],2,FALSE)&amp; " " &amp; VLOOKUP(Table26[[#This Row],[شماره پرسنلی]],Table1[[شماره پرسنلی]:[نام خانوادگی]],3,FALSE)</f>
        <v>#N/A</v>
      </c>
      <c r="D526" s="39" t="s">
        <v>9</v>
      </c>
      <c r="E526" s="43">
        <v>1</v>
      </c>
      <c r="F526" s="44">
        <v>372</v>
      </c>
      <c r="G526" s="46">
        <f>Table26[[#This Row],[کارکرد دوره (ساعت)]]/8*'جداول پایه'!$B$24</f>
        <v>4.6500000000000004</v>
      </c>
      <c r="H526" s="44">
        <v>136</v>
      </c>
      <c r="I526" s="44"/>
      <c r="J526" s="44">
        <v>0</v>
      </c>
      <c r="K526" s="44">
        <v>0</v>
      </c>
      <c r="L526" s="44">
        <v>0</v>
      </c>
      <c r="M526" s="45">
        <f>IF(Table26[[#This Row],[جایگاه سازمانی]]="عملیاتی",(Table26[[#This Row],[تعداد ماموریت شهری]]/7+Table26[[#This Row],[تعداد ماموریت جاده ای]]/3)*0.1+1,0)</f>
        <v>2.9428571428571431</v>
      </c>
      <c r="N526" s="45">
        <f ca="1">IF(Table26[[#This Row],[جایگاه سازمانی]]="دیسپچ",OFFSET(TblDispatch[[#Headers],[امتیاز]],MATCH(Table26[[#This Row],[تعداد تماس در دوره]]/'تنظیمات دوره'!$B$3,TblDispatch[کف],1),0)*'تنظیمات دوره'!$B$3,0)</f>
        <v>0</v>
      </c>
      <c r="O526" s="45">
        <f>IF(Table26[[#This Row],[جایگاه سازمانی]]="ستاد",(Table26[[#This Row],[تعداد بازدید میدانی در دوره]]/2+Table26[[#This Row],[تعداد فرماندهی حادثه در دوره]])*0.1+1,0)</f>
        <v>0</v>
      </c>
      <c r="P526" s="45">
        <f ca="1">SUM(Table26[[#This Row],[عملکرد دوره عملیاتی]:[عملکرد دوره ستادی]])</f>
        <v>2.9428571428571431</v>
      </c>
      <c r="Q526" s="43">
        <v>100</v>
      </c>
      <c r="R526" s="43">
        <f ca="1">OFFSET(Table10[[#Headers],[امتیاز]],MATCH(Table26[[#This Row],[رضایت]],Table10[کف],1),0)</f>
        <v>5</v>
      </c>
      <c r="S526" s="45" t="e">
        <f ca="1">(VLOOKUP(Table26[[#This Row],[شماره پرسنلی]],Table1[#All],16,FALSE)+Table26[[#This Row],[امتیاز کارکرد]]+Table26[[#This Row],[امتیاز رضایت]])*Table26[[#This Row],[رتبه کارمند]]*Table26[[#This Row],[امتیاز عملکرد]]</f>
        <v>#N/A</v>
      </c>
      <c r="T526" s="50" t="e">
        <f ca="1">ROUND(Table26[[#This Row],[امتیاز نهایی]]*'تنظیمات دوره'!$B$6,0)</f>
        <v>#N/A</v>
      </c>
      <c r="U526" s="43"/>
    </row>
    <row r="527" spans="1:21" x14ac:dyDescent="0.15">
      <c r="A527" s="42">
        <v>524</v>
      </c>
      <c r="B527" s="38"/>
      <c r="C527" s="39" t="e">
        <f>VLOOKUP(Table26[[#This Row],[شماره پرسنلی]],Table1[[شماره پرسنلی]:[نام خانوادگی]],2,FALSE)&amp; " " &amp; VLOOKUP(Table26[[#This Row],[شماره پرسنلی]],Table1[[شماره پرسنلی]:[نام خانوادگی]],3,FALSE)</f>
        <v>#N/A</v>
      </c>
      <c r="D527" s="39" t="s">
        <v>9</v>
      </c>
      <c r="E527" s="43">
        <v>1</v>
      </c>
      <c r="F527" s="44">
        <v>372</v>
      </c>
      <c r="G527" s="46">
        <f>Table26[[#This Row],[کارکرد دوره (ساعت)]]/8*'جداول پایه'!$B$24</f>
        <v>4.6500000000000004</v>
      </c>
      <c r="H527" s="44">
        <v>74</v>
      </c>
      <c r="I527" s="44">
        <v>0</v>
      </c>
      <c r="J527" s="44">
        <v>0</v>
      </c>
      <c r="K527" s="44">
        <v>0</v>
      </c>
      <c r="L527" s="44">
        <v>0</v>
      </c>
      <c r="M527" s="45">
        <f>IF(Table26[[#This Row],[جایگاه سازمانی]]="عملیاتی",(Table26[[#This Row],[تعداد ماموریت شهری]]/7+Table26[[#This Row],[تعداد ماموریت جاده ای]]/3)*0.1+1,0)</f>
        <v>2.0571428571428569</v>
      </c>
      <c r="N527" s="45">
        <f ca="1">IF(Table26[[#This Row],[جایگاه سازمانی]]="دیسپچ",OFFSET(TblDispatch[[#Headers],[امتیاز]],MATCH(Table26[[#This Row],[تعداد تماس در دوره]]/'تنظیمات دوره'!$B$3,TblDispatch[کف],1),0)*'تنظیمات دوره'!$B$3,0)</f>
        <v>0</v>
      </c>
      <c r="O527" s="45">
        <f>IF(Table26[[#This Row],[جایگاه سازمانی]]="ستاد",(Table26[[#This Row],[تعداد بازدید میدانی در دوره]]/2+Table26[[#This Row],[تعداد فرماندهی حادثه در دوره]])*0.1+1,0)</f>
        <v>0</v>
      </c>
      <c r="P527" s="45">
        <f ca="1">SUM(Table26[[#This Row],[عملکرد دوره عملیاتی]:[عملکرد دوره ستادی]])</f>
        <v>2.0571428571428569</v>
      </c>
      <c r="Q527" s="43">
        <v>85</v>
      </c>
      <c r="R527" s="43">
        <f ca="1">OFFSET(Table10[[#Headers],[امتیاز]],MATCH(Table26[[#This Row],[رضایت]],Table10[کف],1),0)</f>
        <v>3.6</v>
      </c>
      <c r="S527" s="45" t="e">
        <f ca="1">(VLOOKUP(Table26[[#This Row],[شماره پرسنلی]],Table1[#All],16,FALSE)+Table26[[#This Row],[امتیاز کارکرد]]+Table26[[#This Row],[امتیاز رضایت]])*Table26[[#This Row],[رتبه کارمند]]*Table26[[#This Row],[امتیاز عملکرد]]</f>
        <v>#N/A</v>
      </c>
      <c r="T527" s="50" t="e">
        <f ca="1">ROUND(Table26[[#This Row],[امتیاز نهایی]]*'تنظیمات دوره'!$B$6,0)</f>
        <v>#N/A</v>
      </c>
      <c r="U527" s="43"/>
    </row>
    <row r="528" spans="1:21" x14ac:dyDescent="0.15">
      <c r="A528" s="42">
        <v>525</v>
      </c>
      <c r="B528" s="38"/>
      <c r="C528" s="39" t="e">
        <f>VLOOKUP(Table26[[#This Row],[شماره پرسنلی]],Table1[[شماره پرسنلی]:[نام خانوادگی]],2,FALSE)&amp; " " &amp; VLOOKUP(Table26[[#This Row],[شماره پرسنلی]],Table1[[شماره پرسنلی]:[نام خانوادگی]],3,FALSE)</f>
        <v>#N/A</v>
      </c>
      <c r="D528" s="39" t="s">
        <v>9</v>
      </c>
      <c r="E528" s="43">
        <v>1</v>
      </c>
      <c r="F528" s="44">
        <v>348</v>
      </c>
      <c r="G528" s="46">
        <f>Table26[[#This Row],[کارکرد دوره (ساعت)]]/8*'جداول پایه'!$B$24</f>
        <v>4.3500000000000005</v>
      </c>
      <c r="H528" s="44">
        <v>99</v>
      </c>
      <c r="I528" s="44">
        <v>0</v>
      </c>
      <c r="J528" s="44">
        <v>0</v>
      </c>
      <c r="K528" s="44">
        <v>0</v>
      </c>
      <c r="L528" s="44">
        <v>0</v>
      </c>
      <c r="M528" s="45">
        <f>IF(Table26[[#This Row],[جایگاه سازمانی]]="عملیاتی",(Table26[[#This Row],[تعداد ماموریت شهری]]/7+Table26[[#This Row],[تعداد ماموریت جاده ای]]/3)*0.1+1,0)</f>
        <v>2.4142857142857146</v>
      </c>
      <c r="N528" s="45">
        <f ca="1">IF(Table26[[#This Row],[جایگاه سازمانی]]="دیسپچ",OFFSET(TblDispatch[[#Headers],[امتیاز]],MATCH(Table26[[#This Row],[تعداد تماس در دوره]]/'تنظیمات دوره'!$B$3,TblDispatch[کف],1),0)*'تنظیمات دوره'!$B$3,0)</f>
        <v>0</v>
      </c>
      <c r="O528" s="45">
        <f>IF(Table26[[#This Row],[جایگاه سازمانی]]="ستاد",(Table26[[#This Row],[تعداد بازدید میدانی در دوره]]/2+Table26[[#This Row],[تعداد فرماندهی حادثه در دوره]])*0.1+1,0)</f>
        <v>0</v>
      </c>
      <c r="P528" s="45">
        <f ca="1">SUM(Table26[[#This Row],[عملکرد دوره عملیاتی]:[عملکرد دوره ستادی]])</f>
        <v>2.4142857142857146</v>
      </c>
      <c r="Q528" s="43">
        <v>100</v>
      </c>
      <c r="R528" s="43">
        <f ca="1">OFFSET(Table10[[#Headers],[امتیاز]],MATCH(Table26[[#This Row],[رضایت]],Table10[کف],1),0)</f>
        <v>5</v>
      </c>
      <c r="S528" s="45" t="e">
        <f ca="1">(VLOOKUP(Table26[[#This Row],[شماره پرسنلی]],Table1[#All],16,FALSE)+Table26[[#This Row],[امتیاز کارکرد]]+Table26[[#This Row],[امتیاز رضایت]])*Table26[[#This Row],[رتبه کارمند]]*Table26[[#This Row],[امتیاز عملکرد]]</f>
        <v>#N/A</v>
      </c>
      <c r="T528" s="50" t="e">
        <f ca="1">ROUND(Table26[[#This Row],[امتیاز نهایی]]*'تنظیمات دوره'!$B$6,0)</f>
        <v>#N/A</v>
      </c>
      <c r="U528" s="43"/>
    </row>
    <row r="529" spans="1:21" s="54" customFormat="1" x14ac:dyDescent="0.15">
      <c r="A529" s="42">
        <v>526</v>
      </c>
      <c r="B529" s="38"/>
      <c r="C529" s="39" t="e">
        <f>VLOOKUP(Table26[[#This Row],[شماره پرسنلی]],Table1[[شماره پرسنلی]:[نام خانوادگی]],2,FALSE)&amp; " " &amp; VLOOKUP(Table26[[#This Row],[شماره پرسنلی]],Table1[[شماره پرسنلی]:[نام خانوادگی]],3,FALSE)</f>
        <v>#N/A</v>
      </c>
      <c r="D529" s="39" t="s">
        <v>9</v>
      </c>
      <c r="E529" s="43">
        <v>1</v>
      </c>
      <c r="F529" s="44">
        <v>432</v>
      </c>
      <c r="G529" s="46">
        <f>Table26[[#This Row],[کارکرد دوره (ساعت)]]/8*'جداول پایه'!$B$24</f>
        <v>5.4</v>
      </c>
      <c r="H529" s="44">
        <v>0</v>
      </c>
      <c r="I529" s="44">
        <v>22</v>
      </c>
      <c r="J529" s="44">
        <v>0</v>
      </c>
      <c r="K529" s="44">
        <v>0</v>
      </c>
      <c r="L529" s="44">
        <v>0</v>
      </c>
      <c r="M529" s="45">
        <f>IF(Table26[[#This Row],[جایگاه سازمانی]]="عملیاتی",(Table26[[#This Row],[تعداد ماموریت شهری]]/7+Table26[[#This Row],[تعداد ماموریت جاده ای]]/3)*0.1+1,0)</f>
        <v>1.7333333333333334</v>
      </c>
      <c r="N529" s="45">
        <f ca="1">IF(Table26[[#This Row],[جایگاه سازمانی]]="دیسپچ",OFFSET(TblDispatch[[#Headers],[امتیاز]],MATCH(Table26[[#This Row],[تعداد تماس در دوره]]/'تنظیمات دوره'!$B$3,TblDispatch[کف],1),0)*'تنظیمات دوره'!$B$3,0)</f>
        <v>0</v>
      </c>
      <c r="O529" s="45">
        <f>IF(Table26[[#This Row],[جایگاه سازمانی]]="ستاد",(Table26[[#This Row],[تعداد بازدید میدانی در دوره]]/2+Table26[[#This Row],[تعداد فرماندهی حادثه در دوره]])*0.1+1,0)</f>
        <v>0</v>
      </c>
      <c r="P529" s="45">
        <f ca="1">SUM(Table26[[#This Row],[عملکرد دوره عملیاتی]:[عملکرد دوره ستادی]])</f>
        <v>1.7333333333333334</v>
      </c>
      <c r="Q529" s="43">
        <v>85</v>
      </c>
      <c r="R529" s="43">
        <f ca="1">OFFSET(Table10[[#Headers],[امتیاز]],MATCH(Table26[[#This Row],[رضایت]],Table10[کف],1),0)</f>
        <v>3.6</v>
      </c>
      <c r="S529" s="45" t="e">
        <f ca="1">(VLOOKUP(Table26[[#This Row],[شماره پرسنلی]],Table1[#All],16,FALSE)+Table26[[#This Row],[امتیاز کارکرد]]+Table26[[#This Row],[امتیاز رضایت]])*Table26[[#This Row],[رتبه کارمند]]*Table26[[#This Row],[امتیاز عملکرد]]</f>
        <v>#N/A</v>
      </c>
      <c r="T529" s="50" t="e">
        <f ca="1">ROUND(Table26[[#This Row],[امتیاز نهایی]]*'تنظیمات دوره'!$B$6,0)</f>
        <v>#N/A</v>
      </c>
      <c r="U529" s="43"/>
    </row>
    <row r="530" spans="1:21" x14ac:dyDescent="0.15">
      <c r="A530" s="42">
        <v>527</v>
      </c>
      <c r="B530" s="38"/>
      <c r="C530" s="39" t="e">
        <f>VLOOKUP(Table26[[#This Row],[شماره پرسنلی]],Table1[[شماره پرسنلی]:[نام خانوادگی]],2,FALSE)&amp; " " &amp; VLOOKUP(Table26[[#This Row],[شماره پرسنلی]],Table1[[شماره پرسنلی]:[نام خانوادگی]],3,FALSE)</f>
        <v>#N/A</v>
      </c>
      <c r="D530" s="39" t="s">
        <v>9</v>
      </c>
      <c r="E530" s="43">
        <v>1</v>
      </c>
      <c r="F530" s="44">
        <v>420</v>
      </c>
      <c r="G530" s="46">
        <f>Table26[[#This Row],[کارکرد دوره (ساعت)]]/8*'جداول پایه'!$B$24</f>
        <v>5.25</v>
      </c>
      <c r="H530" s="44">
        <v>0</v>
      </c>
      <c r="I530" s="44">
        <v>41</v>
      </c>
      <c r="J530" s="44">
        <v>0</v>
      </c>
      <c r="K530" s="44">
        <v>0</v>
      </c>
      <c r="L530" s="44">
        <v>0</v>
      </c>
      <c r="M530" s="45">
        <f>IF(Table26[[#This Row],[جایگاه سازمانی]]="عملیاتی",(Table26[[#This Row],[تعداد ماموریت شهری]]/7+Table26[[#This Row],[تعداد ماموریت جاده ای]]/3)*0.1+1,0)</f>
        <v>2.3666666666666667</v>
      </c>
      <c r="N530" s="45">
        <f ca="1">IF(Table26[[#This Row],[جایگاه سازمانی]]="دیسپچ",OFFSET(TblDispatch[[#Headers],[امتیاز]],MATCH(Table26[[#This Row],[تعداد تماس در دوره]]/'تنظیمات دوره'!$B$3,TblDispatch[کف],1),0)*'تنظیمات دوره'!$B$3,0)</f>
        <v>0</v>
      </c>
      <c r="O530" s="45">
        <f>IF(Table26[[#This Row],[جایگاه سازمانی]]="ستاد",(Table26[[#This Row],[تعداد بازدید میدانی در دوره]]/2+Table26[[#This Row],[تعداد فرماندهی حادثه در دوره]])*0.1+1,0)</f>
        <v>0</v>
      </c>
      <c r="P530" s="45">
        <f ca="1">SUM(Table26[[#This Row],[عملکرد دوره عملیاتی]:[عملکرد دوره ستادی]])</f>
        <v>2.3666666666666667</v>
      </c>
      <c r="Q530" s="43">
        <v>80</v>
      </c>
      <c r="R530" s="43">
        <f ca="1">OFFSET(Table10[[#Headers],[امتیاز]],MATCH(Table26[[#This Row],[رضایت]],Table10[کف],1),0)</f>
        <v>2.5</v>
      </c>
      <c r="S530" s="45" t="e">
        <f ca="1">(VLOOKUP(Table26[[#This Row],[شماره پرسنلی]],Table1[#All],16,FALSE)+Table26[[#This Row],[امتیاز کارکرد]]+Table26[[#This Row],[امتیاز رضایت]])*Table26[[#This Row],[رتبه کارمند]]*Table26[[#This Row],[امتیاز عملکرد]]</f>
        <v>#N/A</v>
      </c>
      <c r="T530" s="50" t="e">
        <f ca="1">ROUND(Table26[[#This Row],[امتیاز نهایی]]*'تنظیمات دوره'!$B$6,0)</f>
        <v>#N/A</v>
      </c>
      <c r="U530" s="43"/>
    </row>
    <row r="531" spans="1:21" x14ac:dyDescent="0.15">
      <c r="A531" s="42">
        <v>528</v>
      </c>
      <c r="B531" s="38"/>
      <c r="C531" s="39" t="e">
        <f>VLOOKUP(Table26[[#This Row],[شماره پرسنلی]],Table1[[شماره پرسنلی]:[نام خانوادگی]],2,FALSE)&amp; " " &amp; VLOOKUP(Table26[[#This Row],[شماره پرسنلی]],Table1[[شماره پرسنلی]:[نام خانوادگی]],3,FALSE)</f>
        <v>#N/A</v>
      </c>
      <c r="D531" s="39" t="s">
        <v>9</v>
      </c>
      <c r="E531" s="43">
        <v>1</v>
      </c>
      <c r="F531" s="44">
        <v>432</v>
      </c>
      <c r="G531" s="46">
        <f>Table26[[#This Row],[کارکرد دوره (ساعت)]]/8*'جداول پایه'!$B$24</f>
        <v>5.4</v>
      </c>
      <c r="H531" s="44">
        <v>187</v>
      </c>
      <c r="I531" s="44">
        <v>0</v>
      </c>
      <c r="J531" s="44">
        <v>0</v>
      </c>
      <c r="K531" s="44">
        <v>0</v>
      </c>
      <c r="L531" s="44">
        <v>0</v>
      </c>
      <c r="M531" s="45">
        <f>IF(Table26[[#This Row],[جایگاه سازمانی]]="عملیاتی",(Table26[[#This Row],[تعداد ماموریت شهری]]/7+Table26[[#This Row],[تعداد ماموریت جاده ای]]/3)*0.1+1,0)</f>
        <v>3.6714285714285717</v>
      </c>
      <c r="N531" s="45">
        <f ca="1">IF(Table26[[#This Row],[جایگاه سازمانی]]="دیسپچ",OFFSET(TblDispatch[[#Headers],[امتیاز]],MATCH(Table26[[#This Row],[تعداد تماس در دوره]]/'تنظیمات دوره'!$B$3,TblDispatch[کف],1),0)*'تنظیمات دوره'!$B$3,0)</f>
        <v>0</v>
      </c>
      <c r="O531" s="45">
        <f>IF(Table26[[#This Row],[جایگاه سازمانی]]="ستاد",(Table26[[#This Row],[تعداد بازدید میدانی در دوره]]/2+Table26[[#This Row],[تعداد فرماندهی حادثه در دوره]])*0.1+1,0)</f>
        <v>0</v>
      </c>
      <c r="P531" s="45">
        <f ca="1">SUM(Table26[[#This Row],[عملکرد دوره عملیاتی]:[عملکرد دوره ستادی]])</f>
        <v>3.6714285714285717</v>
      </c>
      <c r="Q531" s="43">
        <v>50</v>
      </c>
      <c r="R531" s="43">
        <f ca="1">OFFSET(Table10[[#Headers],[امتیاز]],MATCH(Table26[[#This Row],[رضایت]],Table10[کف],1),0)</f>
        <v>0.6</v>
      </c>
      <c r="S531" s="45" t="e">
        <f ca="1">(VLOOKUP(Table26[[#This Row],[شماره پرسنلی]],Table1[#All],16,FALSE)+Table26[[#This Row],[امتیاز کارکرد]]+Table26[[#This Row],[امتیاز رضایت]])*Table26[[#This Row],[رتبه کارمند]]*Table26[[#This Row],[امتیاز عملکرد]]</f>
        <v>#N/A</v>
      </c>
      <c r="T531" s="50" t="e">
        <f ca="1">ROUND(Table26[[#This Row],[امتیاز نهایی]]*'تنظیمات دوره'!$B$6,0)</f>
        <v>#N/A</v>
      </c>
      <c r="U531" s="43"/>
    </row>
    <row r="532" spans="1:21" x14ac:dyDescent="0.15">
      <c r="A532" s="42">
        <v>529</v>
      </c>
      <c r="B532" s="38"/>
      <c r="C532" s="39" t="e">
        <f>VLOOKUP(Table26[[#This Row],[شماره پرسنلی]],Table1[[شماره پرسنلی]:[نام خانوادگی]],2,FALSE)&amp; " " &amp; VLOOKUP(Table26[[#This Row],[شماره پرسنلی]],Table1[[شماره پرسنلی]:[نام خانوادگی]],3,FALSE)</f>
        <v>#N/A</v>
      </c>
      <c r="D532" s="39" t="s">
        <v>9</v>
      </c>
      <c r="E532" s="43">
        <v>1</v>
      </c>
      <c r="F532" s="44">
        <v>456</v>
      </c>
      <c r="G532" s="46">
        <f>Table26[[#This Row],[کارکرد دوره (ساعت)]]/8*'جداول پایه'!$B$24</f>
        <v>5.7</v>
      </c>
      <c r="H532" s="44">
        <v>0</v>
      </c>
      <c r="I532" s="44">
        <v>18</v>
      </c>
      <c r="J532" s="44">
        <v>0</v>
      </c>
      <c r="K532" s="44">
        <v>0</v>
      </c>
      <c r="L532" s="44">
        <v>0</v>
      </c>
      <c r="M532" s="45">
        <f>IF(Table26[[#This Row],[جایگاه سازمانی]]="عملیاتی",(Table26[[#This Row],[تعداد ماموریت شهری]]/7+Table26[[#This Row],[تعداد ماموریت جاده ای]]/3)*0.1+1,0)</f>
        <v>1.6</v>
      </c>
      <c r="N532" s="45">
        <f ca="1">IF(Table26[[#This Row],[جایگاه سازمانی]]="دیسپچ",OFFSET(TblDispatch[[#Headers],[امتیاز]],MATCH(Table26[[#This Row],[تعداد تماس در دوره]]/'تنظیمات دوره'!$B$3,TblDispatch[کف],1),0)*'تنظیمات دوره'!$B$3,0)</f>
        <v>0</v>
      </c>
      <c r="O532" s="45">
        <f>IF(Table26[[#This Row],[جایگاه سازمانی]]="ستاد",(Table26[[#This Row],[تعداد بازدید میدانی در دوره]]/2+Table26[[#This Row],[تعداد فرماندهی حادثه در دوره]])*0.1+1,0)</f>
        <v>0</v>
      </c>
      <c r="P532" s="45">
        <f ca="1">SUM(Table26[[#This Row],[عملکرد دوره عملیاتی]:[عملکرد دوره ستادی]])</f>
        <v>1.6</v>
      </c>
      <c r="Q532" s="43">
        <v>100</v>
      </c>
      <c r="R532" s="43">
        <f ca="1">OFFSET(Table10[[#Headers],[امتیاز]],MATCH(Table26[[#This Row],[رضایت]],Table10[کف],1),0)</f>
        <v>5</v>
      </c>
      <c r="S532" s="45" t="e">
        <f ca="1">(VLOOKUP(Table26[[#This Row],[شماره پرسنلی]],Table1[#All],16,FALSE)+Table26[[#This Row],[امتیاز کارکرد]]+Table26[[#This Row],[امتیاز رضایت]])*Table26[[#This Row],[رتبه کارمند]]*Table26[[#This Row],[امتیاز عملکرد]]</f>
        <v>#N/A</v>
      </c>
      <c r="T532" s="50" t="e">
        <f ca="1">ROUND(Table26[[#This Row],[امتیاز نهایی]]*'تنظیمات دوره'!$B$6,0)</f>
        <v>#N/A</v>
      </c>
      <c r="U532" s="43"/>
    </row>
    <row r="533" spans="1:21" x14ac:dyDescent="0.15">
      <c r="A533" s="42">
        <v>530</v>
      </c>
      <c r="B533" s="38"/>
      <c r="C533" s="39" t="e">
        <f>VLOOKUP(Table26[[#This Row],[شماره پرسنلی]],Table1[[شماره پرسنلی]:[نام خانوادگی]],2,FALSE)&amp; " " &amp; VLOOKUP(Table26[[#This Row],[شماره پرسنلی]],Table1[[شماره پرسنلی]:[نام خانوادگی]],3,FALSE)</f>
        <v>#N/A</v>
      </c>
      <c r="D533" s="39" t="s">
        <v>9</v>
      </c>
      <c r="E533" s="43">
        <v>1</v>
      </c>
      <c r="F533" s="44">
        <v>372</v>
      </c>
      <c r="G533" s="46">
        <f>Table26[[#This Row],[کارکرد دوره (ساعت)]]/8*'جداول پایه'!$B$24</f>
        <v>4.6500000000000004</v>
      </c>
      <c r="H533" s="44">
        <v>0</v>
      </c>
      <c r="I533" s="44">
        <v>35</v>
      </c>
      <c r="J533" s="44">
        <v>0</v>
      </c>
      <c r="K533" s="44">
        <v>0</v>
      </c>
      <c r="L533" s="44">
        <v>0</v>
      </c>
      <c r="M533" s="45">
        <f>IF(Table26[[#This Row],[جایگاه سازمانی]]="عملیاتی",(Table26[[#This Row],[تعداد ماموریت شهری]]/7+Table26[[#This Row],[تعداد ماموریت جاده ای]]/3)*0.1+1,0)</f>
        <v>2.166666666666667</v>
      </c>
      <c r="N533" s="45">
        <f ca="1">IF(Table26[[#This Row],[جایگاه سازمانی]]="دیسپچ",OFFSET(TblDispatch[[#Headers],[امتیاز]],MATCH(Table26[[#This Row],[تعداد تماس در دوره]]/'تنظیمات دوره'!$B$3,TblDispatch[کف],1),0)*'تنظیمات دوره'!$B$3,0)</f>
        <v>0</v>
      </c>
      <c r="O533" s="45">
        <f>IF(Table26[[#This Row],[جایگاه سازمانی]]="ستاد",(Table26[[#This Row],[تعداد بازدید میدانی در دوره]]/2+Table26[[#This Row],[تعداد فرماندهی حادثه در دوره]])*0.1+1,0)</f>
        <v>0</v>
      </c>
      <c r="P533" s="45">
        <f ca="1">SUM(Table26[[#This Row],[عملکرد دوره عملیاتی]:[عملکرد دوره ستادی]])</f>
        <v>2.166666666666667</v>
      </c>
      <c r="Q533" s="43">
        <v>100</v>
      </c>
      <c r="R533" s="43">
        <f ca="1">OFFSET(Table10[[#Headers],[امتیاز]],MATCH(Table26[[#This Row],[رضایت]],Table10[کف],1),0)</f>
        <v>5</v>
      </c>
      <c r="S533" s="45" t="e">
        <f ca="1">(VLOOKUP(Table26[[#This Row],[شماره پرسنلی]],Table1[#All],16,FALSE)+Table26[[#This Row],[امتیاز کارکرد]]+Table26[[#This Row],[امتیاز رضایت]])*Table26[[#This Row],[رتبه کارمند]]*Table26[[#This Row],[امتیاز عملکرد]]</f>
        <v>#N/A</v>
      </c>
      <c r="T533" s="50" t="e">
        <f ca="1">ROUND(Table26[[#This Row],[امتیاز نهایی]]*'تنظیمات دوره'!$B$6,0)</f>
        <v>#N/A</v>
      </c>
      <c r="U533" s="43"/>
    </row>
    <row r="534" spans="1:21" s="54" customFormat="1" x14ac:dyDescent="0.15">
      <c r="A534" s="42">
        <v>531</v>
      </c>
      <c r="B534" s="38"/>
      <c r="C534" s="39" t="e">
        <f>VLOOKUP(Table26[[#This Row],[شماره پرسنلی]],Table1[[شماره پرسنلی]:[نام خانوادگی]],2,FALSE)&amp; " " &amp; VLOOKUP(Table26[[#This Row],[شماره پرسنلی]],Table1[[شماره پرسنلی]:[نام خانوادگی]],3,FALSE)</f>
        <v>#N/A</v>
      </c>
      <c r="D534" s="39" t="s">
        <v>9</v>
      </c>
      <c r="E534" s="43">
        <v>1</v>
      </c>
      <c r="F534" s="44">
        <v>288</v>
      </c>
      <c r="G534" s="46">
        <f>Table26[[#This Row],[کارکرد دوره (ساعت)]]/8*'جداول پایه'!$B$24</f>
        <v>3.6</v>
      </c>
      <c r="H534" s="44">
        <v>0</v>
      </c>
      <c r="I534" s="44">
        <v>15</v>
      </c>
      <c r="J534" s="44">
        <v>0</v>
      </c>
      <c r="K534" s="44">
        <v>0</v>
      </c>
      <c r="L534" s="44">
        <v>0</v>
      </c>
      <c r="M534" s="45">
        <f>IF(Table26[[#This Row],[جایگاه سازمانی]]="عملیاتی",(Table26[[#This Row],[تعداد ماموریت شهری]]/7+Table26[[#This Row],[تعداد ماموریت جاده ای]]/3)*0.1+1,0)</f>
        <v>1.5</v>
      </c>
      <c r="N534" s="45">
        <f ca="1">IF(Table26[[#This Row],[جایگاه سازمانی]]="دیسپچ",OFFSET(TblDispatch[[#Headers],[امتیاز]],MATCH(Table26[[#This Row],[تعداد تماس در دوره]]/'تنظیمات دوره'!$B$3,TblDispatch[کف],1),0)*'تنظیمات دوره'!$B$3,0)</f>
        <v>0</v>
      </c>
      <c r="O534" s="45">
        <f>IF(Table26[[#This Row],[جایگاه سازمانی]]="ستاد",(Table26[[#This Row],[تعداد بازدید میدانی در دوره]]/2+Table26[[#This Row],[تعداد فرماندهی حادثه در دوره]])*0.1+1,0)</f>
        <v>0</v>
      </c>
      <c r="P534" s="45">
        <f ca="1">SUM(Table26[[#This Row],[عملکرد دوره عملیاتی]:[عملکرد دوره ستادی]])</f>
        <v>1.5</v>
      </c>
      <c r="Q534" s="43">
        <v>90</v>
      </c>
      <c r="R534" s="43">
        <f ca="1">OFFSET(Table10[[#Headers],[امتیاز]],MATCH(Table26[[#This Row],[رضایت]],Table10[کف],1),0)</f>
        <v>3.6</v>
      </c>
      <c r="S534" s="45" t="e">
        <f ca="1">(VLOOKUP(Table26[[#This Row],[شماره پرسنلی]],Table1[#All],16,FALSE)+Table26[[#This Row],[امتیاز کارکرد]]+Table26[[#This Row],[امتیاز رضایت]])*Table26[[#This Row],[رتبه کارمند]]*Table26[[#This Row],[امتیاز عملکرد]]</f>
        <v>#N/A</v>
      </c>
      <c r="T534" s="50" t="e">
        <f ca="1">ROUND(Table26[[#This Row],[امتیاز نهایی]]*'تنظیمات دوره'!$B$6,0)</f>
        <v>#N/A</v>
      </c>
      <c r="U534" s="43"/>
    </row>
    <row r="535" spans="1:21" s="54" customFormat="1" x14ac:dyDescent="0.15">
      <c r="A535" s="42">
        <v>532</v>
      </c>
      <c r="B535" s="38"/>
      <c r="C535" s="39" t="e">
        <f>VLOOKUP(Table26[[#This Row],[شماره پرسنلی]],Table1[[شماره پرسنلی]:[نام خانوادگی]],2,FALSE)&amp; " " &amp; VLOOKUP(Table26[[#This Row],[شماره پرسنلی]],Table1[[شماره پرسنلی]:[نام خانوادگی]],3,FALSE)</f>
        <v>#N/A</v>
      </c>
      <c r="D535" s="39" t="s">
        <v>9</v>
      </c>
      <c r="E535" s="43">
        <v>1</v>
      </c>
      <c r="F535" s="44">
        <v>408</v>
      </c>
      <c r="G535" s="46">
        <f>Table26[[#This Row],[کارکرد دوره (ساعت)]]/8*'جداول پایه'!$B$24</f>
        <v>5.1000000000000005</v>
      </c>
      <c r="H535" s="44">
        <v>166</v>
      </c>
      <c r="I535" s="44">
        <v>0</v>
      </c>
      <c r="J535" s="44">
        <v>0</v>
      </c>
      <c r="K535" s="44">
        <v>0</v>
      </c>
      <c r="L535" s="44">
        <v>0</v>
      </c>
      <c r="M535" s="45">
        <f>IF(Table26[[#This Row],[جایگاه سازمانی]]="عملیاتی",(Table26[[#This Row],[تعداد ماموریت شهری]]/7+Table26[[#This Row],[تعداد ماموریت جاده ای]]/3)*0.1+1,0)</f>
        <v>3.3714285714285714</v>
      </c>
      <c r="N535" s="45">
        <f ca="1">IF(Table26[[#This Row],[جایگاه سازمانی]]="دیسپچ",OFFSET(TblDispatch[[#Headers],[امتیاز]],MATCH(Table26[[#This Row],[تعداد تماس در دوره]]/'تنظیمات دوره'!$B$3,TblDispatch[کف],1),0)*'تنظیمات دوره'!$B$3,0)</f>
        <v>0</v>
      </c>
      <c r="O535" s="45">
        <f>IF(Table26[[#This Row],[جایگاه سازمانی]]="ستاد",(Table26[[#This Row],[تعداد بازدید میدانی در دوره]]/2+Table26[[#This Row],[تعداد فرماندهی حادثه در دوره]])*0.1+1,0)</f>
        <v>0</v>
      </c>
      <c r="P535" s="45">
        <f ca="1">SUM(Table26[[#This Row],[عملکرد دوره عملیاتی]:[عملکرد دوره ستادی]])</f>
        <v>3.3714285714285714</v>
      </c>
      <c r="Q535" s="43">
        <v>100</v>
      </c>
      <c r="R535" s="43">
        <f ca="1">OFFSET(Table10[[#Headers],[امتیاز]],MATCH(Table26[[#This Row],[رضایت]],Table10[کف],1),0)</f>
        <v>5</v>
      </c>
      <c r="S535" s="45" t="e">
        <f ca="1">(VLOOKUP(Table26[[#This Row],[شماره پرسنلی]],Table1[#All],16,FALSE)+Table26[[#This Row],[امتیاز کارکرد]]+Table26[[#This Row],[امتیاز رضایت]])*Table26[[#This Row],[رتبه کارمند]]*Table26[[#This Row],[امتیاز عملکرد]]</f>
        <v>#N/A</v>
      </c>
      <c r="T535" s="50" t="e">
        <f ca="1">ROUND(Table26[[#This Row],[امتیاز نهایی]]*'تنظیمات دوره'!$B$6,0)</f>
        <v>#N/A</v>
      </c>
      <c r="U535" s="43"/>
    </row>
    <row r="536" spans="1:21" s="54" customFormat="1" x14ac:dyDescent="0.15">
      <c r="A536" s="42">
        <v>533</v>
      </c>
      <c r="B536" s="38"/>
      <c r="C536" s="39" t="e">
        <f>VLOOKUP(Table26[[#This Row],[شماره پرسنلی]],Table1[[شماره پرسنلی]:[نام خانوادگی]],2,FALSE)&amp; " " &amp; VLOOKUP(Table26[[#This Row],[شماره پرسنلی]],Table1[[شماره پرسنلی]:[نام خانوادگی]],3,FALSE)</f>
        <v>#N/A</v>
      </c>
      <c r="D536" s="39" t="s">
        <v>9</v>
      </c>
      <c r="E536" s="43">
        <v>1</v>
      </c>
      <c r="F536" s="44">
        <v>372</v>
      </c>
      <c r="G536" s="46">
        <f>Table26[[#This Row],[کارکرد دوره (ساعت)]]/8*'جداول پایه'!$B$24</f>
        <v>4.6500000000000004</v>
      </c>
      <c r="H536" s="44">
        <v>157</v>
      </c>
      <c r="I536" s="44">
        <v>0</v>
      </c>
      <c r="J536" s="44">
        <v>0</v>
      </c>
      <c r="K536" s="44">
        <v>0</v>
      </c>
      <c r="L536" s="44">
        <v>0</v>
      </c>
      <c r="M536" s="45">
        <f>IF(Table26[[#This Row],[جایگاه سازمانی]]="عملیاتی",(Table26[[#This Row],[تعداد ماموریت شهری]]/7+Table26[[#This Row],[تعداد ماموریت جاده ای]]/3)*0.1+1,0)</f>
        <v>3.2428571428571429</v>
      </c>
      <c r="N536" s="45">
        <f ca="1">IF(Table26[[#This Row],[جایگاه سازمانی]]="دیسپچ",OFFSET(TblDispatch[[#Headers],[امتیاز]],MATCH(Table26[[#This Row],[تعداد تماس در دوره]]/'تنظیمات دوره'!$B$3,TblDispatch[کف],1),0)*'تنظیمات دوره'!$B$3,0)</f>
        <v>0</v>
      </c>
      <c r="O536" s="45">
        <f>IF(Table26[[#This Row],[جایگاه سازمانی]]="ستاد",(Table26[[#This Row],[تعداد بازدید میدانی در دوره]]/2+Table26[[#This Row],[تعداد فرماندهی حادثه در دوره]])*0.1+1,0)</f>
        <v>0</v>
      </c>
      <c r="P536" s="45">
        <f ca="1">SUM(Table26[[#This Row],[عملکرد دوره عملیاتی]:[عملکرد دوره ستادی]])</f>
        <v>3.2428571428571429</v>
      </c>
      <c r="Q536" s="43">
        <v>95</v>
      </c>
      <c r="R536" s="43">
        <f ca="1">OFFSET(Table10[[#Headers],[امتیاز]],MATCH(Table26[[#This Row],[رضایت]],Table10[کف],1),0)</f>
        <v>5</v>
      </c>
      <c r="S536" s="45" t="e">
        <f ca="1">(VLOOKUP(Table26[[#This Row],[شماره پرسنلی]],Table1[#All],16,FALSE)+Table26[[#This Row],[امتیاز کارکرد]]+Table26[[#This Row],[امتیاز رضایت]])*Table26[[#This Row],[رتبه کارمند]]*Table26[[#This Row],[امتیاز عملکرد]]</f>
        <v>#N/A</v>
      </c>
      <c r="T536" s="50" t="e">
        <f ca="1">ROUND(Table26[[#This Row],[امتیاز نهایی]]*'تنظیمات دوره'!$B$6,0)</f>
        <v>#N/A</v>
      </c>
      <c r="U536" s="43"/>
    </row>
    <row r="537" spans="1:21" s="54" customFormat="1" x14ac:dyDescent="0.15">
      <c r="A537" s="42">
        <v>534</v>
      </c>
      <c r="B537" s="38"/>
      <c r="C537" s="38" t="e">
        <f>VLOOKUP(Table26[[#This Row],[شماره پرسنلی]],Table1[[شماره پرسنلی]:[نام خانوادگی]],2,FALSE)&amp; " " &amp; VLOOKUP(Table26[[#This Row],[شماره پرسنلی]],Table1[[شماره پرسنلی]:[نام خانوادگی]],3,FALSE)</f>
        <v>#N/A</v>
      </c>
      <c r="D537" s="39" t="s">
        <v>9</v>
      </c>
      <c r="E537" s="43">
        <v>1</v>
      </c>
      <c r="F537" s="44">
        <v>396</v>
      </c>
      <c r="G537" s="46">
        <f>Table26[[#This Row],[کارکرد دوره (ساعت)]]/8*'جداول پایه'!$B$24</f>
        <v>4.95</v>
      </c>
      <c r="H537" s="44">
        <v>159</v>
      </c>
      <c r="I537" s="44">
        <v>0</v>
      </c>
      <c r="J537" s="44">
        <v>0</v>
      </c>
      <c r="K537" s="44">
        <v>0</v>
      </c>
      <c r="L537" s="44">
        <v>0</v>
      </c>
      <c r="M537" s="45">
        <f>IF(Table26[[#This Row],[جایگاه سازمانی]]="عملیاتی",(Table26[[#This Row],[تعداد ماموریت شهری]]/7+Table26[[#This Row],[تعداد ماموریت جاده ای]]/3)*0.1+1,0)</f>
        <v>3.2714285714285718</v>
      </c>
      <c r="N537" s="45">
        <f ca="1">IF(Table26[[#This Row],[جایگاه سازمانی]]="دیسپچ",OFFSET(TblDispatch[[#Headers],[امتیاز]],MATCH(Table26[[#This Row],[تعداد تماس در دوره]]/'تنظیمات دوره'!$B$3,TblDispatch[کف],1),0)*'تنظیمات دوره'!$B$3,0)</f>
        <v>0</v>
      </c>
      <c r="O537" s="45">
        <f>IF(Table26[[#This Row],[جایگاه سازمانی]]="ستاد",(Table26[[#This Row],[تعداد بازدید میدانی در دوره]]/2+Table26[[#This Row],[تعداد فرماندهی حادثه در دوره]])*0.1+1,0)</f>
        <v>0</v>
      </c>
      <c r="P537" s="45">
        <f ca="1">SUM(Table26[[#This Row],[عملکرد دوره عملیاتی]:[عملکرد دوره ستادی]])</f>
        <v>3.2714285714285718</v>
      </c>
      <c r="Q537" s="43">
        <v>95</v>
      </c>
      <c r="R537" s="43">
        <f ca="1">OFFSET(Table10[[#Headers],[امتیاز]],MATCH(Table26[[#This Row],[رضایت]],Table10[کف],1),0)</f>
        <v>5</v>
      </c>
      <c r="S537" s="45" t="e">
        <f ca="1">(VLOOKUP(Table26[[#This Row],[شماره پرسنلی]],Table1[#All],16,FALSE)+Table26[[#This Row],[امتیاز کارکرد]]+Table26[[#This Row],[امتیاز رضایت]])*Table26[[#This Row],[رتبه کارمند]]*Table26[[#This Row],[امتیاز عملکرد]]</f>
        <v>#N/A</v>
      </c>
      <c r="T537" s="50" t="e">
        <f ca="1">ROUND(Table26[[#This Row],[امتیاز نهایی]]*'تنظیمات دوره'!$B$6,0)</f>
        <v>#N/A</v>
      </c>
      <c r="U537" s="43"/>
    </row>
    <row r="538" spans="1:21" s="54" customFormat="1" x14ac:dyDescent="0.15">
      <c r="A538" s="42">
        <v>535</v>
      </c>
      <c r="B538" s="38"/>
      <c r="C538" s="39" t="e">
        <f>VLOOKUP(Table26[[#This Row],[شماره پرسنلی]],Table1[[شماره پرسنلی]:[نام خانوادگی]],2,FALSE)&amp; " " &amp; VLOOKUP(Table26[[#This Row],[شماره پرسنلی]],Table1[[شماره پرسنلی]:[نام خانوادگی]],3,FALSE)</f>
        <v>#N/A</v>
      </c>
      <c r="D538" s="39" t="s">
        <v>9</v>
      </c>
      <c r="E538" s="43">
        <v>1</v>
      </c>
      <c r="F538" s="44">
        <v>120</v>
      </c>
      <c r="G538" s="45">
        <f>Table26[[#This Row],[کارکرد دوره (ساعت)]]/8*'جداول پایه'!$B$24</f>
        <v>1.5</v>
      </c>
      <c r="H538" s="44">
        <v>121</v>
      </c>
      <c r="I538" s="44">
        <v>0</v>
      </c>
      <c r="J538" s="44">
        <v>0</v>
      </c>
      <c r="K538" s="44">
        <v>0</v>
      </c>
      <c r="L538" s="44">
        <v>0</v>
      </c>
      <c r="M538" s="45">
        <f>IF(Table26[[#This Row],[جایگاه سازمانی]]="عملیاتی",(Table26[[#This Row],[تعداد ماموریت شهری]]/7+Table26[[#This Row],[تعداد ماموریت جاده ای]]/3)*0.1+1,0)</f>
        <v>2.7285714285714286</v>
      </c>
      <c r="N538" s="45">
        <f ca="1">IF(Table26[[#This Row],[جایگاه سازمانی]]="دیسپچ",OFFSET(TblDispatch[[#Headers],[امتیاز]],MATCH(Table26[[#This Row],[تعداد تماس در دوره]]/'تنظیمات دوره'!$B$3,TblDispatch[کف],1),0)*'تنظیمات دوره'!$B$3,0)</f>
        <v>0</v>
      </c>
      <c r="O538" s="45">
        <f>IF(Table26[[#This Row],[جایگاه سازمانی]]="ستاد",(Table26[[#This Row],[تعداد بازدید میدانی در دوره]]/2+Table26[[#This Row],[تعداد فرماندهی حادثه در دوره]])*0.1+1,0)</f>
        <v>0</v>
      </c>
      <c r="P538" s="45">
        <f ca="1">SUM(Table26[[#This Row],[عملکرد دوره عملیاتی]:[عملکرد دوره ستادی]])</f>
        <v>2.7285714285714286</v>
      </c>
      <c r="Q538" s="43">
        <v>100</v>
      </c>
      <c r="R538" s="43">
        <f ca="1">OFFSET(Table10[[#Headers],[امتیاز]],MATCH(Table26[[#This Row],[رضایت]],Table10[کف],1),0)</f>
        <v>5</v>
      </c>
      <c r="S538" s="45" t="e">
        <f ca="1">(VLOOKUP(Table26[[#This Row],[شماره پرسنلی]],Table1[#All],16,FALSE)+Table26[[#This Row],[امتیاز کارکرد]]+Table26[[#This Row],[امتیاز رضایت]])*Table26[[#This Row],[رتبه کارمند]]*Table26[[#This Row],[امتیاز عملکرد]]</f>
        <v>#N/A</v>
      </c>
      <c r="T538" s="50" t="e">
        <f ca="1">ROUND(Table26[[#This Row],[امتیاز نهایی]]*'تنظیمات دوره'!$B$6,0)</f>
        <v>#N/A</v>
      </c>
      <c r="U538" s="43"/>
    </row>
    <row r="539" spans="1:21" s="54" customFormat="1" x14ac:dyDescent="0.15">
      <c r="A539" s="42">
        <v>536</v>
      </c>
      <c r="B539" s="38"/>
      <c r="C539" s="39" t="e">
        <f>VLOOKUP(Table26[[#This Row],[شماره پرسنلی]],Table1[[شماره پرسنلی]:[نام خانوادگی]],2,FALSE)&amp; " " &amp; VLOOKUP(Table26[[#This Row],[شماره پرسنلی]],Table1[[شماره پرسنلی]:[نام خانوادگی]],3,FALSE)</f>
        <v>#N/A</v>
      </c>
      <c r="D539" s="39" t="s">
        <v>9</v>
      </c>
      <c r="E539" s="43">
        <v>1</v>
      </c>
      <c r="F539" s="44">
        <v>426</v>
      </c>
      <c r="G539" s="45">
        <f>Table26[[#This Row],[کارکرد دوره (ساعت)]]/8*'جداول پایه'!$B$24</f>
        <v>5.3250000000000002</v>
      </c>
      <c r="H539" s="44">
        <v>133</v>
      </c>
      <c r="I539" s="44">
        <v>0</v>
      </c>
      <c r="J539" s="44">
        <v>0</v>
      </c>
      <c r="K539" s="44">
        <v>0</v>
      </c>
      <c r="L539" s="44">
        <v>0</v>
      </c>
      <c r="M539" s="45">
        <f>IF(Table26[[#This Row],[جایگاه سازمانی]]="عملیاتی",(Table26[[#This Row],[تعداد ماموریت شهری]]/7+Table26[[#This Row],[تعداد ماموریت جاده ای]]/3)*0.1+1,0)</f>
        <v>2.9000000000000004</v>
      </c>
      <c r="N539" s="45">
        <f ca="1">IF(Table26[[#This Row],[جایگاه سازمانی]]="دیسپچ",OFFSET(TblDispatch[[#Headers],[امتیاز]],MATCH(Table26[[#This Row],[تعداد تماس در دوره]]/'تنظیمات دوره'!$B$3,TblDispatch[کف],1),0)*'تنظیمات دوره'!$B$3,0)</f>
        <v>0</v>
      </c>
      <c r="O539" s="45">
        <f>IF(Table26[[#This Row],[جایگاه سازمانی]]="ستاد",(Table26[[#This Row],[تعداد بازدید میدانی در دوره]]/2+Table26[[#This Row],[تعداد فرماندهی حادثه در دوره]])*0.1+1,0)</f>
        <v>0</v>
      </c>
      <c r="P539" s="45">
        <f ca="1">SUM(Table26[[#This Row],[عملکرد دوره عملیاتی]:[عملکرد دوره ستادی]])</f>
        <v>2.9000000000000004</v>
      </c>
      <c r="Q539" s="43">
        <v>90</v>
      </c>
      <c r="R539" s="43">
        <f ca="1">OFFSET(Table10[[#Headers],[امتیاز]],MATCH(Table26[[#This Row],[رضایت]],Table10[کف],1),0)</f>
        <v>3.6</v>
      </c>
      <c r="S539" s="45" t="e">
        <f ca="1">(VLOOKUP(Table26[[#This Row],[شماره پرسنلی]],Table1[#All],16,FALSE)+Table26[[#This Row],[امتیاز کارکرد]]+Table26[[#This Row],[امتیاز رضایت]])*Table26[[#This Row],[رتبه کارمند]]*Table26[[#This Row],[امتیاز عملکرد]]</f>
        <v>#N/A</v>
      </c>
      <c r="T539" s="50" t="e">
        <f ca="1">ROUND(Table26[[#This Row],[امتیاز نهایی]]*'تنظیمات دوره'!$B$6,0)</f>
        <v>#N/A</v>
      </c>
      <c r="U539" s="43"/>
    </row>
    <row r="540" spans="1:21" x14ac:dyDescent="0.15">
      <c r="A540" s="42">
        <v>537</v>
      </c>
      <c r="B540" s="38"/>
      <c r="C540" s="39" t="e">
        <f>VLOOKUP(Table26[[#This Row],[شماره پرسنلی]],Table1[[شماره پرسنلی]:[نام خانوادگی]],2,FALSE)&amp; " " &amp; VLOOKUP(Table26[[#This Row],[شماره پرسنلی]],Table1[[شماره پرسنلی]:[نام خانوادگی]],3,FALSE)</f>
        <v>#N/A</v>
      </c>
      <c r="D540" s="39" t="s">
        <v>9</v>
      </c>
      <c r="E540" s="43">
        <v>1</v>
      </c>
      <c r="F540" s="44">
        <v>572</v>
      </c>
      <c r="G540" s="45">
        <f>Table26[[#This Row],[کارکرد دوره (ساعت)]]/8*'جداول پایه'!$B$24</f>
        <v>7.15</v>
      </c>
      <c r="H540" s="44">
        <v>147</v>
      </c>
      <c r="I540" s="44">
        <v>0</v>
      </c>
      <c r="J540" s="44">
        <v>0</v>
      </c>
      <c r="K540" s="44">
        <v>0</v>
      </c>
      <c r="L540" s="44">
        <v>0</v>
      </c>
      <c r="M540" s="45">
        <f>IF(Table26[[#This Row],[جایگاه سازمانی]]="عملیاتی",(Table26[[#This Row],[تعداد ماموریت شهری]]/7+Table26[[#This Row],[تعداد ماموریت جاده ای]]/3)*0.1+1,0)</f>
        <v>3.1</v>
      </c>
      <c r="N540" s="45">
        <f ca="1">IF(Table26[[#This Row],[جایگاه سازمانی]]="دیسپچ",OFFSET(TblDispatch[[#Headers],[امتیاز]],MATCH(Table26[[#This Row],[تعداد تماس در دوره]]/'تنظیمات دوره'!$B$3,TblDispatch[کف],1),0)*'تنظیمات دوره'!$B$3,0)</f>
        <v>0</v>
      </c>
      <c r="O540" s="45">
        <f>IF(Table26[[#This Row],[جایگاه سازمانی]]="ستاد",(Table26[[#This Row],[تعداد بازدید میدانی در دوره]]/2+Table26[[#This Row],[تعداد فرماندهی حادثه در دوره]])*0.1+1,0)</f>
        <v>0</v>
      </c>
      <c r="P540" s="45">
        <f ca="1">SUM(Table26[[#This Row],[عملکرد دوره عملیاتی]:[عملکرد دوره ستادی]])</f>
        <v>3.1</v>
      </c>
      <c r="Q540" s="43">
        <v>90</v>
      </c>
      <c r="R540" s="43">
        <f ca="1">OFFSET(Table10[[#Headers],[امتیاز]],MATCH(Table26[[#This Row],[رضایت]],Table10[کف],1),0)</f>
        <v>3.6</v>
      </c>
      <c r="S540" s="45" t="e">
        <f ca="1">(VLOOKUP(Table26[[#This Row],[شماره پرسنلی]],Table1[#All],16,FALSE)+Table26[[#This Row],[امتیاز کارکرد]]+Table26[[#This Row],[امتیاز رضایت]])*Table26[[#This Row],[رتبه کارمند]]*Table26[[#This Row],[امتیاز عملکرد]]</f>
        <v>#N/A</v>
      </c>
      <c r="T540" s="50" t="e">
        <f ca="1">ROUND(Table26[[#This Row],[امتیاز نهایی]]*'تنظیمات دوره'!$B$6,0)</f>
        <v>#N/A</v>
      </c>
      <c r="U540" s="43"/>
    </row>
    <row r="541" spans="1:21" x14ac:dyDescent="0.15">
      <c r="A541" s="42">
        <v>538</v>
      </c>
      <c r="B541" s="38"/>
      <c r="C541" s="39" t="e">
        <f>VLOOKUP(Table26[[#This Row],[شماره پرسنلی]],Table1[[شماره پرسنلی]:[نام خانوادگی]],2,FALSE)&amp; " " &amp; VLOOKUP(Table26[[#This Row],[شماره پرسنلی]],Table1[[شماره پرسنلی]:[نام خانوادگی]],3,FALSE)</f>
        <v>#N/A</v>
      </c>
      <c r="D541" s="39" t="s">
        <v>9</v>
      </c>
      <c r="E541" s="43">
        <v>1</v>
      </c>
      <c r="F541" s="44">
        <v>444</v>
      </c>
      <c r="G541" s="45">
        <f>Table26[[#This Row],[کارکرد دوره (ساعت)]]/8*'جداول پایه'!$B$24</f>
        <v>5.5500000000000007</v>
      </c>
      <c r="H541" s="44">
        <v>0</v>
      </c>
      <c r="I541" s="44">
        <v>30</v>
      </c>
      <c r="J541" s="44">
        <v>0</v>
      </c>
      <c r="K541" s="44">
        <v>0</v>
      </c>
      <c r="L541" s="44">
        <v>0</v>
      </c>
      <c r="M541" s="45">
        <f>IF(Table26[[#This Row],[جایگاه سازمانی]]="عملیاتی",(Table26[[#This Row],[تعداد ماموریت شهری]]/7+Table26[[#This Row],[تعداد ماموریت جاده ای]]/3)*0.1+1,0)</f>
        <v>2</v>
      </c>
      <c r="N541" s="45">
        <f ca="1">IF(Table26[[#This Row],[جایگاه سازمانی]]="دیسپچ",OFFSET(TblDispatch[[#Headers],[امتیاز]],MATCH(Table26[[#This Row],[تعداد تماس در دوره]]/'تنظیمات دوره'!$B$3,TblDispatch[کف],1),0)*'تنظیمات دوره'!$B$3,0)</f>
        <v>0</v>
      </c>
      <c r="O541" s="45">
        <f>IF(Table26[[#This Row],[جایگاه سازمانی]]="ستاد",(Table26[[#This Row],[تعداد بازدید میدانی در دوره]]/2+Table26[[#This Row],[تعداد فرماندهی حادثه در دوره]])*0.1+1,0)</f>
        <v>0</v>
      </c>
      <c r="P541" s="45">
        <f ca="1">SUM(Table26[[#This Row],[عملکرد دوره عملیاتی]:[عملکرد دوره ستادی]])</f>
        <v>2</v>
      </c>
      <c r="Q541" s="43">
        <v>90</v>
      </c>
      <c r="R541" s="43">
        <f ca="1">OFFSET(Table10[[#Headers],[امتیاز]],MATCH(Table26[[#This Row],[رضایت]],Table10[کف],1),0)</f>
        <v>3.6</v>
      </c>
      <c r="S541" s="45" t="e">
        <f ca="1">(VLOOKUP(Table26[[#This Row],[شماره پرسنلی]],Table1[#All],16,FALSE)+Table26[[#This Row],[امتیاز کارکرد]]+Table26[[#This Row],[امتیاز رضایت]])*Table26[[#This Row],[رتبه کارمند]]*Table26[[#This Row],[امتیاز عملکرد]]</f>
        <v>#N/A</v>
      </c>
      <c r="T541" s="50" t="e">
        <f ca="1">ROUND(Table26[[#This Row],[امتیاز نهایی]]*'تنظیمات دوره'!$B$6,0)</f>
        <v>#N/A</v>
      </c>
      <c r="U541" s="43"/>
    </row>
    <row r="542" spans="1:21" x14ac:dyDescent="0.15">
      <c r="A542" s="42">
        <v>539</v>
      </c>
      <c r="B542" s="38"/>
      <c r="C542" s="39" t="e">
        <f>VLOOKUP(Table26[[#This Row],[شماره پرسنلی]],Table1[[شماره پرسنلی]:[نام خانوادگی]],2,FALSE)&amp; " " &amp; VLOOKUP(Table26[[#This Row],[شماره پرسنلی]],Table1[[شماره پرسنلی]:[نام خانوادگی]],3,FALSE)</f>
        <v>#N/A</v>
      </c>
      <c r="D542" s="39" t="s">
        <v>9</v>
      </c>
      <c r="E542" s="43">
        <v>1</v>
      </c>
      <c r="F542" s="44">
        <v>632</v>
      </c>
      <c r="G542" s="45">
        <f>Table26[[#This Row],[کارکرد دوره (ساعت)]]/8*'جداول پایه'!$B$24</f>
        <v>7.9</v>
      </c>
      <c r="H542" s="44">
        <v>0</v>
      </c>
      <c r="I542" s="44">
        <v>20</v>
      </c>
      <c r="J542" s="44">
        <v>0</v>
      </c>
      <c r="K542" s="44">
        <v>0</v>
      </c>
      <c r="L542" s="44">
        <v>0</v>
      </c>
      <c r="M542" s="45">
        <f>IF(Table26[[#This Row],[جایگاه سازمانی]]="عملیاتی",(Table26[[#This Row],[تعداد ماموریت شهری]]/7+Table26[[#This Row],[تعداد ماموریت جاده ای]]/3)*0.1+1,0)</f>
        <v>1.6666666666666667</v>
      </c>
      <c r="N542" s="45">
        <f ca="1">IF(Table26[[#This Row],[جایگاه سازمانی]]="دیسپچ",OFFSET(TblDispatch[[#Headers],[امتیاز]],MATCH(Table26[[#This Row],[تعداد تماس در دوره]]/'تنظیمات دوره'!$B$3,TblDispatch[کف],1),0)*'تنظیمات دوره'!$B$3,0)</f>
        <v>0</v>
      </c>
      <c r="O542" s="45">
        <f>IF(Table26[[#This Row],[جایگاه سازمانی]]="ستاد",(Table26[[#This Row],[تعداد بازدید میدانی در دوره]]/2+Table26[[#This Row],[تعداد فرماندهی حادثه در دوره]])*0.1+1,0)</f>
        <v>0</v>
      </c>
      <c r="P542" s="45">
        <f ca="1">SUM(Table26[[#This Row],[عملکرد دوره عملیاتی]:[عملکرد دوره ستادی]])</f>
        <v>1.6666666666666667</v>
      </c>
      <c r="Q542" s="43">
        <v>100</v>
      </c>
      <c r="R542" s="43">
        <f ca="1">OFFSET(Table10[[#Headers],[امتیاز]],MATCH(Table26[[#This Row],[رضایت]],Table10[کف],1),0)</f>
        <v>5</v>
      </c>
      <c r="S542" s="45" t="e">
        <f ca="1">(VLOOKUP(Table26[[#This Row],[شماره پرسنلی]],Table1[#All],16,FALSE)+Table26[[#This Row],[امتیاز کارکرد]]+Table26[[#This Row],[امتیاز رضایت]])*Table26[[#This Row],[رتبه کارمند]]*Table26[[#This Row],[امتیاز عملکرد]]</f>
        <v>#N/A</v>
      </c>
      <c r="T542" s="50" t="e">
        <f ca="1">ROUND(Table26[[#This Row],[امتیاز نهایی]]*'تنظیمات دوره'!$B$6,0)</f>
        <v>#N/A</v>
      </c>
      <c r="U542" s="43"/>
    </row>
    <row r="543" spans="1:21" x14ac:dyDescent="0.15">
      <c r="A543" s="42">
        <v>540</v>
      </c>
      <c r="B543" s="38"/>
      <c r="C543" s="39" t="e">
        <f>VLOOKUP(Table26[[#This Row],[شماره پرسنلی]],Table1[[شماره پرسنلی]:[نام خانوادگی]],2,FALSE)&amp; " " &amp; VLOOKUP(Table26[[#This Row],[شماره پرسنلی]],Table1[[شماره پرسنلی]:[نام خانوادگی]],3,FALSE)</f>
        <v>#N/A</v>
      </c>
      <c r="D543" s="39" t="s">
        <v>9</v>
      </c>
      <c r="E543" s="43">
        <v>1</v>
      </c>
      <c r="F543" s="44">
        <v>420</v>
      </c>
      <c r="G543" s="45">
        <f>Table26[[#This Row],[کارکرد دوره (ساعت)]]/8*'جداول پایه'!$B$24</f>
        <v>5.25</v>
      </c>
      <c r="H543" s="44">
        <v>164</v>
      </c>
      <c r="I543" s="44">
        <v>0</v>
      </c>
      <c r="J543" s="44">
        <v>0</v>
      </c>
      <c r="K543" s="44">
        <v>0</v>
      </c>
      <c r="L543" s="44">
        <v>0</v>
      </c>
      <c r="M543" s="45">
        <f>IF(Table26[[#This Row],[جایگاه سازمانی]]="عملیاتی",(Table26[[#This Row],[تعداد ماموریت شهری]]/7+Table26[[#This Row],[تعداد ماموریت جاده ای]]/3)*0.1+1,0)</f>
        <v>3.342857142857143</v>
      </c>
      <c r="N543" s="45">
        <f ca="1">IF(Table26[[#This Row],[جایگاه سازمانی]]="دیسپچ",OFFSET(TblDispatch[[#Headers],[امتیاز]],MATCH(Table26[[#This Row],[تعداد تماس در دوره]]/'تنظیمات دوره'!$B$3,TblDispatch[کف],1),0)*'تنظیمات دوره'!$B$3,0)</f>
        <v>0</v>
      </c>
      <c r="O543" s="45">
        <f>IF(Table26[[#This Row],[جایگاه سازمانی]]="ستاد",(Table26[[#This Row],[تعداد بازدید میدانی در دوره]]/2+Table26[[#This Row],[تعداد فرماندهی حادثه در دوره]])*0.1+1,0)</f>
        <v>0</v>
      </c>
      <c r="P543" s="45">
        <f ca="1">SUM(Table26[[#This Row],[عملکرد دوره عملیاتی]:[عملکرد دوره ستادی]])</f>
        <v>3.342857142857143</v>
      </c>
      <c r="Q543" s="43">
        <v>100</v>
      </c>
      <c r="R543" s="43">
        <f ca="1">OFFSET(Table10[[#Headers],[امتیاز]],MATCH(Table26[[#This Row],[رضایت]],Table10[کف],1),0)</f>
        <v>5</v>
      </c>
      <c r="S543" s="45" t="e">
        <f ca="1">(VLOOKUP(Table26[[#This Row],[شماره پرسنلی]],Table1[#All],16,FALSE)+Table26[[#This Row],[امتیاز کارکرد]]+Table26[[#This Row],[امتیاز رضایت]])*Table26[[#This Row],[رتبه کارمند]]*Table26[[#This Row],[امتیاز عملکرد]]</f>
        <v>#N/A</v>
      </c>
      <c r="T543" s="50" t="e">
        <f ca="1">ROUND(Table26[[#This Row],[امتیاز نهایی]]*'تنظیمات دوره'!$B$6,0)</f>
        <v>#N/A</v>
      </c>
      <c r="U543" s="43"/>
    </row>
    <row r="544" spans="1:21" x14ac:dyDescent="0.15">
      <c r="A544" s="42">
        <v>541</v>
      </c>
      <c r="B544" s="38"/>
      <c r="C544" s="39" t="e">
        <f>VLOOKUP(Table26[[#This Row],[شماره پرسنلی]],Table1[[شماره پرسنلی]:[نام خانوادگی]],2,FALSE)&amp; " " &amp; VLOOKUP(Table26[[#This Row],[شماره پرسنلی]],Table1[[شماره پرسنلی]:[نام خانوادگی]],3,FALSE)</f>
        <v>#N/A</v>
      </c>
      <c r="D544" s="39" t="s">
        <v>9</v>
      </c>
      <c r="E544" s="43">
        <v>1</v>
      </c>
      <c r="F544" s="44">
        <v>384</v>
      </c>
      <c r="G544" s="45">
        <f>Table26[[#This Row],[کارکرد دوره (ساعت)]]/8*'جداول پایه'!$B$24</f>
        <v>4.8000000000000007</v>
      </c>
      <c r="H544" s="44">
        <v>131</v>
      </c>
      <c r="I544" s="44">
        <v>0</v>
      </c>
      <c r="J544" s="44">
        <v>0</v>
      </c>
      <c r="K544" s="44">
        <v>0</v>
      </c>
      <c r="L544" s="44">
        <v>0</v>
      </c>
      <c r="M544" s="45">
        <f>IF(Table26[[#This Row],[جایگاه سازمانی]]="عملیاتی",(Table26[[#This Row],[تعداد ماموریت شهری]]/7+Table26[[#This Row],[تعداد ماموریت جاده ای]]/3)*0.1+1,0)</f>
        <v>2.8714285714285719</v>
      </c>
      <c r="N544" s="45">
        <f ca="1">IF(Table26[[#This Row],[جایگاه سازمانی]]="دیسپچ",OFFSET(TblDispatch[[#Headers],[امتیاز]],MATCH(Table26[[#This Row],[تعداد تماس در دوره]]/'تنظیمات دوره'!$B$3,TblDispatch[کف],1),0)*'تنظیمات دوره'!$B$3,0)</f>
        <v>0</v>
      </c>
      <c r="O544" s="45">
        <f>IF(Table26[[#This Row],[جایگاه سازمانی]]="ستاد",(Table26[[#This Row],[تعداد بازدید میدانی در دوره]]/2+Table26[[#This Row],[تعداد فرماندهی حادثه در دوره]])*0.1+1,0)</f>
        <v>0</v>
      </c>
      <c r="P544" s="45">
        <f ca="1">SUM(Table26[[#This Row],[عملکرد دوره عملیاتی]:[عملکرد دوره ستادی]])</f>
        <v>2.8714285714285719</v>
      </c>
      <c r="Q544" s="43">
        <v>90</v>
      </c>
      <c r="R544" s="43">
        <f ca="1">OFFSET(Table10[[#Headers],[امتیاز]],MATCH(Table26[[#This Row],[رضایت]],Table10[کف],1),0)</f>
        <v>3.6</v>
      </c>
      <c r="S544" s="45" t="e">
        <f ca="1">(VLOOKUP(Table26[[#This Row],[شماره پرسنلی]],Table1[#All],16,FALSE)+Table26[[#This Row],[امتیاز کارکرد]]+Table26[[#This Row],[امتیاز رضایت]])*Table26[[#This Row],[رتبه کارمند]]*Table26[[#This Row],[امتیاز عملکرد]]</f>
        <v>#N/A</v>
      </c>
      <c r="T544" s="50" t="e">
        <f ca="1">ROUND(Table26[[#This Row],[امتیاز نهایی]]*'تنظیمات دوره'!$B$6,0)</f>
        <v>#N/A</v>
      </c>
      <c r="U544" s="43"/>
    </row>
    <row r="545" spans="1:21" x14ac:dyDescent="0.15">
      <c r="A545" s="42">
        <v>542</v>
      </c>
      <c r="B545" s="38"/>
      <c r="C545" s="39" t="e">
        <f>VLOOKUP(Table26[[#This Row],[شماره پرسنلی]],Table1[[شماره پرسنلی]:[نام خانوادگی]],2,FALSE)&amp; " " &amp; VLOOKUP(Table26[[#This Row],[شماره پرسنلی]],Table1[[شماره پرسنلی]:[نام خانوادگی]],3,FALSE)</f>
        <v>#N/A</v>
      </c>
      <c r="D545" s="39" t="s">
        <v>9</v>
      </c>
      <c r="E545" s="43">
        <v>1</v>
      </c>
      <c r="F545" s="44">
        <v>596</v>
      </c>
      <c r="G545" s="45">
        <f>Table26[[#This Row],[کارکرد دوره (ساعت)]]/8*'جداول پایه'!$B$24</f>
        <v>7.45</v>
      </c>
      <c r="H545" s="44">
        <v>0</v>
      </c>
      <c r="I545" s="44">
        <v>28</v>
      </c>
      <c r="J545" s="44">
        <v>0</v>
      </c>
      <c r="K545" s="44">
        <v>0</v>
      </c>
      <c r="L545" s="44">
        <v>0</v>
      </c>
      <c r="M545" s="45">
        <f>IF(Table26[[#This Row],[جایگاه سازمانی]]="عملیاتی",(Table26[[#This Row],[تعداد ماموریت شهری]]/7+Table26[[#This Row],[تعداد ماموریت جاده ای]]/3)*0.1+1,0)</f>
        <v>1.9333333333333336</v>
      </c>
      <c r="N545" s="45">
        <f ca="1">IF(Table26[[#This Row],[جایگاه سازمانی]]="دیسپچ",OFFSET(TblDispatch[[#Headers],[امتیاز]],MATCH(Table26[[#This Row],[تعداد تماس در دوره]]/'تنظیمات دوره'!$B$3,TblDispatch[کف],1),0)*'تنظیمات دوره'!$B$3,0)</f>
        <v>0</v>
      </c>
      <c r="O545" s="45">
        <f>IF(Table26[[#This Row],[جایگاه سازمانی]]="ستاد",(Table26[[#This Row],[تعداد بازدید میدانی در دوره]]/2+Table26[[#This Row],[تعداد فرماندهی حادثه در دوره]])*0.1+1,0)</f>
        <v>0</v>
      </c>
      <c r="P545" s="45">
        <f ca="1">SUM(Table26[[#This Row],[عملکرد دوره عملیاتی]:[عملکرد دوره ستادی]])</f>
        <v>1.9333333333333336</v>
      </c>
      <c r="Q545" s="43">
        <v>100</v>
      </c>
      <c r="R545" s="43">
        <f ca="1">OFFSET(Table10[[#Headers],[امتیاز]],MATCH(Table26[[#This Row],[رضایت]],Table10[کف],1),0)</f>
        <v>5</v>
      </c>
      <c r="S545" s="45" t="e">
        <f ca="1">(VLOOKUP(Table26[[#This Row],[شماره پرسنلی]],Table1[#All],16,FALSE)+Table26[[#This Row],[امتیاز کارکرد]]+Table26[[#This Row],[امتیاز رضایت]])*Table26[[#This Row],[رتبه کارمند]]*Table26[[#This Row],[امتیاز عملکرد]]</f>
        <v>#N/A</v>
      </c>
      <c r="T545" s="50" t="e">
        <f ca="1">ROUND(Table26[[#This Row],[امتیاز نهایی]]*'تنظیمات دوره'!$B$6,0)</f>
        <v>#N/A</v>
      </c>
      <c r="U545" s="43"/>
    </row>
    <row r="546" spans="1:21" x14ac:dyDescent="0.15">
      <c r="A546" s="42">
        <v>543</v>
      </c>
      <c r="B546" s="38"/>
      <c r="C546" s="39" t="e">
        <f>VLOOKUP(Table26[[#This Row],[شماره پرسنلی]],Table1[[شماره پرسنلی]:[نام خانوادگی]],2,FALSE)&amp; " " &amp; VLOOKUP(Table26[[#This Row],[شماره پرسنلی]],Table1[[شماره پرسنلی]:[نام خانوادگی]],3,FALSE)</f>
        <v>#N/A</v>
      </c>
      <c r="D546" s="39" t="s">
        <v>9</v>
      </c>
      <c r="E546" s="43">
        <v>1</v>
      </c>
      <c r="F546" s="44">
        <v>432</v>
      </c>
      <c r="G546" s="45">
        <f>Table26[[#This Row],[کارکرد دوره (ساعت)]]/8*'جداول پایه'!$B$24</f>
        <v>5.4</v>
      </c>
      <c r="H546" s="44">
        <v>162</v>
      </c>
      <c r="I546" s="44">
        <v>0</v>
      </c>
      <c r="J546" s="44">
        <v>0</v>
      </c>
      <c r="K546" s="44">
        <v>0</v>
      </c>
      <c r="L546" s="44">
        <v>0</v>
      </c>
      <c r="M546" s="45">
        <f>IF(Table26[[#This Row],[جایگاه سازمانی]]="عملیاتی",(Table26[[#This Row],[تعداد ماموریت شهری]]/7+Table26[[#This Row],[تعداد ماموریت جاده ای]]/3)*0.1+1,0)</f>
        <v>3.3142857142857145</v>
      </c>
      <c r="N546" s="45">
        <f ca="1">IF(Table26[[#This Row],[جایگاه سازمانی]]="دیسپچ",OFFSET(TblDispatch[[#Headers],[امتیاز]],MATCH(Table26[[#This Row],[تعداد تماس در دوره]]/'تنظیمات دوره'!$B$3,TblDispatch[کف],1),0)*'تنظیمات دوره'!$B$3,0)</f>
        <v>0</v>
      </c>
      <c r="O546" s="45">
        <f>IF(Table26[[#This Row],[جایگاه سازمانی]]="ستاد",(Table26[[#This Row],[تعداد بازدید میدانی در دوره]]/2+Table26[[#This Row],[تعداد فرماندهی حادثه در دوره]])*0.1+1,0)</f>
        <v>0</v>
      </c>
      <c r="P546" s="45">
        <f ca="1">SUM(Table26[[#This Row],[عملکرد دوره عملیاتی]:[عملکرد دوره ستادی]])</f>
        <v>3.3142857142857145</v>
      </c>
      <c r="Q546" s="43">
        <v>90</v>
      </c>
      <c r="R546" s="43">
        <f ca="1">OFFSET(Table10[[#Headers],[امتیاز]],MATCH(Table26[[#This Row],[رضایت]],Table10[کف],1),0)</f>
        <v>3.6</v>
      </c>
      <c r="S546" s="45" t="e">
        <f ca="1">(VLOOKUP(Table26[[#This Row],[شماره پرسنلی]],Table1[#All],16,FALSE)+Table26[[#This Row],[امتیاز کارکرد]]+Table26[[#This Row],[امتیاز رضایت]])*Table26[[#This Row],[رتبه کارمند]]*Table26[[#This Row],[امتیاز عملکرد]]</f>
        <v>#N/A</v>
      </c>
      <c r="T546" s="50" t="e">
        <f ca="1">ROUND(Table26[[#This Row],[امتیاز نهایی]]*'تنظیمات دوره'!$B$6,0)</f>
        <v>#N/A</v>
      </c>
      <c r="U546" s="43"/>
    </row>
    <row r="547" spans="1:21" x14ac:dyDescent="0.15">
      <c r="A547" s="42">
        <v>544</v>
      </c>
      <c r="B547" s="38"/>
      <c r="C547" s="39" t="e">
        <f>VLOOKUP(Table26[[#This Row],[شماره پرسنلی]],Table1[[شماره پرسنلی]:[نام خانوادگی]],2,FALSE)&amp; " " &amp; VLOOKUP(Table26[[#This Row],[شماره پرسنلی]],Table1[[شماره پرسنلی]:[نام خانوادگی]],3,FALSE)</f>
        <v>#N/A</v>
      </c>
      <c r="D547" s="39" t="s">
        <v>9</v>
      </c>
      <c r="E547" s="43">
        <v>1</v>
      </c>
      <c r="F547" s="44">
        <v>312</v>
      </c>
      <c r="G547" s="45">
        <f>Table26[[#This Row],[کارکرد دوره (ساعت)]]/8*'جداول پایه'!$B$24</f>
        <v>3.9000000000000004</v>
      </c>
      <c r="H547" s="44">
        <v>0</v>
      </c>
      <c r="I547" s="44">
        <v>10</v>
      </c>
      <c r="J547" s="44">
        <v>0</v>
      </c>
      <c r="K547" s="44">
        <v>0</v>
      </c>
      <c r="L547" s="44">
        <v>0</v>
      </c>
      <c r="M547" s="45">
        <f>IF(Table26[[#This Row],[جایگاه سازمانی]]="عملیاتی",(Table26[[#This Row],[تعداد ماموریت شهری]]/7+Table26[[#This Row],[تعداد ماموریت جاده ای]]/3)*0.1+1,0)</f>
        <v>1.3333333333333335</v>
      </c>
      <c r="N547" s="45">
        <f ca="1">IF(Table26[[#This Row],[جایگاه سازمانی]]="دیسپچ",OFFSET(TblDispatch[[#Headers],[امتیاز]],MATCH(Table26[[#This Row],[تعداد تماس در دوره]]/'تنظیمات دوره'!$B$3,TblDispatch[کف],1),0)*'تنظیمات دوره'!$B$3,0)</f>
        <v>0</v>
      </c>
      <c r="O547" s="45">
        <f>IF(Table26[[#This Row],[جایگاه سازمانی]]="ستاد",(Table26[[#This Row],[تعداد بازدید میدانی در دوره]]/2+Table26[[#This Row],[تعداد فرماندهی حادثه در دوره]])*0.1+1,0)</f>
        <v>0</v>
      </c>
      <c r="P547" s="45">
        <f ca="1">SUM(Table26[[#This Row],[عملکرد دوره عملیاتی]:[عملکرد دوره ستادی]])</f>
        <v>1.3333333333333335</v>
      </c>
      <c r="Q547" s="43">
        <v>100</v>
      </c>
      <c r="R547" s="43">
        <f ca="1">OFFSET(Table10[[#Headers],[امتیاز]],MATCH(Table26[[#This Row],[رضایت]],Table10[کف],1),0)</f>
        <v>5</v>
      </c>
      <c r="S547" s="45" t="e">
        <f ca="1">(VLOOKUP(Table26[[#This Row],[شماره پرسنلی]],Table1[#All],16,FALSE)+Table26[[#This Row],[امتیاز کارکرد]]+Table26[[#This Row],[امتیاز رضایت]])*Table26[[#This Row],[رتبه کارمند]]*Table26[[#This Row],[امتیاز عملکرد]]</f>
        <v>#N/A</v>
      </c>
      <c r="T547" s="50" t="e">
        <f ca="1">ROUND(Table26[[#This Row],[امتیاز نهایی]]*'تنظیمات دوره'!$B$6,0)</f>
        <v>#N/A</v>
      </c>
      <c r="U547" s="43"/>
    </row>
    <row r="548" spans="1:21" x14ac:dyDescent="0.15">
      <c r="A548" s="42">
        <v>545</v>
      </c>
      <c r="B548" s="38"/>
      <c r="C548" s="39" t="e">
        <f>VLOOKUP(Table26[[#This Row],[شماره پرسنلی]],Table1[[شماره پرسنلی]:[نام خانوادگی]],2,FALSE)&amp; " " &amp; VLOOKUP(Table26[[#This Row],[شماره پرسنلی]],Table1[[شماره پرسنلی]:[نام خانوادگی]],3,FALSE)</f>
        <v>#N/A</v>
      </c>
      <c r="D548" s="39" t="s">
        <v>9</v>
      </c>
      <c r="E548" s="43">
        <v>1</v>
      </c>
      <c r="F548" s="44">
        <v>415</v>
      </c>
      <c r="G548" s="45">
        <f>Table26[[#This Row],[کارکرد دوره (ساعت)]]/8*'جداول پایه'!$B$24</f>
        <v>5.1875</v>
      </c>
      <c r="H548" s="44">
        <v>120</v>
      </c>
      <c r="I548" s="44">
        <v>0</v>
      </c>
      <c r="J548" s="44">
        <v>0</v>
      </c>
      <c r="K548" s="44">
        <v>0</v>
      </c>
      <c r="L548" s="44">
        <v>0</v>
      </c>
      <c r="M548" s="45">
        <f>IF(Table26[[#This Row],[جایگاه سازمانی]]="عملیاتی",(Table26[[#This Row],[تعداد ماموریت شهری]]/7+Table26[[#This Row],[تعداد ماموریت جاده ای]]/3)*0.1+1,0)</f>
        <v>2.7142857142857144</v>
      </c>
      <c r="N548" s="45">
        <f ca="1">IF(Table26[[#This Row],[جایگاه سازمانی]]="دیسپچ",OFFSET(TblDispatch[[#Headers],[امتیاز]],MATCH(Table26[[#This Row],[تعداد تماس در دوره]]/'تنظیمات دوره'!$B$3,TblDispatch[کف],1),0)*'تنظیمات دوره'!$B$3,0)</f>
        <v>0</v>
      </c>
      <c r="O548" s="45">
        <f>IF(Table26[[#This Row],[جایگاه سازمانی]]="ستاد",(Table26[[#This Row],[تعداد بازدید میدانی در دوره]]/2+Table26[[#This Row],[تعداد فرماندهی حادثه در دوره]])*0.1+1,0)</f>
        <v>0</v>
      </c>
      <c r="P548" s="45">
        <f ca="1">SUM(Table26[[#This Row],[عملکرد دوره عملیاتی]:[عملکرد دوره ستادی]])</f>
        <v>2.7142857142857144</v>
      </c>
      <c r="Q548" s="43">
        <v>70</v>
      </c>
      <c r="R548" s="43">
        <f ca="1">OFFSET(Table10[[#Headers],[امتیاز]],MATCH(Table26[[#This Row],[رضایت]],Table10[کف],1),0)</f>
        <v>1.6</v>
      </c>
      <c r="S548" s="45" t="e">
        <f ca="1">(VLOOKUP(Table26[[#This Row],[شماره پرسنلی]],Table1[#All],16,FALSE)+Table26[[#This Row],[امتیاز کارکرد]]+Table26[[#This Row],[امتیاز رضایت]])*Table26[[#This Row],[رتبه کارمند]]*Table26[[#This Row],[امتیاز عملکرد]]</f>
        <v>#N/A</v>
      </c>
      <c r="T548" s="50" t="e">
        <f ca="1">ROUND(Table26[[#This Row],[امتیاز نهایی]]*'تنظیمات دوره'!$B$6,0)</f>
        <v>#N/A</v>
      </c>
      <c r="U548" s="43"/>
    </row>
    <row r="549" spans="1:21" x14ac:dyDescent="0.15">
      <c r="A549" s="42">
        <v>546</v>
      </c>
      <c r="B549" s="38"/>
      <c r="C549" s="39" t="e">
        <f>VLOOKUP(Table26[[#This Row],[شماره پرسنلی]],Table1[[شماره پرسنلی]:[نام خانوادگی]],2,FALSE)&amp; " " &amp; VLOOKUP(Table26[[#This Row],[شماره پرسنلی]],Table1[[شماره پرسنلی]:[نام خانوادگی]],3,FALSE)</f>
        <v>#N/A</v>
      </c>
      <c r="D549" s="39" t="s">
        <v>9</v>
      </c>
      <c r="E549" s="43">
        <v>1</v>
      </c>
      <c r="F549" s="44">
        <v>348</v>
      </c>
      <c r="G549" s="45">
        <f>Table26[[#This Row],[کارکرد دوره (ساعت)]]/8*'جداول پایه'!$B$24</f>
        <v>4.3500000000000005</v>
      </c>
      <c r="H549" s="44">
        <v>168</v>
      </c>
      <c r="I549" s="44">
        <v>0</v>
      </c>
      <c r="J549" s="44">
        <v>0</v>
      </c>
      <c r="K549" s="44">
        <v>0</v>
      </c>
      <c r="L549" s="44">
        <v>0</v>
      </c>
      <c r="M549" s="45">
        <f>IF(Table26[[#This Row],[جایگاه سازمانی]]="عملیاتی",(Table26[[#This Row],[تعداد ماموریت شهری]]/7+Table26[[#This Row],[تعداد ماموریت جاده ای]]/3)*0.1+1,0)</f>
        <v>3.4000000000000004</v>
      </c>
      <c r="N549" s="45">
        <f ca="1">IF(Table26[[#This Row],[جایگاه سازمانی]]="دیسپچ",OFFSET(TblDispatch[[#Headers],[امتیاز]],MATCH(Table26[[#This Row],[تعداد تماس در دوره]]/'تنظیمات دوره'!$B$3,TblDispatch[کف],1),0)*'تنظیمات دوره'!$B$3,0)</f>
        <v>0</v>
      </c>
      <c r="O549" s="45">
        <f>IF(Table26[[#This Row],[جایگاه سازمانی]]="ستاد",(Table26[[#This Row],[تعداد بازدید میدانی در دوره]]/2+Table26[[#This Row],[تعداد فرماندهی حادثه در دوره]])*0.1+1,0)</f>
        <v>0</v>
      </c>
      <c r="P549" s="45">
        <f ca="1">SUM(Table26[[#This Row],[عملکرد دوره عملیاتی]:[عملکرد دوره ستادی]])</f>
        <v>3.4000000000000004</v>
      </c>
      <c r="Q549" s="43">
        <v>70</v>
      </c>
      <c r="R549" s="43">
        <f ca="1">OFFSET(Table10[[#Headers],[امتیاز]],MATCH(Table26[[#This Row],[رضایت]],Table10[کف],1),0)</f>
        <v>1.6</v>
      </c>
      <c r="S549" s="45" t="e">
        <f ca="1">(VLOOKUP(Table26[[#This Row],[شماره پرسنلی]],Table1[#All],16,FALSE)+Table26[[#This Row],[امتیاز کارکرد]]+Table26[[#This Row],[امتیاز رضایت]])*Table26[[#This Row],[رتبه کارمند]]*Table26[[#This Row],[امتیاز عملکرد]]</f>
        <v>#N/A</v>
      </c>
      <c r="T549" s="50" t="e">
        <f ca="1">ROUND(Table26[[#This Row],[امتیاز نهایی]]*'تنظیمات دوره'!$B$6,0)</f>
        <v>#N/A</v>
      </c>
      <c r="U549" s="43"/>
    </row>
    <row r="550" spans="1:21" x14ac:dyDescent="0.15">
      <c r="A550" s="42">
        <v>547</v>
      </c>
      <c r="B550" s="38"/>
      <c r="C550" s="39" t="e">
        <f>VLOOKUP(Table26[[#This Row],[شماره پرسنلی]],Table1[[شماره پرسنلی]:[نام خانوادگی]],2,FALSE)&amp; " " &amp; VLOOKUP(Table26[[#This Row],[شماره پرسنلی]],Table1[[شماره پرسنلی]:[نام خانوادگی]],3,FALSE)</f>
        <v>#N/A</v>
      </c>
      <c r="D550" s="39" t="s">
        <v>9</v>
      </c>
      <c r="E550" s="43">
        <v>1</v>
      </c>
      <c r="F550" s="44">
        <v>120</v>
      </c>
      <c r="G550" s="45">
        <f>Table26[[#This Row],[کارکرد دوره (ساعت)]]/8*'جداول پایه'!$B$24</f>
        <v>1.5</v>
      </c>
      <c r="H550" s="44">
        <v>30</v>
      </c>
      <c r="I550" s="44">
        <v>0</v>
      </c>
      <c r="J550" s="44">
        <v>0</v>
      </c>
      <c r="K550" s="44">
        <v>0</v>
      </c>
      <c r="L550" s="44">
        <v>0</v>
      </c>
      <c r="M550" s="45">
        <f>IF(Table26[[#This Row],[جایگاه سازمانی]]="عملیاتی",(Table26[[#This Row],[تعداد ماموریت شهری]]/7+Table26[[#This Row],[تعداد ماموریت جاده ای]]/3)*0.1+1,0)</f>
        <v>1.4285714285714286</v>
      </c>
      <c r="N550" s="45">
        <f ca="1">IF(Table26[[#This Row],[جایگاه سازمانی]]="دیسپچ",OFFSET(TblDispatch[[#Headers],[امتیاز]],MATCH(Table26[[#This Row],[تعداد تماس در دوره]]/'تنظیمات دوره'!$B$3,TblDispatch[کف],1),0)*'تنظیمات دوره'!$B$3,0)</f>
        <v>0</v>
      </c>
      <c r="O550" s="45">
        <f>IF(Table26[[#This Row],[جایگاه سازمانی]]="ستاد",(Table26[[#This Row],[تعداد بازدید میدانی در دوره]]/2+Table26[[#This Row],[تعداد فرماندهی حادثه در دوره]])*0.1+1,0)</f>
        <v>0</v>
      </c>
      <c r="P550" s="45">
        <f ca="1">SUM(Table26[[#This Row],[عملکرد دوره عملیاتی]:[عملکرد دوره ستادی]])</f>
        <v>1.4285714285714286</v>
      </c>
      <c r="Q550" s="43">
        <v>90</v>
      </c>
      <c r="R550" s="43">
        <f ca="1">OFFSET(Table10[[#Headers],[امتیاز]],MATCH(Table26[[#This Row],[رضایت]],Table10[کف],1),0)</f>
        <v>3.6</v>
      </c>
      <c r="S550" s="45" t="e">
        <f ca="1">(VLOOKUP(Table26[[#This Row],[شماره پرسنلی]],Table1[#All],16,FALSE)+Table26[[#This Row],[امتیاز کارکرد]]+Table26[[#This Row],[امتیاز رضایت]])*Table26[[#This Row],[رتبه کارمند]]*Table26[[#This Row],[امتیاز عملکرد]]</f>
        <v>#N/A</v>
      </c>
      <c r="T550" s="50" t="e">
        <f ca="1">ROUND(Table26[[#This Row],[امتیاز نهایی]]*'تنظیمات دوره'!$B$6,0)</f>
        <v>#N/A</v>
      </c>
      <c r="U550" s="43"/>
    </row>
    <row r="551" spans="1:21" x14ac:dyDescent="0.15">
      <c r="A551" s="42">
        <v>548</v>
      </c>
      <c r="B551" s="38"/>
      <c r="C551" s="39" t="e">
        <f>VLOOKUP(Table26[[#This Row],[شماره پرسنلی]],Table1[[شماره پرسنلی]:[نام خانوادگی]],2,FALSE)&amp; " " &amp; VLOOKUP(Table26[[#This Row],[شماره پرسنلی]],Table1[[شماره پرسنلی]:[نام خانوادگی]],3,FALSE)</f>
        <v>#N/A</v>
      </c>
      <c r="D551" s="39" t="s">
        <v>9</v>
      </c>
      <c r="E551" s="43">
        <v>1</v>
      </c>
      <c r="F551" s="44">
        <v>584</v>
      </c>
      <c r="G551" s="45">
        <f>Table26[[#This Row],[کارکرد دوره (ساعت)]]/8*'جداول پایه'!$B$24</f>
        <v>7.3000000000000007</v>
      </c>
      <c r="H551" s="44">
        <v>149</v>
      </c>
      <c r="I551" s="44">
        <v>0</v>
      </c>
      <c r="J551" s="44">
        <v>0</v>
      </c>
      <c r="K551" s="44">
        <v>0</v>
      </c>
      <c r="L551" s="44">
        <v>0</v>
      </c>
      <c r="M551" s="45">
        <f>IF(Table26[[#This Row],[جایگاه سازمانی]]="عملیاتی",(Table26[[#This Row],[تعداد ماموریت شهری]]/7+Table26[[#This Row],[تعداد ماموریت جاده ای]]/3)*0.1+1,0)</f>
        <v>3.1285714285714286</v>
      </c>
      <c r="N551" s="45">
        <f ca="1">IF(Table26[[#This Row],[جایگاه سازمانی]]="دیسپچ",OFFSET(TblDispatch[[#Headers],[امتیاز]],MATCH(Table26[[#This Row],[تعداد تماس در دوره]]/'تنظیمات دوره'!$B$3,TblDispatch[کف],1),0)*'تنظیمات دوره'!$B$3,0)</f>
        <v>0</v>
      </c>
      <c r="O551" s="45">
        <f>IF(Table26[[#This Row],[جایگاه سازمانی]]="ستاد",(Table26[[#This Row],[تعداد بازدید میدانی در دوره]]/2+Table26[[#This Row],[تعداد فرماندهی حادثه در دوره]])*0.1+1,0)</f>
        <v>0</v>
      </c>
      <c r="P551" s="45">
        <f ca="1">SUM(Table26[[#This Row],[عملکرد دوره عملیاتی]:[عملکرد دوره ستادی]])</f>
        <v>3.1285714285714286</v>
      </c>
      <c r="Q551" s="43">
        <v>90</v>
      </c>
      <c r="R551" s="43">
        <f ca="1">OFFSET(Table10[[#Headers],[امتیاز]],MATCH(Table26[[#This Row],[رضایت]],Table10[کف],1),0)</f>
        <v>3.6</v>
      </c>
      <c r="S551" s="45" t="e">
        <f ca="1">(VLOOKUP(Table26[[#This Row],[شماره پرسنلی]],Table1[#All],16,FALSE)+Table26[[#This Row],[امتیاز کارکرد]]+Table26[[#This Row],[امتیاز رضایت]])*Table26[[#This Row],[رتبه کارمند]]*Table26[[#This Row],[امتیاز عملکرد]]</f>
        <v>#N/A</v>
      </c>
      <c r="T551" s="50" t="e">
        <f ca="1">ROUND(Table26[[#This Row],[امتیاز نهایی]]*'تنظیمات دوره'!$B$6,0)</f>
        <v>#N/A</v>
      </c>
      <c r="U551" s="43"/>
    </row>
    <row r="552" spans="1:21" x14ac:dyDescent="0.15">
      <c r="A552" s="42">
        <v>549</v>
      </c>
      <c r="B552" s="38"/>
      <c r="C552" s="39" t="e">
        <f>VLOOKUP(Table26[[#This Row],[شماره پرسنلی]],Table1[[شماره پرسنلی]:[نام خانوادگی]],2,FALSE)&amp; " " &amp; VLOOKUP(Table26[[#This Row],[شماره پرسنلی]],Table1[[شماره پرسنلی]:[نام خانوادگی]],3,FALSE)</f>
        <v>#N/A</v>
      </c>
      <c r="D552" s="39" t="s">
        <v>9</v>
      </c>
      <c r="E552" s="43">
        <v>1</v>
      </c>
      <c r="F552" s="44">
        <v>430</v>
      </c>
      <c r="G552" s="45">
        <f>Table26[[#This Row],[کارکرد دوره (ساعت)]]/8*'جداول پایه'!$B$24</f>
        <v>5.375</v>
      </c>
      <c r="H552" s="44">
        <v>0</v>
      </c>
      <c r="I552" s="44">
        <v>20</v>
      </c>
      <c r="J552" s="44">
        <v>0</v>
      </c>
      <c r="K552" s="44">
        <v>0</v>
      </c>
      <c r="L552" s="44">
        <v>0</v>
      </c>
      <c r="M552" s="45">
        <f>IF(Table26[[#This Row],[جایگاه سازمانی]]="عملیاتی",(Table26[[#This Row],[تعداد ماموریت شهری]]/7+Table26[[#This Row],[تعداد ماموریت جاده ای]]/3)*0.1+1,0)</f>
        <v>1.6666666666666667</v>
      </c>
      <c r="N552" s="45">
        <f ca="1">IF(Table26[[#This Row],[جایگاه سازمانی]]="دیسپچ",OFFSET(TblDispatch[[#Headers],[امتیاز]],MATCH(Table26[[#This Row],[تعداد تماس در دوره]]/'تنظیمات دوره'!$B$3,TblDispatch[کف],1),0)*'تنظیمات دوره'!$B$3,0)</f>
        <v>0</v>
      </c>
      <c r="O552" s="45">
        <f>IF(Table26[[#This Row],[جایگاه سازمانی]]="ستاد",(Table26[[#This Row],[تعداد بازدید میدانی در دوره]]/2+Table26[[#This Row],[تعداد فرماندهی حادثه در دوره]])*0.1+1,0)</f>
        <v>0</v>
      </c>
      <c r="P552" s="45">
        <f ca="1">SUM(Table26[[#This Row],[عملکرد دوره عملیاتی]:[عملکرد دوره ستادی]])</f>
        <v>1.6666666666666667</v>
      </c>
      <c r="Q552" s="43">
        <v>100</v>
      </c>
      <c r="R552" s="43">
        <f ca="1">OFFSET(Table10[[#Headers],[امتیاز]],MATCH(Table26[[#This Row],[رضایت]],Table10[کف],1),0)</f>
        <v>5</v>
      </c>
      <c r="S552" s="45" t="e">
        <f ca="1">(VLOOKUP(Table26[[#This Row],[شماره پرسنلی]],Table1[#All],16,FALSE)+Table26[[#This Row],[امتیاز کارکرد]]+Table26[[#This Row],[امتیاز رضایت]])*Table26[[#This Row],[رتبه کارمند]]*Table26[[#This Row],[امتیاز عملکرد]]</f>
        <v>#N/A</v>
      </c>
      <c r="T552" s="50" t="e">
        <f ca="1">ROUND(Table26[[#This Row],[امتیاز نهایی]]*'تنظیمات دوره'!$B$6,0)</f>
        <v>#N/A</v>
      </c>
      <c r="U552" s="43"/>
    </row>
    <row r="553" spans="1:21" x14ac:dyDescent="0.15">
      <c r="A553" s="42">
        <v>550</v>
      </c>
      <c r="B553" s="38"/>
      <c r="C553" s="39" t="e">
        <f>VLOOKUP(Table26[[#This Row],[شماره پرسنلی]],Table1[[شماره پرسنلی]:[نام خانوادگی]],2,FALSE)&amp; " " &amp; VLOOKUP(Table26[[#This Row],[شماره پرسنلی]],Table1[[شماره پرسنلی]:[نام خانوادگی]],3,FALSE)</f>
        <v>#N/A</v>
      </c>
      <c r="D553" s="39" t="s">
        <v>9</v>
      </c>
      <c r="E553" s="43">
        <v>1</v>
      </c>
      <c r="F553" s="44">
        <v>360</v>
      </c>
      <c r="G553" s="45">
        <f>Table26[[#This Row],[کارکرد دوره (ساعت)]]/8*'جداول پایه'!$B$24</f>
        <v>4.5</v>
      </c>
      <c r="H553" s="44">
        <v>98</v>
      </c>
      <c r="I553" s="44">
        <v>0</v>
      </c>
      <c r="J553" s="44">
        <v>0</v>
      </c>
      <c r="K553" s="44">
        <v>0</v>
      </c>
      <c r="L553" s="44">
        <v>0</v>
      </c>
      <c r="M553" s="45">
        <f>IF(Table26[[#This Row],[جایگاه سازمانی]]="عملیاتی",(Table26[[#This Row],[تعداد ماموریت شهری]]/7+Table26[[#This Row],[تعداد ماموریت جاده ای]]/3)*0.1+1,0)</f>
        <v>2.4000000000000004</v>
      </c>
      <c r="N553" s="45">
        <f ca="1">IF(Table26[[#This Row],[جایگاه سازمانی]]="دیسپچ",OFFSET(TblDispatch[[#Headers],[امتیاز]],MATCH(Table26[[#This Row],[تعداد تماس در دوره]]/'تنظیمات دوره'!$B$3,TblDispatch[کف],1),0)*'تنظیمات دوره'!$B$3,0)</f>
        <v>0</v>
      </c>
      <c r="O553" s="45">
        <f>IF(Table26[[#This Row],[جایگاه سازمانی]]="ستاد",(Table26[[#This Row],[تعداد بازدید میدانی در دوره]]/2+Table26[[#This Row],[تعداد فرماندهی حادثه در دوره]])*0.1+1,0)</f>
        <v>0</v>
      </c>
      <c r="P553" s="45">
        <f ca="1">SUM(Table26[[#This Row],[عملکرد دوره عملیاتی]:[عملکرد دوره ستادی]])</f>
        <v>2.4000000000000004</v>
      </c>
      <c r="Q553" s="43">
        <v>100</v>
      </c>
      <c r="R553" s="43">
        <f ca="1">OFFSET(Table10[[#Headers],[امتیاز]],MATCH(Table26[[#This Row],[رضایت]],Table10[کف],1),0)</f>
        <v>5</v>
      </c>
      <c r="S553" s="45" t="e">
        <f ca="1">(VLOOKUP(Table26[[#This Row],[شماره پرسنلی]],Table1[#All],16,FALSE)+Table26[[#This Row],[امتیاز کارکرد]]+Table26[[#This Row],[امتیاز رضایت]])*Table26[[#This Row],[رتبه کارمند]]*Table26[[#This Row],[امتیاز عملکرد]]</f>
        <v>#N/A</v>
      </c>
      <c r="T553" s="50" t="e">
        <f ca="1">ROUND(Table26[[#This Row],[امتیاز نهایی]]*'تنظیمات دوره'!$B$6,0)</f>
        <v>#N/A</v>
      </c>
      <c r="U553" s="43"/>
    </row>
    <row r="554" spans="1:21" x14ac:dyDescent="0.15">
      <c r="A554" s="42">
        <v>551</v>
      </c>
      <c r="B554" s="38"/>
      <c r="C554" s="39" t="e">
        <f>VLOOKUP(Table26[[#This Row],[شماره پرسنلی]],Table1[[شماره پرسنلی]:[نام خانوادگی]],2,FALSE)&amp; " " &amp; VLOOKUP(Table26[[#This Row],[شماره پرسنلی]],Table1[[شماره پرسنلی]:[نام خانوادگی]],3,FALSE)</f>
        <v>#N/A</v>
      </c>
      <c r="D554" s="39" t="s">
        <v>9</v>
      </c>
      <c r="E554" s="43">
        <v>1</v>
      </c>
      <c r="F554" s="44">
        <v>408</v>
      </c>
      <c r="G554" s="45">
        <f>Table26[[#This Row],[کارکرد دوره (ساعت)]]/8*'جداول پایه'!$B$24</f>
        <v>5.1000000000000005</v>
      </c>
      <c r="H554" s="44">
        <v>0</v>
      </c>
      <c r="I554" s="44">
        <v>24</v>
      </c>
      <c r="J554" s="44">
        <v>0</v>
      </c>
      <c r="K554" s="44">
        <v>0</v>
      </c>
      <c r="L554" s="44">
        <v>0</v>
      </c>
      <c r="M554" s="45">
        <f>IF(Table26[[#This Row],[جایگاه سازمانی]]="عملیاتی",(Table26[[#This Row],[تعداد ماموریت شهری]]/7+Table26[[#This Row],[تعداد ماموریت جاده ای]]/3)*0.1+1,0)</f>
        <v>1.8</v>
      </c>
      <c r="N554" s="45">
        <f ca="1">IF(Table26[[#This Row],[جایگاه سازمانی]]="دیسپچ",OFFSET(TblDispatch[[#Headers],[امتیاز]],MATCH(Table26[[#This Row],[تعداد تماس در دوره]]/'تنظیمات دوره'!$B$3,TblDispatch[کف],1),0)*'تنظیمات دوره'!$B$3,0)</f>
        <v>0</v>
      </c>
      <c r="O554" s="45">
        <f>IF(Table26[[#This Row],[جایگاه سازمانی]]="ستاد",(Table26[[#This Row],[تعداد بازدید میدانی در دوره]]/2+Table26[[#This Row],[تعداد فرماندهی حادثه در دوره]])*0.1+1,0)</f>
        <v>0</v>
      </c>
      <c r="P554" s="45">
        <f ca="1">SUM(Table26[[#This Row],[عملکرد دوره عملیاتی]:[عملکرد دوره ستادی]])</f>
        <v>1.8</v>
      </c>
      <c r="Q554" s="43">
        <v>100</v>
      </c>
      <c r="R554" s="43">
        <f ca="1">OFFSET(Table10[[#Headers],[امتیاز]],MATCH(Table26[[#This Row],[رضایت]],Table10[کف],1),0)</f>
        <v>5</v>
      </c>
      <c r="S554" s="45" t="e">
        <f ca="1">(VLOOKUP(Table26[[#This Row],[شماره پرسنلی]],Table1[#All],16,FALSE)+Table26[[#This Row],[امتیاز کارکرد]]+Table26[[#This Row],[امتیاز رضایت]])*Table26[[#This Row],[رتبه کارمند]]*Table26[[#This Row],[امتیاز عملکرد]]</f>
        <v>#N/A</v>
      </c>
      <c r="T554" s="50" t="e">
        <f ca="1">ROUND(Table26[[#This Row],[امتیاز نهایی]]*'تنظیمات دوره'!$B$6,0)</f>
        <v>#N/A</v>
      </c>
      <c r="U554" s="43"/>
    </row>
    <row r="555" spans="1:21" x14ac:dyDescent="0.15">
      <c r="A555" s="42">
        <v>552</v>
      </c>
      <c r="B555" s="38"/>
      <c r="C555" s="39" t="e">
        <f>VLOOKUP(Table26[[#This Row],[شماره پرسنلی]],Table1[[شماره پرسنلی]:[نام خانوادگی]],2,FALSE)&amp; " " &amp; VLOOKUP(Table26[[#This Row],[شماره پرسنلی]],Table1[[شماره پرسنلی]:[نام خانوادگی]],3,FALSE)</f>
        <v>#N/A</v>
      </c>
      <c r="D555" s="39" t="s">
        <v>9</v>
      </c>
      <c r="E555" s="43">
        <v>1</v>
      </c>
      <c r="F555" s="44">
        <v>396</v>
      </c>
      <c r="G555" s="45">
        <f>Table26[[#This Row],[کارکرد دوره (ساعت)]]/8*'جداول پایه'!$B$24</f>
        <v>4.95</v>
      </c>
      <c r="H555" s="44">
        <v>88</v>
      </c>
      <c r="I555" s="44">
        <v>6</v>
      </c>
      <c r="J555" s="44">
        <v>0</v>
      </c>
      <c r="K555" s="44">
        <v>0</v>
      </c>
      <c r="L555" s="44">
        <v>0</v>
      </c>
      <c r="M555" s="45">
        <f>IF(Table26[[#This Row],[جایگاه سازمانی]]="عملیاتی",(Table26[[#This Row],[تعداد ماموریت شهری]]/7+Table26[[#This Row],[تعداد ماموریت جاده ای]]/3)*0.1+1,0)</f>
        <v>2.4571428571428573</v>
      </c>
      <c r="N555" s="45">
        <f ca="1">IF(Table26[[#This Row],[جایگاه سازمانی]]="دیسپچ",OFFSET(TblDispatch[[#Headers],[امتیاز]],MATCH(Table26[[#This Row],[تعداد تماس در دوره]]/'تنظیمات دوره'!$B$3,TblDispatch[کف],1),0)*'تنظیمات دوره'!$B$3,0)</f>
        <v>0</v>
      </c>
      <c r="O555" s="45">
        <f>IF(Table26[[#This Row],[جایگاه سازمانی]]="ستاد",(Table26[[#This Row],[تعداد بازدید میدانی در دوره]]/2+Table26[[#This Row],[تعداد فرماندهی حادثه در دوره]])*0.1+1,0)</f>
        <v>0</v>
      </c>
      <c r="P555" s="45">
        <f ca="1">SUM(Table26[[#This Row],[عملکرد دوره عملیاتی]:[عملکرد دوره ستادی]])</f>
        <v>2.4571428571428573</v>
      </c>
      <c r="Q555" s="43">
        <v>100</v>
      </c>
      <c r="R555" s="43">
        <f ca="1">OFFSET(Table10[[#Headers],[امتیاز]],MATCH(Table26[[#This Row],[رضایت]],Table10[کف],1),0)</f>
        <v>5</v>
      </c>
      <c r="S555" s="45" t="e">
        <f ca="1">(VLOOKUP(Table26[[#This Row],[شماره پرسنلی]],Table1[#All],16,FALSE)+Table26[[#This Row],[امتیاز کارکرد]]+Table26[[#This Row],[امتیاز رضایت]])*Table26[[#This Row],[رتبه کارمند]]*Table26[[#This Row],[امتیاز عملکرد]]</f>
        <v>#N/A</v>
      </c>
      <c r="T555" s="50" t="e">
        <f ca="1">ROUND(Table26[[#This Row],[امتیاز نهایی]]*'تنظیمات دوره'!$B$6,0)</f>
        <v>#N/A</v>
      </c>
      <c r="U555" s="43"/>
    </row>
    <row r="556" spans="1:21" x14ac:dyDescent="0.15">
      <c r="A556" s="42">
        <v>553</v>
      </c>
      <c r="B556" s="38"/>
      <c r="C556" s="39" t="e">
        <f>VLOOKUP(Table26[[#This Row],[شماره پرسنلی]],Table1[[شماره پرسنلی]:[نام خانوادگی]],2,FALSE)&amp; " " &amp; VLOOKUP(Table26[[#This Row],[شماره پرسنلی]],Table1[[شماره پرسنلی]:[نام خانوادگی]],3,FALSE)</f>
        <v>#N/A</v>
      </c>
      <c r="D556" s="39" t="s">
        <v>9</v>
      </c>
      <c r="E556" s="43">
        <v>1</v>
      </c>
      <c r="F556" s="44">
        <v>420</v>
      </c>
      <c r="G556" s="45">
        <f>Table26[[#This Row],[کارکرد دوره (ساعت)]]/8*'جداول پایه'!$B$24</f>
        <v>5.25</v>
      </c>
      <c r="H556" s="44">
        <v>0</v>
      </c>
      <c r="I556" s="44">
        <v>24</v>
      </c>
      <c r="J556" s="44">
        <v>0</v>
      </c>
      <c r="K556" s="44">
        <v>0</v>
      </c>
      <c r="L556" s="44">
        <v>0</v>
      </c>
      <c r="M556" s="45">
        <f>IF(Table26[[#This Row],[جایگاه سازمانی]]="عملیاتی",(Table26[[#This Row],[تعداد ماموریت شهری]]/7+Table26[[#This Row],[تعداد ماموریت جاده ای]]/3)*0.1+1,0)</f>
        <v>1.8</v>
      </c>
      <c r="N556" s="45">
        <f ca="1">IF(Table26[[#This Row],[جایگاه سازمانی]]="دیسپچ",OFFSET(TblDispatch[[#Headers],[امتیاز]],MATCH(Table26[[#This Row],[تعداد تماس در دوره]]/'تنظیمات دوره'!$B$3,TblDispatch[کف],1),0)*'تنظیمات دوره'!$B$3,0)</f>
        <v>0</v>
      </c>
      <c r="O556" s="45">
        <f>IF(Table26[[#This Row],[جایگاه سازمانی]]="ستاد",(Table26[[#This Row],[تعداد بازدید میدانی در دوره]]/2+Table26[[#This Row],[تعداد فرماندهی حادثه در دوره]])*0.1+1,0)</f>
        <v>0</v>
      </c>
      <c r="P556" s="45">
        <f ca="1">SUM(Table26[[#This Row],[عملکرد دوره عملیاتی]:[عملکرد دوره ستادی]])</f>
        <v>1.8</v>
      </c>
      <c r="Q556" s="43">
        <v>80</v>
      </c>
      <c r="R556" s="43">
        <f ca="1">OFFSET(Table10[[#Headers],[امتیاز]],MATCH(Table26[[#This Row],[رضایت]],Table10[کف],1),0)</f>
        <v>2.5</v>
      </c>
      <c r="S556" s="45" t="e">
        <f ca="1">(VLOOKUP(Table26[[#This Row],[شماره پرسنلی]],Table1[#All],16,FALSE)+Table26[[#This Row],[امتیاز کارکرد]]+Table26[[#This Row],[امتیاز رضایت]])*Table26[[#This Row],[رتبه کارمند]]*Table26[[#This Row],[امتیاز عملکرد]]</f>
        <v>#N/A</v>
      </c>
      <c r="T556" s="50" t="e">
        <f ca="1">ROUND(Table26[[#This Row],[امتیاز نهایی]]*'تنظیمات دوره'!$B$6,0)</f>
        <v>#N/A</v>
      </c>
      <c r="U556" s="43"/>
    </row>
    <row r="557" spans="1:21" x14ac:dyDescent="0.15">
      <c r="A557" s="42">
        <v>554</v>
      </c>
      <c r="B557" s="38"/>
      <c r="C557" s="39" t="e">
        <f>VLOOKUP(Table26[[#This Row],[شماره پرسنلی]],Table1[[شماره پرسنلی]:[نام خانوادگی]],2,FALSE)&amp; " " &amp; VLOOKUP(Table26[[#This Row],[شماره پرسنلی]],Table1[[شماره پرسنلی]:[نام خانوادگی]],3,FALSE)</f>
        <v>#N/A</v>
      </c>
      <c r="D557" s="39" t="s">
        <v>9</v>
      </c>
      <c r="E557" s="43">
        <v>1</v>
      </c>
      <c r="F557" s="44">
        <v>704</v>
      </c>
      <c r="G557" s="45">
        <f>Table26[[#This Row],[کارکرد دوره (ساعت)]]/8*'جداول پایه'!$B$24</f>
        <v>8.8000000000000007</v>
      </c>
      <c r="H557" s="44">
        <v>98</v>
      </c>
      <c r="I557" s="44">
        <v>0</v>
      </c>
      <c r="J557" s="44">
        <v>0</v>
      </c>
      <c r="K557" s="44">
        <v>0</v>
      </c>
      <c r="L557" s="44">
        <v>0</v>
      </c>
      <c r="M557" s="45">
        <f>IF(Table26[[#This Row],[جایگاه سازمانی]]="عملیاتی",(Table26[[#This Row],[تعداد ماموریت شهری]]/7+Table26[[#This Row],[تعداد ماموریت جاده ای]]/3)*0.1+1,0)</f>
        <v>2.4000000000000004</v>
      </c>
      <c r="N557" s="45">
        <f ca="1">IF(Table26[[#This Row],[جایگاه سازمانی]]="دیسپچ",OFFSET(TblDispatch[[#Headers],[امتیاز]],MATCH(Table26[[#This Row],[تعداد تماس در دوره]]/'تنظیمات دوره'!$B$3,TblDispatch[کف],1),0)*'تنظیمات دوره'!$B$3,0)</f>
        <v>0</v>
      </c>
      <c r="O557" s="45">
        <f>IF(Table26[[#This Row],[جایگاه سازمانی]]="ستاد",(Table26[[#This Row],[تعداد بازدید میدانی در دوره]]/2+Table26[[#This Row],[تعداد فرماندهی حادثه در دوره]])*0.1+1,0)</f>
        <v>0</v>
      </c>
      <c r="P557" s="45">
        <f ca="1">SUM(Table26[[#This Row],[عملکرد دوره عملیاتی]:[عملکرد دوره ستادی]])</f>
        <v>2.4000000000000004</v>
      </c>
      <c r="Q557" s="43">
        <v>100</v>
      </c>
      <c r="R557" s="43">
        <f ca="1">OFFSET(Table10[[#Headers],[امتیاز]],MATCH(Table26[[#This Row],[رضایت]],Table10[کف],1),0)</f>
        <v>5</v>
      </c>
      <c r="S557" s="45" t="e">
        <f ca="1">(VLOOKUP(Table26[[#This Row],[شماره پرسنلی]],Table1[#All],16,FALSE)+Table26[[#This Row],[امتیاز کارکرد]]+Table26[[#This Row],[امتیاز رضایت]])*Table26[[#This Row],[رتبه کارمند]]*Table26[[#This Row],[امتیاز عملکرد]]</f>
        <v>#N/A</v>
      </c>
      <c r="T557" s="50" t="e">
        <f ca="1">ROUND(Table26[[#This Row],[امتیاز نهایی]]*'تنظیمات دوره'!$B$6,0)</f>
        <v>#N/A</v>
      </c>
      <c r="U557" s="43"/>
    </row>
    <row r="558" spans="1:21" x14ac:dyDescent="0.15">
      <c r="A558" s="42">
        <v>555</v>
      </c>
      <c r="B558" s="38"/>
      <c r="C558" s="39" t="e">
        <f>VLOOKUP(Table26[[#This Row],[شماره پرسنلی]],Table1[[شماره پرسنلی]:[نام خانوادگی]],2,FALSE)&amp; " " &amp; VLOOKUP(Table26[[#This Row],[شماره پرسنلی]],Table1[[شماره پرسنلی]:[نام خانوادگی]],3,FALSE)</f>
        <v>#N/A</v>
      </c>
      <c r="D558" s="39" t="s">
        <v>9</v>
      </c>
      <c r="E558" s="43">
        <v>1</v>
      </c>
      <c r="F558" s="44">
        <v>96</v>
      </c>
      <c r="G558" s="45">
        <f>Table26[[#This Row],[کارکرد دوره (ساعت)]]/8*'جداول پایه'!$B$24</f>
        <v>1.2000000000000002</v>
      </c>
      <c r="H558" s="44">
        <v>34</v>
      </c>
      <c r="I558" s="44">
        <v>0</v>
      </c>
      <c r="J558" s="44">
        <v>0</v>
      </c>
      <c r="K558" s="44">
        <v>0</v>
      </c>
      <c r="L558" s="44">
        <v>0</v>
      </c>
      <c r="M558" s="45">
        <f>IF(Table26[[#This Row],[جایگاه سازمانی]]="عملیاتی",(Table26[[#This Row],[تعداد ماموریت شهری]]/7+Table26[[#This Row],[تعداد ماموریت جاده ای]]/3)*0.1+1,0)</f>
        <v>1.4857142857142858</v>
      </c>
      <c r="N558" s="45">
        <f ca="1">IF(Table26[[#This Row],[جایگاه سازمانی]]="دیسپچ",OFFSET(TblDispatch[[#Headers],[امتیاز]],MATCH(Table26[[#This Row],[تعداد تماس در دوره]]/'تنظیمات دوره'!$B$3,TblDispatch[کف],1),0)*'تنظیمات دوره'!$B$3,0)</f>
        <v>0</v>
      </c>
      <c r="O558" s="45">
        <f>IF(Table26[[#This Row],[جایگاه سازمانی]]="ستاد",(Table26[[#This Row],[تعداد بازدید میدانی در دوره]]/2+Table26[[#This Row],[تعداد فرماندهی حادثه در دوره]])*0.1+1,0)</f>
        <v>0</v>
      </c>
      <c r="P558" s="45">
        <f ca="1">SUM(Table26[[#This Row],[عملکرد دوره عملیاتی]:[عملکرد دوره ستادی]])</f>
        <v>1.4857142857142858</v>
      </c>
      <c r="Q558" s="43">
        <v>100</v>
      </c>
      <c r="R558" s="43">
        <f ca="1">OFFSET(Table10[[#Headers],[امتیاز]],MATCH(Table26[[#This Row],[رضایت]],Table10[کف],1),0)</f>
        <v>5</v>
      </c>
      <c r="S558" s="45" t="e">
        <f ca="1">(VLOOKUP(Table26[[#This Row],[شماره پرسنلی]],Table1[#All],16,FALSE)+Table26[[#This Row],[امتیاز کارکرد]]+Table26[[#This Row],[امتیاز رضایت]])*Table26[[#This Row],[رتبه کارمند]]*Table26[[#This Row],[امتیاز عملکرد]]</f>
        <v>#N/A</v>
      </c>
      <c r="T558" s="50" t="e">
        <f ca="1">ROUND(Table26[[#This Row],[امتیاز نهایی]]*'تنظیمات دوره'!$B$6,0)</f>
        <v>#N/A</v>
      </c>
      <c r="U558" s="43"/>
    </row>
    <row r="559" spans="1:21" x14ac:dyDescent="0.15">
      <c r="A559" s="42">
        <v>556</v>
      </c>
      <c r="B559" s="38"/>
      <c r="C559" s="39" t="e">
        <f>VLOOKUP(Table26[[#This Row],[شماره پرسنلی]],Table1[[شماره پرسنلی]:[نام خانوادگی]],2,FALSE)&amp; " " &amp; VLOOKUP(Table26[[#This Row],[شماره پرسنلی]],Table1[[شماره پرسنلی]:[نام خانوادگی]],3,FALSE)</f>
        <v>#N/A</v>
      </c>
      <c r="D559" s="39" t="s">
        <v>9</v>
      </c>
      <c r="E559" s="43">
        <v>1</v>
      </c>
      <c r="F559" s="44">
        <v>578</v>
      </c>
      <c r="G559" s="45">
        <f>Table26[[#This Row],[کارکرد دوره (ساعت)]]/8*'جداول پایه'!$B$24</f>
        <v>7.2250000000000005</v>
      </c>
      <c r="H559" s="44">
        <v>52</v>
      </c>
      <c r="I559" s="44">
        <v>0</v>
      </c>
      <c r="J559" s="44">
        <v>0</v>
      </c>
      <c r="K559" s="44">
        <v>0</v>
      </c>
      <c r="L559" s="44">
        <v>0</v>
      </c>
      <c r="M559" s="45">
        <f>IF(Table26[[#This Row],[جایگاه سازمانی]]="عملیاتی",(Table26[[#This Row],[تعداد ماموریت شهری]]/7+Table26[[#This Row],[تعداد ماموریت جاده ای]]/3)*0.1+1,0)</f>
        <v>1.7428571428571429</v>
      </c>
      <c r="N559" s="45">
        <f ca="1">IF(Table26[[#This Row],[جایگاه سازمانی]]="دیسپچ",OFFSET(TblDispatch[[#Headers],[امتیاز]],MATCH(Table26[[#This Row],[تعداد تماس در دوره]]/'تنظیمات دوره'!$B$3,TblDispatch[کف],1),0)*'تنظیمات دوره'!$B$3,0)</f>
        <v>0</v>
      </c>
      <c r="O559" s="45">
        <f>IF(Table26[[#This Row],[جایگاه سازمانی]]="ستاد",(Table26[[#This Row],[تعداد بازدید میدانی در دوره]]/2+Table26[[#This Row],[تعداد فرماندهی حادثه در دوره]])*0.1+1,0)</f>
        <v>0</v>
      </c>
      <c r="P559" s="45">
        <f ca="1">SUM(Table26[[#This Row],[عملکرد دوره عملیاتی]:[عملکرد دوره ستادی]])</f>
        <v>1.7428571428571429</v>
      </c>
      <c r="Q559" s="43">
        <v>100</v>
      </c>
      <c r="R559" s="43">
        <f ca="1">OFFSET(Table10[[#Headers],[امتیاز]],MATCH(Table26[[#This Row],[رضایت]],Table10[کف],1),0)</f>
        <v>5</v>
      </c>
      <c r="S559" s="45" t="e">
        <f ca="1">(VLOOKUP(Table26[[#This Row],[شماره پرسنلی]],Table1[#All],16,FALSE)+Table26[[#This Row],[امتیاز کارکرد]]+Table26[[#This Row],[امتیاز رضایت]])*Table26[[#This Row],[رتبه کارمند]]*Table26[[#This Row],[امتیاز عملکرد]]</f>
        <v>#N/A</v>
      </c>
      <c r="T559" s="50" t="e">
        <f ca="1">ROUND(Table26[[#This Row],[امتیاز نهایی]]*'تنظیمات دوره'!$B$6,0)</f>
        <v>#N/A</v>
      </c>
      <c r="U559" s="43"/>
    </row>
    <row r="560" spans="1:21" x14ac:dyDescent="0.15">
      <c r="A560" s="42">
        <v>557</v>
      </c>
      <c r="B560" s="38"/>
      <c r="C560" s="39" t="e">
        <f>VLOOKUP(Table26[[#This Row],[شماره پرسنلی]],Table1[[شماره پرسنلی]:[نام خانوادگی]],2,FALSE)&amp; " " &amp; VLOOKUP(Table26[[#This Row],[شماره پرسنلی]],Table1[[شماره پرسنلی]:[نام خانوادگی]],3,FALSE)</f>
        <v>#N/A</v>
      </c>
      <c r="D560" s="39" t="s">
        <v>9</v>
      </c>
      <c r="E560" s="43">
        <v>1</v>
      </c>
      <c r="F560" s="44">
        <v>432</v>
      </c>
      <c r="G560" s="45">
        <f>Table26[[#This Row],[کارکرد دوره (ساعت)]]/8*'جداول پایه'!$B$24</f>
        <v>5.4</v>
      </c>
      <c r="H560" s="44">
        <v>0</v>
      </c>
      <c r="I560" s="44">
        <v>23</v>
      </c>
      <c r="J560" s="44">
        <v>0</v>
      </c>
      <c r="K560" s="44">
        <v>0</v>
      </c>
      <c r="L560" s="44">
        <v>0</v>
      </c>
      <c r="M560" s="45">
        <f>IF(Table26[[#This Row],[جایگاه سازمانی]]="عملیاتی",(Table26[[#This Row],[تعداد ماموریت شهری]]/7+Table26[[#This Row],[تعداد ماموریت جاده ای]]/3)*0.1+1,0)</f>
        <v>1.7666666666666666</v>
      </c>
      <c r="N560" s="45">
        <f ca="1">IF(Table26[[#This Row],[جایگاه سازمانی]]="دیسپچ",OFFSET(TblDispatch[[#Headers],[امتیاز]],MATCH(Table26[[#This Row],[تعداد تماس در دوره]]/'تنظیمات دوره'!$B$3,TblDispatch[کف],1),0)*'تنظیمات دوره'!$B$3,0)</f>
        <v>0</v>
      </c>
      <c r="O560" s="45">
        <f>IF(Table26[[#This Row],[جایگاه سازمانی]]="ستاد",(Table26[[#This Row],[تعداد بازدید میدانی در دوره]]/2+Table26[[#This Row],[تعداد فرماندهی حادثه در دوره]])*0.1+1,0)</f>
        <v>0</v>
      </c>
      <c r="P560" s="45">
        <f ca="1">SUM(Table26[[#This Row],[عملکرد دوره عملیاتی]:[عملکرد دوره ستادی]])</f>
        <v>1.7666666666666666</v>
      </c>
      <c r="Q560" s="43">
        <v>100</v>
      </c>
      <c r="R560" s="43">
        <f ca="1">OFFSET(Table10[[#Headers],[امتیاز]],MATCH(Table26[[#This Row],[رضایت]],Table10[کف],1),0)</f>
        <v>5</v>
      </c>
      <c r="S560" s="45" t="e">
        <f ca="1">(VLOOKUP(Table26[[#This Row],[شماره پرسنلی]],Table1[#All],16,FALSE)+Table26[[#This Row],[امتیاز کارکرد]]+Table26[[#This Row],[امتیاز رضایت]])*Table26[[#This Row],[رتبه کارمند]]*Table26[[#This Row],[امتیاز عملکرد]]</f>
        <v>#N/A</v>
      </c>
      <c r="T560" s="50" t="e">
        <f ca="1">ROUND(Table26[[#This Row],[امتیاز نهایی]]*'تنظیمات دوره'!$B$6,0)</f>
        <v>#N/A</v>
      </c>
      <c r="U560" s="43"/>
    </row>
    <row r="561" spans="1:21" x14ac:dyDescent="0.15">
      <c r="A561" s="42">
        <v>558</v>
      </c>
      <c r="B561" s="38"/>
      <c r="C561" s="39" t="e">
        <f>VLOOKUP(Table26[[#This Row],[شماره پرسنلی]],Table1[[شماره پرسنلی]:[نام خانوادگی]],2,FALSE)&amp; " " &amp; VLOOKUP(Table26[[#This Row],[شماره پرسنلی]],Table1[[شماره پرسنلی]:[نام خانوادگی]],3,FALSE)</f>
        <v>#N/A</v>
      </c>
      <c r="D561" s="39" t="s">
        <v>9</v>
      </c>
      <c r="E561" s="43">
        <v>1</v>
      </c>
      <c r="F561" s="44">
        <v>572</v>
      </c>
      <c r="G561" s="45">
        <f>Table26[[#This Row],[کارکرد دوره (ساعت)]]/8*'جداول پایه'!$B$24</f>
        <v>7.15</v>
      </c>
      <c r="H561" s="44">
        <v>145</v>
      </c>
      <c r="I561" s="44">
        <v>0</v>
      </c>
      <c r="J561" s="44">
        <v>0</v>
      </c>
      <c r="K561" s="44">
        <v>0</v>
      </c>
      <c r="L561" s="44">
        <v>0</v>
      </c>
      <c r="M561" s="45">
        <f>IF(Table26[[#This Row],[جایگاه سازمانی]]="عملیاتی",(Table26[[#This Row],[تعداد ماموریت شهری]]/7+Table26[[#This Row],[تعداد ماموریت جاده ای]]/3)*0.1+1,0)</f>
        <v>3.0714285714285716</v>
      </c>
      <c r="N561" s="45">
        <f ca="1">IF(Table26[[#This Row],[جایگاه سازمانی]]="دیسپچ",OFFSET(TblDispatch[[#Headers],[امتیاز]],MATCH(Table26[[#This Row],[تعداد تماس در دوره]]/'تنظیمات دوره'!$B$3,TblDispatch[کف],1),0)*'تنظیمات دوره'!$B$3,0)</f>
        <v>0</v>
      </c>
      <c r="O561" s="45">
        <f>IF(Table26[[#This Row],[جایگاه سازمانی]]="ستاد",(Table26[[#This Row],[تعداد بازدید میدانی در دوره]]/2+Table26[[#This Row],[تعداد فرماندهی حادثه در دوره]])*0.1+1,0)</f>
        <v>0</v>
      </c>
      <c r="P561" s="45">
        <f ca="1">SUM(Table26[[#This Row],[عملکرد دوره عملیاتی]:[عملکرد دوره ستادی]])</f>
        <v>3.0714285714285716</v>
      </c>
      <c r="Q561" s="43">
        <v>90</v>
      </c>
      <c r="R561" s="43">
        <f ca="1">OFFSET(Table10[[#Headers],[امتیاز]],MATCH(Table26[[#This Row],[رضایت]],Table10[کف],1),0)</f>
        <v>3.6</v>
      </c>
      <c r="S561" s="45" t="e">
        <f ca="1">(VLOOKUP(Table26[[#This Row],[شماره پرسنلی]],Table1[#All],16,FALSE)+Table26[[#This Row],[امتیاز کارکرد]]+Table26[[#This Row],[امتیاز رضایت]])*Table26[[#This Row],[رتبه کارمند]]*Table26[[#This Row],[امتیاز عملکرد]]</f>
        <v>#N/A</v>
      </c>
      <c r="T561" s="50" t="e">
        <f ca="1">ROUND(Table26[[#This Row],[امتیاز نهایی]]*'تنظیمات دوره'!$B$6,0)</f>
        <v>#N/A</v>
      </c>
      <c r="U561" s="43"/>
    </row>
    <row r="562" spans="1:21" x14ac:dyDescent="0.15">
      <c r="A562" s="42">
        <v>559</v>
      </c>
      <c r="B562" s="38"/>
      <c r="C562" s="39" t="e">
        <f>VLOOKUP(Table26[[#This Row],[شماره پرسنلی]],Table1[[شماره پرسنلی]:[نام خانوادگی]],2,FALSE)&amp; " " &amp; VLOOKUP(Table26[[#This Row],[شماره پرسنلی]],Table1[[شماره پرسنلی]:[نام خانوادگی]],3,FALSE)</f>
        <v>#N/A</v>
      </c>
      <c r="D562" s="39" t="s">
        <v>9</v>
      </c>
      <c r="E562" s="43">
        <v>1</v>
      </c>
      <c r="F562" s="44">
        <v>420</v>
      </c>
      <c r="G562" s="45">
        <f>Table26[[#This Row],[کارکرد دوره (ساعت)]]/8*'جداول پایه'!$B$24</f>
        <v>5.25</v>
      </c>
      <c r="H562" s="44">
        <v>147</v>
      </c>
      <c r="I562" s="44">
        <v>0</v>
      </c>
      <c r="J562" s="44">
        <v>0</v>
      </c>
      <c r="K562" s="44">
        <v>0</v>
      </c>
      <c r="L562" s="44">
        <v>0</v>
      </c>
      <c r="M562" s="45">
        <f>IF(Table26[[#This Row],[جایگاه سازمانی]]="عملیاتی",(Table26[[#This Row],[تعداد ماموریت شهری]]/7+Table26[[#This Row],[تعداد ماموریت جاده ای]]/3)*0.1+1,0)</f>
        <v>3.1</v>
      </c>
      <c r="N562" s="45">
        <f ca="1">IF(Table26[[#This Row],[جایگاه سازمانی]]="دیسپچ",OFFSET(TblDispatch[[#Headers],[امتیاز]],MATCH(Table26[[#This Row],[تعداد تماس در دوره]]/'تنظیمات دوره'!$B$3,TblDispatch[کف],1),0)*'تنظیمات دوره'!$B$3,0)</f>
        <v>0</v>
      </c>
      <c r="O562" s="45">
        <f>IF(Table26[[#This Row],[جایگاه سازمانی]]="ستاد",(Table26[[#This Row],[تعداد بازدید میدانی در دوره]]/2+Table26[[#This Row],[تعداد فرماندهی حادثه در دوره]])*0.1+1,0)</f>
        <v>0</v>
      </c>
      <c r="P562" s="45">
        <f ca="1">SUM(Table26[[#This Row],[عملکرد دوره عملیاتی]:[عملکرد دوره ستادی]])</f>
        <v>3.1</v>
      </c>
      <c r="Q562" s="43">
        <v>90</v>
      </c>
      <c r="R562" s="43">
        <f ca="1">OFFSET(Table10[[#Headers],[امتیاز]],MATCH(Table26[[#This Row],[رضایت]],Table10[کف],1),0)</f>
        <v>3.6</v>
      </c>
      <c r="S562" s="45" t="e">
        <f ca="1">(VLOOKUP(Table26[[#This Row],[شماره پرسنلی]],Table1[#All],16,FALSE)+Table26[[#This Row],[امتیاز کارکرد]]+Table26[[#This Row],[امتیاز رضایت]])*Table26[[#This Row],[رتبه کارمند]]*Table26[[#This Row],[امتیاز عملکرد]]</f>
        <v>#N/A</v>
      </c>
      <c r="T562" s="50" t="e">
        <f ca="1">ROUND(Table26[[#This Row],[امتیاز نهایی]]*'تنظیمات دوره'!$B$6,0)</f>
        <v>#N/A</v>
      </c>
      <c r="U562" s="43"/>
    </row>
    <row r="563" spans="1:21" x14ac:dyDescent="0.15">
      <c r="A563" s="42">
        <v>560</v>
      </c>
      <c r="B563" s="38"/>
      <c r="C563" s="39" t="e">
        <f>VLOOKUP(Table26[[#This Row],[شماره پرسنلی]],Table1[[شماره پرسنلی]:[نام خانوادگی]],2,FALSE)&amp; " " &amp; VLOOKUP(Table26[[#This Row],[شماره پرسنلی]],Table1[[شماره پرسنلی]:[نام خانوادگی]],3,FALSE)</f>
        <v>#N/A</v>
      </c>
      <c r="D563" s="39" t="s">
        <v>9</v>
      </c>
      <c r="E563" s="43">
        <v>1</v>
      </c>
      <c r="F563" s="44">
        <v>284</v>
      </c>
      <c r="G563" s="45">
        <f>Table26[[#This Row],[کارکرد دوره (ساعت)]]/8*'جداول پایه'!$B$24</f>
        <v>3.5500000000000003</v>
      </c>
      <c r="H563" s="44">
        <v>93</v>
      </c>
      <c r="I563" s="44"/>
      <c r="J563" s="44">
        <v>0</v>
      </c>
      <c r="K563" s="44">
        <v>0</v>
      </c>
      <c r="L563" s="44">
        <v>0</v>
      </c>
      <c r="M563" s="45">
        <f>IF(Table26[[#This Row],[جایگاه سازمانی]]="عملیاتی",(Table26[[#This Row],[تعداد ماموریت شهری]]/7+Table26[[#This Row],[تعداد ماموریت جاده ای]]/3)*0.1+1,0)</f>
        <v>2.3285714285714287</v>
      </c>
      <c r="N563" s="45">
        <f ca="1">IF(Table26[[#This Row],[جایگاه سازمانی]]="دیسپچ",OFFSET(TblDispatch[[#Headers],[امتیاز]],MATCH(Table26[[#This Row],[تعداد تماس در دوره]]/'تنظیمات دوره'!$B$3,TblDispatch[کف],1),0)*'تنظیمات دوره'!$B$3,0)</f>
        <v>0</v>
      </c>
      <c r="O563" s="45">
        <f>IF(Table26[[#This Row],[جایگاه سازمانی]]="ستاد",(Table26[[#This Row],[تعداد بازدید میدانی در دوره]]/2+Table26[[#This Row],[تعداد فرماندهی حادثه در دوره]])*0.1+1,0)</f>
        <v>0</v>
      </c>
      <c r="P563" s="45">
        <f ca="1">SUM(Table26[[#This Row],[عملکرد دوره عملیاتی]:[عملکرد دوره ستادی]])</f>
        <v>2.3285714285714287</v>
      </c>
      <c r="Q563" s="43">
        <v>90</v>
      </c>
      <c r="R563" s="43">
        <f ca="1">OFFSET(Table10[[#Headers],[امتیاز]],MATCH(Table26[[#This Row],[رضایت]],Table10[کف],1),0)</f>
        <v>3.6</v>
      </c>
      <c r="S563" s="45" t="e">
        <f ca="1">(VLOOKUP(Table26[[#This Row],[شماره پرسنلی]],Table1[#All],16,FALSE)+Table26[[#This Row],[امتیاز کارکرد]]+Table26[[#This Row],[امتیاز رضایت]])*Table26[[#This Row],[رتبه کارمند]]*Table26[[#This Row],[امتیاز عملکرد]]</f>
        <v>#N/A</v>
      </c>
      <c r="T563" s="50" t="e">
        <f ca="1">ROUND(Table26[[#This Row],[امتیاز نهایی]]*'تنظیمات دوره'!$B$6,0)</f>
        <v>#N/A</v>
      </c>
      <c r="U563" s="43"/>
    </row>
    <row r="564" spans="1:21" x14ac:dyDescent="0.15">
      <c r="A564" s="42">
        <v>561</v>
      </c>
      <c r="B564" s="38"/>
      <c r="C564" s="39" t="e">
        <f>VLOOKUP(Table26[[#This Row],[شماره پرسنلی]],Table1[[شماره پرسنلی]:[نام خانوادگی]],2,FALSE)&amp; " " &amp; VLOOKUP(Table26[[#This Row],[شماره پرسنلی]],Table1[[شماره پرسنلی]:[نام خانوادگی]],3,FALSE)</f>
        <v>#N/A</v>
      </c>
      <c r="D564" s="39" t="s">
        <v>9</v>
      </c>
      <c r="E564" s="43">
        <v>1</v>
      </c>
      <c r="F564" s="44">
        <v>444</v>
      </c>
      <c r="G564" s="45">
        <f>Table26[[#This Row],[کارکرد دوره (ساعت)]]/8*'جداول پایه'!$B$24</f>
        <v>5.5500000000000007</v>
      </c>
      <c r="H564" s="44">
        <v>167</v>
      </c>
      <c r="I564" s="44">
        <v>0</v>
      </c>
      <c r="J564" s="44">
        <v>0</v>
      </c>
      <c r="K564" s="44">
        <v>0</v>
      </c>
      <c r="L564" s="44">
        <v>0</v>
      </c>
      <c r="M564" s="45">
        <f>IF(Table26[[#This Row],[جایگاه سازمانی]]="عملیاتی",(Table26[[#This Row],[تعداد ماموریت شهری]]/7+Table26[[#This Row],[تعداد ماموریت جاده ای]]/3)*0.1+1,0)</f>
        <v>3.3857142857142857</v>
      </c>
      <c r="N564" s="45">
        <f ca="1">IF(Table26[[#This Row],[جایگاه سازمانی]]="دیسپچ",OFFSET(TblDispatch[[#Headers],[امتیاز]],MATCH(Table26[[#This Row],[تعداد تماس در دوره]]/'تنظیمات دوره'!$B$3,TblDispatch[کف],1),0)*'تنظیمات دوره'!$B$3,0)</f>
        <v>0</v>
      </c>
      <c r="O564" s="45">
        <f>IF(Table26[[#This Row],[جایگاه سازمانی]]="ستاد",(Table26[[#This Row],[تعداد بازدید میدانی در دوره]]/2+Table26[[#This Row],[تعداد فرماندهی حادثه در دوره]])*0.1+1,0)</f>
        <v>0</v>
      </c>
      <c r="P564" s="45">
        <f ca="1">SUM(Table26[[#This Row],[عملکرد دوره عملیاتی]:[عملکرد دوره ستادی]])</f>
        <v>3.3857142857142857</v>
      </c>
      <c r="Q564" s="43">
        <v>100</v>
      </c>
      <c r="R564" s="43">
        <f ca="1">OFFSET(Table10[[#Headers],[امتیاز]],MATCH(Table26[[#This Row],[رضایت]],Table10[کف],1),0)</f>
        <v>5</v>
      </c>
      <c r="S564" s="45" t="e">
        <f ca="1">(VLOOKUP(Table26[[#This Row],[شماره پرسنلی]],Table1[#All],16,FALSE)+Table26[[#This Row],[امتیاز کارکرد]]+Table26[[#This Row],[امتیاز رضایت]])*Table26[[#This Row],[رتبه کارمند]]*Table26[[#This Row],[امتیاز عملکرد]]</f>
        <v>#N/A</v>
      </c>
      <c r="T564" s="50" t="e">
        <f ca="1">ROUND(Table26[[#This Row],[امتیاز نهایی]]*'تنظیمات دوره'!$B$6,0)</f>
        <v>#N/A</v>
      </c>
      <c r="U564" s="43"/>
    </row>
    <row r="565" spans="1:21" x14ac:dyDescent="0.15">
      <c r="A565" s="42">
        <v>562</v>
      </c>
      <c r="B565" s="38"/>
      <c r="C565" s="39" t="e">
        <f>VLOOKUP(Table26[[#This Row],[شماره پرسنلی]],Table1[[شماره پرسنلی]:[نام خانوادگی]],2,FALSE)&amp; " " &amp; VLOOKUP(Table26[[#This Row],[شماره پرسنلی]],Table1[[شماره پرسنلی]:[نام خانوادگی]],3,FALSE)</f>
        <v>#N/A</v>
      </c>
      <c r="D565" s="39" t="s">
        <v>9</v>
      </c>
      <c r="E565" s="43">
        <v>1</v>
      </c>
      <c r="F565" s="44">
        <v>432</v>
      </c>
      <c r="G565" s="45">
        <f>Table26[[#This Row],[کارکرد دوره (ساعت)]]/8*'جداول پایه'!$B$24</f>
        <v>5.4</v>
      </c>
      <c r="H565" s="44">
        <v>0</v>
      </c>
      <c r="I565" s="44">
        <v>44</v>
      </c>
      <c r="J565" s="44">
        <v>0</v>
      </c>
      <c r="K565" s="44">
        <v>0</v>
      </c>
      <c r="L565" s="44">
        <v>0</v>
      </c>
      <c r="M565" s="45">
        <f>IF(Table26[[#This Row],[جایگاه سازمانی]]="عملیاتی",(Table26[[#This Row],[تعداد ماموریت شهری]]/7+Table26[[#This Row],[تعداد ماموریت جاده ای]]/3)*0.1+1,0)</f>
        <v>2.4666666666666668</v>
      </c>
      <c r="N565" s="45">
        <f ca="1">IF(Table26[[#This Row],[جایگاه سازمانی]]="دیسپچ",OFFSET(TblDispatch[[#Headers],[امتیاز]],MATCH(Table26[[#This Row],[تعداد تماس در دوره]]/'تنظیمات دوره'!$B$3,TblDispatch[کف],1),0)*'تنظیمات دوره'!$B$3,0)</f>
        <v>0</v>
      </c>
      <c r="O565" s="45">
        <f>IF(Table26[[#This Row],[جایگاه سازمانی]]="ستاد",(Table26[[#This Row],[تعداد بازدید میدانی در دوره]]/2+Table26[[#This Row],[تعداد فرماندهی حادثه در دوره]])*0.1+1,0)</f>
        <v>0</v>
      </c>
      <c r="P565" s="45">
        <f ca="1">SUM(Table26[[#This Row],[عملکرد دوره عملیاتی]:[عملکرد دوره ستادی]])</f>
        <v>2.4666666666666668</v>
      </c>
      <c r="Q565" s="43">
        <v>100</v>
      </c>
      <c r="R565" s="43">
        <f ca="1">OFFSET(Table10[[#Headers],[امتیاز]],MATCH(Table26[[#This Row],[رضایت]],Table10[کف],1),0)</f>
        <v>5</v>
      </c>
      <c r="S565" s="45" t="e">
        <f ca="1">(VLOOKUP(Table26[[#This Row],[شماره پرسنلی]],Table1[#All],16,FALSE)+Table26[[#This Row],[امتیاز کارکرد]]+Table26[[#This Row],[امتیاز رضایت]])*Table26[[#This Row],[رتبه کارمند]]*Table26[[#This Row],[امتیاز عملکرد]]</f>
        <v>#N/A</v>
      </c>
      <c r="T565" s="50" t="e">
        <f ca="1">ROUND(Table26[[#This Row],[امتیاز نهایی]]*'تنظیمات دوره'!$B$6,0)</f>
        <v>#N/A</v>
      </c>
      <c r="U565" s="43"/>
    </row>
    <row r="566" spans="1:21" x14ac:dyDescent="0.15">
      <c r="A566" s="42">
        <v>563</v>
      </c>
      <c r="B566" s="38"/>
      <c r="C566" s="39" t="e">
        <f>VLOOKUP(Table26[[#This Row],[شماره پرسنلی]],Table1[[شماره پرسنلی]:[نام خانوادگی]],2,FALSE)&amp; " " &amp; VLOOKUP(Table26[[#This Row],[شماره پرسنلی]],Table1[[شماره پرسنلی]:[نام خانوادگی]],3,FALSE)</f>
        <v>#N/A</v>
      </c>
      <c r="D566" s="39" t="s">
        <v>9</v>
      </c>
      <c r="E566" s="43">
        <v>1</v>
      </c>
      <c r="F566" s="44">
        <v>800</v>
      </c>
      <c r="G566" s="45">
        <f>Table26[[#This Row],[کارکرد دوره (ساعت)]]/8*'جداول پایه'!$B$24</f>
        <v>10</v>
      </c>
      <c r="H566" s="44">
        <v>59</v>
      </c>
      <c r="I566" s="44">
        <v>9</v>
      </c>
      <c r="J566" s="44">
        <v>0</v>
      </c>
      <c r="K566" s="44">
        <v>0</v>
      </c>
      <c r="L566" s="44">
        <v>0</v>
      </c>
      <c r="M566" s="45">
        <f>IF(Table26[[#This Row],[جایگاه سازمانی]]="عملیاتی",(Table26[[#This Row],[تعداد ماموریت شهری]]/7+Table26[[#This Row],[تعداد ماموریت جاده ای]]/3)*0.1+1,0)</f>
        <v>2.1428571428571432</v>
      </c>
      <c r="N566" s="45">
        <f ca="1">IF(Table26[[#This Row],[جایگاه سازمانی]]="دیسپچ",OFFSET(TblDispatch[[#Headers],[امتیاز]],MATCH(Table26[[#This Row],[تعداد تماس در دوره]]/'تنظیمات دوره'!$B$3,TblDispatch[کف],1),0)*'تنظیمات دوره'!$B$3,0)</f>
        <v>0</v>
      </c>
      <c r="O566" s="45">
        <f>IF(Table26[[#This Row],[جایگاه سازمانی]]="ستاد",(Table26[[#This Row],[تعداد بازدید میدانی در دوره]]/2+Table26[[#This Row],[تعداد فرماندهی حادثه در دوره]])*0.1+1,0)</f>
        <v>0</v>
      </c>
      <c r="P566" s="45">
        <f ca="1">SUM(Table26[[#This Row],[عملکرد دوره عملیاتی]:[عملکرد دوره ستادی]])</f>
        <v>2.1428571428571432</v>
      </c>
      <c r="Q566" s="43">
        <v>100</v>
      </c>
      <c r="R566" s="43">
        <f ca="1">OFFSET(Table10[[#Headers],[امتیاز]],MATCH(Table26[[#This Row],[رضایت]],Table10[کف],1),0)</f>
        <v>5</v>
      </c>
      <c r="S566" s="45" t="e">
        <f ca="1">(VLOOKUP(Table26[[#This Row],[شماره پرسنلی]],Table1[#All],16,FALSE)+Table26[[#This Row],[امتیاز کارکرد]]+Table26[[#This Row],[امتیاز رضایت]])*Table26[[#This Row],[رتبه کارمند]]*Table26[[#This Row],[امتیاز عملکرد]]</f>
        <v>#N/A</v>
      </c>
      <c r="T566" s="50" t="e">
        <f ca="1">ROUND(Table26[[#This Row],[امتیاز نهایی]]*'تنظیمات دوره'!$B$6,0)</f>
        <v>#N/A</v>
      </c>
      <c r="U566" s="43"/>
    </row>
    <row r="567" spans="1:21" x14ac:dyDescent="0.15">
      <c r="A567" s="42">
        <v>564</v>
      </c>
      <c r="B567" s="38"/>
      <c r="C567" s="39" t="e">
        <f>VLOOKUP(Table26[[#This Row],[شماره پرسنلی]],Table1[[شماره پرسنلی]:[نام خانوادگی]],2,FALSE)&amp; " " &amp; VLOOKUP(Table26[[#This Row],[شماره پرسنلی]],Table1[[شماره پرسنلی]:[نام خانوادگی]],3,FALSE)</f>
        <v>#N/A</v>
      </c>
      <c r="D567" s="39" t="s">
        <v>9</v>
      </c>
      <c r="E567" s="43">
        <v>1</v>
      </c>
      <c r="F567" s="44">
        <v>240</v>
      </c>
      <c r="G567" s="45">
        <f>Table26[[#This Row],[کارکرد دوره (ساعت)]]/8*'جداول پایه'!$B$24</f>
        <v>3</v>
      </c>
      <c r="H567" s="44">
        <v>61</v>
      </c>
      <c r="I567" s="44">
        <v>0</v>
      </c>
      <c r="J567" s="44">
        <v>0</v>
      </c>
      <c r="K567" s="44">
        <v>0</v>
      </c>
      <c r="L567" s="44">
        <v>0</v>
      </c>
      <c r="M567" s="45">
        <f>IF(Table26[[#This Row],[جایگاه سازمانی]]="عملیاتی",(Table26[[#This Row],[تعداد ماموریت شهری]]/7+Table26[[#This Row],[تعداد ماموریت جاده ای]]/3)*0.1+1,0)</f>
        <v>1.8714285714285714</v>
      </c>
      <c r="N567" s="45">
        <f ca="1">IF(Table26[[#This Row],[جایگاه سازمانی]]="دیسپچ",OFFSET(TblDispatch[[#Headers],[امتیاز]],MATCH(Table26[[#This Row],[تعداد تماس در دوره]]/'تنظیمات دوره'!$B$3,TblDispatch[کف],1),0)*'تنظیمات دوره'!$B$3,0)</f>
        <v>0</v>
      </c>
      <c r="O567" s="45">
        <f>IF(Table26[[#This Row],[جایگاه سازمانی]]="ستاد",(Table26[[#This Row],[تعداد بازدید میدانی در دوره]]/2+Table26[[#This Row],[تعداد فرماندهی حادثه در دوره]])*0.1+1,0)</f>
        <v>0</v>
      </c>
      <c r="P567" s="45">
        <f ca="1">SUM(Table26[[#This Row],[عملکرد دوره عملیاتی]:[عملکرد دوره ستادی]])</f>
        <v>1.8714285714285714</v>
      </c>
      <c r="Q567" s="43">
        <v>90</v>
      </c>
      <c r="R567" s="43">
        <f ca="1">OFFSET(Table10[[#Headers],[امتیاز]],MATCH(Table26[[#This Row],[رضایت]],Table10[کف],1),0)</f>
        <v>3.6</v>
      </c>
      <c r="S567" s="45" t="e">
        <f ca="1">(VLOOKUP(Table26[[#This Row],[شماره پرسنلی]],Table1[#All],16,FALSE)+Table26[[#This Row],[امتیاز کارکرد]]+Table26[[#This Row],[امتیاز رضایت]])*Table26[[#This Row],[رتبه کارمند]]*Table26[[#This Row],[امتیاز عملکرد]]</f>
        <v>#N/A</v>
      </c>
      <c r="T567" s="50" t="e">
        <f ca="1">ROUND(Table26[[#This Row],[امتیاز نهایی]]*'تنظیمات دوره'!$B$6,0)</f>
        <v>#N/A</v>
      </c>
      <c r="U567" s="43"/>
    </row>
    <row r="568" spans="1:21" x14ac:dyDescent="0.15">
      <c r="A568" s="42">
        <v>565</v>
      </c>
      <c r="B568" s="38"/>
      <c r="C568" s="39" t="e">
        <f>VLOOKUP(Table26[[#This Row],[شماره پرسنلی]],Table1[[شماره پرسنلی]:[نام خانوادگی]],2,FALSE)&amp; " " &amp; VLOOKUP(Table26[[#This Row],[شماره پرسنلی]],Table1[[شماره پرسنلی]:[نام خانوادگی]],3,FALSE)</f>
        <v>#N/A</v>
      </c>
      <c r="D568" s="39" t="s">
        <v>9</v>
      </c>
      <c r="E568" s="43">
        <v>1</v>
      </c>
      <c r="F568" s="44">
        <v>396</v>
      </c>
      <c r="G568" s="45">
        <f>Table26[[#This Row],[کارکرد دوره (ساعت)]]/8*'جداول پایه'!$B$24</f>
        <v>4.95</v>
      </c>
      <c r="H568" s="44">
        <v>1</v>
      </c>
      <c r="I568" s="44">
        <v>15</v>
      </c>
      <c r="J568" s="44">
        <v>0</v>
      </c>
      <c r="K568" s="44">
        <v>0</v>
      </c>
      <c r="L568" s="44">
        <v>0</v>
      </c>
      <c r="M568" s="45">
        <f>IF(Table26[[#This Row],[جایگاه سازمانی]]="عملیاتی",(Table26[[#This Row],[تعداد ماموریت شهری]]/7+Table26[[#This Row],[تعداد ماموریت جاده ای]]/3)*0.1+1,0)</f>
        <v>1.5142857142857142</v>
      </c>
      <c r="N568" s="45">
        <f ca="1">IF(Table26[[#This Row],[جایگاه سازمانی]]="دیسپچ",OFFSET(TblDispatch[[#Headers],[امتیاز]],MATCH(Table26[[#This Row],[تعداد تماس در دوره]]/'تنظیمات دوره'!$B$3,TblDispatch[کف],1),0)*'تنظیمات دوره'!$B$3,0)</f>
        <v>0</v>
      </c>
      <c r="O568" s="45">
        <f>IF(Table26[[#This Row],[جایگاه سازمانی]]="ستاد",(Table26[[#This Row],[تعداد بازدید میدانی در دوره]]/2+Table26[[#This Row],[تعداد فرماندهی حادثه در دوره]])*0.1+1,0)</f>
        <v>0</v>
      </c>
      <c r="P568" s="45">
        <f ca="1">SUM(Table26[[#This Row],[عملکرد دوره عملیاتی]:[عملکرد دوره ستادی]])</f>
        <v>1.5142857142857142</v>
      </c>
      <c r="Q568" s="43">
        <v>100</v>
      </c>
      <c r="R568" s="43">
        <f ca="1">OFFSET(Table10[[#Headers],[امتیاز]],MATCH(Table26[[#This Row],[رضایت]],Table10[کف],1),0)</f>
        <v>5</v>
      </c>
      <c r="S568" s="45" t="e">
        <f ca="1">(VLOOKUP(Table26[[#This Row],[شماره پرسنلی]],Table1[#All],16,FALSE)+Table26[[#This Row],[امتیاز کارکرد]]+Table26[[#This Row],[امتیاز رضایت]])*Table26[[#This Row],[رتبه کارمند]]*Table26[[#This Row],[امتیاز عملکرد]]</f>
        <v>#N/A</v>
      </c>
      <c r="T568" s="50" t="e">
        <f ca="1">ROUND(Table26[[#This Row],[امتیاز نهایی]]*'تنظیمات دوره'!$B$6,0)</f>
        <v>#N/A</v>
      </c>
      <c r="U568" s="43"/>
    </row>
    <row r="569" spans="1:21" x14ac:dyDescent="0.15">
      <c r="A569" s="42">
        <v>566</v>
      </c>
      <c r="B569" s="38"/>
      <c r="C569" s="39" t="e">
        <f>VLOOKUP(Table26[[#This Row],[شماره پرسنلی]],Table1[[شماره پرسنلی]:[نام خانوادگی]],2,FALSE)&amp; " " &amp; VLOOKUP(Table26[[#This Row],[شماره پرسنلی]],Table1[[شماره پرسنلی]:[نام خانوادگی]],3,FALSE)</f>
        <v>#N/A</v>
      </c>
      <c r="D569" s="39" t="s">
        <v>9</v>
      </c>
      <c r="E569" s="43">
        <v>1</v>
      </c>
      <c r="F569" s="44">
        <v>620</v>
      </c>
      <c r="G569" s="45">
        <f>Table26[[#This Row],[کارکرد دوره (ساعت)]]/8*'جداول پایه'!$B$24</f>
        <v>7.75</v>
      </c>
      <c r="H569" s="44">
        <v>147</v>
      </c>
      <c r="I569" s="44">
        <v>0</v>
      </c>
      <c r="J569" s="44">
        <v>0</v>
      </c>
      <c r="K569" s="44">
        <v>0</v>
      </c>
      <c r="L569" s="44">
        <v>0</v>
      </c>
      <c r="M569" s="45">
        <f>IF(Table26[[#This Row],[جایگاه سازمانی]]="عملیاتی",(Table26[[#This Row],[تعداد ماموریت شهری]]/7+Table26[[#This Row],[تعداد ماموریت جاده ای]]/3)*0.1+1,0)</f>
        <v>3.1</v>
      </c>
      <c r="N569" s="45">
        <f ca="1">IF(Table26[[#This Row],[جایگاه سازمانی]]="دیسپچ",OFFSET(TblDispatch[[#Headers],[امتیاز]],MATCH(Table26[[#This Row],[تعداد تماس در دوره]]/'تنظیمات دوره'!$B$3,TblDispatch[کف],1),0)*'تنظیمات دوره'!$B$3,0)</f>
        <v>0</v>
      </c>
      <c r="O569" s="45">
        <f>IF(Table26[[#This Row],[جایگاه سازمانی]]="ستاد",(Table26[[#This Row],[تعداد بازدید میدانی در دوره]]/2+Table26[[#This Row],[تعداد فرماندهی حادثه در دوره]])*0.1+1,0)</f>
        <v>0</v>
      </c>
      <c r="P569" s="45">
        <f ca="1">SUM(Table26[[#This Row],[عملکرد دوره عملیاتی]:[عملکرد دوره ستادی]])</f>
        <v>3.1</v>
      </c>
      <c r="Q569" s="43">
        <v>80</v>
      </c>
      <c r="R569" s="43">
        <f ca="1">OFFSET(Table10[[#Headers],[امتیاز]],MATCH(Table26[[#This Row],[رضایت]],Table10[کف],1),0)</f>
        <v>2.5</v>
      </c>
      <c r="S569" s="45" t="e">
        <f ca="1">(VLOOKUP(Table26[[#This Row],[شماره پرسنلی]],Table1[#All],16,FALSE)+Table26[[#This Row],[امتیاز کارکرد]]+Table26[[#This Row],[امتیاز رضایت]])*Table26[[#This Row],[رتبه کارمند]]*Table26[[#This Row],[امتیاز عملکرد]]</f>
        <v>#N/A</v>
      </c>
      <c r="T569" s="50" t="e">
        <f ca="1">ROUND(Table26[[#This Row],[امتیاز نهایی]]*'تنظیمات دوره'!$B$6,0)</f>
        <v>#N/A</v>
      </c>
      <c r="U569" s="43"/>
    </row>
    <row r="570" spans="1:21" x14ac:dyDescent="0.15">
      <c r="A570" s="42">
        <v>567</v>
      </c>
      <c r="B570" s="38"/>
      <c r="C570" s="39" t="e">
        <f>VLOOKUP(Table26[[#This Row],[شماره پرسنلی]],Table1[[شماره پرسنلی]:[نام خانوادگی]],2,FALSE)&amp; " " &amp; VLOOKUP(Table26[[#This Row],[شماره پرسنلی]],Table1[[شماره پرسنلی]:[نام خانوادگی]],3,FALSE)</f>
        <v>#N/A</v>
      </c>
      <c r="D570" s="39" t="s">
        <v>9</v>
      </c>
      <c r="E570" s="43">
        <v>1</v>
      </c>
      <c r="F570" s="44">
        <v>386</v>
      </c>
      <c r="G570" s="45">
        <f>Table26[[#This Row],[کارکرد دوره (ساعت)]]/8*'جداول پایه'!$B$24</f>
        <v>4.8250000000000002</v>
      </c>
      <c r="H570" s="44">
        <v>138</v>
      </c>
      <c r="I570" s="44">
        <v>0</v>
      </c>
      <c r="J570" s="44">
        <v>0</v>
      </c>
      <c r="K570" s="44">
        <v>0</v>
      </c>
      <c r="L570" s="44">
        <v>0</v>
      </c>
      <c r="M570" s="45">
        <f>IF(Table26[[#This Row],[جایگاه سازمانی]]="عملیاتی",(Table26[[#This Row],[تعداد ماموریت شهری]]/7+Table26[[#This Row],[تعداد ماموریت جاده ای]]/3)*0.1+1,0)</f>
        <v>2.9714285714285715</v>
      </c>
      <c r="N570" s="45">
        <f ca="1">IF(Table26[[#This Row],[جایگاه سازمانی]]="دیسپچ",OFFSET(TblDispatch[[#Headers],[امتیاز]],MATCH(Table26[[#This Row],[تعداد تماس در دوره]]/'تنظیمات دوره'!$B$3,TblDispatch[کف],1),0)*'تنظیمات دوره'!$B$3,0)</f>
        <v>0</v>
      </c>
      <c r="O570" s="45">
        <f>IF(Table26[[#This Row],[جایگاه سازمانی]]="ستاد",(Table26[[#This Row],[تعداد بازدید میدانی در دوره]]/2+Table26[[#This Row],[تعداد فرماندهی حادثه در دوره]])*0.1+1,0)</f>
        <v>0</v>
      </c>
      <c r="P570" s="45">
        <f ca="1">SUM(Table26[[#This Row],[عملکرد دوره عملیاتی]:[عملکرد دوره ستادی]])</f>
        <v>2.9714285714285715</v>
      </c>
      <c r="Q570" s="43">
        <v>65</v>
      </c>
      <c r="R570" s="43">
        <f ca="1">OFFSET(Table10[[#Headers],[امتیاز]],MATCH(Table26[[#This Row],[رضایت]],Table10[کف],1),0)</f>
        <v>1.6</v>
      </c>
      <c r="S570" s="45" t="e">
        <f ca="1">(VLOOKUP(Table26[[#This Row],[شماره پرسنلی]],Table1[#All],16,FALSE)+Table26[[#This Row],[امتیاز کارکرد]]+Table26[[#This Row],[امتیاز رضایت]])*Table26[[#This Row],[رتبه کارمند]]*Table26[[#This Row],[امتیاز عملکرد]]</f>
        <v>#N/A</v>
      </c>
      <c r="T570" s="50" t="e">
        <f ca="1">ROUND(Table26[[#This Row],[امتیاز نهایی]]*'تنظیمات دوره'!$B$6,0)</f>
        <v>#N/A</v>
      </c>
      <c r="U570" s="43"/>
    </row>
    <row r="571" spans="1:21" x14ac:dyDescent="0.15">
      <c r="A571" s="42">
        <v>568</v>
      </c>
      <c r="B571" s="38"/>
      <c r="C571" s="39" t="e">
        <f>VLOOKUP(Table26[[#This Row],[شماره پرسنلی]],Table1[[شماره پرسنلی]:[نام خانوادگی]],2,FALSE)&amp; " " &amp; VLOOKUP(Table26[[#This Row],[شماره پرسنلی]],Table1[[شماره پرسنلی]:[نام خانوادگی]],3,FALSE)</f>
        <v>#N/A</v>
      </c>
      <c r="D571" s="39" t="s">
        <v>9</v>
      </c>
      <c r="E571" s="43">
        <v>1</v>
      </c>
      <c r="F571" s="44">
        <v>723</v>
      </c>
      <c r="G571" s="45">
        <f>Table26[[#This Row],[کارکرد دوره (ساعت)]]/8*'جداول پایه'!$B$24</f>
        <v>9.0374999999999996</v>
      </c>
      <c r="H571" s="44">
        <v>91</v>
      </c>
      <c r="I571" s="44">
        <v>0</v>
      </c>
      <c r="J571" s="44">
        <v>0</v>
      </c>
      <c r="K571" s="44">
        <v>0</v>
      </c>
      <c r="L571" s="44">
        <v>0</v>
      </c>
      <c r="M571" s="45">
        <f>IF(Table26[[#This Row],[جایگاه سازمانی]]="عملیاتی",(Table26[[#This Row],[تعداد ماموریت شهری]]/7+Table26[[#This Row],[تعداد ماموریت جاده ای]]/3)*0.1+1,0)</f>
        <v>2.2999999999999998</v>
      </c>
      <c r="N571" s="45">
        <f ca="1">IF(Table26[[#This Row],[جایگاه سازمانی]]="دیسپچ",OFFSET(TblDispatch[[#Headers],[امتیاز]],MATCH(Table26[[#This Row],[تعداد تماس در دوره]]/'تنظیمات دوره'!$B$3,TblDispatch[کف],1),0)*'تنظیمات دوره'!$B$3,0)</f>
        <v>0</v>
      </c>
      <c r="O571" s="45">
        <f>IF(Table26[[#This Row],[جایگاه سازمانی]]="ستاد",(Table26[[#This Row],[تعداد بازدید میدانی در دوره]]/2+Table26[[#This Row],[تعداد فرماندهی حادثه در دوره]])*0.1+1,0)</f>
        <v>0</v>
      </c>
      <c r="P571" s="45">
        <f ca="1">SUM(Table26[[#This Row],[عملکرد دوره عملیاتی]:[عملکرد دوره ستادی]])</f>
        <v>2.2999999999999998</v>
      </c>
      <c r="Q571" s="43">
        <v>90</v>
      </c>
      <c r="R571" s="43">
        <f ca="1">OFFSET(Table10[[#Headers],[امتیاز]],MATCH(Table26[[#This Row],[رضایت]],Table10[کف],1),0)</f>
        <v>3.6</v>
      </c>
      <c r="S571" s="45" t="e">
        <f ca="1">(VLOOKUP(Table26[[#This Row],[شماره پرسنلی]],Table1[#All],16,FALSE)+Table26[[#This Row],[امتیاز کارکرد]]+Table26[[#This Row],[امتیاز رضایت]])*Table26[[#This Row],[رتبه کارمند]]*Table26[[#This Row],[امتیاز عملکرد]]</f>
        <v>#N/A</v>
      </c>
      <c r="T571" s="50" t="e">
        <f ca="1">ROUND(Table26[[#This Row],[امتیاز نهایی]]*'تنظیمات دوره'!$B$6,0)</f>
        <v>#N/A</v>
      </c>
      <c r="U571" s="43"/>
    </row>
    <row r="572" spans="1:21" x14ac:dyDescent="0.15">
      <c r="A572" s="42">
        <v>569</v>
      </c>
      <c r="B572" s="38"/>
      <c r="C572" s="39" t="e">
        <f>VLOOKUP(Table26[[#This Row],[شماره پرسنلی]],Table1[[شماره پرسنلی]:[نام خانوادگی]],2,FALSE)&amp; " " &amp; VLOOKUP(Table26[[#This Row],[شماره پرسنلی]],Table1[[شماره پرسنلی]:[نام خانوادگی]],3,FALSE)</f>
        <v>#N/A</v>
      </c>
      <c r="D572" s="39" t="s">
        <v>9</v>
      </c>
      <c r="E572" s="43">
        <v>1</v>
      </c>
      <c r="F572" s="44">
        <v>348</v>
      </c>
      <c r="G572" s="45">
        <f>Table26[[#This Row],[کارکرد دوره (ساعت)]]/8*'جداول پایه'!$B$24</f>
        <v>4.3500000000000005</v>
      </c>
      <c r="H572" s="44">
        <v>0</v>
      </c>
      <c r="I572" s="44">
        <v>16</v>
      </c>
      <c r="J572" s="44">
        <v>0</v>
      </c>
      <c r="K572" s="44">
        <v>0</v>
      </c>
      <c r="L572" s="44">
        <v>0</v>
      </c>
      <c r="M572" s="45">
        <f>IF(Table26[[#This Row],[جایگاه سازمانی]]="عملیاتی",(Table26[[#This Row],[تعداد ماموریت شهری]]/7+Table26[[#This Row],[تعداد ماموریت جاده ای]]/3)*0.1+1,0)</f>
        <v>1.5333333333333332</v>
      </c>
      <c r="N572" s="45">
        <f ca="1">IF(Table26[[#This Row],[جایگاه سازمانی]]="دیسپچ",OFFSET(TblDispatch[[#Headers],[امتیاز]],MATCH(Table26[[#This Row],[تعداد تماس در دوره]]/'تنظیمات دوره'!$B$3,TblDispatch[کف],1),0)*'تنظیمات دوره'!$B$3,0)</f>
        <v>0</v>
      </c>
      <c r="O572" s="45">
        <f>IF(Table26[[#This Row],[جایگاه سازمانی]]="ستاد",(Table26[[#This Row],[تعداد بازدید میدانی در دوره]]/2+Table26[[#This Row],[تعداد فرماندهی حادثه در دوره]])*0.1+1,0)</f>
        <v>0</v>
      </c>
      <c r="P572" s="45">
        <f ca="1">SUM(Table26[[#This Row],[عملکرد دوره عملیاتی]:[عملکرد دوره ستادی]])</f>
        <v>1.5333333333333332</v>
      </c>
      <c r="Q572" s="43">
        <v>90</v>
      </c>
      <c r="R572" s="43">
        <f ca="1">OFFSET(Table10[[#Headers],[امتیاز]],MATCH(Table26[[#This Row],[رضایت]],Table10[کف],1),0)</f>
        <v>3.6</v>
      </c>
      <c r="S572" s="45" t="e">
        <f ca="1">(VLOOKUP(Table26[[#This Row],[شماره پرسنلی]],Table1[#All],16,FALSE)+Table26[[#This Row],[امتیاز کارکرد]]+Table26[[#This Row],[امتیاز رضایت]])*Table26[[#This Row],[رتبه کارمند]]*Table26[[#This Row],[امتیاز عملکرد]]</f>
        <v>#N/A</v>
      </c>
      <c r="T572" s="50" t="e">
        <f ca="1">ROUND(Table26[[#This Row],[امتیاز نهایی]]*'تنظیمات دوره'!$B$6,0)</f>
        <v>#N/A</v>
      </c>
      <c r="U572" s="43"/>
    </row>
    <row r="573" spans="1:21" x14ac:dyDescent="0.15">
      <c r="A573" s="42">
        <v>570</v>
      </c>
      <c r="B573" s="38"/>
      <c r="C573" s="39" t="e">
        <f>VLOOKUP(Table26[[#This Row],[شماره پرسنلی]],Table1[[شماره پرسنلی]:[نام خانوادگی]],2,FALSE)&amp; " " &amp; VLOOKUP(Table26[[#This Row],[شماره پرسنلی]],Table1[[شماره پرسنلی]:[نام خانوادگی]],3,FALSE)</f>
        <v>#N/A</v>
      </c>
      <c r="D573" s="39" t="s">
        <v>9</v>
      </c>
      <c r="E573" s="43">
        <v>1</v>
      </c>
      <c r="F573" s="44">
        <v>420</v>
      </c>
      <c r="G573" s="45">
        <f>Table26[[#This Row],[کارکرد دوره (ساعت)]]/8*'جداول پایه'!$B$24</f>
        <v>5.25</v>
      </c>
      <c r="H573" s="44">
        <v>0</v>
      </c>
      <c r="I573" s="44">
        <v>33</v>
      </c>
      <c r="J573" s="44">
        <v>0</v>
      </c>
      <c r="K573" s="44">
        <v>0</v>
      </c>
      <c r="L573" s="44">
        <v>0</v>
      </c>
      <c r="M573" s="45">
        <f>IF(Table26[[#This Row],[جایگاه سازمانی]]="عملیاتی",(Table26[[#This Row],[تعداد ماموریت شهری]]/7+Table26[[#This Row],[تعداد ماموریت جاده ای]]/3)*0.1+1,0)</f>
        <v>2.1</v>
      </c>
      <c r="N573" s="45">
        <f ca="1">IF(Table26[[#This Row],[جایگاه سازمانی]]="دیسپچ",OFFSET(TblDispatch[[#Headers],[امتیاز]],MATCH(Table26[[#This Row],[تعداد تماس در دوره]]/'تنظیمات دوره'!$B$3,TblDispatch[کف],1),0)*'تنظیمات دوره'!$B$3,0)</f>
        <v>0</v>
      </c>
      <c r="O573" s="45">
        <f>IF(Table26[[#This Row],[جایگاه سازمانی]]="ستاد",(Table26[[#This Row],[تعداد بازدید میدانی در دوره]]/2+Table26[[#This Row],[تعداد فرماندهی حادثه در دوره]])*0.1+1,0)</f>
        <v>0</v>
      </c>
      <c r="P573" s="45">
        <f ca="1">SUM(Table26[[#This Row],[عملکرد دوره عملیاتی]:[عملکرد دوره ستادی]])</f>
        <v>2.1</v>
      </c>
      <c r="Q573" s="43">
        <v>90</v>
      </c>
      <c r="R573" s="43">
        <f ca="1">OFFSET(Table10[[#Headers],[امتیاز]],MATCH(Table26[[#This Row],[رضایت]],Table10[کف],1),0)</f>
        <v>3.6</v>
      </c>
      <c r="S573" s="45" t="e">
        <f ca="1">(VLOOKUP(Table26[[#This Row],[شماره پرسنلی]],Table1[#All],16,FALSE)+Table26[[#This Row],[امتیاز کارکرد]]+Table26[[#This Row],[امتیاز رضایت]])*Table26[[#This Row],[رتبه کارمند]]*Table26[[#This Row],[امتیاز عملکرد]]</f>
        <v>#N/A</v>
      </c>
      <c r="T573" s="50" t="e">
        <f ca="1">ROUND(Table26[[#This Row],[امتیاز نهایی]]*'تنظیمات دوره'!$B$6,0)</f>
        <v>#N/A</v>
      </c>
      <c r="U573" s="43"/>
    </row>
    <row r="574" spans="1:21" x14ac:dyDescent="0.15">
      <c r="A574" s="42">
        <v>571</v>
      </c>
      <c r="B574" s="38"/>
      <c r="C574" s="39" t="e">
        <f>VLOOKUP(Table26[[#This Row],[شماره پرسنلی]],Table1[[شماره پرسنلی]:[نام خانوادگی]],2,FALSE)&amp; " " &amp; VLOOKUP(Table26[[#This Row],[شماره پرسنلی]],Table1[[شماره پرسنلی]:[نام خانوادگی]],3,FALSE)</f>
        <v>#N/A</v>
      </c>
      <c r="D574" s="39" t="s">
        <v>9</v>
      </c>
      <c r="E574" s="43">
        <v>1</v>
      </c>
      <c r="F574" s="44">
        <v>240</v>
      </c>
      <c r="G574" s="45">
        <f>Table26[[#This Row],[کارکرد دوره (ساعت)]]/8*'جداول پایه'!$B$24</f>
        <v>3</v>
      </c>
      <c r="H574" s="44">
        <v>27</v>
      </c>
      <c r="I574" s="44">
        <v>0</v>
      </c>
      <c r="J574" s="44">
        <v>0</v>
      </c>
      <c r="K574" s="44">
        <v>0</v>
      </c>
      <c r="L574" s="44">
        <v>0</v>
      </c>
      <c r="M574" s="45">
        <f>IF(Table26[[#This Row],[جایگاه سازمانی]]="عملیاتی",(Table26[[#This Row],[تعداد ماموریت شهری]]/7+Table26[[#This Row],[تعداد ماموریت جاده ای]]/3)*0.1+1,0)</f>
        <v>1.3857142857142857</v>
      </c>
      <c r="N574" s="45">
        <f ca="1">IF(Table26[[#This Row],[جایگاه سازمانی]]="دیسپچ",OFFSET(TblDispatch[[#Headers],[امتیاز]],MATCH(Table26[[#This Row],[تعداد تماس در دوره]]/'تنظیمات دوره'!$B$3,TblDispatch[کف],1),0)*'تنظیمات دوره'!$B$3,0)</f>
        <v>0</v>
      </c>
      <c r="O574" s="45">
        <f>IF(Table26[[#This Row],[جایگاه سازمانی]]="ستاد",(Table26[[#This Row],[تعداد بازدید میدانی در دوره]]/2+Table26[[#This Row],[تعداد فرماندهی حادثه در دوره]])*0.1+1,0)</f>
        <v>0</v>
      </c>
      <c r="P574" s="45">
        <f ca="1">SUM(Table26[[#This Row],[عملکرد دوره عملیاتی]:[عملکرد دوره ستادی]])</f>
        <v>1.3857142857142857</v>
      </c>
      <c r="Q574" s="43">
        <v>90</v>
      </c>
      <c r="R574" s="43">
        <f ca="1">OFFSET(Table10[[#Headers],[امتیاز]],MATCH(Table26[[#This Row],[رضایت]],Table10[کف],1),0)</f>
        <v>3.6</v>
      </c>
      <c r="S574" s="45" t="e">
        <f ca="1">(VLOOKUP(Table26[[#This Row],[شماره پرسنلی]],Table1[#All],16,FALSE)+Table26[[#This Row],[امتیاز کارکرد]]+Table26[[#This Row],[امتیاز رضایت]])*Table26[[#This Row],[رتبه کارمند]]*Table26[[#This Row],[امتیاز عملکرد]]</f>
        <v>#N/A</v>
      </c>
      <c r="T574" s="50" t="e">
        <f ca="1">ROUND(Table26[[#This Row],[امتیاز نهایی]]*'تنظیمات دوره'!$B$6,0)</f>
        <v>#N/A</v>
      </c>
      <c r="U574" s="43"/>
    </row>
    <row r="575" spans="1:21" x14ac:dyDescent="0.15">
      <c r="A575" s="42">
        <v>572</v>
      </c>
      <c r="B575" s="38"/>
      <c r="C575" s="39" t="e">
        <f>VLOOKUP(Table26[[#This Row],[شماره پرسنلی]],Table1[[شماره پرسنلی]:[نام خانوادگی]],2,FALSE)&amp; " " &amp; VLOOKUP(Table26[[#This Row],[شماره پرسنلی]],Table1[[شماره پرسنلی]:[نام خانوادگی]],3,FALSE)</f>
        <v>#N/A</v>
      </c>
      <c r="D575" s="39" t="s">
        <v>9</v>
      </c>
      <c r="E575" s="43">
        <v>1</v>
      </c>
      <c r="F575" s="44">
        <v>420</v>
      </c>
      <c r="G575" s="45">
        <f>Table26[[#This Row],[کارکرد دوره (ساعت)]]/8*'جداول پایه'!$B$24</f>
        <v>5.25</v>
      </c>
      <c r="H575" s="44">
        <v>125</v>
      </c>
      <c r="I575" s="44">
        <v>0</v>
      </c>
      <c r="J575" s="44">
        <v>0</v>
      </c>
      <c r="K575" s="44">
        <v>0</v>
      </c>
      <c r="L575" s="44">
        <v>0</v>
      </c>
      <c r="M575" s="45">
        <f>IF(Table26[[#This Row],[جایگاه سازمانی]]="عملیاتی",(Table26[[#This Row],[تعداد ماموریت شهری]]/7+Table26[[#This Row],[تعداد ماموریت جاده ای]]/3)*0.1+1,0)</f>
        <v>2.7857142857142856</v>
      </c>
      <c r="N575" s="45">
        <f ca="1">IF(Table26[[#This Row],[جایگاه سازمانی]]="دیسپچ",OFFSET(TblDispatch[[#Headers],[امتیاز]],MATCH(Table26[[#This Row],[تعداد تماس در دوره]]/'تنظیمات دوره'!$B$3,TblDispatch[کف],1),0)*'تنظیمات دوره'!$B$3,0)</f>
        <v>0</v>
      </c>
      <c r="O575" s="45">
        <f>IF(Table26[[#This Row],[جایگاه سازمانی]]="ستاد",(Table26[[#This Row],[تعداد بازدید میدانی در دوره]]/2+Table26[[#This Row],[تعداد فرماندهی حادثه در دوره]])*0.1+1,0)</f>
        <v>0</v>
      </c>
      <c r="P575" s="45">
        <f ca="1">SUM(Table26[[#This Row],[عملکرد دوره عملیاتی]:[عملکرد دوره ستادی]])</f>
        <v>2.7857142857142856</v>
      </c>
      <c r="Q575" s="43">
        <v>90</v>
      </c>
      <c r="R575" s="43">
        <f ca="1">OFFSET(Table10[[#Headers],[امتیاز]],MATCH(Table26[[#This Row],[رضایت]],Table10[کف],1),0)</f>
        <v>3.6</v>
      </c>
      <c r="S575" s="45" t="e">
        <f ca="1">(VLOOKUP(Table26[[#This Row],[شماره پرسنلی]],Table1[#All],16,FALSE)+Table26[[#This Row],[امتیاز کارکرد]]+Table26[[#This Row],[امتیاز رضایت]])*Table26[[#This Row],[رتبه کارمند]]*Table26[[#This Row],[امتیاز عملکرد]]</f>
        <v>#N/A</v>
      </c>
      <c r="T575" s="50" t="e">
        <f ca="1">ROUND(Table26[[#This Row],[امتیاز نهایی]]*'تنظیمات دوره'!$B$6,0)</f>
        <v>#N/A</v>
      </c>
      <c r="U575" s="43"/>
    </row>
    <row r="576" spans="1:21" x14ac:dyDescent="0.15">
      <c r="A576" s="42">
        <v>573</v>
      </c>
      <c r="B576" s="38"/>
      <c r="C576" s="39" t="e">
        <f>VLOOKUP(Table26[[#This Row],[شماره پرسنلی]],Table1[[شماره پرسنلی]:[نام خانوادگی]],2,FALSE)&amp; " " &amp; VLOOKUP(Table26[[#This Row],[شماره پرسنلی]],Table1[[شماره پرسنلی]:[نام خانوادگی]],3,FALSE)</f>
        <v>#N/A</v>
      </c>
      <c r="D576" s="39" t="s">
        <v>9</v>
      </c>
      <c r="E576" s="43">
        <v>1</v>
      </c>
      <c r="F576" s="44">
        <v>408</v>
      </c>
      <c r="G576" s="45">
        <f>Table26[[#This Row],[کارکرد دوره (ساعت)]]/8*'جداول پایه'!$B$24</f>
        <v>5.1000000000000005</v>
      </c>
      <c r="H576" s="44">
        <v>0</v>
      </c>
      <c r="I576" s="44">
        <v>15</v>
      </c>
      <c r="J576" s="44">
        <v>0</v>
      </c>
      <c r="K576" s="44">
        <v>0</v>
      </c>
      <c r="L576" s="44">
        <v>0</v>
      </c>
      <c r="M576" s="45">
        <f>IF(Table26[[#This Row],[جایگاه سازمانی]]="عملیاتی",(Table26[[#This Row],[تعداد ماموریت شهری]]/7+Table26[[#This Row],[تعداد ماموریت جاده ای]]/3)*0.1+1,0)</f>
        <v>1.5</v>
      </c>
      <c r="N576" s="45">
        <f ca="1">IF(Table26[[#This Row],[جایگاه سازمانی]]="دیسپچ",OFFSET(TblDispatch[[#Headers],[امتیاز]],MATCH(Table26[[#This Row],[تعداد تماس در دوره]]/'تنظیمات دوره'!$B$3,TblDispatch[کف],1),0)*'تنظیمات دوره'!$B$3,0)</f>
        <v>0</v>
      </c>
      <c r="O576" s="45">
        <f>IF(Table26[[#This Row],[جایگاه سازمانی]]="ستاد",(Table26[[#This Row],[تعداد بازدید میدانی در دوره]]/2+Table26[[#This Row],[تعداد فرماندهی حادثه در دوره]])*0.1+1,0)</f>
        <v>0</v>
      </c>
      <c r="P576" s="45">
        <f ca="1">SUM(Table26[[#This Row],[عملکرد دوره عملیاتی]:[عملکرد دوره ستادی]])</f>
        <v>1.5</v>
      </c>
      <c r="Q576" s="43">
        <v>100</v>
      </c>
      <c r="R576" s="43">
        <f ca="1">OFFSET(Table10[[#Headers],[امتیاز]],MATCH(Table26[[#This Row],[رضایت]],Table10[کف],1),0)</f>
        <v>5</v>
      </c>
      <c r="S576" s="45" t="e">
        <f ca="1">(VLOOKUP(Table26[[#This Row],[شماره پرسنلی]],Table1[#All],16,FALSE)+Table26[[#This Row],[امتیاز کارکرد]]+Table26[[#This Row],[امتیاز رضایت]])*Table26[[#This Row],[رتبه کارمند]]*Table26[[#This Row],[امتیاز عملکرد]]</f>
        <v>#N/A</v>
      </c>
      <c r="T576" s="50" t="e">
        <f ca="1">ROUND(Table26[[#This Row],[امتیاز نهایی]]*'تنظیمات دوره'!$B$6,0)</f>
        <v>#N/A</v>
      </c>
      <c r="U576" s="43"/>
    </row>
    <row r="577" spans="1:21" x14ac:dyDescent="0.15">
      <c r="A577" s="42">
        <v>574</v>
      </c>
      <c r="B577" s="38"/>
      <c r="C577" s="39" t="e">
        <f>VLOOKUP(Table26[[#This Row],[شماره پرسنلی]],Table1[[شماره پرسنلی]:[نام خانوادگی]],2,FALSE)&amp; " " &amp; VLOOKUP(Table26[[#This Row],[شماره پرسنلی]],Table1[[شماره پرسنلی]:[نام خانوادگی]],3,FALSE)</f>
        <v>#N/A</v>
      </c>
      <c r="D577" s="39" t="s">
        <v>9</v>
      </c>
      <c r="E577" s="43">
        <v>1</v>
      </c>
      <c r="F577" s="44">
        <v>560</v>
      </c>
      <c r="G577" s="45">
        <f>Table26[[#This Row],[کارکرد دوره (ساعت)]]/8*'جداول پایه'!$B$24</f>
        <v>7</v>
      </c>
      <c r="H577" s="44">
        <v>3</v>
      </c>
      <c r="I577" s="44">
        <v>17</v>
      </c>
      <c r="J577" s="44">
        <v>0</v>
      </c>
      <c r="K577" s="44">
        <v>0</v>
      </c>
      <c r="L577" s="44">
        <v>0</v>
      </c>
      <c r="M577" s="45">
        <f>IF(Table26[[#This Row],[جایگاه سازمانی]]="عملیاتی",(Table26[[#This Row],[تعداد ماموریت شهری]]/7+Table26[[#This Row],[تعداد ماموریت جاده ای]]/3)*0.1+1,0)</f>
        <v>1.6095238095238096</v>
      </c>
      <c r="N577" s="45">
        <f ca="1">IF(Table26[[#This Row],[جایگاه سازمانی]]="دیسپچ",OFFSET(TblDispatch[[#Headers],[امتیاز]],MATCH(Table26[[#This Row],[تعداد تماس در دوره]]/'تنظیمات دوره'!$B$3,TblDispatch[کف],1),0)*'تنظیمات دوره'!$B$3,0)</f>
        <v>0</v>
      </c>
      <c r="O577" s="45">
        <f>IF(Table26[[#This Row],[جایگاه سازمانی]]="ستاد",(Table26[[#This Row],[تعداد بازدید میدانی در دوره]]/2+Table26[[#This Row],[تعداد فرماندهی حادثه در دوره]])*0.1+1,0)</f>
        <v>0</v>
      </c>
      <c r="P577" s="45">
        <f ca="1">SUM(Table26[[#This Row],[عملکرد دوره عملیاتی]:[عملکرد دوره ستادی]])</f>
        <v>1.6095238095238096</v>
      </c>
      <c r="Q577" s="43">
        <v>100</v>
      </c>
      <c r="R577" s="43">
        <f ca="1">OFFSET(Table10[[#Headers],[امتیاز]],MATCH(Table26[[#This Row],[رضایت]],Table10[کف],1),0)</f>
        <v>5</v>
      </c>
      <c r="S577" s="45" t="e">
        <f ca="1">(VLOOKUP(Table26[[#This Row],[شماره پرسنلی]],Table1[#All],16,FALSE)+Table26[[#This Row],[امتیاز کارکرد]]+Table26[[#This Row],[امتیاز رضایت]])*Table26[[#This Row],[رتبه کارمند]]*Table26[[#This Row],[امتیاز عملکرد]]</f>
        <v>#N/A</v>
      </c>
      <c r="T577" s="50" t="e">
        <f ca="1">ROUND(Table26[[#This Row],[امتیاز نهایی]]*'تنظیمات دوره'!$B$6,0)</f>
        <v>#N/A</v>
      </c>
      <c r="U577" s="43"/>
    </row>
    <row r="578" spans="1:21" x14ac:dyDescent="0.15">
      <c r="A578" s="42">
        <v>575</v>
      </c>
      <c r="B578" s="38"/>
      <c r="C578" s="39" t="e">
        <f>VLOOKUP(Table26[[#This Row],[شماره پرسنلی]],Table1[[شماره پرسنلی]:[نام خانوادگی]],2,FALSE)&amp; " " &amp; VLOOKUP(Table26[[#This Row],[شماره پرسنلی]],Table1[[شماره پرسنلی]:[نام خانوادگی]],3,FALSE)</f>
        <v>#N/A</v>
      </c>
      <c r="D578" s="39" t="s">
        <v>9</v>
      </c>
      <c r="E578" s="43">
        <v>1</v>
      </c>
      <c r="F578" s="44">
        <v>396</v>
      </c>
      <c r="G578" s="45">
        <f>Table26[[#This Row],[کارکرد دوره (ساعت)]]/8*'جداول پایه'!$B$24</f>
        <v>4.95</v>
      </c>
      <c r="H578" s="44">
        <v>0</v>
      </c>
      <c r="I578" s="44">
        <v>18</v>
      </c>
      <c r="J578" s="44">
        <v>0</v>
      </c>
      <c r="K578" s="44">
        <v>0</v>
      </c>
      <c r="L578" s="44">
        <v>0</v>
      </c>
      <c r="M578" s="45">
        <f>IF(Table26[[#This Row],[جایگاه سازمانی]]="عملیاتی",(Table26[[#This Row],[تعداد ماموریت شهری]]/7+Table26[[#This Row],[تعداد ماموریت جاده ای]]/3)*0.1+1,0)</f>
        <v>1.6</v>
      </c>
      <c r="N578" s="45">
        <f ca="1">IF(Table26[[#This Row],[جایگاه سازمانی]]="دیسپچ",OFFSET(TblDispatch[[#Headers],[امتیاز]],MATCH(Table26[[#This Row],[تعداد تماس در دوره]]/'تنظیمات دوره'!$B$3,TblDispatch[کف],1),0)*'تنظیمات دوره'!$B$3,0)</f>
        <v>0</v>
      </c>
      <c r="O578" s="45">
        <f>IF(Table26[[#This Row],[جایگاه سازمانی]]="ستاد",(Table26[[#This Row],[تعداد بازدید میدانی در دوره]]/2+Table26[[#This Row],[تعداد فرماندهی حادثه در دوره]])*0.1+1,0)</f>
        <v>0</v>
      </c>
      <c r="P578" s="45">
        <f ca="1">SUM(Table26[[#This Row],[عملکرد دوره عملیاتی]:[عملکرد دوره ستادی]])</f>
        <v>1.6</v>
      </c>
      <c r="Q578" s="43">
        <v>50</v>
      </c>
      <c r="R578" s="43">
        <f ca="1">OFFSET(Table10[[#Headers],[امتیاز]],MATCH(Table26[[#This Row],[رضایت]],Table10[کف],1),0)</f>
        <v>0.6</v>
      </c>
      <c r="S578" s="45" t="e">
        <f ca="1">(VLOOKUP(Table26[[#This Row],[شماره پرسنلی]],Table1[#All],16,FALSE)+Table26[[#This Row],[امتیاز کارکرد]]+Table26[[#This Row],[امتیاز رضایت]])*Table26[[#This Row],[رتبه کارمند]]*Table26[[#This Row],[امتیاز عملکرد]]</f>
        <v>#N/A</v>
      </c>
      <c r="T578" s="50" t="e">
        <f ca="1">ROUND(Table26[[#This Row],[امتیاز نهایی]]*'تنظیمات دوره'!$B$6,0)</f>
        <v>#N/A</v>
      </c>
      <c r="U578" s="43"/>
    </row>
    <row r="579" spans="1:21" x14ac:dyDescent="0.15">
      <c r="A579" s="42">
        <v>576</v>
      </c>
      <c r="B579" s="38"/>
      <c r="C579" s="39" t="e">
        <f>VLOOKUP(Table26[[#This Row],[شماره پرسنلی]],Table1[[شماره پرسنلی]:[نام خانوادگی]],2,FALSE)&amp; " " &amp; VLOOKUP(Table26[[#This Row],[شماره پرسنلی]],Table1[[شماره پرسنلی]:[نام خانوادگی]],3,FALSE)</f>
        <v>#N/A</v>
      </c>
      <c r="D579" s="39" t="s">
        <v>9</v>
      </c>
      <c r="E579" s="43">
        <v>1</v>
      </c>
      <c r="F579" s="44">
        <v>420</v>
      </c>
      <c r="G579" s="45">
        <f>Table26[[#This Row],[کارکرد دوره (ساعت)]]/8*'جداول پایه'!$B$24</f>
        <v>5.25</v>
      </c>
      <c r="H579" s="44">
        <v>183</v>
      </c>
      <c r="I579" s="44">
        <v>0</v>
      </c>
      <c r="J579" s="44">
        <v>0</v>
      </c>
      <c r="K579" s="44">
        <v>0</v>
      </c>
      <c r="L579" s="44">
        <v>0</v>
      </c>
      <c r="M579" s="45">
        <f>IF(Table26[[#This Row],[جایگاه سازمانی]]="عملیاتی",(Table26[[#This Row],[تعداد ماموریت شهری]]/7+Table26[[#This Row],[تعداد ماموریت جاده ای]]/3)*0.1+1,0)</f>
        <v>3.6142857142857143</v>
      </c>
      <c r="N579" s="45">
        <f ca="1">IF(Table26[[#This Row],[جایگاه سازمانی]]="دیسپچ",OFFSET(TblDispatch[[#Headers],[امتیاز]],MATCH(Table26[[#This Row],[تعداد تماس در دوره]]/'تنظیمات دوره'!$B$3,TblDispatch[کف],1),0)*'تنظیمات دوره'!$B$3,0)</f>
        <v>0</v>
      </c>
      <c r="O579" s="45">
        <f>IF(Table26[[#This Row],[جایگاه سازمانی]]="ستاد",(Table26[[#This Row],[تعداد بازدید میدانی در دوره]]/2+Table26[[#This Row],[تعداد فرماندهی حادثه در دوره]])*0.1+1,0)</f>
        <v>0</v>
      </c>
      <c r="P579" s="45">
        <f ca="1">SUM(Table26[[#This Row],[عملکرد دوره عملیاتی]:[عملکرد دوره ستادی]])</f>
        <v>3.6142857142857143</v>
      </c>
      <c r="Q579" s="43">
        <v>70</v>
      </c>
      <c r="R579" s="43">
        <f ca="1">OFFSET(Table10[[#Headers],[امتیاز]],MATCH(Table26[[#This Row],[رضایت]],Table10[کف],1),0)</f>
        <v>1.6</v>
      </c>
      <c r="S579" s="45" t="e">
        <f ca="1">(VLOOKUP(Table26[[#This Row],[شماره پرسنلی]],Table1[#All],16,FALSE)+Table26[[#This Row],[امتیاز کارکرد]]+Table26[[#This Row],[امتیاز رضایت]])*Table26[[#This Row],[رتبه کارمند]]*Table26[[#This Row],[امتیاز عملکرد]]</f>
        <v>#N/A</v>
      </c>
      <c r="T579" s="50" t="e">
        <f ca="1">ROUND(Table26[[#This Row],[امتیاز نهایی]]*'تنظیمات دوره'!$B$6,0)</f>
        <v>#N/A</v>
      </c>
      <c r="U579" s="43"/>
    </row>
    <row r="580" spans="1:21" x14ac:dyDescent="0.15">
      <c r="A580" s="42">
        <v>577</v>
      </c>
      <c r="B580" s="38"/>
      <c r="C580" s="39" t="e">
        <f>VLOOKUP(Table26[[#This Row],[شماره پرسنلی]],Table1[[شماره پرسنلی]:[نام خانوادگی]],2,FALSE)&amp; " " &amp; VLOOKUP(Table26[[#This Row],[شماره پرسنلی]],Table1[[شماره پرسنلی]:[نام خانوادگی]],3,FALSE)</f>
        <v>#N/A</v>
      </c>
      <c r="D580" s="39" t="s">
        <v>9</v>
      </c>
      <c r="E580" s="43">
        <v>1</v>
      </c>
      <c r="F580" s="44">
        <v>144</v>
      </c>
      <c r="G580" s="45">
        <f>Table26[[#This Row],[کارکرد دوره (ساعت)]]/8*'جداول پایه'!$B$24</f>
        <v>1.8</v>
      </c>
      <c r="H580" s="44">
        <v>81</v>
      </c>
      <c r="I580" s="44">
        <v>0</v>
      </c>
      <c r="J580" s="44">
        <v>0</v>
      </c>
      <c r="K580" s="44">
        <v>0</v>
      </c>
      <c r="L580" s="44">
        <v>0</v>
      </c>
      <c r="M580" s="45">
        <f>IF(Table26[[#This Row],[جایگاه سازمانی]]="عملیاتی",(Table26[[#This Row],[تعداد ماموریت شهری]]/7+Table26[[#This Row],[تعداد ماموریت جاده ای]]/3)*0.1+1,0)</f>
        <v>2.1571428571428575</v>
      </c>
      <c r="N580" s="45">
        <f ca="1">IF(Table26[[#This Row],[جایگاه سازمانی]]="دیسپچ",OFFSET(TblDispatch[[#Headers],[امتیاز]],MATCH(Table26[[#This Row],[تعداد تماس در دوره]]/'تنظیمات دوره'!$B$3,TblDispatch[کف],1),0)*'تنظیمات دوره'!$B$3,0)</f>
        <v>0</v>
      </c>
      <c r="O580" s="45">
        <f>IF(Table26[[#This Row],[جایگاه سازمانی]]="ستاد",(Table26[[#This Row],[تعداد بازدید میدانی در دوره]]/2+Table26[[#This Row],[تعداد فرماندهی حادثه در دوره]])*0.1+1,0)</f>
        <v>0</v>
      </c>
      <c r="P580" s="45">
        <f ca="1">SUM(Table26[[#This Row],[عملکرد دوره عملیاتی]:[عملکرد دوره ستادی]])</f>
        <v>2.1571428571428575</v>
      </c>
      <c r="Q580" s="43">
        <v>100</v>
      </c>
      <c r="R580" s="43">
        <f ca="1">OFFSET(Table10[[#Headers],[امتیاز]],MATCH(Table26[[#This Row],[رضایت]],Table10[کف],1),0)</f>
        <v>5</v>
      </c>
      <c r="S580" s="45" t="e">
        <f ca="1">(VLOOKUP(Table26[[#This Row],[شماره پرسنلی]],Table1[#All],16,FALSE)+Table26[[#This Row],[امتیاز کارکرد]]+Table26[[#This Row],[امتیاز رضایت]])*Table26[[#This Row],[رتبه کارمند]]*Table26[[#This Row],[امتیاز عملکرد]]</f>
        <v>#N/A</v>
      </c>
      <c r="T580" s="50" t="e">
        <f ca="1">ROUND(Table26[[#This Row],[امتیاز نهایی]]*'تنظیمات دوره'!$B$6,0)</f>
        <v>#N/A</v>
      </c>
      <c r="U580" s="43"/>
    </row>
    <row r="581" spans="1:21" x14ac:dyDescent="0.15">
      <c r="A581" s="42">
        <v>578</v>
      </c>
      <c r="B581" s="38"/>
      <c r="C581" s="39" t="e">
        <f>VLOOKUP(Table26[[#This Row],[شماره پرسنلی]],Table1[[شماره پرسنلی]:[نام خانوادگی]],2,FALSE)&amp; " " &amp; VLOOKUP(Table26[[#This Row],[شماره پرسنلی]],Table1[[شماره پرسنلی]:[نام خانوادگی]],3,FALSE)</f>
        <v>#N/A</v>
      </c>
      <c r="D581" s="39" t="s">
        <v>9</v>
      </c>
      <c r="E581" s="43">
        <v>1</v>
      </c>
      <c r="F581" s="44">
        <v>396</v>
      </c>
      <c r="G581" s="45">
        <f>Table26[[#This Row],[کارکرد دوره (ساعت)]]/8*'جداول پایه'!$B$24</f>
        <v>4.95</v>
      </c>
      <c r="H581" s="44">
        <v>176</v>
      </c>
      <c r="I581" s="44">
        <v>0</v>
      </c>
      <c r="J581" s="44">
        <v>0</v>
      </c>
      <c r="K581" s="44">
        <v>0</v>
      </c>
      <c r="L581" s="44">
        <v>0</v>
      </c>
      <c r="M581" s="45">
        <f>IF(Table26[[#This Row],[جایگاه سازمانی]]="عملیاتی",(Table26[[#This Row],[تعداد ماموریت شهری]]/7+Table26[[#This Row],[تعداد ماموریت جاده ای]]/3)*0.1+1,0)</f>
        <v>3.5142857142857142</v>
      </c>
      <c r="N581" s="45">
        <f ca="1">IF(Table26[[#This Row],[جایگاه سازمانی]]="دیسپچ",OFFSET(TblDispatch[[#Headers],[امتیاز]],MATCH(Table26[[#This Row],[تعداد تماس در دوره]]/'تنظیمات دوره'!$B$3,TblDispatch[کف],1),0)*'تنظیمات دوره'!$B$3,0)</f>
        <v>0</v>
      </c>
      <c r="O581" s="45">
        <f>IF(Table26[[#This Row],[جایگاه سازمانی]]="ستاد",(Table26[[#This Row],[تعداد بازدید میدانی در دوره]]/2+Table26[[#This Row],[تعداد فرماندهی حادثه در دوره]])*0.1+1,0)</f>
        <v>0</v>
      </c>
      <c r="P581" s="45">
        <f ca="1">SUM(Table26[[#This Row],[عملکرد دوره عملیاتی]:[عملکرد دوره ستادی]])</f>
        <v>3.5142857142857142</v>
      </c>
      <c r="Q581" s="43">
        <v>100</v>
      </c>
      <c r="R581" s="43">
        <f ca="1">OFFSET(Table10[[#Headers],[امتیاز]],MATCH(Table26[[#This Row],[رضایت]],Table10[کف],1),0)</f>
        <v>5</v>
      </c>
      <c r="S581" s="45" t="e">
        <f ca="1">(VLOOKUP(Table26[[#This Row],[شماره پرسنلی]],Table1[#All],16,FALSE)+Table26[[#This Row],[امتیاز کارکرد]]+Table26[[#This Row],[امتیاز رضایت]])*Table26[[#This Row],[رتبه کارمند]]*Table26[[#This Row],[امتیاز عملکرد]]</f>
        <v>#N/A</v>
      </c>
      <c r="T581" s="50" t="e">
        <f ca="1">ROUND(Table26[[#This Row],[امتیاز نهایی]]*'تنظیمات دوره'!$B$6,0)</f>
        <v>#N/A</v>
      </c>
      <c r="U581" s="43"/>
    </row>
    <row r="582" spans="1:21" x14ac:dyDescent="0.15">
      <c r="A582" s="42">
        <v>579</v>
      </c>
      <c r="B582" s="38"/>
      <c r="C582" s="39" t="e">
        <f>VLOOKUP(Table26[[#This Row],[شماره پرسنلی]],Table1[[شماره پرسنلی]:[نام خانوادگی]],2,FALSE)&amp; " " &amp; VLOOKUP(Table26[[#This Row],[شماره پرسنلی]],Table1[[شماره پرسنلی]:[نام خانوادگی]],3,FALSE)</f>
        <v>#N/A</v>
      </c>
      <c r="D582" s="39" t="s">
        <v>9</v>
      </c>
      <c r="E582" s="43">
        <v>1</v>
      </c>
      <c r="F582" s="44">
        <v>396</v>
      </c>
      <c r="G582" s="45">
        <f>Table26[[#This Row],[کارکرد دوره (ساعت)]]/8*'جداول پایه'!$B$24</f>
        <v>4.95</v>
      </c>
      <c r="H582" s="44">
        <v>123</v>
      </c>
      <c r="I582" s="44">
        <v>0</v>
      </c>
      <c r="J582" s="44">
        <v>0</v>
      </c>
      <c r="K582" s="44">
        <v>0</v>
      </c>
      <c r="L582" s="44">
        <v>0</v>
      </c>
      <c r="M582" s="45">
        <f>IF(Table26[[#This Row],[جایگاه سازمانی]]="عملیاتی",(Table26[[#This Row],[تعداد ماموریت شهری]]/7+Table26[[#This Row],[تعداد ماموریت جاده ای]]/3)*0.1+1,0)</f>
        <v>2.7571428571428571</v>
      </c>
      <c r="N582" s="45">
        <f ca="1">IF(Table26[[#This Row],[جایگاه سازمانی]]="دیسپچ",OFFSET(TblDispatch[[#Headers],[امتیاز]],MATCH(Table26[[#This Row],[تعداد تماس در دوره]]/'تنظیمات دوره'!$B$3,TblDispatch[کف],1),0)*'تنظیمات دوره'!$B$3,0)</f>
        <v>0</v>
      </c>
      <c r="O582" s="45">
        <f>IF(Table26[[#This Row],[جایگاه سازمانی]]="ستاد",(Table26[[#This Row],[تعداد بازدید میدانی در دوره]]/2+Table26[[#This Row],[تعداد فرماندهی حادثه در دوره]])*0.1+1,0)</f>
        <v>0</v>
      </c>
      <c r="P582" s="45">
        <f ca="1">SUM(Table26[[#This Row],[عملکرد دوره عملیاتی]:[عملکرد دوره ستادی]])</f>
        <v>2.7571428571428571</v>
      </c>
      <c r="Q582" s="43">
        <v>90</v>
      </c>
      <c r="R582" s="43">
        <f ca="1">OFFSET(Table10[[#Headers],[امتیاز]],MATCH(Table26[[#This Row],[رضایت]],Table10[کف],1),0)</f>
        <v>3.6</v>
      </c>
      <c r="S582" s="45" t="e">
        <f ca="1">(VLOOKUP(Table26[[#This Row],[شماره پرسنلی]],Table1[#All],16,FALSE)+Table26[[#This Row],[امتیاز کارکرد]]+Table26[[#This Row],[امتیاز رضایت]])*Table26[[#This Row],[رتبه کارمند]]*Table26[[#This Row],[امتیاز عملکرد]]</f>
        <v>#N/A</v>
      </c>
      <c r="T582" s="50" t="e">
        <f ca="1">ROUND(Table26[[#This Row],[امتیاز نهایی]]*'تنظیمات دوره'!$B$6,0)</f>
        <v>#N/A</v>
      </c>
      <c r="U582" s="43"/>
    </row>
    <row r="583" spans="1:21" x14ac:dyDescent="0.15">
      <c r="A583" s="42">
        <v>580</v>
      </c>
      <c r="B583" s="38"/>
      <c r="C583" s="39" t="e">
        <f>VLOOKUP(Table26[[#This Row],[شماره پرسنلی]],Table1[[شماره پرسنلی]:[نام خانوادگی]],2,FALSE)&amp; " " &amp; VLOOKUP(Table26[[#This Row],[شماره پرسنلی]],Table1[[شماره پرسنلی]:[نام خانوادگی]],3,FALSE)</f>
        <v>#N/A</v>
      </c>
      <c r="D583" s="39" t="s">
        <v>9</v>
      </c>
      <c r="E583" s="43">
        <v>1</v>
      </c>
      <c r="F583" s="44">
        <v>300</v>
      </c>
      <c r="G583" s="45">
        <f>Table26[[#This Row],[کارکرد دوره (ساعت)]]/8*'جداول پایه'!$B$24</f>
        <v>3.75</v>
      </c>
      <c r="H583" s="44">
        <v>0</v>
      </c>
      <c r="I583" s="44">
        <v>21</v>
      </c>
      <c r="J583" s="44">
        <v>0</v>
      </c>
      <c r="K583" s="44">
        <v>0</v>
      </c>
      <c r="L583" s="44">
        <v>0</v>
      </c>
      <c r="M583" s="45">
        <f>IF(Table26[[#This Row],[جایگاه سازمانی]]="عملیاتی",(Table26[[#This Row],[تعداد ماموریت شهری]]/7+Table26[[#This Row],[تعداد ماموریت جاده ای]]/3)*0.1+1,0)</f>
        <v>1.7000000000000002</v>
      </c>
      <c r="N583" s="45">
        <f ca="1">IF(Table26[[#This Row],[جایگاه سازمانی]]="دیسپچ",OFFSET(TblDispatch[[#Headers],[امتیاز]],MATCH(Table26[[#This Row],[تعداد تماس در دوره]]/'تنظیمات دوره'!$B$3,TblDispatch[کف],1),0)*'تنظیمات دوره'!$B$3,0)</f>
        <v>0</v>
      </c>
      <c r="O583" s="45">
        <f>IF(Table26[[#This Row],[جایگاه سازمانی]]="ستاد",(Table26[[#This Row],[تعداد بازدید میدانی در دوره]]/2+Table26[[#This Row],[تعداد فرماندهی حادثه در دوره]])*0.1+1,0)</f>
        <v>0</v>
      </c>
      <c r="P583" s="45">
        <f ca="1">SUM(Table26[[#This Row],[عملکرد دوره عملیاتی]:[عملکرد دوره ستادی]])</f>
        <v>1.7000000000000002</v>
      </c>
      <c r="Q583" s="43">
        <v>100</v>
      </c>
      <c r="R583" s="43">
        <f ca="1">OFFSET(Table10[[#Headers],[امتیاز]],MATCH(Table26[[#This Row],[رضایت]],Table10[کف],1),0)</f>
        <v>5</v>
      </c>
      <c r="S583" s="45" t="e">
        <f ca="1">(VLOOKUP(Table26[[#This Row],[شماره پرسنلی]],Table1[#All],16,FALSE)+Table26[[#This Row],[امتیاز کارکرد]]+Table26[[#This Row],[امتیاز رضایت]])*Table26[[#This Row],[رتبه کارمند]]*Table26[[#This Row],[امتیاز عملکرد]]</f>
        <v>#N/A</v>
      </c>
      <c r="T583" s="50" t="e">
        <f ca="1">ROUND(Table26[[#This Row],[امتیاز نهایی]]*'تنظیمات دوره'!$B$6,0)</f>
        <v>#N/A</v>
      </c>
      <c r="U583" s="43"/>
    </row>
    <row r="584" spans="1:21" x14ac:dyDescent="0.15">
      <c r="A584" s="42">
        <v>581</v>
      </c>
      <c r="B584" s="38"/>
      <c r="C584" s="39" t="e">
        <f>VLOOKUP(Table26[[#This Row],[شماره پرسنلی]],Table1[[شماره پرسنلی]:[نام خانوادگی]],2,FALSE)&amp; " " &amp; VLOOKUP(Table26[[#This Row],[شماره پرسنلی]],Table1[[شماره پرسنلی]:[نام خانوادگی]],3,FALSE)</f>
        <v>#N/A</v>
      </c>
      <c r="D584" s="39" t="s">
        <v>9</v>
      </c>
      <c r="E584" s="43">
        <v>1</v>
      </c>
      <c r="F584" s="44">
        <v>432</v>
      </c>
      <c r="G584" s="45">
        <f>Table26[[#This Row],[کارکرد دوره (ساعت)]]/8*'جداول پایه'!$B$24</f>
        <v>5.4</v>
      </c>
      <c r="H584" s="44">
        <v>0</v>
      </c>
      <c r="I584" s="44">
        <v>34</v>
      </c>
      <c r="J584" s="44">
        <v>0</v>
      </c>
      <c r="K584" s="44">
        <v>0</v>
      </c>
      <c r="L584" s="44">
        <v>0</v>
      </c>
      <c r="M584" s="45">
        <f>IF(Table26[[#This Row],[جایگاه سازمانی]]="عملیاتی",(Table26[[#This Row],[تعداد ماموریت شهری]]/7+Table26[[#This Row],[تعداد ماموریت جاده ای]]/3)*0.1+1,0)</f>
        <v>2.1333333333333337</v>
      </c>
      <c r="N584" s="45">
        <f ca="1">IF(Table26[[#This Row],[جایگاه سازمانی]]="دیسپچ",OFFSET(TblDispatch[[#Headers],[امتیاز]],MATCH(Table26[[#This Row],[تعداد تماس در دوره]]/'تنظیمات دوره'!$B$3,TblDispatch[کف],1),0)*'تنظیمات دوره'!$B$3,0)</f>
        <v>0</v>
      </c>
      <c r="O584" s="45">
        <f>IF(Table26[[#This Row],[جایگاه سازمانی]]="ستاد",(Table26[[#This Row],[تعداد بازدید میدانی در دوره]]/2+Table26[[#This Row],[تعداد فرماندهی حادثه در دوره]])*0.1+1,0)</f>
        <v>0</v>
      </c>
      <c r="P584" s="45">
        <f ca="1">SUM(Table26[[#This Row],[عملکرد دوره عملیاتی]:[عملکرد دوره ستادی]])</f>
        <v>2.1333333333333337</v>
      </c>
      <c r="Q584" s="43">
        <v>80</v>
      </c>
      <c r="R584" s="43">
        <f ca="1">OFFSET(Table10[[#Headers],[امتیاز]],MATCH(Table26[[#This Row],[رضایت]],Table10[کف],1),0)</f>
        <v>2.5</v>
      </c>
      <c r="S584" s="45" t="e">
        <f ca="1">(VLOOKUP(Table26[[#This Row],[شماره پرسنلی]],Table1[#All],16,FALSE)+Table26[[#This Row],[امتیاز کارکرد]]+Table26[[#This Row],[امتیاز رضایت]])*Table26[[#This Row],[رتبه کارمند]]*Table26[[#This Row],[امتیاز عملکرد]]</f>
        <v>#N/A</v>
      </c>
      <c r="T584" s="50" t="e">
        <f ca="1">ROUND(Table26[[#This Row],[امتیاز نهایی]]*'تنظیمات دوره'!$B$6,0)</f>
        <v>#N/A</v>
      </c>
      <c r="U584" s="43"/>
    </row>
    <row r="585" spans="1:21" x14ac:dyDescent="0.15">
      <c r="A585" s="42">
        <v>582</v>
      </c>
      <c r="B585" s="38"/>
      <c r="C585" s="39" t="e">
        <f>VLOOKUP(Table26[[#This Row],[شماره پرسنلی]],Table1[[شماره پرسنلی]:[نام خانوادگی]],2,FALSE)&amp; " " &amp; VLOOKUP(Table26[[#This Row],[شماره پرسنلی]],Table1[[شماره پرسنلی]:[نام خانوادگی]],3,FALSE)</f>
        <v>#N/A</v>
      </c>
      <c r="D585" s="39" t="s">
        <v>9</v>
      </c>
      <c r="E585" s="43">
        <v>1</v>
      </c>
      <c r="F585" s="44">
        <v>333</v>
      </c>
      <c r="G585" s="45">
        <f>Table26[[#This Row],[کارکرد دوره (ساعت)]]/8*'جداول پایه'!$B$24</f>
        <v>4.1625000000000005</v>
      </c>
      <c r="H585" s="44">
        <v>121</v>
      </c>
      <c r="I585" s="44">
        <v>0</v>
      </c>
      <c r="J585" s="44">
        <v>0</v>
      </c>
      <c r="K585" s="44">
        <v>0</v>
      </c>
      <c r="L585" s="44">
        <v>0</v>
      </c>
      <c r="M585" s="45">
        <f>IF(Table26[[#This Row],[جایگاه سازمانی]]="عملیاتی",(Table26[[#This Row],[تعداد ماموریت شهری]]/7+Table26[[#This Row],[تعداد ماموریت جاده ای]]/3)*0.1+1,0)</f>
        <v>2.7285714285714286</v>
      </c>
      <c r="N585" s="45">
        <f ca="1">IF(Table26[[#This Row],[جایگاه سازمانی]]="دیسپچ",OFFSET(TblDispatch[[#Headers],[امتیاز]],MATCH(Table26[[#This Row],[تعداد تماس در دوره]]/'تنظیمات دوره'!$B$3,TblDispatch[کف],1),0)*'تنظیمات دوره'!$B$3,0)</f>
        <v>0</v>
      </c>
      <c r="O585" s="45">
        <f>IF(Table26[[#This Row],[جایگاه سازمانی]]="ستاد",(Table26[[#This Row],[تعداد بازدید میدانی در دوره]]/2+Table26[[#This Row],[تعداد فرماندهی حادثه در دوره]])*0.1+1,0)</f>
        <v>0</v>
      </c>
      <c r="P585" s="45">
        <f ca="1">SUM(Table26[[#This Row],[عملکرد دوره عملیاتی]:[عملکرد دوره ستادی]])</f>
        <v>2.7285714285714286</v>
      </c>
      <c r="Q585" s="43">
        <v>100</v>
      </c>
      <c r="R585" s="43">
        <f ca="1">OFFSET(Table10[[#Headers],[امتیاز]],MATCH(Table26[[#This Row],[رضایت]],Table10[کف],1),0)</f>
        <v>5</v>
      </c>
      <c r="S585" s="45" t="e">
        <f ca="1">(VLOOKUP(Table26[[#This Row],[شماره پرسنلی]],Table1[#All],16,FALSE)+Table26[[#This Row],[امتیاز کارکرد]]+Table26[[#This Row],[امتیاز رضایت]])*Table26[[#This Row],[رتبه کارمند]]*Table26[[#This Row],[امتیاز عملکرد]]</f>
        <v>#N/A</v>
      </c>
      <c r="T585" s="50" t="e">
        <f ca="1">ROUND(Table26[[#This Row],[امتیاز نهایی]]*'تنظیمات دوره'!$B$6,0)</f>
        <v>#N/A</v>
      </c>
      <c r="U585" s="43"/>
    </row>
    <row r="586" spans="1:21" x14ac:dyDescent="0.15">
      <c r="A586" s="42">
        <v>583</v>
      </c>
      <c r="B586" s="38"/>
      <c r="C586" s="39" t="e">
        <f>VLOOKUP(Table26[[#This Row],[شماره پرسنلی]],Table1[[شماره پرسنلی]:[نام خانوادگی]],2,FALSE)&amp; " " &amp; VLOOKUP(Table26[[#This Row],[شماره پرسنلی]],Table1[[شماره پرسنلی]:[نام خانوادگی]],3,FALSE)</f>
        <v>#N/A</v>
      </c>
      <c r="D586" s="39" t="s">
        <v>9</v>
      </c>
      <c r="E586" s="43">
        <v>1</v>
      </c>
      <c r="F586" s="44">
        <v>560</v>
      </c>
      <c r="G586" s="45">
        <f>Table26[[#This Row],[کارکرد دوره (ساعت)]]/8*'جداول پایه'!$B$24</f>
        <v>7</v>
      </c>
      <c r="H586" s="44">
        <v>91</v>
      </c>
      <c r="I586" s="44">
        <v>0</v>
      </c>
      <c r="J586" s="44">
        <v>0</v>
      </c>
      <c r="K586" s="44">
        <v>0</v>
      </c>
      <c r="L586" s="44">
        <v>0</v>
      </c>
      <c r="M586" s="45">
        <f>IF(Table26[[#This Row],[جایگاه سازمانی]]="عملیاتی",(Table26[[#This Row],[تعداد ماموریت شهری]]/7+Table26[[#This Row],[تعداد ماموریت جاده ای]]/3)*0.1+1,0)</f>
        <v>2.2999999999999998</v>
      </c>
      <c r="N586" s="45">
        <f ca="1">IF(Table26[[#This Row],[جایگاه سازمانی]]="دیسپچ",OFFSET(TblDispatch[[#Headers],[امتیاز]],MATCH(Table26[[#This Row],[تعداد تماس در دوره]]/'تنظیمات دوره'!$B$3,TblDispatch[کف],1),0)*'تنظیمات دوره'!$B$3,0)</f>
        <v>0</v>
      </c>
      <c r="O586" s="45">
        <f>IF(Table26[[#This Row],[جایگاه سازمانی]]="ستاد",(Table26[[#This Row],[تعداد بازدید میدانی در دوره]]/2+Table26[[#This Row],[تعداد فرماندهی حادثه در دوره]])*0.1+1,0)</f>
        <v>0</v>
      </c>
      <c r="P586" s="45">
        <f ca="1">SUM(Table26[[#This Row],[عملکرد دوره عملیاتی]:[عملکرد دوره ستادی]])</f>
        <v>2.2999999999999998</v>
      </c>
      <c r="Q586" s="43">
        <v>100</v>
      </c>
      <c r="R586" s="43">
        <f ca="1">OFFSET(Table10[[#Headers],[امتیاز]],MATCH(Table26[[#This Row],[رضایت]],Table10[کف],1),0)</f>
        <v>5</v>
      </c>
      <c r="S586" s="45" t="e">
        <f ca="1">(VLOOKUP(Table26[[#This Row],[شماره پرسنلی]],Table1[#All],16,FALSE)+Table26[[#This Row],[امتیاز کارکرد]]+Table26[[#This Row],[امتیاز رضایت]])*Table26[[#This Row],[رتبه کارمند]]*Table26[[#This Row],[امتیاز عملکرد]]</f>
        <v>#N/A</v>
      </c>
      <c r="T586" s="50" t="e">
        <f ca="1">ROUND(Table26[[#This Row],[امتیاز نهایی]]*'تنظیمات دوره'!$B$6,0)</f>
        <v>#N/A</v>
      </c>
      <c r="U586" s="43"/>
    </row>
    <row r="587" spans="1:21" x14ac:dyDescent="0.15">
      <c r="A587" s="42">
        <v>584</v>
      </c>
      <c r="B587" s="38"/>
      <c r="C587" s="39" t="e">
        <f>VLOOKUP(Table26[[#This Row],[شماره پرسنلی]],Table1[[شماره پرسنلی]:[نام خانوادگی]],2,FALSE)&amp; " " &amp; VLOOKUP(Table26[[#This Row],[شماره پرسنلی]],Table1[[شماره پرسنلی]:[نام خانوادگی]],3,FALSE)</f>
        <v>#N/A</v>
      </c>
      <c r="D587" s="39" t="s">
        <v>9</v>
      </c>
      <c r="E587" s="43">
        <v>1</v>
      </c>
      <c r="F587" s="44">
        <v>372</v>
      </c>
      <c r="G587" s="45">
        <f>Table26[[#This Row],[کارکرد دوره (ساعت)]]/8*'جداول پایه'!$B$24</f>
        <v>4.6500000000000004</v>
      </c>
      <c r="H587" s="44">
        <v>126</v>
      </c>
      <c r="I587" s="44">
        <v>0</v>
      </c>
      <c r="J587" s="44">
        <v>0</v>
      </c>
      <c r="K587" s="44">
        <v>0</v>
      </c>
      <c r="L587" s="44">
        <v>0</v>
      </c>
      <c r="M587" s="45">
        <f>IF(Table26[[#This Row],[جایگاه سازمانی]]="عملیاتی",(Table26[[#This Row],[تعداد ماموریت شهری]]/7+Table26[[#This Row],[تعداد ماموریت جاده ای]]/3)*0.1+1,0)</f>
        <v>2.8</v>
      </c>
      <c r="N587" s="45">
        <f ca="1">IF(Table26[[#This Row],[جایگاه سازمانی]]="دیسپچ",OFFSET(TblDispatch[[#Headers],[امتیاز]],MATCH(Table26[[#This Row],[تعداد تماس در دوره]]/'تنظیمات دوره'!$B$3,TblDispatch[کف],1),0)*'تنظیمات دوره'!$B$3,0)</f>
        <v>0</v>
      </c>
      <c r="O587" s="45">
        <f>IF(Table26[[#This Row],[جایگاه سازمانی]]="ستاد",(Table26[[#This Row],[تعداد بازدید میدانی در دوره]]/2+Table26[[#This Row],[تعداد فرماندهی حادثه در دوره]])*0.1+1,0)</f>
        <v>0</v>
      </c>
      <c r="P587" s="45">
        <f ca="1">SUM(Table26[[#This Row],[عملکرد دوره عملیاتی]:[عملکرد دوره ستادی]])</f>
        <v>2.8</v>
      </c>
      <c r="Q587" s="43">
        <v>90</v>
      </c>
      <c r="R587" s="43">
        <f ca="1">OFFSET(Table10[[#Headers],[امتیاز]],MATCH(Table26[[#This Row],[رضایت]],Table10[کف],1),0)</f>
        <v>3.6</v>
      </c>
      <c r="S587" s="45" t="e">
        <f ca="1">(VLOOKUP(Table26[[#This Row],[شماره پرسنلی]],Table1[#All],16,FALSE)+Table26[[#This Row],[امتیاز کارکرد]]+Table26[[#This Row],[امتیاز رضایت]])*Table26[[#This Row],[رتبه کارمند]]*Table26[[#This Row],[امتیاز عملکرد]]</f>
        <v>#N/A</v>
      </c>
      <c r="T587" s="50" t="e">
        <f ca="1">ROUND(Table26[[#This Row],[امتیاز نهایی]]*'تنظیمات دوره'!$B$6,0)</f>
        <v>#N/A</v>
      </c>
      <c r="U587" s="43"/>
    </row>
    <row r="588" spans="1:21" x14ac:dyDescent="0.15">
      <c r="A588" s="42">
        <v>585</v>
      </c>
      <c r="B588" s="38"/>
      <c r="C588" s="39" t="e">
        <f>VLOOKUP(Table26[[#This Row],[شماره پرسنلی]],Table1[[شماره پرسنلی]:[نام خانوادگی]],2,FALSE)&amp; " " &amp; VLOOKUP(Table26[[#This Row],[شماره پرسنلی]],Table1[[شماره پرسنلی]:[نام خانوادگی]],3,FALSE)</f>
        <v>#N/A</v>
      </c>
      <c r="D588" s="39" t="s">
        <v>9</v>
      </c>
      <c r="E588" s="43">
        <v>1</v>
      </c>
      <c r="F588" s="44">
        <v>408</v>
      </c>
      <c r="G588" s="45">
        <f>Table26[[#This Row],[کارکرد دوره (ساعت)]]/8*'جداول پایه'!$B$24</f>
        <v>5.1000000000000005</v>
      </c>
      <c r="H588" s="44">
        <v>140</v>
      </c>
      <c r="I588" s="44">
        <v>0</v>
      </c>
      <c r="J588" s="44">
        <v>0</v>
      </c>
      <c r="K588" s="44">
        <v>0</v>
      </c>
      <c r="L588" s="44">
        <v>0</v>
      </c>
      <c r="M588" s="45">
        <f>IF(Table26[[#This Row],[جایگاه سازمانی]]="عملیاتی",(Table26[[#This Row],[تعداد ماموریت شهری]]/7+Table26[[#This Row],[تعداد ماموریت جاده ای]]/3)*0.1+1,0)</f>
        <v>3</v>
      </c>
      <c r="N588" s="45">
        <f ca="1">IF(Table26[[#This Row],[جایگاه سازمانی]]="دیسپچ",OFFSET(TblDispatch[[#Headers],[امتیاز]],MATCH(Table26[[#This Row],[تعداد تماس در دوره]]/'تنظیمات دوره'!$B$3,TblDispatch[کف],1),0)*'تنظیمات دوره'!$B$3,0)</f>
        <v>0</v>
      </c>
      <c r="O588" s="45">
        <f>IF(Table26[[#This Row],[جایگاه سازمانی]]="ستاد",(Table26[[#This Row],[تعداد بازدید میدانی در دوره]]/2+Table26[[#This Row],[تعداد فرماندهی حادثه در دوره]])*0.1+1,0)</f>
        <v>0</v>
      </c>
      <c r="P588" s="45">
        <f ca="1">SUM(Table26[[#This Row],[عملکرد دوره عملیاتی]:[عملکرد دوره ستادی]])</f>
        <v>3</v>
      </c>
      <c r="Q588" s="43">
        <v>100</v>
      </c>
      <c r="R588" s="43">
        <f ca="1">OFFSET(Table10[[#Headers],[امتیاز]],MATCH(Table26[[#This Row],[رضایت]],Table10[کف],1),0)</f>
        <v>5</v>
      </c>
      <c r="S588" s="45" t="e">
        <f ca="1">(VLOOKUP(Table26[[#This Row],[شماره پرسنلی]],Table1[#All],16,FALSE)+Table26[[#This Row],[امتیاز کارکرد]]+Table26[[#This Row],[امتیاز رضایت]])*Table26[[#This Row],[رتبه کارمند]]*Table26[[#This Row],[امتیاز عملکرد]]</f>
        <v>#N/A</v>
      </c>
      <c r="T588" s="50" t="e">
        <f ca="1">ROUND(Table26[[#This Row],[امتیاز نهایی]]*'تنظیمات دوره'!$B$6,0)</f>
        <v>#N/A</v>
      </c>
      <c r="U588" s="43"/>
    </row>
    <row r="589" spans="1:21" x14ac:dyDescent="0.15">
      <c r="A589" s="42">
        <v>586</v>
      </c>
      <c r="B589" s="38"/>
      <c r="C589" s="39" t="e">
        <f>VLOOKUP(Table26[[#This Row],[شماره پرسنلی]],Table1[[شماره پرسنلی]:[نام خانوادگی]],2,FALSE)&amp; " " &amp; VLOOKUP(Table26[[#This Row],[شماره پرسنلی]],Table1[[شماره پرسنلی]:[نام خانوادگی]],3,FALSE)</f>
        <v>#N/A</v>
      </c>
      <c r="D589" s="39" t="s">
        <v>9</v>
      </c>
      <c r="E589" s="43">
        <v>1</v>
      </c>
      <c r="F589" s="44">
        <v>444</v>
      </c>
      <c r="G589" s="45">
        <f>Table26[[#This Row],[کارکرد دوره (ساعت)]]/8*'جداول پایه'!$B$24</f>
        <v>5.5500000000000007</v>
      </c>
      <c r="H589" s="44">
        <v>157</v>
      </c>
      <c r="I589" s="44">
        <v>0</v>
      </c>
      <c r="J589" s="44">
        <v>0</v>
      </c>
      <c r="K589" s="44">
        <v>0</v>
      </c>
      <c r="L589" s="44">
        <v>0</v>
      </c>
      <c r="M589" s="45">
        <f>IF(Table26[[#This Row],[جایگاه سازمانی]]="عملیاتی",(Table26[[#This Row],[تعداد ماموریت شهری]]/7+Table26[[#This Row],[تعداد ماموریت جاده ای]]/3)*0.1+1,0)</f>
        <v>3.2428571428571429</v>
      </c>
      <c r="N589" s="45">
        <f ca="1">IF(Table26[[#This Row],[جایگاه سازمانی]]="دیسپچ",OFFSET(TblDispatch[[#Headers],[امتیاز]],MATCH(Table26[[#This Row],[تعداد تماس در دوره]]/'تنظیمات دوره'!$B$3,TblDispatch[کف],1),0)*'تنظیمات دوره'!$B$3,0)</f>
        <v>0</v>
      </c>
      <c r="O589" s="45">
        <f>IF(Table26[[#This Row],[جایگاه سازمانی]]="ستاد",(Table26[[#This Row],[تعداد بازدید میدانی در دوره]]/2+Table26[[#This Row],[تعداد فرماندهی حادثه در دوره]])*0.1+1,0)</f>
        <v>0</v>
      </c>
      <c r="P589" s="45">
        <f ca="1">SUM(Table26[[#This Row],[عملکرد دوره عملیاتی]:[عملکرد دوره ستادی]])</f>
        <v>3.2428571428571429</v>
      </c>
      <c r="Q589" s="43">
        <v>100</v>
      </c>
      <c r="R589" s="43">
        <f ca="1">OFFSET(Table10[[#Headers],[امتیاز]],MATCH(Table26[[#This Row],[رضایت]],Table10[کف],1),0)</f>
        <v>5</v>
      </c>
      <c r="S589" s="45" t="e">
        <f ca="1">(VLOOKUP(Table26[[#This Row],[شماره پرسنلی]],Table1[#All],16,FALSE)+Table26[[#This Row],[امتیاز کارکرد]]+Table26[[#This Row],[امتیاز رضایت]])*Table26[[#This Row],[رتبه کارمند]]*Table26[[#This Row],[امتیاز عملکرد]]</f>
        <v>#N/A</v>
      </c>
      <c r="T589" s="50" t="e">
        <f ca="1">ROUND(Table26[[#This Row],[امتیاز نهایی]]*'تنظیمات دوره'!$B$6,0)</f>
        <v>#N/A</v>
      </c>
      <c r="U589" s="43"/>
    </row>
    <row r="590" spans="1:21" x14ac:dyDescent="0.15">
      <c r="A590" s="42">
        <v>587</v>
      </c>
      <c r="B590" s="38"/>
      <c r="C590" s="39" t="e">
        <f>VLOOKUP(Table26[[#This Row],[شماره پرسنلی]],Table1[[شماره پرسنلی]:[نام خانوادگی]],2,FALSE)&amp; " " &amp; VLOOKUP(Table26[[#This Row],[شماره پرسنلی]],Table1[[شماره پرسنلی]:[نام خانوادگی]],3,FALSE)</f>
        <v>#N/A</v>
      </c>
      <c r="D590" s="39" t="s">
        <v>9</v>
      </c>
      <c r="E590" s="43">
        <v>1</v>
      </c>
      <c r="F590" s="44">
        <v>99</v>
      </c>
      <c r="G590" s="45">
        <f>Table26[[#This Row],[کارکرد دوره (ساعت)]]/8*'جداول پایه'!$B$24</f>
        <v>1.2375</v>
      </c>
      <c r="H590" s="44">
        <v>312</v>
      </c>
      <c r="I590" s="44">
        <v>0</v>
      </c>
      <c r="J590" s="44">
        <v>0</v>
      </c>
      <c r="K590" s="44">
        <v>0</v>
      </c>
      <c r="L590" s="44">
        <v>0</v>
      </c>
      <c r="M590" s="45">
        <f>IF(Table26[[#This Row],[جایگاه سازمانی]]="عملیاتی",(Table26[[#This Row],[تعداد ماموریت شهری]]/7+Table26[[#This Row],[تعداد ماموریت جاده ای]]/3)*0.1+1,0)</f>
        <v>5.4571428571428573</v>
      </c>
      <c r="N590" s="45">
        <f ca="1">IF(Table26[[#This Row],[جایگاه سازمانی]]="دیسپچ",OFFSET(TblDispatch[[#Headers],[امتیاز]],MATCH(Table26[[#This Row],[تعداد تماس در دوره]]/'تنظیمات دوره'!$B$3,TblDispatch[کف],1),0)*'تنظیمات دوره'!$B$3,0)</f>
        <v>0</v>
      </c>
      <c r="O590" s="45">
        <f>IF(Table26[[#This Row],[جایگاه سازمانی]]="ستاد",(Table26[[#This Row],[تعداد بازدید میدانی در دوره]]/2+Table26[[#This Row],[تعداد فرماندهی حادثه در دوره]])*0.1+1,0)</f>
        <v>0</v>
      </c>
      <c r="P590" s="45">
        <f ca="1">SUM(Table26[[#This Row],[عملکرد دوره عملیاتی]:[عملکرد دوره ستادی]])</f>
        <v>5.4571428571428573</v>
      </c>
      <c r="Q590" s="43">
        <v>100</v>
      </c>
      <c r="R590" s="43">
        <f ca="1">OFFSET(Table10[[#Headers],[امتیاز]],MATCH(Table26[[#This Row],[رضایت]],Table10[کف],1),0)</f>
        <v>5</v>
      </c>
      <c r="S590" s="45" t="e">
        <f ca="1">(VLOOKUP(Table26[[#This Row],[شماره پرسنلی]],Table1[#All],16,FALSE)+Table26[[#This Row],[امتیاز کارکرد]]+Table26[[#This Row],[امتیاز رضایت]])*Table26[[#This Row],[رتبه کارمند]]*Table26[[#This Row],[امتیاز عملکرد]]</f>
        <v>#N/A</v>
      </c>
      <c r="T590" s="50" t="e">
        <f ca="1">ROUND(Table26[[#This Row],[امتیاز نهایی]]*'تنظیمات دوره'!$B$6,0)</f>
        <v>#N/A</v>
      </c>
      <c r="U590" s="43"/>
    </row>
    <row r="591" spans="1:21" x14ac:dyDescent="0.15">
      <c r="A591" s="42">
        <v>588</v>
      </c>
      <c r="B591" s="38"/>
      <c r="C591" s="39" t="e">
        <f>VLOOKUP(Table26[[#This Row],[شماره پرسنلی]],Table1[[شماره پرسنلی]:[نام خانوادگی]],2,FALSE)&amp; " " &amp; VLOOKUP(Table26[[#This Row],[شماره پرسنلی]],Table1[[شماره پرسنلی]:[نام خانوادگی]],3,FALSE)</f>
        <v>#N/A</v>
      </c>
      <c r="D591" s="39" t="s">
        <v>9</v>
      </c>
      <c r="E591" s="43">
        <v>1</v>
      </c>
      <c r="F591" s="44">
        <v>608</v>
      </c>
      <c r="G591" s="45">
        <f>Table26[[#This Row],[کارکرد دوره (ساعت)]]/8*'جداول پایه'!$B$24</f>
        <v>7.6000000000000005</v>
      </c>
      <c r="H591" s="44">
        <v>0</v>
      </c>
      <c r="I591" s="44">
        <v>29</v>
      </c>
      <c r="J591" s="44">
        <v>0</v>
      </c>
      <c r="K591" s="44">
        <v>0</v>
      </c>
      <c r="L591" s="44">
        <v>0</v>
      </c>
      <c r="M591" s="45">
        <f>IF(Table26[[#This Row],[جایگاه سازمانی]]="عملیاتی",(Table26[[#This Row],[تعداد ماموریت شهری]]/7+Table26[[#This Row],[تعداد ماموریت جاده ای]]/3)*0.1+1,0)</f>
        <v>1.9666666666666668</v>
      </c>
      <c r="N591" s="45">
        <f ca="1">IF(Table26[[#This Row],[جایگاه سازمانی]]="دیسپچ",OFFSET(TblDispatch[[#Headers],[امتیاز]],MATCH(Table26[[#This Row],[تعداد تماس در دوره]]/'تنظیمات دوره'!$B$3,TblDispatch[کف],1),0)*'تنظیمات دوره'!$B$3,0)</f>
        <v>0</v>
      </c>
      <c r="O591" s="45">
        <f>IF(Table26[[#This Row],[جایگاه سازمانی]]="ستاد",(Table26[[#This Row],[تعداد بازدید میدانی در دوره]]/2+Table26[[#This Row],[تعداد فرماندهی حادثه در دوره]])*0.1+1,0)</f>
        <v>0</v>
      </c>
      <c r="P591" s="45">
        <f ca="1">SUM(Table26[[#This Row],[عملکرد دوره عملیاتی]:[عملکرد دوره ستادی]])</f>
        <v>1.9666666666666668</v>
      </c>
      <c r="Q591" s="43">
        <v>90</v>
      </c>
      <c r="R591" s="43">
        <f ca="1">OFFSET(Table10[[#Headers],[امتیاز]],MATCH(Table26[[#This Row],[رضایت]],Table10[کف],1),0)</f>
        <v>3.6</v>
      </c>
      <c r="S591" s="45" t="e">
        <f ca="1">(VLOOKUP(Table26[[#This Row],[شماره پرسنلی]],Table1[#All],16,FALSE)+Table26[[#This Row],[امتیاز کارکرد]]+Table26[[#This Row],[امتیاز رضایت]])*Table26[[#This Row],[رتبه کارمند]]*Table26[[#This Row],[امتیاز عملکرد]]</f>
        <v>#N/A</v>
      </c>
      <c r="T591" s="50" t="e">
        <f ca="1">ROUND(Table26[[#This Row],[امتیاز نهایی]]*'تنظیمات دوره'!$B$6,0)</f>
        <v>#N/A</v>
      </c>
      <c r="U591" s="43"/>
    </row>
    <row r="592" spans="1:21" x14ac:dyDescent="0.15">
      <c r="A592" s="42">
        <v>589</v>
      </c>
      <c r="B592" s="38"/>
      <c r="C592" s="39" t="e">
        <f>VLOOKUP(Table26[[#This Row],[شماره پرسنلی]],Table1[[شماره پرسنلی]:[نام خانوادگی]],2,FALSE)&amp; " " &amp; VLOOKUP(Table26[[#This Row],[شماره پرسنلی]],Table1[[شماره پرسنلی]:[نام خانوادگی]],3,FALSE)</f>
        <v>#N/A</v>
      </c>
      <c r="D592" s="39" t="s">
        <v>9</v>
      </c>
      <c r="E592" s="43">
        <v>1</v>
      </c>
      <c r="F592" s="44">
        <v>432</v>
      </c>
      <c r="G592" s="45">
        <f>Table26[[#This Row],[کارکرد دوره (ساعت)]]/8*'جداول پایه'!$B$24</f>
        <v>5.4</v>
      </c>
      <c r="H592" s="44">
        <v>125</v>
      </c>
      <c r="I592" s="44">
        <v>0</v>
      </c>
      <c r="J592" s="44">
        <v>0</v>
      </c>
      <c r="K592" s="44">
        <v>0</v>
      </c>
      <c r="L592" s="44">
        <v>0</v>
      </c>
      <c r="M592" s="45">
        <f>IF(Table26[[#This Row],[جایگاه سازمانی]]="عملیاتی",(Table26[[#This Row],[تعداد ماموریت شهری]]/7+Table26[[#This Row],[تعداد ماموریت جاده ای]]/3)*0.1+1,0)</f>
        <v>2.7857142857142856</v>
      </c>
      <c r="N592" s="45">
        <f ca="1">IF(Table26[[#This Row],[جایگاه سازمانی]]="دیسپچ",OFFSET(TblDispatch[[#Headers],[امتیاز]],MATCH(Table26[[#This Row],[تعداد تماس در دوره]]/'تنظیمات دوره'!$B$3,TblDispatch[کف],1),0)*'تنظیمات دوره'!$B$3,0)</f>
        <v>0</v>
      </c>
      <c r="O592" s="45">
        <f>IF(Table26[[#This Row],[جایگاه سازمانی]]="ستاد",(Table26[[#This Row],[تعداد بازدید میدانی در دوره]]/2+Table26[[#This Row],[تعداد فرماندهی حادثه در دوره]])*0.1+1,0)</f>
        <v>0</v>
      </c>
      <c r="P592" s="45">
        <f ca="1">SUM(Table26[[#This Row],[عملکرد دوره عملیاتی]:[عملکرد دوره ستادی]])</f>
        <v>2.7857142857142856</v>
      </c>
      <c r="Q592" s="43">
        <v>90</v>
      </c>
      <c r="R592" s="43">
        <f ca="1">OFFSET(Table10[[#Headers],[امتیاز]],MATCH(Table26[[#This Row],[رضایت]],Table10[کف],1),0)</f>
        <v>3.6</v>
      </c>
      <c r="S592" s="45" t="e">
        <f ca="1">(VLOOKUP(Table26[[#This Row],[شماره پرسنلی]],Table1[#All],16,FALSE)+Table26[[#This Row],[امتیاز کارکرد]]+Table26[[#This Row],[امتیاز رضایت]])*Table26[[#This Row],[رتبه کارمند]]*Table26[[#This Row],[امتیاز عملکرد]]</f>
        <v>#N/A</v>
      </c>
      <c r="T592" s="50" t="e">
        <f ca="1">ROUND(Table26[[#This Row],[امتیاز نهایی]]*'تنظیمات دوره'!$B$6,0)</f>
        <v>#N/A</v>
      </c>
      <c r="U592" s="43"/>
    </row>
    <row r="593" spans="1:21" x14ac:dyDescent="0.15">
      <c r="A593" s="42">
        <v>590</v>
      </c>
      <c r="B593" s="38"/>
      <c r="C593" s="39" t="e">
        <f>VLOOKUP(Table26[[#This Row],[شماره پرسنلی]],Table1[[شماره پرسنلی]:[نام خانوادگی]],2,FALSE)&amp; " " &amp; VLOOKUP(Table26[[#This Row],[شماره پرسنلی]],Table1[[شماره پرسنلی]:[نام خانوادگی]],3,FALSE)</f>
        <v>#N/A</v>
      </c>
      <c r="D593" s="39" t="s">
        <v>9</v>
      </c>
      <c r="E593" s="43">
        <v>1</v>
      </c>
      <c r="F593" s="44">
        <v>456</v>
      </c>
      <c r="G593" s="45">
        <f>Table26[[#This Row],[کارکرد دوره (ساعت)]]/8*'جداول پایه'!$B$24</f>
        <v>5.7</v>
      </c>
      <c r="H593" s="44">
        <v>137</v>
      </c>
      <c r="I593" s="44">
        <v>0</v>
      </c>
      <c r="J593" s="44">
        <v>0</v>
      </c>
      <c r="K593" s="44">
        <v>0</v>
      </c>
      <c r="L593" s="44">
        <v>0</v>
      </c>
      <c r="M593" s="45">
        <f>IF(Table26[[#This Row],[جایگاه سازمانی]]="عملیاتی",(Table26[[#This Row],[تعداد ماموریت شهری]]/7+Table26[[#This Row],[تعداد ماموریت جاده ای]]/3)*0.1+1,0)</f>
        <v>2.9571428571428573</v>
      </c>
      <c r="N593" s="45">
        <f ca="1">IF(Table26[[#This Row],[جایگاه سازمانی]]="دیسپچ",OFFSET(TblDispatch[[#Headers],[امتیاز]],MATCH(Table26[[#This Row],[تعداد تماس در دوره]]/'تنظیمات دوره'!$B$3,TblDispatch[کف],1),0)*'تنظیمات دوره'!$B$3,0)</f>
        <v>0</v>
      </c>
      <c r="O593" s="45">
        <f>IF(Table26[[#This Row],[جایگاه سازمانی]]="ستاد",(Table26[[#This Row],[تعداد بازدید میدانی در دوره]]/2+Table26[[#This Row],[تعداد فرماندهی حادثه در دوره]])*0.1+1,0)</f>
        <v>0</v>
      </c>
      <c r="P593" s="45">
        <f ca="1">SUM(Table26[[#This Row],[عملکرد دوره عملیاتی]:[عملکرد دوره ستادی]])</f>
        <v>2.9571428571428573</v>
      </c>
      <c r="Q593" s="43">
        <v>100</v>
      </c>
      <c r="R593" s="43">
        <f ca="1">OFFSET(Table10[[#Headers],[امتیاز]],MATCH(Table26[[#This Row],[رضایت]],Table10[کف],1),0)</f>
        <v>5</v>
      </c>
      <c r="S593" s="45" t="e">
        <f ca="1">(VLOOKUP(Table26[[#This Row],[شماره پرسنلی]],Table1[#All],16,FALSE)+Table26[[#This Row],[امتیاز کارکرد]]+Table26[[#This Row],[امتیاز رضایت]])*Table26[[#This Row],[رتبه کارمند]]*Table26[[#This Row],[امتیاز عملکرد]]</f>
        <v>#N/A</v>
      </c>
      <c r="T593" s="50" t="e">
        <f ca="1">ROUND(Table26[[#This Row],[امتیاز نهایی]]*'تنظیمات دوره'!$B$6,0)</f>
        <v>#N/A</v>
      </c>
      <c r="U593" s="43"/>
    </row>
    <row r="594" spans="1:21" x14ac:dyDescent="0.15">
      <c r="A594" s="42">
        <v>591</v>
      </c>
      <c r="B594" s="38"/>
      <c r="C594" s="39" t="e">
        <f>VLOOKUP(Table26[[#This Row],[شماره پرسنلی]],Table1[[شماره پرسنلی]:[نام خانوادگی]],2,FALSE)&amp; " " &amp; VLOOKUP(Table26[[#This Row],[شماره پرسنلی]],Table1[[شماره پرسنلی]:[نام خانوادگی]],3,FALSE)</f>
        <v>#N/A</v>
      </c>
      <c r="D594" s="39" t="s">
        <v>9</v>
      </c>
      <c r="E594" s="43">
        <v>1</v>
      </c>
      <c r="F594" s="44">
        <v>396</v>
      </c>
      <c r="G594" s="45">
        <f>Table26[[#This Row],[کارکرد دوره (ساعت)]]/8*'جداول پایه'!$B$24</f>
        <v>4.95</v>
      </c>
      <c r="H594" s="44">
        <v>161</v>
      </c>
      <c r="I594" s="44">
        <v>0</v>
      </c>
      <c r="J594" s="44">
        <v>0</v>
      </c>
      <c r="K594" s="44">
        <v>0</v>
      </c>
      <c r="L594" s="44">
        <v>0</v>
      </c>
      <c r="M594" s="45">
        <f>IF(Table26[[#This Row],[جایگاه سازمانی]]="عملیاتی",(Table26[[#This Row],[تعداد ماموریت شهری]]/7+Table26[[#This Row],[تعداد ماموریت جاده ای]]/3)*0.1+1,0)</f>
        <v>3.3000000000000003</v>
      </c>
      <c r="N594" s="45">
        <f ca="1">IF(Table26[[#This Row],[جایگاه سازمانی]]="دیسپچ",OFFSET(TblDispatch[[#Headers],[امتیاز]],MATCH(Table26[[#This Row],[تعداد تماس در دوره]]/'تنظیمات دوره'!$B$3,TblDispatch[کف],1),0)*'تنظیمات دوره'!$B$3,0)</f>
        <v>0</v>
      </c>
      <c r="O594" s="45">
        <f>IF(Table26[[#This Row],[جایگاه سازمانی]]="ستاد",(Table26[[#This Row],[تعداد بازدید میدانی در دوره]]/2+Table26[[#This Row],[تعداد فرماندهی حادثه در دوره]])*0.1+1,0)</f>
        <v>0</v>
      </c>
      <c r="P594" s="45">
        <f ca="1">SUM(Table26[[#This Row],[عملکرد دوره عملیاتی]:[عملکرد دوره ستادی]])</f>
        <v>3.3000000000000003</v>
      </c>
      <c r="Q594" s="43">
        <v>100</v>
      </c>
      <c r="R594" s="43">
        <f ca="1">OFFSET(Table10[[#Headers],[امتیاز]],MATCH(Table26[[#This Row],[رضایت]],Table10[کف],1),0)</f>
        <v>5</v>
      </c>
      <c r="S594" s="45" t="e">
        <f ca="1">(VLOOKUP(Table26[[#This Row],[شماره پرسنلی]],Table1[#All],16,FALSE)+Table26[[#This Row],[امتیاز کارکرد]]+Table26[[#This Row],[امتیاز رضایت]])*Table26[[#This Row],[رتبه کارمند]]*Table26[[#This Row],[امتیاز عملکرد]]</f>
        <v>#N/A</v>
      </c>
      <c r="T594" s="50" t="e">
        <f ca="1">ROUND(Table26[[#This Row],[امتیاز نهایی]]*'تنظیمات دوره'!$B$6,0)</f>
        <v>#N/A</v>
      </c>
      <c r="U594" s="43"/>
    </row>
    <row r="595" spans="1:21" x14ac:dyDescent="0.15">
      <c r="A595" s="42">
        <v>592</v>
      </c>
      <c r="B595" s="38"/>
      <c r="C595" s="39" t="e">
        <f>VLOOKUP(Table26[[#This Row],[شماره پرسنلی]],Table1[[شماره پرسنلی]:[نام خانوادگی]],2,FALSE)&amp; " " &amp; VLOOKUP(Table26[[#This Row],[شماره پرسنلی]],Table1[[شماره پرسنلی]:[نام خانوادگی]],3,FALSE)</f>
        <v>#N/A</v>
      </c>
      <c r="D595" s="39" t="s">
        <v>9</v>
      </c>
      <c r="E595" s="43">
        <v>1</v>
      </c>
      <c r="F595" s="44">
        <v>656</v>
      </c>
      <c r="G595" s="45">
        <f>Table26[[#This Row],[کارکرد دوره (ساعت)]]/8*'جداول پایه'!$B$24</f>
        <v>8.2000000000000011</v>
      </c>
      <c r="H595" s="44">
        <v>151</v>
      </c>
      <c r="I595" s="44">
        <v>0</v>
      </c>
      <c r="J595" s="44">
        <v>0</v>
      </c>
      <c r="K595" s="44">
        <v>0</v>
      </c>
      <c r="L595" s="44">
        <v>0</v>
      </c>
      <c r="M595" s="45">
        <f>IF(Table26[[#This Row],[جایگاه سازمانی]]="عملیاتی",(Table26[[#This Row],[تعداد ماموریت شهری]]/7+Table26[[#This Row],[تعداد ماموریت جاده ای]]/3)*0.1+1,0)</f>
        <v>3.1571428571428575</v>
      </c>
      <c r="N595" s="45">
        <f ca="1">IF(Table26[[#This Row],[جایگاه سازمانی]]="دیسپچ",OFFSET(TblDispatch[[#Headers],[امتیاز]],MATCH(Table26[[#This Row],[تعداد تماس در دوره]]/'تنظیمات دوره'!$B$3,TblDispatch[کف],1),0)*'تنظیمات دوره'!$B$3,0)</f>
        <v>0</v>
      </c>
      <c r="O595" s="45">
        <f>IF(Table26[[#This Row],[جایگاه سازمانی]]="ستاد",(Table26[[#This Row],[تعداد بازدید میدانی در دوره]]/2+Table26[[#This Row],[تعداد فرماندهی حادثه در دوره]])*0.1+1,0)</f>
        <v>0</v>
      </c>
      <c r="P595" s="45">
        <f ca="1">SUM(Table26[[#This Row],[عملکرد دوره عملیاتی]:[عملکرد دوره ستادی]])</f>
        <v>3.1571428571428575</v>
      </c>
      <c r="Q595" s="43">
        <v>100</v>
      </c>
      <c r="R595" s="43">
        <f ca="1">OFFSET(Table10[[#Headers],[امتیاز]],MATCH(Table26[[#This Row],[رضایت]],Table10[کف],1),0)</f>
        <v>5</v>
      </c>
      <c r="S595" s="45" t="e">
        <f ca="1">(VLOOKUP(Table26[[#This Row],[شماره پرسنلی]],Table1[#All],16,FALSE)+Table26[[#This Row],[امتیاز کارکرد]]+Table26[[#This Row],[امتیاز رضایت]])*Table26[[#This Row],[رتبه کارمند]]*Table26[[#This Row],[امتیاز عملکرد]]</f>
        <v>#N/A</v>
      </c>
      <c r="T595" s="50" t="e">
        <f ca="1">ROUND(Table26[[#This Row],[امتیاز نهایی]]*'تنظیمات دوره'!$B$6,0)</f>
        <v>#N/A</v>
      </c>
      <c r="U595" s="43"/>
    </row>
    <row r="596" spans="1:21" x14ac:dyDescent="0.15">
      <c r="A596" s="42">
        <v>593</v>
      </c>
      <c r="B596" s="38"/>
      <c r="C596" s="39" t="e">
        <f>VLOOKUP(Table26[[#This Row],[شماره پرسنلی]],Table1[[شماره پرسنلی]:[نام خانوادگی]],2,FALSE)&amp; " " &amp; VLOOKUP(Table26[[#This Row],[شماره پرسنلی]],Table1[[شماره پرسنلی]:[نام خانوادگی]],3,FALSE)</f>
        <v>#N/A</v>
      </c>
      <c r="D596" s="39" t="s">
        <v>9</v>
      </c>
      <c r="E596" s="43">
        <v>1</v>
      </c>
      <c r="F596" s="44">
        <v>372</v>
      </c>
      <c r="G596" s="45">
        <f>Table26[[#This Row],[کارکرد دوره (ساعت)]]/8*'جداول پایه'!$B$24</f>
        <v>4.6500000000000004</v>
      </c>
      <c r="H596" s="44">
        <v>202</v>
      </c>
      <c r="I596" s="44">
        <v>0</v>
      </c>
      <c r="J596" s="44">
        <v>0</v>
      </c>
      <c r="K596" s="44">
        <v>0</v>
      </c>
      <c r="L596" s="44">
        <v>0</v>
      </c>
      <c r="M596" s="45">
        <f>IF(Table26[[#This Row],[جایگاه سازمانی]]="عملیاتی",(Table26[[#This Row],[تعداد ماموریت شهری]]/7+Table26[[#This Row],[تعداد ماموریت جاده ای]]/3)*0.1+1,0)</f>
        <v>3.8857142857142861</v>
      </c>
      <c r="N596" s="45">
        <f ca="1">IF(Table26[[#This Row],[جایگاه سازمانی]]="دیسپچ",OFFSET(TblDispatch[[#Headers],[امتیاز]],MATCH(Table26[[#This Row],[تعداد تماس در دوره]]/'تنظیمات دوره'!$B$3,TblDispatch[کف],1),0)*'تنظیمات دوره'!$B$3,0)</f>
        <v>0</v>
      </c>
      <c r="O596" s="45">
        <f>IF(Table26[[#This Row],[جایگاه سازمانی]]="ستاد",(Table26[[#This Row],[تعداد بازدید میدانی در دوره]]/2+Table26[[#This Row],[تعداد فرماندهی حادثه در دوره]])*0.1+1,0)</f>
        <v>0</v>
      </c>
      <c r="P596" s="45">
        <f ca="1">SUM(Table26[[#This Row],[عملکرد دوره عملیاتی]:[عملکرد دوره ستادی]])</f>
        <v>3.8857142857142861</v>
      </c>
      <c r="Q596" s="43">
        <v>90</v>
      </c>
      <c r="R596" s="43">
        <f ca="1">OFFSET(Table10[[#Headers],[امتیاز]],MATCH(Table26[[#This Row],[رضایت]],Table10[کف],1),0)</f>
        <v>3.6</v>
      </c>
      <c r="S596" s="45" t="e">
        <f ca="1">(VLOOKUP(Table26[[#This Row],[شماره پرسنلی]],Table1[#All],16,FALSE)+Table26[[#This Row],[امتیاز کارکرد]]+Table26[[#This Row],[امتیاز رضایت]])*Table26[[#This Row],[رتبه کارمند]]*Table26[[#This Row],[امتیاز عملکرد]]</f>
        <v>#N/A</v>
      </c>
      <c r="T596" s="50" t="e">
        <f ca="1">ROUND(Table26[[#This Row],[امتیاز نهایی]]*'تنظیمات دوره'!$B$6,0)</f>
        <v>#N/A</v>
      </c>
      <c r="U596" s="43"/>
    </row>
    <row r="597" spans="1:21" x14ac:dyDescent="0.15">
      <c r="A597" s="42">
        <v>594</v>
      </c>
      <c r="B597" s="38"/>
      <c r="C597" s="39" t="e">
        <f>VLOOKUP(Table26[[#This Row],[شماره پرسنلی]],Table1[[شماره پرسنلی]:[نام خانوادگی]],2,FALSE)&amp; " " &amp; VLOOKUP(Table26[[#This Row],[شماره پرسنلی]],Table1[[شماره پرسنلی]:[نام خانوادگی]],3,FALSE)</f>
        <v>#N/A</v>
      </c>
      <c r="D597" s="39" t="s">
        <v>9</v>
      </c>
      <c r="E597" s="43">
        <v>1</v>
      </c>
      <c r="F597" s="44">
        <v>596</v>
      </c>
      <c r="G597" s="45">
        <f>Table26[[#This Row],[کارکرد دوره (ساعت)]]/8*'جداول پایه'!$B$24</f>
        <v>7.45</v>
      </c>
      <c r="H597" s="44">
        <v>0</v>
      </c>
      <c r="I597" s="44">
        <v>56</v>
      </c>
      <c r="J597" s="44">
        <v>0</v>
      </c>
      <c r="K597" s="44">
        <v>0</v>
      </c>
      <c r="L597" s="44">
        <v>0</v>
      </c>
      <c r="M597" s="45">
        <f>IF(Table26[[#This Row],[جایگاه سازمانی]]="عملیاتی",(Table26[[#This Row],[تعداد ماموریت شهری]]/7+Table26[[#This Row],[تعداد ماموریت جاده ای]]/3)*0.1+1,0)</f>
        <v>2.8666666666666671</v>
      </c>
      <c r="N597" s="45">
        <f ca="1">IF(Table26[[#This Row],[جایگاه سازمانی]]="دیسپچ",OFFSET(TblDispatch[[#Headers],[امتیاز]],MATCH(Table26[[#This Row],[تعداد تماس در دوره]]/'تنظیمات دوره'!$B$3,TblDispatch[کف],1),0)*'تنظیمات دوره'!$B$3,0)</f>
        <v>0</v>
      </c>
      <c r="O597" s="45">
        <f>IF(Table26[[#This Row],[جایگاه سازمانی]]="ستاد",(Table26[[#This Row],[تعداد بازدید میدانی در دوره]]/2+Table26[[#This Row],[تعداد فرماندهی حادثه در دوره]])*0.1+1,0)</f>
        <v>0</v>
      </c>
      <c r="P597" s="45">
        <f ca="1">SUM(Table26[[#This Row],[عملکرد دوره عملیاتی]:[عملکرد دوره ستادی]])</f>
        <v>2.8666666666666671</v>
      </c>
      <c r="Q597" s="43">
        <v>100</v>
      </c>
      <c r="R597" s="43">
        <f ca="1">OFFSET(Table10[[#Headers],[امتیاز]],MATCH(Table26[[#This Row],[رضایت]],Table10[کف],1),0)</f>
        <v>5</v>
      </c>
      <c r="S597" s="45" t="e">
        <f ca="1">(VLOOKUP(Table26[[#This Row],[شماره پرسنلی]],Table1[#All],16,FALSE)+Table26[[#This Row],[امتیاز کارکرد]]+Table26[[#This Row],[امتیاز رضایت]])*Table26[[#This Row],[رتبه کارمند]]*Table26[[#This Row],[امتیاز عملکرد]]</f>
        <v>#N/A</v>
      </c>
      <c r="T597" s="50" t="e">
        <f ca="1">ROUND(Table26[[#This Row],[امتیاز نهایی]]*'تنظیمات دوره'!$B$6,0)</f>
        <v>#N/A</v>
      </c>
      <c r="U597" s="43"/>
    </row>
    <row r="598" spans="1:21" x14ac:dyDescent="0.15">
      <c r="A598" s="42">
        <v>595</v>
      </c>
      <c r="B598" s="38"/>
      <c r="C598" s="39" t="e">
        <f>VLOOKUP(Table26[[#This Row],[شماره پرسنلی]],Table1[[شماره پرسنلی]:[نام خانوادگی]],2,FALSE)&amp; " " &amp; VLOOKUP(Table26[[#This Row],[شماره پرسنلی]],Table1[[شماره پرسنلی]:[نام خانوادگی]],3,FALSE)</f>
        <v>#N/A</v>
      </c>
      <c r="D598" s="39" t="s">
        <v>9</v>
      </c>
      <c r="E598" s="43">
        <v>1</v>
      </c>
      <c r="F598" s="44">
        <v>420</v>
      </c>
      <c r="G598" s="45">
        <f>Table26[[#This Row],[کارکرد دوره (ساعت)]]/8*'جداول پایه'!$B$24</f>
        <v>5.25</v>
      </c>
      <c r="H598" s="44">
        <v>101</v>
      </c>
      <c r="I598" s="44">
        <v>5</v>
      </c>
      <c r="J598" s="44">
        <v>0</v>
      </c>
      <c r="K598" s="44">
        <v>0</v>
      </c>
      <c r="L598" s="44">
        <v>0</v>
      </c>
      <c r="M598" s="45">
        <f>IF(Table26[[#This Row],[جایگاه سازمانی]]="عملیاتی",(Table26[[#This Row],[تعداد ماموریت شهری]]/7+Table26[[#This Row],[تعداد ماموریت جاده ای]]/3)*0.1+1,0)</f>
        <v>2.6095238095238096</v>
      </c>
      <c r="N598" s="45">
        <f ca="1">IF(Table26[[#This Row],[جایگاه سازمانی]]="دیسپچ",OFFSET(TblDispatch[[#Headers],[امتیاز]],MATCH(Table26[[#This Row],[تعداد تماس در دوره]]/'تنظیمات دوره'!$B$3,TblDispatch[کف],1),0)*'تنظیمات دوره'!$B$3,0)</f>
        <v>0</v>
      </c>
      <c r="O598" s="45">
        <f>IF(Table26[[#This Row],[جایگاه سازمانی]]="ستاد",(Table26[[#This Row],[تعداد بازدید میدانی در دوره]]/2+Table26[[#This Row],[تعداد فرماندهی حادثه در دوره]])*0.1+1,0)</f>
        <v>0</v>
      </c>
      <c r="P598" s="45">
        <f ca="1">SUM(Table26[[#This Row],[عملکرد دوره عملیاتی]:[عملکرد دوره ستادی]])</f>
        <v>2.6095238095238096</v>
      </c>
      <c r="Q598" s="43">
        <v>100</v>
      </c>
      <c r="R598" s="43">
        <f ca="1">OFFSET(Table10[[#Headers],[امتیاز]],MATCH(Table26[[#This Row],[رضایت]],Table10[کف],1),0)</f>
        <v>5</v>
      </c>
      <c r="S598" s="45" t="e">
        <f ca="1">(VLOOKUP(Table26[[#This Row],[شماره پرسنلی]],Table1[#All],16,FALSE)+Table26[[#This Row],[امتیاز کارکرد]]+Table26[[#This Row],[امتیاز رضایت]])*Table26[[#This Row],[رتبه کارمند]]*Table26[[#This Row],[امتیاز عملکرد]]</f>
        <v>#N/A</v>
      </c>
      <c r="T598" s="50" t="e">
        <f ca="1">ROUND(Table26[[#This Row],[امتیاز نهایی]]*'تنظیمات دوره'!$B$6,0)</f>
        <v>#N/A</v>
      </c>
      <c r="U598" s="43"/>
    </row>
    <row r="599" spans="1:21" x14ac:dyDescent="0.15">
      <c r="A599" s="42">
        <v>596</v>
      </c>
      <c r="B599" s="38"/>
      <c r="C599" s="39" t="e">
        <f>VLOOKUP(Table26[[#This Row],[شماره پرسنلی]],Table1[[شماره پرسنلی]:[نام خانوادگی]],2,FALSE)&amp; " " &amp; VLOOKUP(Table26[[#This Row],[شماره پرسنلی]],Table1[[شماره پرسنلی]:[نام خانوادگی]],3,FALSE)</f>
        <v>#N/A</v>
      </c>
      <c r="D599" s="39" t="s">
        <v>9</v>
      </c>
      <c r="E599" s="43">
        <v>1</v>
      </c>
      <c r="F599" s="44">
        <v>384</v>
      </c>
      <c r="G599" s="45">
        <f>Table26[[#This Row],[کارکرد دوره (ساعت)]]/8*'جداول پایه'!$B$24</f>
        <v>4.8000000000000007</v>
      </c>
      <c r="H599" s="44">
        <v>0</v>
      </c>
      <c r="I599" s="44">
        <v>15</v>
      </c>
      <c r="J599" s="44">
        <v>0</v>
      </c>
      <c r="K599" s="44">
        <v>0</v>
      </c>
      <c r="L599" s="44">
        <v>0</v>
      </c>
      <c r="M599" s="45">
        <f>IF(Table26[[#This Row],[جایگاه سازمانی]]="عملیاتی",(Table26[[#This Row],[تعداد ماموریت شهری]]/7+Table26[[#This Row],[تعداد ماموریت جاده ای]]/3)*0.1+1,0)</f>
        <v>1.5</v>
      </c>
      <c r="N599" s="45">
        <f ca="1">IF(Table26[[#This Row],[جایگاه سازمانی]]="دیسپچ",OFFSET(TblDispatch[[#Headers],[امتیاز]],MATCH(Table26[[#This Row],[تعداد تماس در دوره]]/'تنظیمات دوره'!$B$3,TblDispatch[کف],1),0)*'تنظیمات دوره'!$B$3,0)</f>
        <v>0</v>
      </c>
      <c r="O599" s="45">
        <f>IF(Table26[[#This Row],[جایگاه سازمانی]]="ستاد",(Table26[[#This Row],[تعداد بازدید میدانی در دوره]]/2+Table26[[#This Row],[تعداد فرماندهی حادثه در دوره]])*0.1+1,0)</f>
        <v>0</v>
      </c>
      <c r="P599" s="45">
        <f ca="1">SUM(Table26[[#This Row],[عملکرد دوره عملیاتی]:[عملکرد دوره ستادی]])</f>
        <v>1.5</v>
      </c>
      <c r="Q599" s="43">
        <v>100</v>
      </c>
      <c r="R599" s="43">
        <f ca="1">OFFSET(Table10[[#Headers],[امتیاز]],MATCH(Table26[[#This Row],[رضایت]],Table10[کف],1),0)</f>
        <v>5</v>
      </c>
      <c r="S599" s="45" t="e">
        <f ca="1">(VLOOKUP(Table26[[#This Row],[شماره پرسنلی]],Table1[#All],16,FALSE)+Table26[[#This Row],[امتیاز کارکرد]]+Table26[[#This Row],[امتیاز رضایت]])*Table26[[#This Row],[رتبه کارمند]]*Table26[[#This Row],[امتیاز عملکرد]]</f>
        <v>#N/A</v>
      </c>
      <c r="T599" s="50" t="e">
        <f ca="1">ROUND(Table26[[#This Row],[امتیاز نهایی]]*'تنظیمات دوره'!$B$6,0)</f>
        <v>#N/A</v>
      </c>
      <c r="U599" s="43"/>
    </row>
    <row r="600" spans="1:21" x14ac:dyDescent="0.15">
      <c r="A600" s="42">
        <v>597</v>
      </c>
      <c r="B600" s="38"/>
      <c r="C600" s="39" t="e">
        <f>VLOOKUP(Table26[[#This Row],[شماره پرسنلی]],Table1[[شماره پرسنلی]:[نام خانوادگی]],2,FALSE)&amp; " " &amp; VLOOKUP(Table26[[#This Row],[شماره پرسنلی]],Table1[[شماره پرسنلی]:[نام خانوادگی]],3,FALSE)</f>
        <v>#N/A</v>
      </c>
      <c r="D600" s="39" t="s">
        <v>9</v>
      </c>
      <c r="E600" s="43">
        <v>1</v>
      </c>
      <c r="F600" s="44">
        <v>360</v>
      </c>
      <c r="G600" s="45">
        <f>Table26[[#This Row],[کارکرد دوره (ساعت)]]/8*'جداول پایه'!$B$24</f>
        <v>4.5</v>
      </c>
      <c r="H600" s="44">
        <v>131</v>
      </c>
      <c r="I600" s="44">
        <v>0</v>
      </c>
      <c r="J600" s="44">
        <v>0</v>
      </c>
      <c r="K600" s="44">
        <v>0</v>
      </c>
      <c r="L600" s="44">
        <v>0</v>
      </c>
      <c r="M600" s="45">
        <f>IF(Table26[[#This Row],[جایگاه سازمانی]]="عملیاتی",(Table26[[#This Row],[تعداد ماموریت شهری]]/7+Table26[[#This Row],[تعداد ماموریت جاده ای]]/3)*0.1+1,0)</f>
        <v>2.8714285714285719</v>
      </c>
      <c r="N600" s="45">
        <f ca="1">IF(Table26[[#This Row],[جایگاه سازمانی]]="دیسپچ",OFFSET(TblDispatch[[#Headers],[امتیاز]],MATCH(Table26[[#This Row],[تعداد تماس در دوره]]/'تنظیمات دوره'!$B$3,TblDispatch[کف],1),0)*'تنظیمات دوره'!$B$3,0)</f>
        <v>0</v>
      </c>
      <c r="O600" s="45">
        <f>IF(Table26[[#This Row],[جایگاه سازمانی]]="ستاد",(Table26[[#This Row],[تعداد بازدید میدانی در دوره]]/2+Table26[[#This Row],[تعداد فرماندهی حادثه در دوره]])*0.1+1,0)</f>
        <v>0</v>
      </c>
      <c r="P600" s="45">
        <f ca="1">SUM(Table26[[#This Row],[عملکرد دوره عملیاتی]:[عملکرد دوره ستادی]])</f>
        <v>2.8714285714285719</v>
      </c>
      <c r="Q600" s="43">
        <v>90</v>
      </c>
      <c r="R600" s="43">
        <f ca="1">OFFSET(Table10[[#Headers],[امتیاز]],MATCH(Table26[[#This Row],[رضایت]],Table10[کف],1),0)</f>
        <v>3.6</v>
      </c>
      <c r="S600" s="45" t="e">
        <f ca="1">(VLOOKUP(Table26[[#This Row],[شماره پرسنلی]],Table1[#All],16,FALSE)+Table26[[#This Row],[امتیاز کارکرد]]+Table26[[#This Row],[امتیاز رضایت]])*Table26[[#This Row],[رتبه کارمند]]*Table26[[#This Row],[امتیاز عملکرد]]</f>
        <v>#N/A</v>
      </c>
      <c r="T600" s="50" t="e">
        <f ca="1">ROUND(Table26[[#This Row],[امتیاز نهایی]]*'تنظیمات دوره'!$B$6,0)</f>
        <v>#N/A</v>
      </c>
      <c r="U600" s="43"/>
    </row>
    <row r="601" spans="1:21" x14ac:dyDescent="0.15">
      <c r="A601" s="42">
        <v>598</v>
      </c>
      <c r="B601" s="38"/>
      <c r="C601" s="39" t="e">
        <f>VLOOKUP(Table26[[#This Row],[شماره پرسنلی]],Table1[[شماره پرسنلی]:[نام خانوادگی]],2,FALSE)&amp; " " &amp; VLOOKUP(Table26[[#This Row],[شماره پرسنلی]],Table1[[شماره پرسنلی]:[نام خانوادگی]],3,FALSE)</f>
        <v>#N/A</v>
      </c>
      <c r="D601" s="39" t="s">
        <v>9</v>
      </c>
      <c r="E601" s="43">
        <v>1</v>
      </c>
      <c r="F601" s="44">
        <v>438</v>
      </c>
      <c r="G601" s="45">
        <f>Table26[[#This Row],[کارکرد دوره (ساعت)]]/8*'جداول پایه'!$B$24</f>
        <v>5.4750000000000005</v>
      </c>
      <c r="H601" s="44">
        <v>0</v>
      </c>
      <c r="I601" s="44">
        <v>14</v>
      </c>
      <c r="J601" s="44">
        <v>0</v>
      </c>
      <c r="K601" s="44">
        <v>0</v>
      </c>
      <c r="L601" s="44">
        <v>0</v>
      </c>
      <c r="M601" s="45">
        <f>IF(Table26[[#This Row],[جایگاه سازمانی]]="عملیاتی",(Table26[[#This Row],[تعداد ماموریت شهری]]/7+Table26[[#This Row],[تعداد ماموریت جاده ای]]/3)*0.1+1,0)</f>
        <v>1.4666666666666668</v>
      </c>
      <c r="N601" s="45">
        <f ca="1">IF(Table26[[#This Row],[جایگاه سازمانی]]="دیسپچ",OFFSET(TblDispatch[[#Headers],[امتیاز]],MATCH(Table26[[#This Row],[تعداد تماس در دوره]]/'تنظیمات دوره'!$B$3,TblDispatch[کف],1),0)*'تنظیمات دوره'!$B$3,0)</f>
        <v>0</v>
      </c>
      <c r="O601" s="45">
        <f>IF(Table26[[#This Row],[جایگاه سازمانی]]="ستاد",(Table26[[#This Row],[تعداد بازدید میدانی در دوره]]/2+Table26[[#This Row],[تعداد فرماندهی حادثه در دوره]])*0.1+1,0)</f>
        <v>0</v>
      </c>
      <c r="P601" s="45">
        <f ca="1">SUM(Table26[[#This Row],[عملکرد دوره عملیاتی]:[عملکرد دوره ستادی]])</f>
        <v>1.4666666666666668</v>
      </c>
      <c r="Q601" s="43">
        <v>90</v>
      </c>
      <c r="R601" s="43">
        <f ca="1">OFFSET(Table10[[#Headers],[امتیاز]],MATCH(Table26[[#This Row],[رضایت]],Table10[کف],1),0)</f>
        <v>3.6</v>
      </c>
      <c r="S601" s="45" t="e">
        <f ca="1">(VLOOKUP(Table26[[#This Row],[شماره پرسنلی]],Table1[#All],16,FALSE)+Table26[[#This Row],[امتیاز کارکرد]]+Table26[[#This Row],[امتیاز رضایت]])*Table26[[#This Row],[رتبه کارمند]]*Table26[[#This Row],[امتیاز عملکرد]]</f>
        <v>#N/A</v>
      </c>
      <c r="T601" s="50" t="e">
        <f ca="1">ROUND(Table26[[#This Row],[امتیاز نهایی]]*'تنظیمات دوره'!$B$6,0)</f>
        <v>#N/A</v>
      </c>
      <c r="U601" s="43"/>
    </row>
    <row r="602" spans="1:21" x14ac:dyDescent="0.15">
      <c r="A602" s="42">
        <v>599</v>
      </c>
      <c r="B602" s="38"/>
      <c r="C602" s="39" t="e">
        <f>VLOOKUP(Table26[[#This Row],[شماره پرسنلی]],Table1[[شماره پرسنلی]:[نام خانوادگی]],2,FALSE)&amp; " " &amp; VLOOKUP(Table26[[#This Row],[شماره پرسنلی]],Table1[[شماره پرسنلی]:[نام خانوادگی]],3,FALSE)</f>
        <v>#N/A</v>
      </c>
      <c r="D602" s="39" t="s">
        <v>9</v>
      </c>
      <c r="E602" s="43">
        <v>1</v>
      </c>
      <c r="F602" s="44">
        <v>408</v>
      </c>
      <c r="G602" s="45">
        <f>Table26[[#This Row],[کارکرد دوره (ساعت)]]/8*'جداول پایه'!$B$24</f>
        <v>5.1000000000000005</v>
      </c>
      <c r="H602" s="44">
        <v>115</v>
      </c>
      <c r="I602" s="44">
        <v>0</v>
      </c>
      <c r="J602" s="44">
        <v>0</v>
      </c>
      <c r="K602" s="44">
        <v>0</v>
      </c>
      <c r="L602" s="44">
        <v>0</v>
      </c>
      <c r="M602" s="45">
        <f>IF(Table26[[#This Row],[جایگاه سازمانی]]="عملیاتی",(Table26[[#This Row],[تعداد ماموریت شهری]]/7+Table26[[#This Row],[تعداد ماموریت جاده ای]]/3)*0.1+1,0)</f>
        <v>2.6428571428571428</v>
      </c>
      <c r="N602" s="45">
        <f ca="1">IF(Table26[[#This Row],[جایگاه سازمانی]]="دیسپچ",OFFSET(TblDispatch[[#Headers],[امتیاز]],MATCH(Table26[[#This Row],[تعداد تماس در دوره]]/'تنظیمات دوره'!$B$3,TblDispatch[کف],1),0)*'تنظیمات دوره'!$B$3,0)</f>
        <v>0</v>
      </c>
      <c r="O602" s="45">
        <f>IF(Table26[[#This Row],[جایگاه سازمانی]]="ستاد",(Table26[[#This Row],[تعداد بازدید میدانی در دوره]]/2+Table26[[#This Row],[تعداد فرماندهی حادثه در دوره]])*0.1+1,0)</f>
        <v>0</v>
      </c>
      <c r="P602" s="45">
        <f ca="1">SUM(Table26[[#This Row],[عملکرد دوره عملیاتی]:[عملکرد دوره ستادی]])</f>
        <v>2.6428571428571428</v>
      </c>
      <c r="Q602" s="43">
        <v>100</v>
      </c>
      <c r="R602" s="43">
        <f ca="1">OFFSET(Table10[[#Headers],[امتیاز]],MATCH(Table26[[#This Row],[رضایت]],Table10[کف],1),0)</f>
        <v>5</v>
      </c>
      <c r="S602" s="45" t="e">
        <f ca="1">(VLOOKUP(Table26[[#This Row],[شماره پرسنلی]],Table1[#All],16,FALSE)+Table26[[#This Row],[امتیاز کارکرد]]+Table26[[#This Row],[امتیاز رضایت]])*Table26[[#This Row],[رتبه کارمند]]*Table26[[#This Row],[امتیاز عملکرد]]</f>
        <v>#N/A</v>
      </c>
      <c r="T602" s="50" t="e">
        <f ca="1">ROUND(Table26[[#This Row],[امتیاز نهایی]]*'تنظیمات دوره'!$B$6,0)</f>
        <v>#N/A</v>
      </c>
      <c r="U602" s="43"/>
    </row>
    <row r="603" spans="1:21" x14ac:dyDescent="0.15">
      <c r="A603" s="42">
        <v>600</v>
      </c>
      <c r="B603" s="38"/>
      <c r="C603" s="39" t="e">
        <f>VLOOKUP(Table26[[#This Row],[شماره پرسنلی]],Table1[[شماره پرسنلی]:[نام خانوادگی]],2,FALSE)&amp; " " &amp; VLOOKUP(Table26[[#This Row],[شماره پرسنلی]],Table1[[شماره پرسنلی]:[نام خانوادگی]],3,FALSE)</f>
        <v>#N/A</v>
      </c>
      <c r="D603" s="39" t="s">
        <v>9</v>
      </c>
      <c r="E603" s="43">
        <v>1</v>
      </c>
      <c r="F603" s="44">
        <v>596</v>
      </c>
      <c r="G603" s="45">
        <f>Table26[[#This Row],[کارکرد دوره (ساعت)]]/8*'جداول پایه'!$B$24</f>
        <v>7.45</v>
      </c>
      <c r="H603" s="44">
        <v>151</v>
      </c>
      <c r="I603" s="44">
        <v>0</v>
      </c>
      <c r="J603" s="44">
        <v>0</v>
      </c>
      <c r="K603" s="44">
        <v>0</v>
      </c>
      <c r="L603" s="44">
        <v>0</v>
      </c>
      <c r="M603" s="45">
        <f>IF(Table26[[#This Row],[جایگاه سازمانی]]="عملیاتی",(Table26[[#This Row],[تعداد ماموریت شهری]]/7+Table26[[#This Row],[تعداد ماموریت جاده ای]]/3)*0.1+1,0)</f>
        <v>3.1571428571428575</v>
      </c>
      <c r="N603" s="45">
        <f ca="1">IF(Table26[[#This Row],[جایگاه سازمانی]]="دیسپچ",OFFSET(TblDispatch[[#Headers],[امتیاز]],MATCH(Table26[[#This Row],[تعداد تماس در دوره]]/'تنظیمات دوره'!$B$3,TblDispatch[کف],1),0)*'تنظیمات دوره'!$B$3,0)</f>
        <v>0</v>
      </c>
      <c r="O603" s="45">
        <f>IF(Table26[[#This Row],[جایگاه سازمانی]]="ستاد",(Table26[[#This Row],[تعداد بازدید میدانی در دوره]]/2+Table26[[#This Row],[تعداد فرماندهی حادثه در دوره]])*0.1+1,0)</f>
        <v>0</v>
      </c>
      <c r="P603" s="45">
        <f ca="1">SUM(Table26[[#This Row],[عملکرد دوره عملیاتی]:[عملکرد دوره ستادی]])</f>
        <v>3.1571428571428575</v>
      </c>
      <c r="Q603" s="43">
        <v>90</v>
      </c>
      <c r="R603" s="43">
        <f ca="1">OFFSET(Table10[[#Headers],[امتیاز]],MATCH(Table26[[#This Row],[رضایت]],Table10[کف],1),0)</f>
        <v>3.6</v>
      </c>
      <c r="S603" s="45" t="e">
        <f ca="1">(VLOOKUP(Table26[[#This Row],[شماره پرسنلی]],Table1[#All],16,FALSE)+Table26[[#This Row],[امتیاز کارکرد]]+Table26[[#This Row],[امتیاز رضایت]])*Table26[[#This Row],[رتبه کارمند]]*Table26[[#This Row],[امتیاز عملکرد]]</f>
        <v>#N/A</v>
      </c>
      <c r="T603" s="50" t="e">
        <f ca="1">ROUND(Table26[[#This Row],[امتیاز نهایی]]*'تنظیمات دوره'!$B$6,0)</f>
        <v>#N/A</v>
      </c>
      <c r="U603" s="43"/>
    </row>
    <row r="604" spans="1:21" x14ac:dyDescent="0.15">
      <c r="A604" s="42">
        <v>601</v>
      </c>
      <c r="B604" s="38"/>
      <c r="C604" s="39" t="e">
        <f>VLOOKUP(Table26[[#This Row],[شماره پرسنلی]],Table1[[شماره پرسنلی]:[نام خانوادگی]],2,FALSE)&amp; " " &amp; VLOOKUP(Table26[[#This Row],[شماره پرسنلی]],Table1[[شماره پرسنلی]:[نام خانوادگی]],3,FALSE)</f>
        <v>#N/A</v>
      </c>
      <c r="D604" s="39" t="s">
        <v>9</v>
      </c>
      <c r="E604" s="43">
        <v>1</v>
      </c>
      <c r="F604" s="44">
        <v>572</v>
      </c>
      <c r="G604" s="45">
        <f>Table26[[#This Row],[کارکرد دوره (ساعت)]]/8*'جداول پایه'!$B$24</f>
        <v>7.15</v>
      </c>
      <c r="H604" s="44">
        <v>119</v>
      </c>
      <c r="I604" s="44">
        <v>0</v>
      </c>
      <c r="J604" s="44">
        <v>0</v>
      </c>
      <c r="K604" s="44">
        <v>0</v>
      </c>
      <c r="L604" s="44">
        <v>0</v>
      </c>
      <c r="M604" s="45">
        <f>IF(Table26[[#This Row],[جایگاه سازمانی]]="عملیاتی",(Table26[[#This Row],[تعداد ماموریت شهری]]/7+Table26[[#This Row],[تعداد ماموریت جاده ای]]/3)*0.1+1,0)</f>
        <v>2.7</v>
      </c>
      <c r="N604" s="45">
        <f ca="1">IF(Table26[[#This Row],[جایگاه سازمانی]]="دیسپچ",OFFSET(TblDispatch[[#Headers],[امتیاز]],MATCH(Table26[[#This Row],[تعداد تماس در دوره]]/'تنظیمات دوره'!$B$3,TblDispatch[کف],1),0)*'تنظیمات دوره'!$B$3,0)</f>
        <v>0</v>
      </c>
      <c r="O604" s="45">
        <f>IF(Table26[[#This Row],[جایگاه سازمانی]]="ستاد",(Table26[[#This Row],[تعداد بازدید میدانی در دوره]]/2+Table26[[#This Row],[تعداد فرماندهی حادثه در دوره]])*0.1+1,0)</f>
        <v>0</v>
      </c>
      <c r="P604" s="45">
        <f ca="1">SUM(Table26[[#This Row],[عملکرد دوره عملیاتی]:[عملکرد دوره ستادی]])</f>
        <v>2.7</v>
      </c>
      <c r="Q604" s="43">
        <v>90</v>
      </c>
      <c r="R604" s="43">
        <f ca="1">OFFSET(Table10[[#Headers],[امتیاز]],MATCH(Table26[[#This Row],[رضایت]],Table10[کف],1),0)</f>
        <v>3.6</v>
      </c>
      <c r="S604" s="45" t="e">
        <f ca="1">(VLOOKUP(Table26[[#This Row],[شماره پرسنلی]],Table1[#All],16,FALSE)+Table26[[#This Row],[امتیاز کارکرد]]+Table26[[#This Row],[امتیاز رضایت]])*Table26[[#This Row],[رتبه کارمند]]*Table26[[#This Row],[امتیاز عملکرد]]</f>
        <v>#N/A</v>
      </c>
      <c r="T604" s="50" t="e">
        <f ca="1">ROUND(Table26[[#This Row],[امتیاز نهایی]]*'تنظیمات دوره'!$B$6,0)</f>
        <v>#N/A</v>
      </c>
      <c r="U604" s="43"/>
    </row>
    <row r="605" spans="1:21" x14ac:dyDescent="0.15">
      <c r="A605" s="42">
        <v>602</v>
      </c>
      <c r="B605" s="38"/>
      <c r="C605" s="39" t="e">
        <f>VLOOKUP(Table26[[#This Row],[شماره پرسنلی]],Table1[[شماره پرسنلی]:[نام خانوادگی]],2,FALSE)&amp; " " &amp; VLOOKUP(Table26[[#This Row],[شماره پرسنلی]],Table1[[شماره پرسنلی]:[نام خانوادگی]],3,FALSE)</f>
        <v>#N/A</v>
      </c>
      <c r="D605" s="39" t="s">
        <v>9</v>
      </c>
      <c r="E605" s="43">
        <v>1</v>
      </c>
      <c r="F605" s="44">
        <v>348</v>
      </c>
      <c r="G605" s="45">
        <f>Table26[[#This Row],[کارکرد دوره (ساعت)]]/8*'جداول پایه'!$B$24</f>
        <v>4.3500000000000005</v>
      </c>
      <c r="H605" s="44">
        <v>180</v>
      </c>
      <c r="I605" s="44">
        <v>0</v>
      </c>
      <c r="J605" s="44">
        <v>0</v>
      </c>
      <c r="K605" s="44">
        <v>0</v>
      </c>
      <c r="L605" s="44">
        <v>0</v>
      </c>
      <c r="M605" s="45">
        <f>IF(Table26[[#This Row],[جایگاه سازمانی]]="عملیاتی",(Table26[[#This Row],[تعداد ماموریت شهری]]/7+Table26[[#This Row],[تعداد ماموریت جاده ای]]/3)*0.1+1,0)</f>
        <v>3.5714285714285716</v>
      </c>
      <c r="N605" s="45">
        <f ca="1">IF(Table26[[#This Row],[جایگاه سازمانی]]="دیسپچ",OFFSET(TblDispatch[[#Headers],[امتیاز]],MATCH(Table26[[#This Row],[تعداد تماس در دوره]]/'تنظیمات دوره'!$B$3,TblDispatch[کف],1),0)*'تنظیمات دوره'!$B$3,0)</f>
        <v>0</v>
      </c>
      <c r="O605" s="45">
        <f>IF(Table26[[#This Row],[جایگاه سازمانی]]="ستاد",(Table26[[#This Row],[تعداد بازدید میدانی در دوره]]/2+Table26[[#This Row],[تعداد فرماندهی حادثه در دوره]])*0.1+1,0)</f>
        <v>0</v>
      </c>
      <c r="P605" s="45">
        <f ca="1">SUM(Table26[[#This Row],[عملکرد دوره عملیاتی]:[عملکرد دوره ستادی]])</f>
        <v>3.5714285714285716</v>
      </c>
      <c r="Q605" s="43">
        <v>100</v>
      </c>
      <c r="R605" s="43">
        <f ca="1">OFFSET(Table10[[#Headers],[امتیاز]],MATCH(Table26[[#This Row],[رضایت]],Table10[کف],1),0)</f>
        <v>5</v>
      </c>
      <c r="S605" s="45" t="e">
        <f ca="1">(VLOOKUP(Table26[[#This Row],[شماره پرسنلی]],Table1[#All],16,FALSE)+Table26[[#This Row],[امتیاز کارکرد]]+Table26[[#This Row],[امتیاز رضایت]])*Table26[[#This Row],[رتبه کارمند]]*Table26[[#This Row],[امتیاز عملکرد]]</f>
        <v>#N/A</v>
      </c>
      <c r="T605" s="50" t="e">
        <f ca="1">ROUND(Table26[[#This Row],[امتیاز نهایی]]*'تنظیمات دوره'!$B$6,0)</f>
        <v>#N/A</v>
      </c>
      <c r="U605" s="43"/>
    </row>
    <row r="606" spans="1:21" x14ac:dyDescent="0.15">
      <c r="A606" s="42">
        <v>603</v>
      </c>
      <c r="B606" s="38"/>
      <c r="C606" s="39" t="e">
        <f>VLOOKUP(Table26[[#This Row],[شماره پرسنلی]],Table1[[شماره پرسنلی]:[نام خانوادگی]],2,FALSE)&amp; " " &amp; VLOOKUP(Table26[[#This Row],[شماره پرسنلی]],Table1[[شماره پرسنلی]:[نام خانوادگی]],3,FALSE)</f>
        <v>#N/A</v>
      </c>
      <c r="D606" s="39" t="s">
        <v>9</v>
      </c>
      <c r="E606" s="43">
        <v>1</v>
      </c>
      <c r="F606" s="44">
        <v>420</v>
      </c>
      <c r="G606" s="45">
        <f>Table26[[#This Row],[کارکرد دوره (ساعت)]]/8*'جداول پایه'!$B$24</f>
        <v>5.25</v>
      </c>
      <c r="H606" s="44">
        <v>0</v>
      </c>
      <c r="I606" s="44">
        <v>16</v>
      </c>
      <c r="J606" s="44">
        <v>0</v>
      </c>
      <c r="K606" s="44">
        <v>0</v>
      </c>
      <c r="L606" s="44">
        <v>0</v>
      </c>
      <c r="M606" s="45">
        <f>IF(Table26[[#This Row],[جایگاه سازمانی]]="عملیاتی",(Table26[[#This Row],[تعداد ماموریت شهری]]/7+Table26[[#This Row],[تعداد ماموریت جاده ای]]/3)*0.1+1,0)</f>
        <v>1.5333333333333332</v>
      </c>
      <c r="N606" s="45">
        <f ca="1">IF(Table26[[#This Row],[جایگاه سازمانی]]="دیسپچ",OFFSET(TblDispatch[[#Headers],[امتیاز]],MATCH(Table26[[#This Row],[تعداد تماس در دوره]]/'تنظیمات دوره'!$B$3,TblDispatch[کف],1),0)*'تنظیمات دوره'!$B$3,0)</f>
        <v>0</v>
      </c>
      <c r="O606" s="45">
        <f>IF(Table26[[#This Row],[جایگاه سازمانی]]="ستاد",(Table26[[#This Row],[تعداد بازدید میدانی در دوره]]/2+Table26[[#This Row],[تعداد فرماندهی حادثه در دوره]])*0.1+1,0)</f>
        <v>0</v>
      </c>
      <c r="P606" s="45">
        <f ca="1">SUM(Table26[[#This Row],[عملکرد دوره عملیاتی]:[عملکرد دوره ستادی]])</f>
        <v>1.5333333333333332</v>
      </c>
      <c r="Q606" s="43">
        <v>100</v>
      </c>
      <c r="R606" s="43">
        <f ca="1">OFFSET(Table10[[#Headers],[امتیاز]],MATCH(Table26[[#This Row],[رضایت]],Table10[کف],1),0)</f>
        <v>5</v>
      </c>
      <c r="S606" s="45" t="e">
        <f ca="1">(VLOOKUP(Table26[[#This Row],[شماره پرسنلی]],Table1[#All],16,FALSE)+Table26[[#This Row],[امتیاز کارکرد]]+Table26[[#This Row],[امتیاز رضایت]])*Table26[[#This Row],[رتبه کارمند]]*Table26[[#This Row],[امتیاز عملکرد]]</f>
        <v>#N/A</v>
      </c>
      <c r="T606" s="50" t="e">
        <f ca="1">ROUND(Table26[[#This Row],[امتیاز نهایی]]*'تنظیمات دوره'!$B$6,0)</f>
        <v>#N/A</v>
      </c>
      <c r="U606" s="43"/>
    </row>
    <row r="607" spans="1:21" x14ac:dyDescent="0.15">
      <c r="A607" s="42">
        <v>604</v>
      </c>
      <c r="B607" s="38"/>
      <c r="C607" s="90" t="e">
        <f>VLOOKUP(Table26[[#This Row],[شماره پرسنلی]],Table1[[شماره پرسنلی]:[نام خانوادگی]],2,FALSE)&amp; " " &amp; VLOOKUP(Table26[[#This Row],[شماره پرسنلی]],Table1[[شماره پرسنلی]:[نام خانوادگی]],3,FALSE)</f>
        <v>#N/A</v>
      </c>
      <c r="D607" s="39" t="s">
        <v>9</v>
      </c>
      <c r="E607" s="43">
        <v>1</v>
      </c>
      <c r="F607" s="44">
        <v>384</v>
      </c>
      <c r="G607" s="45">
        <f>Table26[[#This Row],[کارکرد دوره (ساعت)]]/8*'جداول پایه'!$B$24</f>
        <v>4.8000000000000007</v>
      </c>
      <c r="H607" s="44">
        <v>107</v>
      </c>
      <c r="I607" s="44">
        <v>0</v>
      </c>
      <c r="J607" s="44">
        <v>0</v>
      </c>
      <c r="K607" s="44">
        <v>0</v>
      </c>
      <c r="L607" s="44">
        <v>0</v>
      </c>
      <c r="M607" s="45">
        <f>IF(Table26[[#This Row],[جایگاه سازمانی]]="عملیاتی",(Table26[[#This Row],[تعداد ماموریت شهری]]/7+Table26[[#This Row],[تعداد ماموریت جاده ای]]/3)*0.1+1,0)</f>
        <v>2.5285714285714285</v>
      </c>
      <c r="N607" s="45">
        <f ca="1">IF(Table26[[#This Row],[جایگاه سازمانی]]="دیسپچ",OFFSET(TblDispatch[[#Headers],[امتیاز]],MATCH(Table26[[#This Row],[تعداد تماس در دوره]]/'تنظیمات دوره'!$B$3,TblDispatch[کف],1),0)*'تنظیمات دوره'!$B$3,0)</f>
        <v>0</v>
      </c>
      <c r="O607" s="45">
        <f>IF(Table26[[#This Row],[جایگاه سازمانی]]="ستاد",(Table26[[#This Row],[تعداد بازدید میدانی در دوره]]/2+Table26[[#This Row],[تعداد فرماندهی حادثه در دوره]])*0.1+1,0)</f>
        <v>0</v>
      </c>
      <c r="P607" s="45">
        <f ca="1">SUM(Table26[[#This Row],[عملکرد دوره عملیاتی]:[عملکرد دوره ستادی]])</f>
        <v>2.5285714285714285</v>
      </c>
      <c r="Q607" s="43">
        <v>90</v>
      </c>
      <c r="R607" s="43">
        <f ca="1">OFFSET(Table10[[#Headers],[امتیاز]],MATCH(Table26[[#This Row],[رضایت]],Table10[کف],1),0)</f>
        <v>3.6</v>
      </c>
      <c r="S607" s="45" t="e">
        <f ca="1">(VLOOKUP(Table26[[#This Row],[شماره پرسنلی]],Table1[#All],16,FALSE)+Table26[[#This Row],[امتیاز کارکرد]]+Table26[[#This Row],[امتیاز رضایت]])*Table26[[#This Row],[رتبه کارمند]]*Table26[[#This Row],[امتیاز عملکرد]]</f>
        <v>#N/A</v>
      </c>
      <c r="T607" s="50" t="e">
        <f ca="1">ROUND(Table26[[#This Row],[امتیاز نهایی]]*'تنظیمات دوره'!$B$6,0)</f>
        <v>#N/A</v>
      </c>
      <c r="U607" s="46"/>
    </row>
    <row r="608" spans="1:21" x14ac:dyDescent="0.15">
      <c r="A608" s="42">
        <v>605</v>
      </c>
      <c r="B608" s="38"/>
      <c r="C608" s="90" t="e">
        <f>VLOOKUP(Table26[[#This Row],[شماره پرسنلی]],Table1[[شماره پرسنلی]:[نام خانوادگی]],2,FALSE)&amp; " " &amp; VLOOKUP(Table26[[#This Row],[شماره پرسنلی]],Table1[[شماره پرسنلی]:[نام خانوادگی]],3,FALSE)</f>
        <v>#N/A</v>
      </c>
      <c r="D608" s="39" t="s">
        <v>9</v>
      </c>
      <c r="E608" s="43">
        <v>1</v>
      </c>
      <c r="F608" s="44">
        <v>372</v>
      </c>
      <c r="G608" s="45">
        <f>Table26[[#This Row],[کارکرد دوره (ساعت)]]/8*'جداول پایه'!$B$24</f>
        <v>4.6500000000000004</v>
      </c>
      <c r="H608" s="44">
        <v>0</v>
      </c>
      <c r="I608" s="44">
        <v>14</v>
      </c>
      <c r="J608" s="44">
        <v>0</v>
      </c>
      <c r="K608" s="44">
        <v>0</v>
      </c>
      <c r="L608" s="44">
        <v>0</v>
      </c>
      <c r="M608" s="45">
        <f>IF(Table26[[#This Row],[جایگاه سازمانی]]="عملیاتی",(Table26[[#This Row],[تعداد ماموریت شهری]]/7+Table26[[#This Row],[تعداد ماموریت جاده ای]]/3)*0.1+1,0)</f>
        <v>1.4666666666666668</v>
      </c>
      <c r="N608" s="45">
        <f ca="1">IF(Table26[[#This Row],[جایگاه سازمانی]]="دیسپچ",OFFSET(TblDispatch[[#Headers],[امتیاز]],MATCH(Table26[[#This Row],[تعداد تماس در دوره]]/'تنظیمات دوره'!$B$3,TblDispatch[کف],1),0)*'تنظیمات دوره'!$B$3,0)</f>
        <v>0</v>
      </c>
      <c r="O608" s="45">
        <f>IF(Table26[[#This Row],[جایگاه سازمانی]]="ستاد",(Table26[[#This Row],[تعداد بازدید میدانی در دوره]]/2+Table26[[#This Row],[تعداد فرماندهی حادثه در دوره]])*0.1+1,0)</f>
        <v>0</v>
      </c>
      <c r="P608" s="45">
        <f ca="1">SUM(Table26[[#This Row],[عملکرد دوره عملیاتی]:[عملکرد دوره ستادی]])</f>
        <v>1.4666666666666668</v>
      </c>
      <c r="Q608" s="43">
        <v>100</v>
      </c>
      <c r="R608" s="43">
        <f ca="1">OFFSET(Table10[[#Headers],[امتیاز]],MATCH(Table26[[#This Row],[رضایت]],Table10[کف],1),0)</f>
        <v>5</v>
      </c>
      <c r="S608" s="45" t="e">
        <f ca="1">(VLOOKUP(Table26[[#This Row],[شماره پرسنلی]],Table1[#All],16,FALSE)+Table26[[#This Row],[امتیاز کارکرد]]+Table26[[#This Row],[امتیاز رضایت]])*Table26[[#This Row],[رتبه کارمند]]*Table26[[#This Row],[امتیاز عملکرد]]</f>
        <v>#N/A</v>
      </c>
      <c r="T608" s="50" t="e">
        <f ca="1">ROUND(Table26[[#This Row],[امتیاز نهایی]]*'تنظیمات دوره'!$B$6,0)</f>
        <v>#N/A</v>
      </c>
      <c r="U608" s="46"/>
    </row>
    <row r="609" spans="1:21" x14ac:dyDescent="0.15">
      <c r="A609" s="42">
        <v>606</v>
      </c>
      <c r="B609" s="38"/>
      <c r="C609" s="90" t="e">
        <f>VLOOKUP(Table26[[#This Row],[شماره پرسنلی]],Table1[[شماره پرسنلی]:[نام خانوادگی]],2,FALSE)&amp; " " &amp; VLOOKUP(Table26[[#This Row],[شماره پرسنلی]],Table1[[شماره پرسنلی]:[نام خانوادگی]],3,FALSE)</f>
        <v>#N/A</v>
      </c>
      <c r="D609" s="39" t="s">
        <v>9</v>
      </c>
      <c r="E609" s="43">
        <v>1</v>
      </c>
      <c r="F609" s="44">
        <v>408</v>
      </c>
      <c r="G609" s="45">
        <f>Table26[[#This Row],[کارکرد دوره (ساعت)]]/8*'جداول پایه'!$B$24</f>
        <v>5.1000000000000005</v>
      </c>
      <c r="H609" s="44">
        <v>121</v>
      </c>
      <c r="I609" s="44">
        <v>0</v>
      </c>
      <c r="J609" s="44">
        <v>0</v>
      </c>
      <c r="K609" s="44">
        <v>0</v>
      </c>
      <c r="L609" s="44">
        <v>0</v>
      </c>
      <c r="M609" s="45">
        <f>IF(Table26[[#This Row],[جایگاه سازمانی]]="عملیاتی",(Table26[[#This Row],[تعداد ماموریت شهری]]/7+Table26[[#This Row],[تعداد ماموریت جاده ای]]/3)*0.1+1,0)</f>
        <v>2.7285714285714286</v>
      </c>
      <c r="N609" s="45">
        <f ca="1">IF(Table26[[#This Row],[جایگاه سازمانی]]="دیسپچ",OFFSET(TblDispatch[[#Headers],[امتیاز]],MATCH(Table26[[#This Row],[تعداد تماس در دوره]]/'تنظیمات دوره'!$B$3,TblDispatch[کف],1),0)*'تنظیمات دوره'!$B$3,0)</f>
        <v>0</v>
      </c>
      <c r="O609" s="45">
        <f>IF(Table26[[#This Row],[جایگاه سازمانی]]="ستاد",(Table26[[#This Row],[تعداد بازدید میدانی در دوره]]/2+Table26[[#This Row],[تعداد فرماندهی حادثه در دوره]])*0.1+1,0)</f>
        <v>0</v>
      </c>
      <c r="P609" s="45">
        <f ca="1">SUM(Table26[[#This Row],[عملکرد دوره عملیاتی]:[عملکرد دوره ستادی]])</f>
        <v>2.7285714285714286</v>
      </c>
      <c r="Q609" s="43">
        <v>100</v>
      </c>
      <c r="R609" s="43">
        <f ca="1">OFFSET(Table10[[#Headers],[امتیاز]],MATCH(Table26[[#This Row],[رضایت]],Table10[کف],1),0)</f>
        <v>5</v>
      </c>
      <c r="S609" s="45" t="e">
        <f ca="1">(VLOOKUP(Table26[[#This Row],[شماره پرسنلی]],Table1[#All],16,FALSE)+Table26[[#This Row],[امتیاز کارکرد]]+Table26[[#This Row],[امتیاز رضایت]])*Table26[[#This Row],[رتبه کارمند]]*Table26[[#This Row],[امتیاز عملکرد]]</f>
        <v>#N/A</v>
      </c>
      <c r="T609" s="50" t="e">
        <f ca="1">ROUND(Table26[[#This Row],[امتیاز نهایی]]*'تنظیمات دوره'!$B$6,0)</f>
        <v>#N/A</v>
      </c>
      <c r="U609" s="46"/>
    </row>
    <row r="610" spans="1:21" x14ac:dyDescent="0.15">
      <c r="A610" s="42">
        <v>607</v>
      </c>
      <c r="B610" s="38"/>
      <c r="C610" s="90" t="e">
        <f>VLOOKUP(Table26[[#This Row],[شماره پرسنلی]],Table1[[شماره پرسنلی]:[نام خانوادگی]],2,FALSE)&amp; " " &amp; VLOOKUP(Table26[[#This Row],[شماره پرسنلی]],Table1[[شماره پرسنلی]:[نام خانوادگی]],3,FALSE)</f>
        <v>#N/A</v>
      </c>
      <c r="D610" s="39" t="s">
        <v>9</v>
      </c>
      <c r="E610" s="43">
        <v>1</v>
      </c>
      <c r="F610" s="44">
        <v>384</v>
      </c>
      <c r="G610" s="45">
        <f>Table26[[#This Row],[کارکرد دوره (ساعت)]]/8*'جداول پایه'!$B$24</f>
        <v>4.8000000000000007</v>
      </c>
      <c r="H610" s="44">
        <v>148</v>
      </c>
      <c r="I610" s="44">
        <v>0</v>
      </c>
      <c r="J610" s="44">
        <v>0</v>
      </c>
      <c r="K610" s="44">
        <v>0</v>
      </c>
      <c r="L610" s="44">
        <v>0</v>
      </c>
      <c r="M610" s="45">
        <f>IF(Table26[[#This Row],[جایگاه سازمانی]]="عملیاتی",(Table26[[#This Row],[تعداد ماموریت شهری]]/7+Table26[[#This Row],[تعداد ماموریت جاده ای]]/3)*0.1+1,0)</f>
        <v>3.1142857142857143</v>
      </c>
      <c r="N610" s="45">
        <f ca="1">IF(Table26[[#This Row],[جایگاه سازمانی]]="دیسپچ",OFFSET(TblDispatch[[#Headers],[امتیاز]],MATCH(Table26[[#This Row],[تعداد تماس در دوره]]/'تنظیمات دوره'!$B$3,TblDispatch[کف],1),0)*'تنظیمات دوره'!$B$3,0)</f>
        <v>0</v>
      </c>
      <c r="O610" s="45">
        <f>IF(Table26[[#This Row],[جایگاه سازمانی]]="ستاد",(Table26[[#This Row],[تعداد بازدید میدانی در دوره]]/2+Table26[[#This Row],[تعداد فرماندهی حادثه در دوره]])*0.1+1,0)</f>
        <v>0</v>
      </c>
      <c r="P610" s="45">
        <f ca="1">SUM(Table26[[#This Row],[عملکرد دوره عملیاتی]:[عملکرد دوره ستادی]])</f>
        <v>3.1142857142857143</v>
      </c>
      <c r="Q610" s="43">
        <v>100</v>
      </c>
      <c r="R610" s="43">
        <f ca="1">OFFSET(Table10[[#Headers],[امتیاز]],MATCH(Table26[[#This Row],[رضایت]],Table10[کف],1),0)</f>
        <v>5</v>
      </c>
      <c r="S610" s="45" t="e">
        <f ca="1">(VLOOKUP(Table26[[#This Row],[شماره پرسنلی]],Table1[#All],16,FALSE)+Table26[[#This Row],[امتیاز کارکرد]]+Table26[[#This Row],[امتیاز رضایت]])*Table26[[#This Row],[رتبه کارمند]]*Table26[[#This Row],[امتیاز عملکرد]]</f>
        <v>#N/A</v>
      </c>
      <c r="T610" s="50" t="e">
        <f ca="1">ROUND(Table26[[#This Row],[امتیاز نهایی]]*'تنظیمات دوره'!$B$6,0)</f>
        <v>#N/A</v>
      </c>
      <c r="U610" s="46"/>
    </row>
    <row r="611" spans="1:21" x14ac:dyDescent="0.15">
      <c r="A611" s="42">
        <v>608</v>
      </c>
      <c r="B611" s="38"/>
      <c r="C611" s="90" t="e">
        <f>VLOOKUP(Table26[[#This Row],[شماره پرسنلی]],Table1[[شماره پرسنلی]:[نام خانوادگی]],2,FALSE)&amp; " " &amp; VLOOKUP(Table26[[#This Row],[شماره پرسنلی]],Table1[[شماره پرسنلی]:[نام خانوادگی]],3,FALSE)</f>
        <v>#N/A</v>
      </c>
      <c r="D611" s="39" t="s">
        <v>9</v>
      </c>
      <c r="E611" s="43">
        <v>1</v>
      </c>
      <c r="F611" s="44">
        <v>420</v>
      </c>
      <c r="G611" s="45">
        <f>Table26[[#This Row],[کارکرد دوره (ساعت)]]/8*'جداول پایه'!$B$24</f>
        <v>5.25</v>
      </c>
      <c r="H611" s="44">
        <v>147</v>
      </c>
      <c r="I611" s="44">
        <v>0</v>
      </c>
      <c r="J611" s="44">
        <v>0</v>
      </c>
      <c r="K611" s="44">
        <v>0</v>
      </c>
      <c r="L611" s="44">
        <v>0</v>
      </c>
      <c r="M611" s="45">
        <f>IF(Table26[[#This Row],[جایگاه سازمانی]]="عملیاتی",(Table26[[#This Row],[تعداد ماموریت شهری]]/7+Table26[[#This Row],[تعداد ماموریت جاده ای]]/3)*0.1+1,0)</f>
        <v>3.1</v>
      </c>
      <c r="N611" s="45">
        <f ca="1">IF(Table26[[#This Row],[جایگاه سازمانی]]="دیسپچ",OFFSET(TblDispatch[[#Headers],[امتیاز]],MATCH(Table26[[#This Row],[تعداد تماس در دوره]]/'تنظیمات دوره'!$B$3,TblDispatch[کف],1),0)*'تنظیمات دوره'!$B$3,0)</f>
        <v>0</v>
      </c>
      <c r="O611" s="45">
        <f>IF(Table26[[#This Row],[جایگاه سازمانی]]="ستاد",(Table26[[#This Row],[تعداد بازدید میدانی در دوره]]/2+Table26[[#This Row],[تعداد فرماندهی حادثه در دوره]])*0.1+1,0)</f>
        <v>0</v>
      </c>
      <c r="P611" s="45">
        <f ca="1">SUM(Table26[[#This Row],[عملکرد دوره عملیاتی]:[عملکرد دوره ستادی]])</f>
        <v>3.1</v>
      </c>
      <c r="Q611" s="43">
        <v>100</v>
      </c>
      <c r="R611" s="43">
        <f ca="1">OFFSET(Table10[[#Headers],[امتیاز]],MATCH(Table26[[#This Row],[رضایت]],Table10[کف],1),0)</f>
        <v>5</v>
      </c>
      <c r="S611" s="45" t="e">
        <f ca="1">(VLOOKUP(Table26[[#This Row],[شماره پرسنلی]],Table1[#All],16,FALSE)+Table26[[#This Row],[امتیاز کارکرد]]+Table26[[#This Row],[امتیاز رضایت]])*Table26[[#This Row],[رتبه کارمند]]*Table26[[#This Row],[امتیاز عملکرد]]</f>
        <v>#N/A</v>
      </c>
      <c r="T611" s="50" t="e">
        <f ca="1">ROUND(Table26[[#This Row],[امتیاز نهایی]]*'تنظیمات دوره'!$B$6,0)</f>
        <v>#N/A</v>
      </c>
      <c r="U611" s="46"/>
    </row>
    <row r="612" spans="1:21" x14ac:dyDescent="0.15">
      <c r="A612" s="42">
        <v>609</v>
      </c>
      <c r="B612" s="38"/>
      <c r="C612" s="90" t="e">
        <f>VLOOKUP(Table26[[#This Row],[شماره پرسنلی]],Table1[[شماره پرسنلی]:[نام خانوادگی]],2,FALSE)&amp; " " &amp; VLOOKUP(Table26[[#This Row],[شماره پرسنلی]],Table1[[شماره پرسنلی]:[نام خانوادگی]],3,FALSE)</f>
        <v>#N/A</v>
      </c>
      <c r="D612" s="39" t="s">
        <v>9</v>
      </c>
      <c r="E612" s="43">
        <v>1</v>
      </c>
      <c r="F612" s="44">
        <v>632</v>
      </c>
      <c r="G612" s="45">
        <f>Table26[[#This Row],[کارکرد دوره (ساعت)]]/8*'جداول پایه'!$B$24</f>
        <v>7.9</v>
      </c>
      <c r="H612" s="44">
        <v>164</v>
      </c>
      <c r="I612" s="44">
        <v>0</v>
      </c>
      <c r="J612" s="44">
        <v>0</v>
      </c>
      <c r="K612" s="44">
        <v>0</v>
      </c>
      <c r="L612" s="44">
        <v>0</v>
      </c>
      <c r="M612" s="45">
        <f>IF(Table26[[#This Row],[جایگاه سازمانی]]="عملیاتی",(Table26[[#This Row],[تعداد ماموریت شهری]]/7+Table26[[#This Row],[تعداد ماموریت جاده ای]]/3)*0.1+1,0)</f>
        <v>3.342857142857143</v>
      </c>
      <c r="N612" s="45">
        <f ca="1">IF(Table26[[#This Row],[جایگاه سازمانی]]="دیسپچ",OFFSET(TblDispatch[[#Headers],[امتیاز]],MATCH(Table26[[#This Row],[تعداد تماس در دوره]]/'تنظیمات دوره'!$B$3,TblDispatch[کف],1),0)*'تنظیمات دوره'!$B$3,0)</f>
        <v>0</v>
      </c>
      <c r="O612" s="45">
        <f>IF(Table26[[#This Row],[جایگاه سازمانی]]="ستاد",(Table26[[#This Row],[تعداد بازدید میدانی در دوره]]/2+Table26[[#This Row],[تعداد فرماندهی حادثه در دوره]])*0.1+1,0)</f>
        <v>0</v>
      </c>
      <c r="P612" s="45">
        <f ca="1">SUM(Table26[[#This Row],[عملکرد دوره عملیاتی]:[عملکرد دوره ستادی]])</f>
        <v>3.342857142857143</v>
      </c>
      <c r="Q612" s="43">
        <v>100</v>
      </c>
      <c r="R612" s="43">
        <f ca="1">OFFSET(Table10[[#Headers],[امتیاز]],MATCH(Table26[[#This Row],[رضایت]],Table10[کف],1),0)</f>
        <v>5</v>
      </c>
      <c r="S612" s="45" t="e">
        <f ca="1">(VLOOKUP(Table26[[#This Row],[شماره پرسنلی]],Table1[#All],16,FALSE)+Table26[[#This Row],[امتیاز کارکرد]]+Table26[[#This Row],[امتیاز رضایت]])*Table26[[#This Row],[رتبه کارمند]]*Table26[[#This Row],[امتیاز عملکرد]]</f>
        <v>#N/A</v>
      </c>
      <c r="T612" s="50" t="e">
        <f ca="1">ROUND(Table26[[#This Row],[امتیاز نهایی]]*'تنظیمات دوره'!$B$6,0)</f>
        <v>#N/A</v>
      </c>
      <c r="U612" s="46"/>
    </row>
    <row r="613" spans="1:21" x14ac:dyDescent="0.15">
      <c r="A613" s="42">
        <v>610</v>
      </c>
      <c r="B613" s="38"/>
      <c r="C613" s="90" t="e">
        <f>VLOOKUP(Table26[[#This Row],[شماره پرسنلی]],Table1[[شماره پرسنلی]:[نام خانوادگی]],2,FALSE)&amp; " " &amp; VLOOKUP(Table26[[#This Row],[شماره پرسنلی]],Table1[[شماره پرسنلی]:[نام خانوادگی]],3,FALSE)</f>
        <v>#N/A</v>
      </c>
      <c r="D613" s="39" t="s">
        <v>9</v>
      </c>
      <c r="E613" s="43">
        <v>1</v>
      </c>
      <c r="F613" s="44">
        <v>432</v>
      </c>
      <c r="G613" s="45">
        <f>Table26[[#This Row],[کارکرد دوره (ساعت)]]/8*'جداول پایه'!$B$24</f>
        <v>5.4</v>
      </c>
      <c r="H613" s="44">
        <v>166</v>
      </c>
      <c r="I613" s="44">
        <v>0</v>
      </c>
      <c r="J613" s="44">
        <v>0</v>
      </c>
      <c r="K613" s="44">
        <v>0</v>
      </c>
      <c r="L613" s="44">
        <v>0</v>
      </c>
      <c r="M613" s="45">
        <f>IF(Table26[[#This Row],[جایگاه سازمانی]]="عملیاتی",(Table26[[#This Row],[تعداد ماموریت شهری]]/7+Table26[[#This Row],[تعداد ماموریت جاده ای]]/3)*0.1+1,0)</f>
        <v>3.3714285714285714</v>
      </c>
      <c r="N613" s="45">
        <f ca="1">IF(Table26[[#This Row],[جایگاه سازمانی]]="دیسپچ",OFFSET(TblDispatch[[#Headers],[امتیاز]],MATCH(Table26[[#This Row],[تعداد تماس در دوره]]/'تنظیمات دوره'!$B$3,TblDispatch[کف],1),0)*'تنظیمات دوره'!$B$3,0)</f>
        <v>0</v>
      </c>
      <c r="O613" s="45">
        <f>IF(Table26[[#This Row],[جایگاه سازمانی]]="ستاد",(Table26[[#This Row],[تعداد بازدید میدانی در دوره]]/2+Table26[[#This Row],[تعداد فرماندهی حادثه در دوره]])*0.1+1,0)</f>
        <v>0</v>
      </c>
      <c r="P613" s="45">
        <f ca="1">SUM(Table26[[#This Row],[عملکرد دوره عملیاتی]:[عملکرد دوره ستادی]])</f>
        <v>3.3714285714285714</v>
      </c>
      <c r="Q613" s="43">
        <v>100</v>
      </c>
      <c r="R613" s="43">
        <f ca="1">OFFSET(Table10[[#Headers],[امتیاز]],MATCH(Table26[[#This Row],[رضایت]],Table10[کف],1),0)</f>
        <v>5</v>
      </c>
      <c r="S613" s="45" t="e">
        <f ca="1">(VLOOKUP(Table26[[#This Row],[شماره پرسنلی]],Table1[#All],16,FALSE)+Table26[[#This Row],[امتیاز کارکرد]]+Table26[[#This Row],[امتیاز رضایت]])*Table26[[#This Row],[رتبه کارمند]]*Table26[[#This Row],[امتیاز عملکرد]]</f>
        <v>#N/A</v>
      </c>
      <c r="T613" s="50" t="e">
        <f ca="1">ROUND(Table26[[#This Row],[امتیاز نهایی]]*'تنظیمات دوره'!$B$6,0)</f>
        <v>#N/A</v>
      </c>
      <c r="U613" s="46"/>
    </row>
    <row r="614" spans="1:21" x14ac:dyDescent="0.15">
      <c r="A614" s="42">
        <v>611</v>
      </c>
      <c r="B614" s="38"/>
      <c r="C614" s="90" t="e">
        <f>VLOOKUP(Table26[[#This Row],[شماره پرسنلی]],Table1[[شماره پرسنلی]:[نام خانوادگی]],2,FALSE)&amp; " " &amp; VLOOKUP(Table26[[#This Row],[شماره پرسنلی]],Table1[[شماره پرسنلی]:[نام خانوادگی]],3,FALSE)</f>
        <v>#N/A</v>
      </c>
      <c r="D614" s="39" t="s">
        <v>9</v>
      </c>
      <c r="E614" s="43" t="e">
        <f>VLOOKUP(Table26[[#This Row],[شماره پرسنلی]],Table1[#All],6,FALSE)</f>
        <v>#N/A</v>
      </c>
      <c r="F614" s="44">
        <v>372</v>
      </c>
      <c r="G614" s="45">
        <f>Table26[[#This Row],[کارکرد دوره (ساعت)]]/8*'جداول پایه'!$B$24</f>
        <v>4.6500000000000004</v>
      </c>
      <c r="H614" s="44">
        <v>88</v>
      </c>
      <c r="I614" s="44">
        <v>0</v>
      </c>
      <c r="J614" s="44">
        <v>0</v>
      </c>
      <c r="K614" s="44">
        <v>0</v>
      </c>
      <c r="L614" s="44">
        <v>0</v>
      </c>
      <c r="M614" s="45">
        <f>IF(Table26[[#This Row],[جایگاه سازمانی]]="عملیاتی",(Table26[[#This Row],[تعداد ماموریت شهری]]/7+Table26[[#This Row],[تعداد ماموریت جاده ای]]/3)*0.1+1,0)</f>
        <v>2.2571428571428571</v>
      </c>
      <c r="N614" s="45">
        <f ca="1">IF(Table26[[#This Row],[جایگاه سازمانی]]="دیسپچ",OFFSET(TblDispatch[[#Headers],[امتیاز]],MATCH(Table26[[#This Row],[تعداد تماس در دوره]]/'تنظیمات دوره'!$B$3,TblDispatch[کف],1),0)*'تنظیمات دوره'!$B$3,0)</f>
        <v>0</v>
      </c>
      <c r="O614" s="45">
        <f>IF(Table26[[#This Row],[جایگاه سازمانی]]="ستاد",(Table26[[#This Row],[تعداد بازدید میدانی در دوره]]/2+Table26[[#This Row],[تعداد فرماندهی حادثه در دوره]])*0.1+1,0)</f>
        <v>0</v>
      </c>
      <c r="P614" s="45">
        <f ca="1">SUM(Table26[[#This Row],[عملکرد دوره عملیاتی]:[عملکرد دوره ستادی]])</f>
        <v>2.2571428571428571</v>
      </c>
      <c r="Q614" s="43">
        <v>100</v>
      </c>
      <c r="R614" s="43">
        <f ca="1">OFFSET(Table10[[#Headers],[امتیاز]],MATCH(Table26[[#This Row],[رضایت]],Table10[کف],1),0)</f>
        <v>5</v>
      </c>
      <c r="S614" s="45" t="e">
        <f ca="1">(VLOOKUP(Table26[[#This Row],[شماره پرسنلی]],Table1[#All],16,FALSE)+Table26[[#This Row],[امتیاز کارکرد]]+Table26[[#This Row],[امتیاز رضایت]])*Table26[[#This Row],[رتبه کارمند]]*Table26[[#This Row],[امتیاز عملکرد]]</f>
        <v>#N/A</v>
      </c>
      <c r="T614" s="50" t="e">
        <f ca="1">ROUND(Table26[[#This Row],[امتیاز نهایی]]*'تنظیمات دوره'!$B$6,0)</f>
        <v>#N/A</v>
      </c>
      <c r="U614" s="46"/>
    </row>
    <row r="615" spans="1:21" x14ac:dyDescent="0.15">
      <c r="A615" s="42">
        <v>612</v>
      </c>
      <c r="B615" s="38"/>
      <c r="C615" s="90" t="e">
        <f>VLOOKUP(Table26[[#This Row],[شماره پرسنلی]],Table1[[شماره پرسنلی]:[نام خانوادگی]],2,FALSE)&amp; " " &amp; VLOOKUP(Table26[[#This Row],[شماره پرسنلی]],Table1[[شماره پرسنلی]:[نام خانوادگی]],3,FALSE)</f>
        <v>#N/A</v>
      </c>
      <c r="D615" s="39" t="s">
        <v>9</v>
      </c>
      <c r="E615" s="43" t="e">
        <f>VLOOKUP(Table26[[#This Row],[شماره پرسنلی]],Table1[#All],6,FALSE)</f>
        <v>#N/A</v>
      </c>
      <c r="F615" s="44">
        <v>276</v>
      </c>
      <c r="G615" s="45">
        <f>Table26[[#This Row],[کارکرد دوره (ساعت)]]/8*'جداول پایه'!$B$24</f>
        <v>3.45</v>
      </c>
      <c r="H615" s="44">
        <v>142</v>
      </c>
      <c r="I615" s="44">
        <v>0</v>
      </c>
      <c r="J615" s="44">
        <v>0</v>
      </c>
      <c r="K615" s="44">
        <v>0</v>
      </c>
      <c r="L615" s="44">
        <v>0</v>
      </c>
      <c r="M615" s="45">
        <f>IF(Table26[[#This Row],[جایگاه سازمانی]]="عملیاتی",(Table26[[#This Row],[تعداد ماموریت شهری]]/7+Table26[[#This Row],[تعداد ماموریت جاده ای]]/3)*0.1+1,0)</f>
        <v>3.0285714285714285</v>
      </c>
      <c r="N615" s="45">
        <f ca="1">IF(Table26[[#This Row],[جایگاه سازمانی]]="دیسپچ",OFFSET(TblDispatch[[#Headers],[امتیاز]],MATCH(Table26[[#This Row],[تعداد تماس در دوره]]/'تنظیمات دوره'!$B$3,TblDispatch[کف],1),0)*'تنظیمات دوره'!$B$3,0)</f>
        <v>0</v>
      </c>
      <c r="O615" s="45">
        <f>IF(Table26[[#This Row],[جایگاه سازمانی]]="ستاد",(Table26[[#This Row],[تعداد بازدید میدانی در دوره]]/2+Table26[[#This Row],[تعداد فرماندهی حادثه در دوره]])*0.1+1,0)</f>
        <v>0</v>
      </c>
      <c r="P615" s="45">
        <f ca="1">SUM(Table26[[#This Row],[عملکرد دوره عملیاتی]:[عملکرد دوره ستادی]])</f>
        <v>3.0285714285714285</v>
      </c>
      <c r="Q615" s="43">
        <v>100</v>
      </c>
      <c r="R615" s="43">
        <f ca="1">OFFSET(Table10[[#Headers],[امتیاز]],MATCH(Table26[[#This Row],[رضایت]],Table10[کف],1),0)</f>
        <v>5</v>
      </c>
      <c r="S615" s="45" t="e">
        <f ca="1">(VLOOKUP(Table26[[#This Row],[شماره پرسنلی]],Table1[#All],16,FALSE)+Table26[[#This Row],[امتیاز کارکرد]]+Table26[[#This Row],[امتیاز رضایت]])*Table26[[#This Row],[رتبه کارمند]]*Table26[[#This Row],[امتیاز عملکرد]]</f>
        <v>#N/A</v>
      </c>
      <c r="T615" s="50" t="e">
        <f ca="1">ROUND(Table26[[#This Row],[امتیاز نهایی]]*'تنظیمات دوره'!$B$6,0)</f>
        <v>#N/A</v>
      </c>
      <c r="U615" s="46"/>
    </row>
    <row r="616" spans="1:21" x14ac:dyDescent="0.15">
      <c r="A616" s="42">
        <v>613</v>
      </c>
      <c r="B616" s="38"/>
      <c r="C616" s="90" t="e">
        <f>VLOOKUP(Table26[[#This Row],[شماره پرسنلی]],Table1[[شماره پرسنلی]:[نام خانوادگی]],2,FALSE)&amp; " " &amp; VLOOKUP(Table26[[#This Row],[شماره پرسنلی]],Table1[[شماره پرسنلی]:[نام خانوادگی]],3,FALSE)</f>
        <v>#N/A</v>
      </c>
      <c r="D616" s="39" t="s">
        <v>9</v>
      </c>
      <c r="E616" s="43" t="e">
        <f>VLOOKUP(Table26[[#This Row],[شماره پرسنلی]],Table1[#All],6,FALSE)</f>
        <v>#N/A</v>
      </c>
      <c r="F616" s="44">
        <v>408</v>
      </c>
      <c r="G616" s="45">
        <f>Table26[[#This Row],[کارکرد دوره (ساعت)]]/8*'جداول پایه'!$B$24</f>
        <v>5.1000000000000005</v>
      </c>
      <c r="H616" s="44">
        <v>110</v>
      </c>
      <c r="I616" s="44">
        <v>0</v>
      </c>
      <c r="J616" s="44">
        <v>0</v>
      </c>
      <c r="K616" s="44">
        <v>0</v>
      </c>
      <c r="L616" s="44">
        <v>0</v>
      </c>
      <c r="M616" s="45">
        <f>IF(Table26[[#This Row],[جایگاه سازمانی]]="عملیاتی",(Table26[[#This Row],[تعداد ماموریت شهری]]/7+Table26[[#This Row],[تعداد ماموریت جاده ای]]/3)*0.1+1,0)</f>
        <v>2.5714285714285712</v>
      </c>
      <c r="N616" s="45">
        <f ca="1">IF(Table26[[#This Row],[جایگاه سازمانی]]="دیسپچ",OFFSET(TblDispatch[[#Headers],[امتیاز]],MATCH(Table26[[#This Row],[تعداد تماس در دوره]]/'تنظیمات دوره'!$B$3,TblDispatch[کف],1),0)*'تنظیمات دوره'!$B$3,0)</f>
        <v>0</v>
      </c>
      <c r="O616" s="45">
        <f>IF(Table26[[#This Row],[جایگاه سازمانی]]="ستاد",(Table26[[#This Row],[تعداد بازدید میدانی در دوره]]/2+Table26[[#This Row],[تعداد فرماندهی حادثه در دوره]])*0.1+1,0)</f>
        <v>0</v>
      </c>
      <c r="P616" s="45">
        <f ca="1">SUM(Table26[[#This Row],[عملکرد دوره عملیاتی]:[عملکرد دوره ستادی]])</f>
        <v>2.5714285714285712</v>
      </c>
      <c r="Q616" s="43">
        <v>100</v>
      </c>
      <c r="R616" s="43">
        <f ca="1">OFFSET(Table10[[#Headers],[امتیاز]],MATCH(Table26[[#This Row],[رضایت]],Table10[کف],1),0)</f>
        <v>5</v>
      </c>
      <c r="S616" s="45" t="e">
        <f ca="1">(VLOOKUP(Table26[[#This Row],[شماره پرسنلی]],Table1[#All],16,FALSE)+Table26[[#This Row],[امتیاز کارکرد]]+Table26[[#This Row],[امتیاز رضایت]])*Table26[[#This Row],[رتبه کارمند]]*Table26[[#This Row],[امتیاز عملکرد]]</f>
        <v>#N/A</v>
      </c>
      <c r="T616" s="50" t="e">
        <f ca="1">ROUND(Table26[[#This Row],[امتیاز نهایی]]*'تنظیمات دوره'!$B$6,0)</f>
        <v>#N/A</v>
      </c>
      <c r="U616" s="46"/>
    </row>
    <row r="617" spans="1:21" x14ac:dyDescent="0.15">
      <c r="A617" s="42">
        <v>614</v>
      </c>
      <c r="B617" s="38"/>
      <c r="C617" s="90" t="e">
        <f>VLOOKUP(Table26[[#This Row],[شماره پرسنلی]],Table1[[شماره پرسنلی]:[نام خانوادگی]],2,FALSE)&amp; " " &amp; VLOOKUP(Table26[[#This Row],[شماره پرسنلی]],Table1[[شماره پرسنلی]:[نام خانوادگی]],3,FALSE)</f>
        <v>#N/A</v>
      </c>
      <c r="D617" s="39" t="s">
        <v>9</v>
      </c>
      <c r="E617" s="43" t="e">
        <f>VLOOKUP(Table26[[#This Row],[شماره پرسنلی]],Table1[#All],6,FALSE)</f>
        <v>#N/A</v>
      </c>
      <c r="F617" s="44">
        <v>372</v>
      </c>
      <c r="G617" s="45">
        <f>Table26[[#This Row],[کارکرد دوره (ساعت)]]/8*'جداول پایه'!$B$24</f>
        <v>4.6500000000000004</v>
      </c>
      <c r="H617" s="44">
        <v>151</v>
      </c>
      <c r="I617" s="44">
        <v>0</v>
      </c>
      <c r="J617" s="44">
        <v>0</v>
      </c>
      <c r="K617" s="44">
        <v>0</v>
      </c>
      <c r="L617" s="44">
        <v>0</v>
      </c>
      <c r="M617" s="45">
        <f>IF(Table26[[#This Row],[جایگاه سازمانی]]="عملیاتی",(Table26[[#This Row],[تعداد ماموریت شهری]]/7+Table26[[#This Row],[تعداد ماموریت جاده ای]]/3)*0.1+1,0)</f>
        <v>3.1571428571428575</v>
      </c>
      <c r="N617" s="45">
        <f ca="1">IF(Table26[[#This Row],[جایگاه سازمانی]]="دیسپچ",OFFSET(TblDispatch[[#Headers],[امتیاز]],MATCH(Table26[[#This Row],[تعداد تماس در دوره]]/'تنظیمات دوره'!$B$3,TblDispatch[کف],1),0)*'تنظیمات دوره'!$B$3,0)</f>
        <v>0</v>
      </c>
      <c r="O617" s="45">
        <f>IF(Table26[[#This Row],[جایگاه سازمانی]]="ستاد",(Table26[[#This Row],[تعداد بازدید میدانی در دوره]]/2+Table26[[#This Row],[تعداد فرماندهی حادثه در دوره]])*0.1+1,0)</f>
        <v>0</v>
      </c>
      <c r="P617" s="45">
        <f ca="1">SUM(Table26[[#This Row],[عملکرد دوره عملیاتی]:[عملکرد دوره ستادی]])</f>
        <v>3.1571428571428575</v>
      </c>
      <c r="Q617" s="43">
        <v>100</v>
      </c>
      <c r="R617" s="43">
        <f ca="1">OFFSET(Table10[[#Headers],[امتیاز]],MATCH(Table26[[#This Row],[رضایت]],Table10[کف],1),0)</f>
        <v>5</v>
      </c>
      <c r="S617" s="45" t="e">
        <f ca="1">(VLOOKUP(Table26[[#This Row],[شماره پرسنلی]],Table1[#All],16,FALSE)+Table26[[#This Row],[امتیاز کارکرد]]+Table26[[#This Row],[امتیاز رضایت]])*Table26[[#This Row],[رتبه کارمند]]*Table26[[#This Row],[امتیاز عملکرد]]</f>
        <v>#N/A</v>
      </c>
      <c r="T617" s="50" t="e">
        <f ca="1">ROUND(Table26[[#This Row],[امتیاز نهایی]]*'تنظیمات دوره'!$B$6,0)</f>
        <v>#N/A</v>
      </c>
      <c r="U617" s="46"/>
    </row>
    <row r="618" spans="1:21" x14ac:dyDescent="0.15">
      <c r="A618" s="42">
        <v>615</v>
      </c>
      <c r="B618" s="38"/>
      <c r="C618" s="90" t="e">
        <f>VLOOKUP(Table26[[#This Row],[شماره پرسنلی]],Table1[[شماره پرسنلی]:[نام خانوادگی]],2,FALSE)&amp; " " &amp; VLOOKUP(Table26[[#This Row],[شماره پرسنلی]],Table1[[شماره پرسنلی]:[نام خانوادگی]],3,FALSE)</f>
        <v>#N/A</v>
      </c>
      <c r="D618" s="39" t="s">
        <v>9</v>
      </c>
      <c r="E618" s="43" t="e">
        <f>VLOOKUP(Table26[[#This Row],[شماره پرسنلی]],Table1[#All],6,FALSE)</f>
        <v>#N/A</v>
      </c>
      <c r="F618" s="44">
        <v>300</v>
      </c>
      <c r="G618" s="45">
        <f>Table26[[#This Row],[کارکرد دوره (ساعت)]]/8*'جداول پایه'!$B$24</f>
        <v>3.75</v>
      </c>
      <c r="H618" s="44">
        <v>0</v>
      </c>
      <c r="I618" s="44">
        <v>11</v>
      </c>
      <c r="J618" s="44">
        <v>0</v>
      </c>
      <c r="K618" s="44">
        <v>0</v>
      </c>
      <c r="L618" s="44">
        <v>0</v>
      </c>
      <c r="M618" s="45">
        <f>IF(Table26[[#This Row],[جایگاه سازمانی]]="عملیاتی",(Table26[[#This Row],[تعداد ماموریت شهری]]/7+Table26[[#This Row],[تعداد ماموریت جاده ای]]/3)*0.1+1,0)</f>
        <v>1.3666666666666667</v>
      </c>
      <c r="N618" s="45">
        <f ca="1">IF(Table26[[#This Row],[جایگاه سازمانی]]="دیسپچ",OFFSET(TblDispatch[[#Headers],[امتیاز]],MATCH(Table26[[#This Row],[تعداد تماس در دوره]]/'تنظیمات دوره'!$B$3,TblDispatch[کف],1),0)*'تنظیمات دوره'!$B$3,0)</f>
        <v>0</v>
      </c>
      <c r="O618" s="45">
        <f>IF(Table26[[#This Row],[جایگاه سازمانی]]="ستاد",(Table26[[#This Row],[تعداد بازدید میدانی در دوره]]/2+Table26[[#This Row],[تعداد فرماندهی حادثه در دوره]])*0.1+1,0)</f>
        <v>0</v>
      </c>
      <c r="P618" s="45">
        <f ca="1">SUM(Table26[[#This Row],[عملکرد دوره عملیاتی]:[عملکرد دوره ستادی]])</f>
        <v>1.3666666666666667</v>
      </c>
      <c r="Q618" s="43">
        <v>100</v>
      </c>
      <c r="R618" s="43">
        <f ca="1">OFFSET(Table10[[#Headers],[امتیاز]],MATCH(Table26[[#This Row],[رضایت]],Table10[کف],1),0)</f>
        <v>5</v>
      </c>
      <c r="S618" s="45" t="e">
        <f ca="1">(VLOOKUP(Table26[[#This Row],[شماره پرسنلی]],Table1[#All],16,FALSE)+Table26[[#This Row],[امتیاز کارکرد]]+Table26[[#This Row],[امتیاز رضایت]])*Table26[[#This Row],[رتبه کارمند]]*Table26[[#This Row],[امتیاز عملکرد]]</f>
        <v>#N/A</v>
      </c>
      <c r="T618" s="50" t="e">
        <f ca="1">ROUND(Table26[[#This Row],[امتیاز نهایی]]*'تنظیمات دوره'!$B$6,0)</f>
        <v>#N/A</v>
      </c>
      <c r="U618" s="46"/>
    </row>
    <row r="619" spans="1:21" x14ac:dyDescent="0.15">
      <c r="A619" s="42">
        <v>616</v>
      </c>
      <c r="B619" s="38"/>
      <c r="C619" s="90" t="e">
        <f>VLOOKUP(Table26[[#This Row],[شماره پرسنلی]],Table1[[شماره پرسنلی]:[نام خانوادگی]],2,FALSE)&amp; " " &amp; VLOOKUP(Table26[[#This Row],[شماره پرسنلی]],Table1[[شماره پرسنلی]:[نام خانوادگی]],3,FALSE)</f>
        <v>#N/A</v>
      </c>
      <c r="D619" s="39" t="s">
        <v>9</v>
      </c>
      <c r="E619" s="43" t="e">
        <f>VLOOKUP(Table26[[#This Row],[شماره پرسنلی]],Table1[#All],6,FALSE)</f>
        <v>#N/A</v>
      </c>
      <c r="F619" s="44">
        <v>500</v>
      </c>
      <c r="G619" s="45">
        <f>Table26[[#This Row],[کارکرد دوره (ساعت)]]/8*'جداول پایه'!$B$24</f>
        <v>6.25</v>
      </c>
      <c r="H619" s="44">
        <v>28</v>
      </c>
      <c r="I619" s="44">
        <v>0</v>
      </c>
      <c r="J619" s="44">
        <v>0</v>
      </c>
      <c r="K619" s="44">
        <v>0</v>
      </c>
      <c r="L619" s="44">
        <v>0</v>
      </c>
      <c r="M619" s="45">
        <f>IF(Table26[[#This Row],[جایگاه سازمانی]]="عملیاتی",(Table26[[#This Row],[تعداد ماموریت شهری]]/7+Table26[[#This Row],[تعداد ماموریت جاده ای]]/3)*0.1+1,0)</f>
        <v>1.4</v>
      </c>
      <c r="N619" s="45">
        <f ca="1">IF(Table26[[#This Row],[جایگاه سازمانی]]="دیسپچ",OFFSET(TblDispatch[[#Headers],[امتیاز]],MATCH(Table26[[#This Row],[تعداد تماس در دوره]]/'تنظیمات دوره'!$B$3,TblDispatch[کف],1),0)*'تنظیمات دوره'!$B$3,0)</f>
        <v>0</v>
      </c>
      <c r="O619" s="45">
        <f>IF(Table26[[#This Row],[جایگاه سازمانی]]="ستاد",(Table26[[#This Row],[تعداد بازدید میدانی در دوره]]/2+Table26[[#This Row],[تعداد فرماندهی حادثه در دوره]])*0.1+1,0)</f>
        <v>0</v>
      </c>
      <c r="P619" s="45">
        <f ca="1">SUM(Table26[[#This Row],[عملکرد دوره عملیاتی]:[عملکرد دوره ستادی]])</f>
        <v>1.4</v>
      </c>
      <c r="Q619" s="43">
        <v>100</v>
      </c>
      <c r="R619" s="43">
        <f ca="1">OFFSET(Table10[[#Headers],[امتیاز]],MATCH(Table26[[#This Row],[رضایت]],Table10[کف],1),0)</f>
        <v>5</v>
      </c>
      <c r="S619" s="45" t="e">
        <f ca="1">(VLOOKUP(Table26[[#This Row],[شماره پرسنلی]],Table1[#All],16,FALSE)+Table26[[#This Row],[امتیاز کارکرد]]+Table26[[#This Row],[امتیاز رضایت]])*Table26[[#This Row],[رتبه کارمند]]*Table26[[#This Row],[امتیاز عملکرد]]</f>
        <v>#N/A</v>
      </c>
      <c r="T619" s="50" t="e">
        <f ca="1">ROUND(Table26[[#This Row],[امتیاز نهایی]]*'تنظیمات دوره'!$B$6,0)</f>
        <v>#N/A</v>
      </c>
      <c r="U619" s="46"/>
    </row>
    <row r="620" spans="1:21" x14ac:dyDescent="0.15">
      <c r="A620" s="42">
        <v>617</v>
      </c>
      <c r="B620" s="38"/>
      <c r="C620" s="90" t="e">
        <f>VLOOKUP(Table26[[#This Row],[شماره پرسنلی]],Table1[[شماره پرسنلی]:[نام خانوادگی]],2,FALSE)&amp; " " &amp; VLOOKUP(Table26[[#This Row],[شماره پرسنلی]],Table1[[شماره پرسنلی]:[نام خانوادگی]],3,FALSE)</f>
        <v>#N/A</v>
      </c>
      <c r="D620" s="39" t="s">
        <v>9</v>
      </c>
      <c r="E620" s="43" t="e">
        <f>VLOOKUP(Table26[[#This Row],[شماره پرسنلی]],Table1[#All],6,FALSE)</f>
        <v>#N/A</v>
      </c>
      <c r="F620" s="44">
        <v>276</v>
      </c>
      <c r="G620" s="45">
        <f>Table26[[#This Row],[کارکرد دوره (ساعت)]]/8*'جداول پایه'!$B$24</f>
        <v>3.45</v>
      </c>
      <c r="H620" s="44">
        <v>38</v>
      </c>
      <c r="I620" s="44">
        <v>0</v>
      </c>
      <c r="J620" s="44">
        <v>0</v>
      </c>
      <c r="K620" s="44">
        <v>0</v>
      </c>
      <c r="L620" s="44">
        <v>0</v>
      </c>
      <c r="M620" s="45">
        <f>IF(Table26[[#This Row],[جایگاه سازمانی]]="عملیاتی",(Table26[[#This Row],[تعداد ماموریت شهری]]/7+Table26[[#This Row],[تعداد ماموریت جاده ای]]/3)*0.1+1,0)</f>
        <v>1.5428571428571429</v>
      </c>
      <c r="N620" s="45">
        <f ca="1">IF(Table26[[#This Row],[جایگاه سازمانی]]="دیسپچ",OFFSET(TblDispatch[[#Headers],[امتیاز]],MATCH(Table26[[#This Row],[تعداد تماس در دوره]]/'تنظیمات دوره'!$B$3,TblDispatch[کف],1),0)*'تنظیمات دوره'!$B$3,0)</f>
        <v>0</v>
      </c>
      <c r="O620" s="45">
        <f>IF(Table26[[#This Row],[جایگاه سازمانی]]="ستاد",(Table26[[#This Row],[تعداد بازدید میدانی در دوره]]/2+Table26[[#This Row],[تعداد فرماندهی حادثه در دوره]])*0.1+1,0)</f>
        <v>0</v>
      </c>
      <c r="P620" s="45">
        <f ca="1">SUM(Table26[[#This Row],[عملکرد دوره عملیاتی]:[عملکرد دوره ستادی]])</f>
        <v>1.5428571428571429</v>
      </c>
      <c r="Q620" s="43">
        <v>100</v>
      </c>
      <c r="R620" s="43">
        <f ca="1">OFFSET(Table10[[#Headers],[امتیاز]],MATCH(Table26[[#This Row],[رضایت]],Table10[کف],1),0)</f>
        <v>5</v>
      </c>
      <c r="S620" s="45" t="e">
        <f ca="1">(VLOOKUP(Table26[[#This Row],[شماره پرسنلی]],Table1[#All],16,FALSE)+Table26[[#This Row],[امتیاز کارکرد]]+Table26[[#This Row],[امتیاز رضایت]])*Table26[[#This Row],[رتبه کارمند]]*Table26[[#This Row],[امتیاز عملکرد]]</f>
        <v>#N/A</v>
      </c>
      <c r="T620" s="50" t="e">
        <f ca="1">ROUND(Table26[[#This Row],[امتیاز نهایی]]*'تنظیمات دوره'!$B$6,0)</f>
        <v>#N/A</v>
      </c>
      <c r="U620" s="46"/>
    </row>
    <row r="621" spans="1:21" x14ac:dyDescent="0.15">
      <c r="A621" s="42">
        <v>618</v>
      </c>
      <c r="B621" s="38"/>
      <c r="C621" s="90" t="e">
        <f>VLOOKUP(Table26[[#This Row],[شماره پرسنلی]],Table1[[شماره پرسنلی]:[نام خانوادگی]],2,FALSE)&amp; " " &amp; VLOOKUP(Table26[[#This Row],[شماره پرسنلی]],Table1[[شماره پرسنلی]:[نام خانوادگی]],3,FALSE)</f>
        <v>#N/A</v>
      </c>
      <c r="D621" s="39" t="s">
        <v>9</v>
      </c>
      <c r="E621" s="43" t="e">
        <f>VLOOKUP(Table26[[#This Row],[شماره پرسنلی]],Table1[#All],6,FALSE)</f>
        <v>#N/A</v>
      </c>
      <c r="F621" s="44">
        <v>372</v>
      </c>
      <c r="G621" s="45">
        <f>Table26[[#This Row],[کارکرد دوره (ساعت)]]/8*'جداول پایه'!$B$24</f>
        <v>4.6500000000000004</v>
      </c>
      <c r="H621" s="44">
        <v>140</v>
      </c>
      <c r="I621" s="44">
        <v>0</v>
      </c>
      <c r="J621" s="44">
        <v>0</v>
      </c>
      <c r="K621" s="44">
        <v>0</v>
      </c>
      <c r="L621" s="44">
        <v>0</v>
      </c>
      <c r="M621" s="45">
        <f>IF(Table26[[#This Row],[جایگاه سازمانی]]="عملیاتی",(Table26[[#This Row],[تعداد ماموریت شهری]]/7+Table26[[#This Row],[تعداد ماموریت جاده ای]]/3)*0.1+1,0)</f>
        <v>3</v>
      </c>
      <c r="N621" s="45">
        <f ca="1">IF(Table26[[#This Row],[جایگاه سازمانی]]="دیسپچ",OFFSET(TblDispatch[[#Headers],[امتیاز]],MATCH(Table26[[#This Row],[تعداد تماس در دوره]]/'تنظیمات دوره'!$B$3,TblDispatch[کف],1),0)*'تنظیمات دوره'!$B$3,0)</f>
        <v>0</v>
      </c>
      <c r="O621" s="45">
        <f>IF(Table26[[#This Row],[جایگاه سازمانی]]="ستاد",(Table26[[#This Row],[تعداد بازدید میدانی در دوره]]/2+Table26[[#This Row],[تعداد فرماندهی حادثه در دوره]])*0.1+1,0)</f>
        <v>0</v>
      </c>
      <c r="P621" s="45">
        <f ca="1">SUM(Table26[[#This Row],[عملکرد دوره عملیاتی]:[عملکرد دوره ستادی]])</f>
        <v>3</v>
      </c>
      <c r="Q621" s="43">
        <v>100</v>
      </c>
      <c r="R621" s="43">
        <f ca="1">OFFSET(Table10[[#Headers],[امتیاز]],MATCH(Table26[[#This Row],[رضایت]],Table10[کف],1),0)</f>
        <v>5</v>
      </c>
      <c r="S621" s="45" t="e">
        <f ca="1">(VLOOKUP(Table26[[#This Row],[شماره پرسنلی]],Table1[#All],16,FALSE)+Table26[[#This Row],[امتیاز کارکرد]]+Table26[[#This Row],[امتیاز رضایت]])*Table26[[#This Row],[رتبه کارمند]]*Table26[[#This Row],[امتیاز عملکرد]]</f>
        <v>#N/A</v>
      </c>
      <c r="T621" s="50" t="e">
        <f ca="1">ROUND(Table26[[#This Row],[امتیاز نهایی]]*'تنظیمات دوره'!$B$6,0)</f>
        <v>#N/A</v>
      </c>
      <c r="U621" s="46"/>
    </row>
    <row r="622" spans="1:21" x14ac:dyDescent="0.15">
      <c r="A622" s="42">
        <v>619</v>
      </c>
      <c r="B622" s="38"/>
      <c r="C622" s="90" t="e">
        <f>VLOOKUP(Table26[[#This Row],[شماره پرسنلی]],Table1[[شماره پرسنلی]:[نام خانوادگی]],2,FALSE)&amp; " " &amp; VLOOKUP(Table26[[#This Row],[شماره پرسنلی]],Table1[[شماره پرسنلی]:[نام خانوادگی]],3,FALSE)</f>
        <v>#N/A</v>
      </c>
      <c r="D622" s="39" t="s">
        <v>9</v>
      </c>
      <c r="E622" s="43" t="e">
        <f>VLOOKUP(Table26[[#This Row],[شماره پرسنلی]],Table1[#All],6,FALSE)</f>
        <v>#N/A</v>
      </c>
      <c r="F622" s="44">
        <v>420</v>
      </c>
      <c r="G622" s="45">
        <f>Table26[[#This Row],[کارکرد دوره (ساعت)]]/8*'جداول پایه'!$B$24</f>
        <v>5.25</v>
      </c>
      <c r="H622" s="44">
        <v>139</v>
      </c>
      <c r="I622" s="44">
        <v>0</v>
      </c>
      <c r="J622" s="44">
        <v>0</v>
      </c>
      <c r="K622" s="44">
        <v>0</v>
      </c>
      <c r="L622" s="44">
        <v>0</v>
      </c>
      <c r="M622" s="45">
        <f>IF(Table26[[#This Row],[جایگاه سازمانی]]="عملیاتی",(Table26[[#This Row],[تعداد ماموریت شهری]]/7+Table26[[#This Row],[تعداد ماموریت جاده ای]]/3)*0.1+1,0)</f>
        <v>2.9857142857142858</v>
      </c>
      <c r="N622" s="45">
        <f ca="1">IF(Table26[[#This Row],[جایگاه سازمانی]]="دیسپچ",OFFSET(TblDispatch[[#Headers],[امتیاز]],MATCH(Table26[[#This Row],[تعداد تماس در دوره]]/'تنظیمات دوره'!$B$3,TblDispatch[کف],1),0)*'تنظیمات دوره'!$B$3,0)</f>
        <v>0</v>
      </c>
      <c r="O622" s="45">
        <f>IF(Table26[[#This Row],[جایگاه سازمانی]]="ستاد",(Table26[[#This Row],[تعداد بازدید میدانی در دوره]]/2+Table26[[#This Row],[تعداد فرماندهی حادثه در دوره]])*0.1+1,0)</f>
        <v>0</v>
      </c>
      <c r="P622" s="45">
        <f ca="1">SUM(Table26[[#This Row],[عملکرد دوره عملیاتی]:[عملکرد دوره ستادی]])</f>
        <v>2.9857142857142858</v>
      </c>
      <c r="Q622" s="43">
        <v>100</v>
      </c>
      <c r="R622" s="43">
        <f ca="1">OFFSET(Table10[[#Headers],[امتیاز]],MATCH(Table26[[#This Row],[رضایت]],Table10[کف],1),0)</f>
        <v>5</v>
      </c>
      <c r="S622" s="45" t="e">
        <f ca="1">(VLOOKUP(Table26[[#This Row],[شماره پرسنلی]],Table1[#All],16,FALSE)+Table26[[#This Row],[امتیاز کارکرد]]+Table26[[#This Row],[امتیاز رضایت]])*Table26[[#This Row],[رتبه کارمند]]*Table26[[#This Row],[امتیاز عملکرد]]</f>
        <v>#N/A</v>
      </c>
      <c r="T622" s="50" t="e">
        <f ca="1">ROUND(Table26[[#This Row],[امتیاز نهایی]]*'تنظیمات دوره'!$B$6,0)</f>
        <v>#N/A</v>
      </c>
      <c r="U622" s="46"/>
    </row>
    <row r="623" spans="1:21" x14ac:dyDescent="0.15">
      <c r="A623" s="42">
        <v>620</v>
      </c>
      <c r="B623" s="38"/>
      <c r="C623" s="90" t="e">
        <f>VLOOKUP(Table26[[#This Row],[شماره پرسنلی]],Table1[[شماره پرسنلی]:[نام خانوادگی]],2,FALSE)&amp; " " &amp; VLOOKUP(Table26[[#This Row],[شماره پرسنلی]],Table1[[شماره پرسنلی]:[نام خانوادگی]],3,FALSE)</f>
        <v>#N/A</v>
      </c>
      <c r="D623" s="39" t="s">
        <v>9</v>
      </c>
      <c r="E623" s="43" t="e">
        <f>VLOOKUP(Table26[[#This Row],[شماره پرسنلی]],Table1[#All],6,FALSE)</f>
        <v>#N/A</v>
      </c>
      <c r="F623" s="44">
        <v>324</v>
      </c>
      <c r="G623" s="45">
        <f>Table26[[#This Row],[کارکرد دوره (ساعت)]]/8*'جداول پایه'!$B$24</f>
        <v>4.05</v>
      </c>
      <c r="H623" s="44">
        <v>44</v>
      </c>
      <c r="I623" s="44">
        <v>0</v>
      </c>
      <c r="J623" s="44">
        <v>0</v>
      </c>
      <c r="K623" s="44">
        <v>0</v>
      </c>
      <c r="L623" s="44">
        <v>0</v>
      </c>
      <c r="M623" s="45">
        <f>IF(Table26[[#This Row],[جایگاه سازمانی]]="عملیاتی",(Table26[[#This Row],[تعداد ماموریت شهری]]/7+Table26[[#This Row],[تعداد ماموریت جاده ای]]/3)*0.1+1,0)</f>
        <v>1.6285714285714286</v>
      </c>
      <c r="N623" s="45">
        <f ca="1">IF(Table26[[#This Row],[جایگاه سازمانی]]="دیسپچ",OFFSET(TblDispatch[[#Headers],[امتیاز]],MATCH(Table26[[#This Row],[تعداد تماس در دوره]]/'تنظیمات دوره'!$B$3,TblDispatch[کف],1),0)*'تنظیمات دوره'!$B$3,0)</f>
        <v>0</v>
      </c>
      <c r="O623" s="45">
        <f>IF(Table26[[#This Row],[جایگاه سازمانی]]="ستاد",(Table26[[#This Row],[تعداد بازدید میدانی در دوره]]/2+Table26[[#This Row],[تعداد فرماندهی حادثه در دوره]])*0.1+1,0)</f>
        <v>0</v>
      </c>
      <c r="P623" s="45">
        <f ca="1">SUM(Table26[[#This Row],[عملکرد دوره عملیاتی]:[عملکرد دوره ستادی]])</f>
        <v>1.6285714285714286</v>
      </c>
      <c r="Q623" s="43">
        <v>100</v>
      </c>
      <c r="R623" s="43">
        <f ca="1">OFFSET(Table10[[#Headers],[امتیاز]],MATCH(Table26[[#This Row],[رضایت]],Table10[کف],1),0)</f>
        <v>5</v>
      </c>
      <c r="S623" s="45" t="e">
        <f ca="1">(VLOOKUP(Table26[[#This Row],[شماره پرسنلی]],Table1[#All],16,FALSE)+Table26[[#This Row],[امتیاز کارکرد]]+Table26[[#This Row],[امتیاز رضایت]])*Table26[[#This Row],[رتبه کارمند]]*Table26[[#This Row],[امتیاز عملکرد]]</f>
        <v>#N/A</v>
      </c>
      <c r="T623" s="50" t="e">
        <f ca="1">ROUND(Table26[[#This Row],[امتیاز نهایی]]*'تنظیمات دوره'!$B$6,0)</f>
        <v>#N/A</v>
      </c>
      <c r="U623" s="46"/>
    </row>
    <row r="624" spans="1:21" x14ac:dyDescent="0.15">
      <c r="A624" s="42">
        <v>621</v>
      </c>
      <c r="B624" s="38"/>
      <c r="C624" s="90" t="e">
        <f>VLOOKUP(Table26[[#This Row],[شماره پرسنلی]],Table1[[شماره پرسنلی]:[نام خانوادگی]],2,FALSE)&amp; " " &amp; VLOOKUP(Table26[[#This Row],[شماره پرسنلی]],Table1[[شماره پرسنلی]:[نام خانوادگی]],3,FALSE)</f>
        <v>#N/A</v>
      </c>
      <c r="D624" s="39" t="s">
        <v>9</v>
      </c>
      <c r="E624" s="43" t="e">
        <f>VLOOKUP(Table26[[#This Row],[شماره پرسنلی]],Table1[#All],6,FALSE)</f>
        <v>#N/A</v>
      </c>
      <c r="F624" s="44">
        <v>360</v>
      </c>
      <c r="G624" s="45">
        <f>Table26[[#This Row],[کارکرد دوره (ساعت)]]/8*'جداول پایه'!$B$24</f>
        <v>4.5</v>
      </c>
      <c r="H624" s="44">
        <v>91</v>
      </c>
      <c r="I624" s="44">
        <v>0</v>
      </c>
      <c r="J624" s="44">
        <v>0</v>
      </c>
      <c r="K624" s="44">
        <v>0</v>
      </c>
      <c r="L624" s="44">
        <v>0</v>
      </c>
      <c r="M624" s="45">
        <f>IF(Table26[[#This Row],[جایگاه سازمانی]]="عملیاتی",(Table26[[#This Row],[تعداد ماموریت شهری]]/7+Table26[[#This Row],[تعداد ماموریت جاده ای]]/3)*0.1+1,0)</f>
        <v>2.2999999999999998</v>
      </c>
      <c r="N624" s="45">
        <f ca="1">IF(Table26[[#This Row],[جایگاه سازمانی]]="دیسپچ",OFFSET(TblDispatch[[#Headers],[امتیاز]],MATCH(Table26[[#This Row],[تعداد تماس در دوره]]/'تنظیمات دوره'!$B$3,TblDispatch[کف],1),0)*'تنظیمات دوره'!$B$3,0)</f>
        <v>0</v>
      </c>
      <c r="O624" s="45">
        <f>IF(Table26[[#This Row],[جایگاه سازمانی]]="ستاد",(Table26[[#This Row],[تعداد بازدید میدانی در دوره]]/2+Table26[[#This Row],[تعداد فرماندهی حادثه در دوره]])*0.1+1,0)</f>
        <v>0</v>
      </c>
      <c r="P624" s="45">
        <f ca="1">SUM(Table26[[#This Row],[عملکرد دوره عملیاتی]:[عملکرد دوره ستادی]])</f>
        <v>2.2999999999999998</v>
      </c>
      <c r="Q624" s="43">
        <v>100</v>
      </c>
      <c r="R624" s="43">
        <f ca="1">OFFSET(Table10[[#Headers],[امتیاز]],MATCH(Table26[[#This Row],[رضایت]],Table10[کف],1),0)</f>
        <v>5</v>
      </c>
      <c r="S624" s="45" t="e">
        <f ca="1">(VLOOKUP(Table26[[#This Row],[شماره پرسنلی]],Table1[#All],16,FALSE)+Table26[[#This Row],[امتیاز کارکرد]]+Table26[[#This Row],[امتیاز رضایت]])*Table26[[#This Row],[رتبه کارمند]]*Table26[[#This Row],[امتیاز عملکرد]]</f>
        <v>#N/A</v>
      </c>
      <c r="T624" s="50" t="e">
        <f ca="1">ROUND(Table26[[#This Row],[امتیاز نهایی]]*'تنظیمات دوره'!$B$6,0)</f>
        <v>#N/A</v>
      </c>
      <c r="U624" s="46"/>
    </row>
    <row r="625" spans="1:21" x14ac:dyDescent="0.15">
      <c r="A625" s="42">
        <v>622</v>
      </c>
      <c r="B625" s="38"/>
      <c r="C625" s="90" t="e">
        <f>VLOOKUP(Table26[[#This Row],[شماره پرسنلی]],Table1[[شماره پرسنلی]:[نام خانوادگی]],2,FALSE)&amp; " " &amp; VLOOKUP(Table26[[#This Row],[شماره پرسنلی]],Table1[[شماره پرسنلی]:[نام خانوادگی]],3,FALSE)</f>
        <v>#N/A</v>
      </c>
      <c r="D625" s="39" t="s">
        <v>9</v>
      </c>
      <c r="E625" s="43" t="e">
        <f>VLOOKUP(Table26[[#This Row],[شماره پرسنلی]],Table1[#All],6,FALSE)</f>
        <v>#N/A</v>
      </c>
      <c r="F625" s="44">
        <v>396</v>
      </c>
      <c r="G625" s="45">
        <f>Table26[[#This Row],[کارکرد دوره (ساعت)]]/8*'جداول پایه'!$B$24</f>
        <v>4.95</v>
      </c>
      <c r="H625" s="44">
        <v>134</v>
      </c>
      <c r="I625" s="44">
        <v>0</v>
      </c>
      <c r="J625" s="44">
        <v>0</v>
      </c>
      <c r="K625" s="44">
        <v>0</v>
      </c>
      <c r="L625" s="44">
        <v>0</v>
      </c>
      <c r="M625" s="45">
        <f>IF(Table26[[#This Row],[جایگاه سازمانی]]="عملیاتی",(Table26[[#This Row],[تعداد ماموریت شهری]]/7+Table26[[#This Row],[تعداد ماموریت جاده ای]]/3)*0.1+1,0)</f>
        <v>2.9142857142857146</v>
      </c>
      <c r="N625" s="45">
        <f ca="1">IF(Table26[[#This Row],[جایگاه سازمانی]]="دیسپچ",OFFSET(TblDispatch[[#Headers],[امتیاز]],MATCH(Table26[[#This Row],[تعداد تماس در دوره]]/'تنظیمات دوره'!$B$3,TblDispatch[کف],1),0)*'تنظیمات دوره'!$B$3,0)</f>
        <v>0</v>
      </c>
      <c r="O625" s="45">
        <f>IF(Table26[[#This Row],[جایگاه سازمانی]]="ستاد",(Table26[[#This Row],[تعداد بازدید میدانی در دوره]]/2+Table26[[#This Row],[تعداد فرماندهی حادثه در دوره]])*0.1+1,0)</f>
        <v>0</v>
      </c>
      <c r="P625" s="45">
        <f ca="1">SUM(Table26[[#This Row],[عملکرد دوره عملیاتی]:[عملکرد دوره ستادی]])</f>
        <v>2.9142857142857146</v>
      </c>
      <c r="Q625" s="43">
        <v>100</v>
      </c>
      <c r="R625" s="43">
        <f ca="1">OFFSET(Table10[[#Headers],[امتیاز]],MATCH(Table26[[#This Row],[رضایت]],Table10[کف],1),0)</f>
        <v>5</v>
      </c>
      <c r="S625" s="45" t="e">
        <f ca="1">(VLOOKUP(Table26[[#This Row],[شماره پرسنلی]],Table1[#All],16,FALSE)+Table26[[#This Row],[امتیاز کارکرد]]+Table26[[#This Row],[امتیاز رضایت]])*Table26[[#This Row],[رتبه کارمند]]*Table26[[#This Row],[امتیاز عملکرد]]</f>
        <v>#N/A</v>
      </c>
      <c r="T625" s="50" t="e">
        <f ca="1">ROUND(Table26[[#This Row],[امتیاز نهایی]]*'تنظیمات دوره'!$B$6,0)</f>
        <v>#N/A</v>
      </c>
      <c r="U625" s="46"/>
    </row>
    <row r="626" spans="1:21" x14ac:dyDescent="0.15">
      <c r="A626" s="42">
        <v>623</v>
      </c>
      <c r="B626" s="38"/>
      <c r="C626" s="90" t="e">
        <f>VLOOKUP(Table26[[#This Row],[شماره پرسنلی]],Table1[[شماره پرسنلی]:[نام خانوادگی]],2,FALSE)&amp; " " &amp; VLOOKUP(Table26[[#This Row],[شماره پرسنلی]],Table1[[شماره پرسنلی]:[نام خانوادگی]],3,FALSE)</f>
        <v>#N/A</v>
      </c>
      <c r="D626" s="39" t="s">
        <v>9</v>
      </c>
      <c r="E626" s="43" t="e">
        <f>VLOOKUP(Table26[[#This Row],[شماره پرسنلی]],Table1[#All],6,FALSE)</f>
        <v>#N/A</v>
      </c>
      <c r="F626" s="44">
        <v>408</v>
      </c>
      <c r="G626" s="45">
        <f>Table26[[#This Row],[کارکرد دوره (ساعت)]]/8*'جداول پایه'!$B$24</f>
        <v>5.1000000000000005</v>
      </c>
      <c r="H626" s="44">
        <v>157</v>
      </c>
      <c r="I626" s="44">
        <v>0</v>
      </c>
      <c r="J626" s="44">
        <v>0</v>
      </c>
      <c r="K626" s="44">
        <v>0</v>
      </c>
      <c r="L626" s="44">
        <v>0</v>
      </c>
      <c r="M626" s="45">
        <f>IF(Table26[[#This Row],[جایگاه سازمانی]]="عملیاتی",(Table26[[#This Row],[تعداد ماموریت شهری]]/7+Table26[[#This Row],[تعداد ماموریت جاده ای]]/3)*0.1+1,0)</f>
        <v>3.2428571428571429</v>
      </c>
      <c r="N626" s="45">
        <f ca="1">IF(Table26[[#This Row],[جایگاه سازمانی]]="دیسپچ",OFFSET(TblDispatch[[#Headers],[امتیاز]],MATCH(Table26[[#This Row],[تعداد تماس در دوره]]/'تنظیمات دوره'!$B$3,TblDispatch[کف],1),0)*'تنظیمات دوره'!$B$3,0)</f>
        <v>0</v>
      </c>
      <c r="O626" s="45">
        <f>IF(Table26[[#This Row],[جایگاه سازمانی]]="ستاد",(Table26[[#This Row],[تعداد بازدید میدانی در دوره]]/2+Table26[[#This Row],[تعداد فرماندهی حادثه در دوره]])*0.1+1,0)</f>
        <v>0</v>
      </c>
      <c r="P626" s="45">
        <f ca="1">SUM(Table26[[#This Row],[عملکرد دوره عملیاتی]:[عملکرد دوره ستادی]])</f>
        <v>3.2428571428571429</v>
      </c>
      <c r="Q626" s="43">
        <v>100</v>
      </c>
      <c r="R626" s="43">
        <f ca="1">OFFSET(Table10[[#Headers],[امتیاز]],MATCH(Table26[[#This Row],[رضایت]],Table10[کف],1),0)</f>
        <v>5</v>
      </c>
      <c r="S626" s="45" t="e">
        <f ca="1">(VLOOKUP(Table26[[#This Row],[شماره پرسنلی]],Table1[#All],16,FALSE)+Table26[[#This Row],[امتیاز کارکرد]]+Table26[[#This Row],[امتیاز رضایت]])*Table26[[#This Row],[رتبه کارمند]]*Table26[[#This Row],[امتیاز عملکرد]]</f>
        <v>#N/A</v>
      </c>
      <c r="T626" s="50" t="e">
        <f ca="1">ROUND(Table26[[#This Row],[امتیاز نهایی]]*'تنظیمات دوره'!$B$6,0)</f>
        <v>#N/A</v>
      </c>
      <c r="U626" s="46"/>
    </row>
    <row r="627" spans="1:21" x14ac:dyDescent="0.15">
      <c r="A627" s="42">
        <v>624</v>
      </c>
      <c r="B627" s="38"/>
      <c r="C627" s="90" t="e">
        <f>VLOOKUP(Table26[[#This Row],[شماره پرسنلی]],Table1[[شماره پرسنلی]:[نام خانوادگی]],2,FALSE)&amp; " " &amp; VLOOKUP(Table26[[#This Row],[شماره پرسنلی]],Table1[[شماره پرسنلی]:[نام خانوادگی]],3,FALSE)</f>
        <v>#N/A</v>
      </c>
      <c r="D627" s="39" t="s">
        <v>9</v>
      </c>
      <c r="E627" s="43" t="e">
        <f>VLOOKUP(Table26[[#This Row],[شماره پرسنلی]],Table1[#All],6,FALSE)</f>
        <v>#N/A</v>
      </c>
      <c r="F627" s="44">
        <v>528</v>
      </c>
      <c r="G627" s="45">
        <f>Table26[[#This Row],[کارکرد دوره (ساعت)]]/8*'جداول پایه'!$B$24</f>
        <v>6.6000000000000005</v>
      </c>
      <c r="H627" s="44">
        <v>0</v>
      </c>
      <c r="I627" s="44">
        <v>3</v>
      </c>
      <c r="J627" s="44">
        <v>0</v>
      </c>
      <c r="K627" s="44">
        <v>0</v>
      </c>
      <c r="L627" s="44">
        <v>0</v>
      </c>
      <c r="M627" s="45">
        <f>IF(Table26[[#This Row],[جایگاه سازمانی]]="عملیاتی",(Table26[[#This Row],[تعداد ماموریت شهری]]/7+Table26[[#This Row],[تعداد ماموریت جاده ای]]/3)*0.1+1,0)</f>
        <v>1.1000000000000001</v>
      </c>
      <c r="N627" s="45">
        <f ca="1">IF(Table26[[#This Row],[جایگاه سازمانی]]="دیسپچ",OFFSET(TblDispatch[[#Headers],[امتیاز]],MATCH(Table26[[#This Row],[تعداد تماس در دوره]]/'تنظیمات دوره'!$B$3,TblDispatch[کف],1),0)*'تنظیمات دوره'!$B$3,0)</f>
        <v>0</v>
      </c>
      <c r="O627" s="45">
        <f>IF(Table26[[#This Row],[جایگاه سازمانی]]="ستاد",(Table26[[#This Row],[تعداد بازدید میدانی در دوره]]/2+Table26[[#This Row],[تعداد فرماندهی حادثه در دوره]])*0.1+1,0)</f>
        <v>0</v>
      </c>
      <c r="P627" s="45">
        <f ca="1">SUM(Table26[[#This Row],[عملکرد دوره عملیاتی]:[عملکرد دوره ستادی]])</f>
        <v>1.1000000000000001</v>
      </c>
      <c r="Q627" s="43">
        <v>100</v>
      </c>
      <c r="R627" s="43">
        <f ca="1">OFFSET(Table10[[#Headers],[امتیاز]],MATCH(Table26[[#This Row],[رضایت]],Table10[کف],1),0)</f>
        <v>5</v>
      </c>
      <c r="S627" s="45" t="e">
        <f ca="1">(VLOOKUP(Table26[[#This Row],[شماره پرسنلی]],Table1[#All],16,FALSE)+Table26[[#This Row],[امتیاز کارکرد]]+Table26[[#This Row],[امتیاز رضایت]])*Table26[[#This Row],[رتبه کارمند]]*Table26[[#This Row],[امتیاز عملکرد]]</f>
        <v>#N/A</v>
      </c>
      <c r="T627" s="50" t="e">
        <f ca="1">ROUND(Table26[[#This Row],[امتیاز نهایی]]*'تنظیمات دوره'!$B$6,0)</f>
        <v>#N/A</v>
      </c>
      <c r="U627" s="46"/>
    </row>
    <row r="628" spans="1:21" x14ac:dyDescent="0.15">
      <c r="A628" s="42">
        <v>625</v>
      </c>
      <c r="B628" s="38"/>
      <c r="C628" s="90" t="e">
        <f>VLOOKUP(Table26[[#This Row],[شماره پرسنلی]],Table1[[شماره پرسنلی]:[نام خانوادگی]],2,FALSE)&amp; " " &amp; VLOOKUP(Table26[[#This Row],[شماره پرسنلی]],Table1[[شماره پرسنلی]:[نام خانوادگی]],3,FALSE)</f>
        <v>#N/A</v>
      </c>
      <c r="D628" s="39" t="s">
        <v>9</v>
      </c>
      <c r="E628" s="43" t="e">
        <f>VLOOKUP(Table26[[#This Row],[شماره پرسنلی]],Table1[#All],6,FALSE)</f>
        <v>#N/A</v>
      </c>
      <c r="F628" s="44">
        <v>560</v>
      </c>
      <c r="G628" s="45">
        <f>Table26[[#This Row],[کارکرد دوره (ساعت)]]/8*'جداول پایه'!$B$24</f>
        <v>7</v>
      </c>
      <c r="H628" s="44">
        <v>225</v>
      </c>
      <c r="I628" s="44">
        <v>0</v>
      </c>
      <c r="J628" s="44">
        <v>0</v>
      </c>
      <c r="K628" s="44">
        <v>0</v>
      </c>
      <c r="L628" s="44">
        <v>0</v>
      </c>
      <c r="M628" s="45">
        <f>IF(Table26[[#This Row],[جایگاه سازمانی]]="عملیاتی",(Table26[[#This Row],[تعداد ماموریت شهری]]/7+Table26[[#This Row],[تعداد ماموریت جاده ای]]/3)*0.1+1,0)</f>
        <v>4.2142857142857153</v>
      </c>
      <c r="N628" s="45">
        <f ca="1">IF(Table26[[#This Row],[جایگاه سازمانی]]="دیسپچ",OFFSET(TblDispatch[[#Headers],[امتیاز]],MATCH(Table26[[#This Row],[تعداد تماس در دوره]]/'تنظیمات دوره'!$B$3,TblDispatch[کف],1),0)*'تنظیمات دوره'!$B$3,0)</f>
        <v>0</v>
      </c>
      <c r="O628" s="45">
        <f>IF(Table26[[#This Row],[جایگاه سازمانی]]="ستاد",(Table26[[#This Row],[تعداد بازدید میدانی در دوره]]/2+Table26[[#This Row],[تعداد فرماندهی حادثه در دوره]])*0.1+1,0)</f>
        <v>0</v>
      </c>
      <c r="P628" s="45">
        <f ca="1">SUM(Table26[[#This Row],[عملکرد دوره عملیاتی]:[عملکرد دوره ستادی]])</f>
        <v>4.2142857142857153</v>
      </c>
      <c r="Q628" s="43">
        <v>100</v>
      </c>
      <c r="R628" s="43">
        <f ca="1">OFFSET(Table10[[#Headers],[امتیاز]],MATCH(Table26[[#This Row],[رضایت]],Table10[کف],1),0)</f>
        <v>5</v>
      </c>
      <c r="S628" s="45" t="e">
        <f ca="1">(VLOOKUP(Table26[[#This Row],[شماره پرسنلی]],Table1[#All],16,FALSE)+Table26[[#This Row],[امتیاز کارکرد]]+Table26[[#This Row],[امتیاز رضایت]])*Table26[[#This Row],[رتبه کارمند]]*Table26[[#This Row],[امتیاز عملکرد]]</f>
        <v>#N/A</v>
      </c>
      <c r="T628" s="50" t="e">
        <f ca="1">ROUND(Table26[[#This Row],[امتیاز نهایی]]*'تنظیمات دوره'!$B$6,0)</f>
        <v>#N/A</v>
      </c>
      <c r="U628" s="46"/>
    </row>
    <row r="629" spans="1:21" x14ac:dyDescent="0.15">
      <c r="A629" s="42">
        <v>626</v>
      </c>
      <c r="B629" s="38"/>
      <c r="C629" s="90" t="e">
        <f>VLOOKUP(Table26[[#This Row],[شماره پرسنلی]],Table1[[شماره پرسنلی]:[نام خانوادگی]],2,FALSE)&amp; " " &amp; VLOOKUP(Table26[[#This Row],[شماره پرسنلی]],Table1[[شماره پرسنلی]:[نام خانوادگی]],3,FALSE)</f>
        <v>#N/A</v>
      </c>
      <c r="D629" s="39" t="s">
        <v>9</v>
      </c>
      <c r="E629" s="43" t="e">
        <f>VLOOKUP(Table26[[#This Row],[شماره پرسنلی]],Table1[#All],6,FALSE)</f>
        <v>#N/A</v>
      </c>
      <c r="F629" s="44">
        <v>384</v>
      </c>
      <c r="G629" s="45">
        <f>Table26[[#This Row],[کارکرد دوره (ساعت)]]/8*'جداول پایه'!$B$24</f>
        <v>4.8000000000000007</v>
      </c>
      <c r="H629" s="44">
        <v>95</v>
      </c>
      <c r="I629" s="44">
        <v>0</v>
      </c>
      <c r="J629" s="44">
        <v>0</v>
      </c>
      <c r="K629" s="44">
        <v>0</v>
      </c>
      <c r="L629" s="44">
        <v>0</v>
      </c>
      <c r="M629" s="45">
        <f>IF(Table26[[#This Row],[جایگاه سازمانی]]="عملیاتی",(Table26[[#This Row],[تعداد ماموریت شهری]]/7+Table26[[#This Row],[تعداد ماموریت جاده ای]]/3)*0.1+1,0)</f>
        <v>2.3571428571428572</v>
      </c>
      <c r="N629" s="45">
        <f ca="1">IF(Table26[[#This Row],[جایگاه سازمانی]]="دیسپچ",OFFSET(TblDispatch[[#Headers],[امتیاز]],MATCH(Table26[[#This Row],[تعداد تماس در دوره]]/'تنظیمات دوره'!$B$3,TblDispatch[کف],1),0)*'تنظیمات دوره'!$B$3,0)</f>
        <v>0</v>
      </c>
      <c r="O629" s="45">
        <f>IF(Table26[[#This Row],[جایگاه سازمانی]]="ستاد",(Table26[[#This Row],[تعداد بازدید میدانی در دوره]]/2+Table26[[#This Row],[تعداد فرماندهی حادثه در دوره]])*0.1+1,0)</f>
        <v>0</v>
      </c>
      <c r="P629" s="45">
        <f ca="1">SUM(Table26[[#This Row],[عملکرد دوره عملیاتی]:[عملکرد دوره ستادی]])</f>
        <v>2.3571428571428572</v>
      </c>
      <c r="Q629" s="43">
        <v>100</v>
      </c>
      <c r="R629" s="43">
        <f ca="1">OFFSET(Table10[[#Headers],[امتیاز]],MATCH(Table26[[#This Row],[رضایت]],Table10[کف],1),0)</f>
        <v>5</v>
      </c>
      <c r="S629" s="45" t="e">
        <f ca="1">(VLOOKUP(Table26[[#This Row],[شماره پرسنلی]],Table1[#All],16,FALSE)+Table26[[#This Row],[امتیاز کارکرد]]+Table26[[#This Row],[امتیاز رضایت]])*Table26[[#This Row],[رتبه کارمند]]*Table26[[#This Row],[امتیاز عملکرد]]</f>
        <v>#N/A</v>
      </c>
      <c r="T629" s="50" t="e">
        <f ca="1">ROUND(Table26[[#This Row],[امتیاز نهایی]]*'تنظیمات دوره'!$B$6,0)</f>
        <v>#N/A</v>
      </c>
      <c r="U629" s="46"/>
    </row>
    <row r="630" spans="1:21" x14ac:dyDescent="0.15">
      <c r="A630" s="42">
        <v>627</v>
      </c>
      <c r="B630" s="38"/>
      <c r="C630" s="90" t="e">
        <f>VLOOKUP(Table26[[#This Row],[شماره پرسنلی]],Table1[[شماره پرسنلی]:[نام خانوادگی]],2,FALSE)&amp; " " &amp; VLOOKUP(Table26[[#This Row],[شماره پرسنلی]],Table1[[شماره پرسنلی]:[نام خانوادگی]],3,FALSE)</f>
        <v>#N/A</v>
      </c>
      <c r="D630" s="39" t="s">
        <v>9</v>
      </c>
      <c r="E630" s="43" t="e">
        <f>VLOOKUP(Table26[[#This Row],[شماره پرسنلی]],Table1[#All],6,FALSE)</f>
        <v>#N/A</v>
      </c>
      <c r="F630" s="44">
        <v>632</v>
      </c>
      <c r="G630" s="45">
        <f>Table26[[#This Row],[کارکرد دوره (ساعت)]]/8*'جداول پایه'!$B$24</f>
        <v>7.9</v>
      </c>
      <c r="H630" s="44">
        <v>166</v>
      </c>
      <c r="I630" s="44">
        <v>0</v>
      </c>
      <c r="J630" s="44">
        <v>0</v>
      </c>
      <c r="K630" s="44">
        <v>0</v>
      </c>
      <c r="L630" s="44">
        <v>0</v>
      </c>
      <c r="M630" s="45">
        <f>IF(Table26[[#This Row],[جایگاه سازمانی]]="عملیاتی",(Table26[[#This Row],[تعداد ماموریت شهری]]/7+Table26[[#This Row],[تعداد ماموریت جاده ای]]/3)*0.1+1,0)</f>
        <v>3.3714285714285714</v>
      </c>
      <c r="N630" s="45">
        <f ca="1">IF(Table26[[#This Row],[جایگاه سازمانی]]="دیسپچ",OFFSET(TblDispatch[[#Headers],[امتیاز]],MATCH(Table26[[#This Row],[تعداد تماس در دوره]]/'تنظیمات دوره'!$B$3,TblDispatch[کف],1),0)*'تنظیمات دوره'!$B$3,0)</f>
        <v>0</v>
      </c>
      <c r="O630" s="45">
        <f>IF(Table26[[#This Row],[جایگاه سازمانی]]="ستاد",(Table26[[#This Row],[تعداد بازدید میدانی در دوره]]/2+Table26[[#This Row],[تعداد فرماندهی حادثه در دوره]])*0.1+1,0)</f>
        <v>0</v>
      </c>
      <c r="P630" s="45">
        <f ca="1">SUM(Table26[[#This Row],[عملکرد دوره عملیاتی]:[عملکرد دوره ستادی]])</f>
        <v>3.3714285714285714</v>
      </c>
      <c r="Q630" s="43">
        <v>100</v>
      </c>
      <c r="R630" s="43">
        <f ca="1">OFFSET(Table10[[#Headers],[امتیاز]],MATCH(Table26[[#This Row],[رضایت]],Table10[کف],1),0)</f>
        <v>5</v>
      </c>
      <c r="S630" s="45" t="e">
        <f ca="1">(VLOOKUP(Table26[[#This Row],[شماره پرسنلی]],Table1[#All],16,FALSE)+Table26[[#This Row],[امتیاز کارکرد]]+Table26[[#This Row],[امتیاز رضایت]])*Table26[[#This Row],[رتبه کارمند]]*Table26[[#This Row],[امتیاز عملکرد]]</f>
        <v>#N/A</v>
      </c>
      <c r="T630" s="50" t="e">
        <f ca="1">ROUND(Table26[[#This Row],[امتیاز نهایی]]*'تنظیمات دوره'!$B$6,0)</f>
        <v>#N/A</v>
      </c>
      <c r="U630" s="46"/>
    </row>
    <row r="631" spans="1:21" x14ac:dyDescent="0.15">
      <c r="A631" s="42">
        <v>628</v>
      </c>
      <c r="B631" s="38"/>
      <c r="C631" s="90" t="e">
        <f>VLOOKUP(Table26[[#This Row],[شماره پرسنلی]],Table1[[شماره پرسنلی]:[نام خانوادگی]],2,FALSE)&amp; " " &amp; VLOOKUP(Table26[[#This Row],[شماره پرسنلی]],Table1[[شماره پرسنلی]:[نام خانوادگی]],3,FALSE)</f>
        <v>#N/A</v>
      </c>
      <c r="D631" s="39" t="s">
        <v>9</v>
      </c>
      <c r="E631" s="43" t="e">
        <f>VLOOKUP(Table26[[#This Row],[شماره پرسنلی]],Table1[#All],6,FALSE)</f>
        <v>#N/A</v>
      </c>
      <c r="F631" s="44">
        <v>408</v>
      </c>
      <c r="G631" s="45">
        <f>Table26[[#This Row],[کارکرد دوره (ساعت)]]/8*'جداول پایه'!$B$24</f>
        <v>5.1000000000000005</v>
      </c>
      <c r="H631" s="44">
        <v>144</v>
      </c>
      <c r="I631" s="44">
        <v>0</v>
      </c>
      <c r="J631" s="44">
        <v>0</v>
      </c>
      <c r="K631" s="44">
        <v>0</v>
      </c>
      <c r="L631" s="44">
        <v>0</v>
      </c>
      <c r="M631" s="45">
        <f>IF(Table26[[#This Row],[جایگاه سازمانی]]="عملیاتی",(Table26[[#This Row],[تعداد ماموریت شهری]]/7+Table26[[#This Row],[تعداد ماموریت جاده ای]]/3)*0.1+1,0)</f>
        <v>3.0571428571428574</v>
      </c>
      <c r="N631" s="45">
        <f ca="1">IF(Table26[[#This Row],[جایگاه سازمانی]]="دیسپچ",OFFSET(TblDispatch[[#Headers],[امتیاز]],MATCH(Table26[[#This Row],[تعداد تماس در دوره]]/'تنظیمات دوره'!$B$3,TblDispatch[کف],1),0)*'تنظیمات دوره'!$B$3,0)</f>
        <v>0</v>
      </c>
      <c r="O631" s="45">
        <f>IF(Table26[[#This Row],[جایگاه سازمانی]]="ستاد",(Table26[[#This Row],[تعداد بازدید میدانی در دوره]]/2+Table26[[#This Row],[تعداد فرماندهی حادثه در دوره]])*0.1+1,0)</f>
        <v>0</v>
      </c>
      <c r="P631" s="45">
        <f ca="1">SUM(Table26[[#This Row],[عملکرد دوره عملیاتی]:[عملکرد دوره ستادی]])</f>
        <v>3.0571428571428574</v>
      </c>
      <c r="Q631" s="43">
        <v>100</v>
      </c>
      <c r="R631" s="43">
        <f ca="1">OFFSET(Table10[[#Headers],[امتیاز]],MATCH(Table26[[#This Row],[رضایت]],Table10[کف],1),0)</f>
        <v>5</v>
      </c>
      <c r="S631" s="45" t="e">
        <f ca="1">(VLOOKUP(Table26[[#This Row],[شماره پرسنلی]],Table1[#All],16,FALSE)+Table26[[#This Row],[امتیاز کارکرد]]+Table26[[#This Row],[امتیاز رضایت]])*Table26[[#This Row],[رتبه کارمند]]*Table26[[#This Row],[امتیاز عملکرد]]</f>
        <v>#N/A</v>
      </c>
      <c r="T631" s="50" t="e">
        <f ca="1">ROUND(Table26[[#This Row],[امتیاز نهایی]]*'تنظیمات دوره'!$B$6,0)</f>
        <v>#N/A</v>
      </c>
      <c r="U631" s="46"/>
    </row>
    <row r="632" spans="1:21" x14ac:dyDescent="0.15">
      <c r="A632" s="42">
        <v>629</v>
      </c>
      <c r="B632" s="38"/>
      <c r="C632" s="90" t="s">
        <v>107</v>
      </c>
      <c r="D632" s="39" t="s">
        <v>9</v>
      </c>
      <c r="E632" s="43" t="e">
        <f>VLOOKUP(Table26[[#This Row],[شماره پرسنلی]],Table1[#All],6,FALSE)</f>
        <v>#N/A</v>
      </c>
      <c r="F632" s="44">
        <v>360</v>
      </c>
      <c r="G632" s="45">
        <f>Table26[[#This Row],[کارکرد دوره (ساعت)]]/8*'جداول پایه'!$B$24</f>
        <v>4.5</v>
      </c>
      <c r="H632" s="44">
        <v>0</v>
      </c>
      <c r="I632" s="44">
        <v>24</v>
      </c>
      <c r="J632" s="44">
        <v>0</v>
      </c>
      <c r="K632" s="44">
        <v>0</v>
      </c>
      <c r="L632" s="44">
        <v>0</v>
      </c>
      <c r="M632" s="45">
        <f>IF(Table26[[#This Row],[جایگاه سازمانی]]="عملیاتی",(Table26[[#This Row],[تعداد ماموریت شهری]]/7+Table26[[#This Row],[تعداد ماموریت جاده ای]]/3)*0.1+1,0)</f>
        <v>1.8</v>
      </c>
      <c r="N632" s="45">
        <f ca="1">IF(Table26[[#This Row],[جایگاه سازمانی]]="دیسپچ",OFFSET(TblDispatch[[#Headers],[امتیاز]],MATCH(Table26[[#This Row],[تعداد تماس در دوره]]/'تنظیمات دوره'!$B$3,TblDispatch[کف],1),0)*'تنظیمات دوره'!$B$3,0)</f>
        <v>0</v>
      </c>
      <c r="O632" s="45">
        <f>IF(Table26[[#This Row],[جایگاه سازمانی]]="ستاد",(Table26[[#This Row],[تعداد بازدید میدانی در دوره]]/2+Table26[[#This Row],[تعداد فرماندهی حادثه در دوره]])*0.1+1,0)</f>
        <v>0</v>
      </c>
      <c r="P632" s="45">
        <f ca="1">SUM(Table26[[#This Row],[عملکرد دوره عملیاتی]:[عملکرد دوره ستادی]])</f>
        <v>1.8</v>
      </c>
      <c r="Q632" s="43">
        <v>100</v>
      </c>
      <c r="R632" s="43">
        <f ca="1">OFFSET(Table10[[#Headers],[امتیاز]],MATCH(Table26[[#This Row],[رضایت]],Table10[کف],1),0)</f>
        <v>5</v>
      </c>
      <c r="S632" s="45" t="e">
        <f ca="1">(VLOOKUP(Table26[[#This Row],[شماره پرسنلی]],Table1[#All],16,FALSE)+Table26[[#This Row],[امتیاز کارکرد]]+Table26[[#This Row],[امتیاز رضایت]])*Table26[[#This Row],[رتبه کارمند]]*Table26[[#This Row],[امتیاز عملکرد]]</f>
        <v>#N/A</v>
      </c>
      <c r="T632" s="50" t="e">
        <f ca="1">ROUND(Table26[[#This Row],[امتیاز نهایی]]*'تنظیمات دوره'!$B$6,0)</f>
        <v>#N/A</v>
      </c>
      <c r="U632" s="46"/>
    </row>
    <row r="633" spans="1:21" x14ac:dyDescent="0.15">
      <c r="A633" s="42">
        <v>630</v>
      </c>
      <c r="B633" s="38"/>
      <c r="C633" s="90" t="e">
        <f>VLOOKUP(Table26[[#This Row],[شماره پرسنلی]],Table1[[شماره پرسنلی]:[نام خانوادگی]],2,FALSE)&amp; " " &amp; VLOOKUP(Table26[[#This Row],[شماره پرسنلی]],Table1[[شماره پرسنلی]:[نام خانوادگی]],3,FALSE)</f>
        <v>#N/A</v>
      </c>
      <c r="D633" s="39" t="s">
        <v>9</v>
      </c>
      <c r="E633" s="43" t="e">
        <f>VLOOKUP(Table26[[#This Row],[شماره پرسنلی]],Table1[#All],6,FALSE)</f>
        <v>#N/A</v>
      </c>
      <c r="F633" s="44">
        <v>504</v>
      </c>
      <c r="G633" s="45">
        <f>Table26[[#This Row],[کارکرد دوره (ساعت)]]/8*'جداول پایه'!$B$24</f>
        <v>6.3000000000000007</v>
      </c>
      <c r="H633" s="44">
        <v>0</v>
      </c>
      <c r="I633" s="44">
        <v>25</v>
      </c>
      <c r="J633" s="44">
        <v>0</v>
      </c>
      <c r="K633" s="44">
        <v>0</v>
      </c>
      <c r="L633" s="44">
        <v>0</v>
      </c>
      <c r="M633" s="45">
        <f>IF(Table26[[#This Row],[جایگاه سازمانی]]="عملیاتی",(Table26[[#This Row],[تعداد ماموریت شهری]]/7+Table26[[#This Row],[تعداد ماموریت جاده ای]]/3)*0.1+1,0)</f>
        <v>1.8333333333333335</v>
      </c>
      <c r="N633" s="45">
        <f ca="1">IF(Table26[[#This Row],[جایگاه سازمانی]]="دیسپچ",OFFSET(TblDispatch[[#Headers],[امتیاز]],MATCH(Table26[[#This Row],[تعداد تماس در دوره]]/'تنظیمات دوره'!$B$3,TblDispatch[کف],1),0)*'تنظیمات دوره'!$B$3,0)</f>
        <v>0</v>
      </c>
      <c r="O633" s="45">
        <f>IF(Table26[[#This Row],[جایگاه سازمانی]]="ستاد",(Table26[[#This Row],[تعداد بازدید میدانی در دوره]]/2+Table26[[#This Row],[تعداد فرماندهی حادثه در دوره]])*0.1+1,0)</f>
        <v>0</v>
      </c>
      <c r="P633" s="45">
        <f ca="1">SUM(Table26[[#This Row],[عملکرد دوره عملیاتی]:[عملکرد دوره ستادی]])</f>
        <v>1.8333333333333335</v>
      </c>
      <c r="Q633" s="43">
        <v>100</v>
      </c>
      <c r="R633" s="43">
        <f ca="1">OFFSET(Table10[[#Headers],[امتیاز]],MATCH(Table26[[#This Row],[رضایت]],Table10[کف],1),0)</f>
        <v>5</v>
      </c>
      <c r="S633" s="45" t="e">
        <f ca="1">(VLOOKUP(Table26[[#This Row],[شماره پرسنلی]],Table1[#All],16,FALSE)+Table26[[#This Row],[امتیاز کارکرد]]+Table26[[#This Row],[امتیاز رضایت]])*Table26[[#This Row],[رتبه کارمند]]*Table26[[#This Row],[امتیاز عملکرد]]</f>
        <v>#N/A</v>
      </c>
      <c r="T633" s="50" t="e">
        <f ca="1">ROUND(Table26[[#This Row],[امتیاز نهایی]]*'تنظیمات دوره'!$B$6,0)</f>
        <v>#N/A</v>
      </c>
      <c r="U633" s="46"/>
    </row>
    <row r="634" spans="1:21" x14ac:dyDescent="0.15">
      <c r="A634" s="42">
        <v>631</v>
      </c>
      <c r="B634" s="38"/>
      <c r="C634" s="90" t="e">
        <f>VLOOKUP(Table26[[#This Row],[شماره پرسنلی]],Table1[[شماره پرسنلی]:[نام خانوادگی]],2,FALSE)&amp; " " &amp; VLOOKUP(Table26[[#This Row],[شماره پرسنلی]],Table1[[شماره پرسنلی]:[نام خانوادگی]],3,FALSE)</f>
        <v>#N/A</v>
      </c>
      <c r="D634" s="39" t="s">
        <v>9</v>
      </c>
      <c r="E634" s="43" t="e">
        <f>VLOOKUP(Table26[[#This Row],[شماره پرسنلی]],Table1[#All],6,FALSE)</f>
        <v>#N/A</v>
      </c>
      <c r="F634" s="44">
        <v>294</v>
      </c>
      <c r="G634" s="45">
        <f>Table26[[#This Row],[کارکرد دوره (ساعت)]]/8*'جداول پایه'!$B$24</f>
        <v>3.6750000000000003</v>
      </c>
      <c r="H634" s="44">
        <v>0</v>
      </c>
      <c r="I634" s="44">
        <v>20</v>
      </c>
      <c r="J634" s="44">
        <v>0</v>
      </c>
      <c r="K634" s="44">
        <v>0</v>
      </c>
      <c r="L634" s="44">
        <v>0</v>
      </c>
      <c r="M634" s="45">
        <f>IF(Table26[[#This Row],[جایگاه سازمانی]]="عملیاتی",(Table26[[#This Row],[تعداد ماموریت شهری]]/7+Table26[[#This Row],[تعداد ماموریت جاده ای]]/3)*0.1+1,0)</f>
        <v>1.6666666666666667</v>
      </c>
      <c r="N634" s="45">
        <f ca="1">IF(Table26[[#This Row],[جایگاه سازمانی]]="دیسپچ",OFFSET(TblDispatch[[#Headers],[امتیاز]],MATCH(Table26[[#This Row],[تعداد تماس در دوره]]/'تنظیمات دوره'!$B$3,TblDispatch[کف],1),0)*'تنظیمات دوره'!$B$3,0)</f>
        <v>0</v>
      </c>
      <c r="O634" s="45">
        <f>IF(Table26[[#This Row],[جایگاه سازمانی]]="ستاد",(Table26[[#This Row],[تعداد بازدید میدانی در دوره]]/2+Table26[[#This Row],[تعداد فرماندهی حادثه در دوره]])*0.1+1,0)</f>
        <v>0</v>
      </c>
      <c r="P634" s="45">
        <f ca="1">SUM(Table26[[#This Row],[عملکرد دوره عملیاتی]:[عملکرد دوره ستادی]])</f>
        <v>1.6666666666666667</v>
      </c>
      <c r="Q634" s="43">
        <v>100</v>
      </c>
      <c r="R634" s="43">
        <f ca="1">OFFSET(Table10[[#Headers],[امتیاز]],MATCH(Table26[[#This Row],[رضایت]],Table10[کف],1),0)</f>
        <v>5</v>
      </c>
      <c r="S634" s="45" t="e">
        <f ca="1">(VLOOKUP(Table26[[#This Row],[شماره پرسنلی]],Table1[#All],16,FALSE)+Table26[[#This Row],[امتیاز کارکرد]]+Table26[[#This Row],[امتیاز رضایت]])*Table26[[#This Row],[رتبه کارمند]]*Table26[[#This Row],[امتیاز عملکرد]]</f>
        <v>#N/A</v>
      </c>
      <c r="T634" s="50" t="e">
        <f ca="1">ROUND(Table26[[#This Row],[امتیاز نهایی]]*'تنظیمات دوره'!$B$6,0)</f>
        <v>#N/A</v>
      </c>
      <c r="U634" s="46"/>
    </row>
    <row r="635" spans="1:21" x14ac:dyDescent="0.15">
      <c r="A635" s="42">
        <v>632</v>
      </c>
      <c r="B635" s="38"/>
      <c r="C635" s="90" t="e">
        <f>VLOOKUP(Table26[[#This Row],[شماره پرسنلی]],Table1[[شماره پرسنلی]:[نام خانوادگی]],2,FALSE)&amp; " " &amp; VLOOKUP(Table26[[#This Row],[شماره پرسنلی]],Table1[[شماره پرسنلی]:[نام خانوادگی]],3,FALSE)</f>
        <v>#N/A</v>
      </c>
      <c r="D635" s="39" t="s">
        <v>9</v>
      </c>
      <c r="E635" s="43" t="e">
        <f>VLOOKUP(Table26[[#This Row],[شماره پرسنلی]],Table1[#All],6,FALSE)</f>
        <v>#N/A</v>
      </c>
      <c r="F635" s="44">
        <v>420</v>
      </c>
      <c r="G635" s="45">
        <f>Table26[[#This Row],[کارکرد دوره (ساعت)]]/8*'جداول پایه'!$B$24</f>
        <v>5.25</v>
      </c>
      <c r="H635" s="44">
        <v>170</v>
      </c>
      <c r="I635" s="44">
        <v>0</v>
      </c>
      <c r="J635" s="44">
        <v>0</v>
      </c>
      <c r="K635" s="44">
        <v>0</v>
      </c>
      <c r="L635" s="44">
        <v>0</v>
      </c>
      <c r="M635" s="45">
        <f>IF(Table26[[#This Row],[جایگاه سازمانی]]="عملیاتی",(Table26[[#This Row],[تعداد ماموریت شهری]]/7+Table26[[#This Row],[تعداد ماموریت جاده ای]]/3)*0.1+1,0)</f>
        <v>3.4285714285714288</v>
      </c>
      <c r="N635" s="45">
        <f ca="1">IF(Table26[[#This Row],[جایگاه سازمانی]]="دیسپچ",OFFSET(TblDispatch[[#Headers],[امتیاز]],MATCH(Table26[[#This Row],[تعداد تماس در دوره]]/'تنظیمات دوره'!$B$3,TblDispatch[کف],1),0)*'تنظیمات دوره'!$B$3,0)</f>
        <v>0</v>
      </c>
      <c r="O635" s="45">
        <f>IF(Table26[[#This Row],[جایگاه سازمانی]]="ستاد",(Table26[[#This Row],[تعداد بازدید میدانی در دوره]]/2+Table26[[#This Row],[تعداد فرماندهی حادثه در دوره]])*0.1+1,0)</f>
        <v>0</v>
      </c>
      <c r="P635" s="45">
        <f ca="1">SUM(Table26[[#This Row],[عملکرد دوره عملیاتی]:[عملکرد دوره ستادی]])</f>
        <v>3.4285714285714288</v>
      </c>
      <c r="Q635" s="43">
        <v>100</v>
      </c>
      <c r="R635" s="43">
        <f ca="1">OFFSET(Table10[[#Headers],[امتیاز]],MATCH(Table26[[#This Row],[رضایت]],Table10[کف],1),0)</f>
        <v>5</v>
      </c>
      <c r="S635" s="45" t="e">
        <f ca="1">(VLOOKUP(Table26[[#This Row],[شماره پرسنلی]],Table1[#All],16,FALSE)+Table26[[#This Row],[امتیاز کارکرد]]+Table26[[#This Row],[امتیاز رضایت]])*Table26[[#This Row],[رتبه کارمند]]*Table26[[#This Row],[امتیاز عملکرد]]</f>
        <v>#N/A</v>
      </c>
      <c r="T635" s="50" t="e">
        <f ca="1">ROUND(Table26[[#This Row],[امتیاز نهایی]]*'تنظیمات دوره'!$B$6,0)</f>
        <v>#N/A</v>
      </c>
      <c r="U635" s="46"/>
    </row>
    <row r="636" spans="1:21" x14ac:dyDescent="0.15">
      <c r="A636" s="42">
        <v>633</v>
      </c>
      <c r="B636" s="38"/>
      <c r="C636" s="90" t="e">
        <f>VLOOKUP(Table26[[#This Row],[شماره پرسنلی]],Table1[[شماره پرسنلی]:[نام خانوادگی]],2,FALSE)&amp; " " &amp; VLOOKUP(Table26[[#This Row],[شماره پرسنلی]],Table1[[شماره پرسنلی]:[نام خانوادگی]],3,FALSE)</f>
        <v>#N/A</v>
      </c>
      <c r="D636" s="39" t="s">
        <v>9</v>
      </c>
      <c r="E636" s="43" t="e">
        <f>VLOOKUP(Table26[[#This Row],[شماره پرسنلی]],Table1[#All],6,FALSE)</f>
        <v>#N/A</v>
      </c>
      <c r="F636" s="44">
        <v>396</v>
      </c>
      <c r="G636" s="45">
        <f>Table26[[#This Row],[کارکرد دوره (ساعت)]]/8*'جداول پایه'!$B$24</f>
        <v>4.95</v>
      </c>
      <c r="H636" s="44">
        <v>9</v>
      </c>
      <c r="I636" s="44">
        <v>0</v>
      </c>
      <c r="J636" s="44">
        <v>0</v>
      </c>
      <c r="K636" s="44">
        <v>0</v>
      </c>
      <c r="L636" s="44">
        <v>0</v>
      </c>
      <c r="M636" s="45">
        <f>IF(Table26[[#This Row],[جایگاه سازمانی]]="عملیاتی",(Table26[[#This Row],[تعداد ماموریت شهری]]/7+Table26[[#This Row],[تعداد ماموریت جاده ای]]/3)*0.1+1,0)</f>
        <v>1.1285714285714286</v>
      </c>
      <c r="N636" s="45">
        <f ca="1">IF(Table26[[#This Row],[جایگاه سازمانی]]="دیسپچ",OFFSET(TblDispatch[[#Headers],[امتیاز]],MATCH(Table26[[#This Row],[تعداد تماس در دوره]]/'تنظیمات دوره'!$B$3,TblDispatch[کف],1),0)*'تنظیمات دوره'!$B$3,0)</f>
        <v>0</v>
      </c>
      <c r="O636" s="45">
        <f>IF(Table26[[#This Row],[جایگاه سازمانی]]="ستاد",(Table26[[#This Row],[تعداد بازدید میدانی در دوره]]/2+Table26[[#This Row],[تعداد فرماندهی حادثه در دوره]])*0.1+1,0)</f>
        <v>0</v>
      </c>
      <c r="P636" s="45">
        <f ca="1">SUM(Table26[[#This Row],[عملکرد دوره عملیاتی]:[عملکرد دوره ستادی]])</f>
        <v>1.1285714285714286</v>
      </c>
      <c r="Q636" s="43">
        <v>100</v>
      </c>
      <c r="R636" s="43">
        <f ca="1">OFFSET(Table10[[#Headers],[امتیاز]],MATCH(Table26[[#This Row],[رضایت]],Table10[کف],1),0)</f>
        <v>5</v>
      </c>
      <c r="S636" s="45" t="e">
        <f ca="1">(VLOOKUP(Table26[[#This Row],[شماره پرسنلی]],Table1[#All],16,FALSE)+Table26[[#This Row],[امتیاز کارکرد]]+Table26[[#This Row],[امتیاز رضایت]])*Table26[[#This Row],[رتبه کارمند]]*Table26[[#This Row],[امتیاز عملکرد]]</f>
        <v>#N/A</v>
      </c>
      <c r="T636" s="50" t="e">
        <f ca="1">ROUND(Table26[[#This Row],[امتیاز نهایی]]*'تنظیمات دوره'!$B$6,0)</f>
        <v>#N/A</v>
      </c>
      <c r="U636" s="46"/>
    </row>
    <row r="637" spans="1:21" x14ac:dyDescent="0.15">
      <c r="A637" s="42">
        <v>634</v>
      </c>
      <c r="B637" s="38"/>
      <c r="C637" s="90" t="e">
        <f>VLOOKUP(Table26[[#This Row],[شماره پرسنلی]],Table1[[شماره پرسنلی]:[نام خانوادگی]],2,FALSE)&amp; " " &amp; VLOOKUP(Table26[[#This Row],[شماره پرسنلی]],Table1[[شماره پرسنلی]:[نام خانوادگی]],3,FALSE)</f>
        <v>#N/A</v>
      </c>
      <c r="D637" s="39" t="s">
        <v>9</v>
      </c>
      <c r="E637" s="43" t="e">
        <f>VLOOKUP(Table26[[#This Row],[شماره پرسنلی]],Table1[#All],6,FALSE)</f>
        <v>#N/A</v>
      </c>
      <c r="F637" s="44">
        <v>324</v>
      </c>
      <c r="G637" s="45">
        <f>Table26[[#This Row],[کارکرد دوره (ساعت)]]/8*'جداول پایه'!$B$24</f>
        <v>4.05</v>
      </c>
      <c r="H637" s="44">
        <v>0</v>
      </c>
      <c r="I637" s="44">
        <v>12</v>
      </c>
      <c r="J637" s="44">
        <v>0</v>
      </c>
      <c r="K637" s="44">
        <v>0</v>
      </c>
      <c r="L637" s="44">
        <v>0</v>
      </c>
      <c r="M637" s="45">
        <f>IF(Table26[[#This Row],[جایگاه سازمانی]]="عملیاتی",(Table26[[#This Row],[تعداد ماموریت شهری]]/7+Table26[[#This Row],[تعداد ماموریت جاده ای]]/3)*0.1+1,0)</f>
        <v>1.4</v>
      </c>
      <c r="N637" s="45">
        <f ca="1">IF(Table26[[#This Row],[جایگاه سازمانی]]="دیسپچ",OFFSET(TblDispatch[[#Headers],[امتیاز]],MATCH(Table26[[#This Row],[تعداد تماس در دوره]]/'تنظیمات دوره'!$B$3,TblDispatch[کف],1),0)*'تنظیمات دوره'!$B$3,0)</f>
        <v>0</v>
      </c>
      <c r="O637" s="45">
        <f>IF(Table26[[#This Row],[جایگاه سازمانی]]="ستاد",(Table26[[#This Row],[تعداد بازدید میدانی در دوره]]/2+Table26[[#This Row],[تعداد فرماندهی حادثه در دوره]])*0.1+1,0)</f>
        <v>0</v>
      </c>
      <c r="P637" s="45">
        <f ca="1">SUM(Table26[[#This Row],[عملکرد دوره عملیاتی]:[عملکرد دوره ستادی]])</f>
        <v>1.4</v>
      </c>
      <c r="Q637" s="43">
        <v>100</v>
      </c>
      <c r="R637" s="43">
        <f ca="1">OFFSET(Table10[[#Headers],[امتیاز]],MATCH(Table26[[#This Row],[رضایت]],Table10[کف],1),0)</f>
        <v>5</v>
      </c>
      <c r="S637" s="45" t="e">
        <f ca="1">(VLOOKUP(Table26[[#This Row],[شماره پرسنلی]],Table1[#All],16,FALSE)+Table26[[#This Row],[امتیاز کارکرد]]+Table26[[#This Row],[امتیاز رضایت]])*Table26[[#This Row],[رتبه کارمند]]*Table26[[#This Row],[امتیاز عملکرد]]</f>
        <v>#N/A</v>
      </c>
      <c r="T637" s="50" t="e">
        <f ca="1">ROUND(Table26[[#This Row],[امتیاز نهایی]]*'تنظیمات دوره'!$B$6,0)</f>
        <v>#N/A</v>
      </c>
      <c r="U637" s="46"/>
    </row>
    <row r="638" spans="1:21" x14ac:dyDescent="0.15">
      <c r="A638" s="42">
        <v>635</v>
      </c>
      <c r="B638" s="38"/>
      <c r="C638" s="90" t="e">
        <f>VLOOKUP(Table26[[#This Row],[شماره پرسنلی]],Table1[[شماره پرسنلی]:[نام خانوادگی]],2,FALSE)&amp; " " &amp; VLOOKUP(Table26[[#This Row],[شماره پرسنلی]],Table1[[شماره پرسنلی]:[نام خانوادگی]],3,FALSE)</f>
        <v>#N/A</v>
      </c>
      <c r="D638" s="39" t="s">
        <v>9</v>
      </c>
      <c r="E638" s="43" t="e">
        <f>VLOOKUP(Table26[[#This Row],[شماره پرسنلی]],Table1[#All],6,FALSE)</f>
        <v>#N/A</v>
      </c>
      <c r="F638" s="44">
        <v>444</v>
      </c>
      <c r="G638" s="45">
        <f>Table26[[#This Row],[کارکرد دوره (ساعت)]]/8*'جداول پایه'!$B$24</f>
        <v>5.5500000000000007</v>
      </c>
      <c r="H638" s="44">
        <v>4</v>
      </c>
      <c r="I638" s="44">
        <v>23</v>
      </c>
      <c r="J638" s="44">
        <v>0</v>
      </c>
      <c r="K638" s="44">
        <v>0</v>
      </c>
      <c r="L638" s="44">
        <v>0</v>
      </c>
      <c r="M638" s="45">
        <f>IF(Table26[[#This Row],[جایگاه سازمانی]]="عملیاتی",(Table26[[#This Row],[تعداد ماموریت شهری]]/7+Table26[[#This Row],[تعداد ماموریت جاده ای]]/3)*0.1+1,0)</f>
        <v>1.823809523809524</v>
      </c>
      <c r="N638" s="45">
        <f ca="1">IF(Table26[[#This Row],[جایگاه سازمانی]]="دیسپچ",OFFSET(TblDispatch[[#Headers],[امتیاز]],MATCH(Table26[[#This Row],[تعداد تماس در دوره]]/'تنظیمات دوره'!$B$3,TblDispatch[کف],1),0)*'تنظیمات دوره'!$B$3,0)</f>
        <v>0</v>
      </c>
      <c r="O638" s="45">
        <f>IF(Table26[[#This Row],[جایگاه سازمانی]]="ستاد",(Table26[[#This Row],[تعداد بازدید میدانی در دوره]]/2+Table26[[#This Row],[تعداد فرماندهی حادثه در دوره]])*0.1+1,0)</f>
        <v>0</v>
      </c>
      <c r="P638" s="45">
        <f ca="1">SUM(Table26[[#This Row],[عملکرد دوره عملیاتی]:[عملکرد دوره ستادی]])</f>
        <v>1.823809523809524</v>
      </c>
      <c r="Q638" s="43">
        <v>100</v>
      </c>
      <c r="R638" s="43">
        <f ca="1">OFFSET(Table10[[#Headers],[امتیاز]],MATCH(Table26[[#This Row],[رضایت]],Table10[کف],1),0)</f>
        <v>5</v>
      </c>
      <c r="S638" s="45" t="e">
        <f ca="1">(VLOOKUP(Table26[[#This Row],[شماره پرسنلی]],Table1[#All],16,FALSE)+Table26[[#This Row],[امتیاز کارکرد]]+Table26[[#This Row],[امتیاز رضایت]])*Table26[[#This Row],[رتبه کارمند]]*Table26[[#This Row],[امتیاز عملکرد]]</f>
        <v>#N/A</v>
      </c>
      <c r="T638" s="50" t="e">
        <f ca="1">ROUND(Table26[[#This Row],[امتیاز نهایی]]*'تنظیمات دوره'!$B$6,0)</f>
        <v>#N/A</v>
      </c>
      <c r="U638" s="46"/>
    </row>
    <row r="639" spans="1:21" x14ac:dyDescent="0.15">
      <c r="A639" s="42">
        <v>636</v>
      </c>
      <c r="B639" s="38"/>
      <c r="C639" s="90" t="e">
        <f>VLOOKUP(Table26[[#This Row],[شماره پرسنلی]],Table1[[شماره پرسنلی]:[نام خانوادگی]],2,FALSE)&amp; " " &amp; VLOOKUP(Table26[[#This Row],[شماره پرسنلی]],Table1[[شماره پرسنلی]:[نام خانوادگی]],3,FALSE)</f>
        <v>#N/A</v>
      </c>
      <c r="D639" s="39" t="s">
        <v>9</v>
      </c>
      <c r="E639" s="43" t="e">
        <f>VLOOKUP(Table26[[#This Row],[شماره پرسنلی]],Table1[#All],6,FALSE)</f>
        <v>#N/A</v>
      </c>
      <c r="F639" s="44">
        <v>444</v>
      </c>
      <c r="G639" s="45">
        <f>Table26[[#This Row],[کارکرد دوره (ساعت)]]/8*'جداول پایه'!$B$24</f>
        <v>5.5500000000000007</v>
      </c>
      <c r="H639" s="44">
        <v>200</v>
      </c>
      <c r="I639" s="44">
        <v>0</v>
      </c>
      <c r="J639" s="44">
        <v>0</v>
      </c>
      <c r="K639" s="44">
        <v>0</v>
      </c>
      <c r="L639" s="44">
        <v>0</v>
      </c>
      <c r="M639" s="45">
        <f>IF(Table26[[#This Row],[جایگاه سازمانی]]="عملیاتی",(Table26[[#This Row],[تعداد ماموریت شهری]]/7+Table26[[#This Row],[تعداد ماموریت جاده ای]]/3)*0.1+1,0)</f>
        <v>3.8571428571428577</v>
      </c>
      <c r="N639" s="45">
        <f ca="1">IF(Table26[[#This Row],[جایگاه سازمانی]]="دیسپچ",OFFSET(TblDispatch[[#Headers],[امتیاز]],MATCH(Table26[[#This Row],[تعداد تماس در دوره]]/'تنظیمات دوره'!$B$3,TblDispatch[کف],1),0)*'تنظیمات دوره'!$B$3,0)</f>
        <v>0</v>
      </c>
      <c r="O639" s="45">
        <f>IF(Table26[[#This Row],[جایگاه سازمانی]]="ستاد",(Table26[[#This Row],[تعداد بازدید میدانی در دوره]]/2+Table26[[#This Row],[تعداد فرماندهی حادثه در دوره]])*0.1+1,0)</f>
        <v>0</v>
      </c>
      <c r="P639" s="45">
        <f ca="1">SUM(Table26[[#This Row],[عملکرد دوره عملیاتی]:[عملکرد دوره ستادی]])</f>
        <v>3.8571428571428577</v>
      </c>
      <c r="Q639" s="43">
        <v>100</v>
      </c>
      <c r="R639" s="43">
        <f ca="1">OFFSET(Table10[[#Headers],[امتیاز]],MATCH(Table26[[#This Row],[رضایت]],Table10[کف],1),0)</f>
        <v>5</v>
      </c>
      <c r="S639" s="45" t="e">
        <f ca="1">(VLOOKUP(Table26[[#This Row],[شماره پرسنلی]],Table1[#All],16,FALSE)+Table26[[#This Row],[امتیاز کارکرد]]+Table26[[#This Row],[امتیاز رضایت]])*Table26[[#This Row],[رتبه کارمند]]*Table26[[#This Row],[امتیاز عملکرد]]</f>
        <v>#N/A</v>
      </c>
      <c r="T639" s="50" t="e">
        <f ca="1">ROUND(Table26[[#This Row],[امتیاز نهایی]]*'تنظیمات دوره'!$B$6,0)</f>
        <v>#N/A</v>
      </c>
      <c r="U639" s="46"/>
    </row>
    <row r="640" spans="1:21" x14ac:dyDescent="0.15">
      <c r="A640" s="42">
        <v>637</v>
      </c>
      <c r="B640" s="38"/>
      <c r="C640" s="90" t="e">
        <f>VLOOKUP(Table26[[#This Row],[شماره پرسنلی]],Table1[[شماره پرسنلی]:[نام خانوادگی]],2,FALSE)&amp; " " &amp; VLOOKUP(Table26[[#This Row],[شماره پرسنلی]],Table1[[شماره پرسنلی]:[نام خانوادگی]],3,FALSE)</f>
        <v>#N/A</v>
      </c>
      <c r="D640" s="39" t="s">
        <v>9</v>
      </c>
      <c r="E640" s="43" t="e">
        <f>VLOOKUP(Table26[[#This Row],[شماره پرسنلی]],Table1[#All],6,FALSE)</f>
        <v>#N/A</v>
      </c>
      <c r="F640" s="44">
        <v>276</v>
      </c>
      <c r="G640" s="45">
        <f>Table26[[#This Row],[کارکرد دوره (ساعت)]]/8*'جداول پایه'!$B$24</f>
        <v>3.45</v>
      </c>
      <c r="H640" s="44">
        <v>111</v>
      </c>
      <c r="I640" s="44">
        <v>0</v>
      </c>
      <c r="J640" s="44">
        <v>0</v>
      </c>
      <c r="K640" s="44">
        <v>0</v>
      </c>
      <c r="L640" s="44">
        <v>0</v>
      </c>
      <c r="M640" s="45">
        <f>IF(Table26[[#This Row],[جایگاه سازمانی]]="عملیاتی",(Table26[[#This Row],[تعداد ماموریت شهری]]/7+Table26[[#This Row],[تعداد ماموریت جاده ای]]/3)*0.1+1,0)</f>
        <v>2.5857142857142859</v>
      </c>
      <c r="N640" s="45">
        <f ca="1">IF(Table26[[#This Row],[جایگاه سازمانی]]="دیسپچ",OFFSET(TblDispatch[[#Headers],[امتیاز]],MATCH(Table26[[#This Row],[تعداد تماس در دوره]]/'تنظیمات دوره'!$B$3,TblDispatch[کف],1),0)*'تنظیمات دوره'!$B$3,0)</f>
        <v>0</v>
      </c>
      <c r="O640" s="45">
        <f>IF(Table26[[#This Row],[جایگاه سازمانی]]="ستاد",(Table26[[#This Row],[تعداد بازدید میدانی در دوره]]/2+Table26[[#This Row],[تعداد فرماندهی حادثه در دوره]])*0.1+1,0)</f>
        <v>0</v>
      </c>
      <c r="P640" s="45">
        <f ca="1">SUM(Table26[[#This Row],[عملکرد دوره عملیاتی]:[عملکرد دوره ستادی]])</f>
        <v>2.5857142857142859</v>
      </c>
      <c r="Q640" s="43">
        <v>100</v>
      </c>
      <c r="R640" s="43">
        <f ca="1">OFFSET(Table10[[#Headers],[امتیاز]],MATCH(Table26[[#This Row],[رضایت]],Table10[کف],1),0)</f>
        <v>5</v>
      </c>
      <c r="S640" s="45" t="e">
        <f ca="1">(VLOOKUP(Table26[[#This Row],[شماره پرسنلی]],Table1[#All],16,FALSE)+Table26[[#This Row],[امتیاز کارکرد]]+Table26[[#This Row],[امتیاز رضایت]])*Table26[[#This Row],[رتبه کارمند]]*Table26[[#This Row],[امتیاز عملکرد]]</f>
        <v>#N/A</v>
      </c>
      <c r="T640" s="50" t="e">
        <f ca="1">ROUND(Table26[[#This Row],[امتیاز نهایی]]*'تنظیمات دوره'!$B$6,0)</f>
        <v>#N/A</v>
      </c>
      <c r="U640" s="46"/>
    </row>
    <row r="641" spans="1:21" x14ac:dyDescent="0.15">
      <c r="A641" s="42">
        <v>638</v>
      </c>
      <c r="B641" s="38"/>
      <c r="C641" s="90" t="e">
        <f>VLOOKUP(Table26[[#This Row],[شماره پرسنلی]],Table1[[شماره پرسنلی]:[نام خانوادگی]],2,FALSE)&amp; " " &amp; VLOOKUP(Table26[[#This Row],[شماره پرسنلی]],Table1[[شماره پرسنلی]:[نام خانوادگی]],3,FALSE)</f>
        <v>#N/A</v>
      </c>
      <c r="D641" s="39" t="s">
        <v>9</v>
      </c>
      <c r="E641" s="43" t="e">
        <f>VLOOKUP(Table26[[#This Row],[شماره پرسنلی]],Table1[#All],6,FALSE)</f>
        <v>#N/A</v>
      </c>
      <c r="F641" s="44">
        <v>576</v>
      </c>
      <c r="G641" s="45">
        <f>Table26[[#This Row],[کارکرد دوره (ساعت)]]/8*'جداول پایه'!$B$24</f>
        <v>7.2</v>
      </c>
      <c r="H641" s="44">
        <v>0</v>
      </c>
      <c r="I641" s="44">
        <v>24</v>
      </c>
      <c r="J641" s="44">
        <v>0</v>
      </c>
      <c r="K641" s="44">
        <v>0</v>
      </c>
      <c r="L641" s="44">
        <v>0</v>
      </c>
      <c r="M641" s="45">
        <f>IF(Table26[[#This Row],[جایگاه سازمانی]]="عملیاتی",(Table26[[#This Row],[تعداد ماموریت شهری]]/7+Table26[[#This Row],[تعداد ماموریت جاده ای]]/3)*0.1+1,0)</f>
        <v>1.8</v>
      </c>
      <c r="N641" s="45">
        <f ca="1">IF(Table26[[#This Row],[جایگاه سازمانی]]="دیسپچ",OFFSET(TblDispatch[[#Headers],[امتیاز]],MATCH(Table26[[#This Row],[تعداد تماس در دوره]]/'تنظیمات دوره'!$B$3,TblDispatch[کف],1),0)*'تنظیمات دوره'!$B$3,0)</f>
        <v>0</v>
      </c>
      <c r="O641" s="45">
        <f>IF(Table26[[#This Row],[جایگاه سازمانی]]="ستاد",(Table26[[#This Row],[تعداد بازدید میدانی در دوره]]/2+Table26[[#This Row],[تعداد فرماندهی حادثه در دوره]])*0.1+1,0)</f>
        <v>0</v>
      </c>
      <c r="P641" s="45">
        <f ca="1">SUM(Table26[[#This Row],[عملکرد دوره عملیاتی]:[عملکرد دوره ستادی]])</f>
        <v>1.8</v>
      </c>
      <c r="Q641" s="43">
        <v>100</v>
      </c>
      <c r="R641" s="43">
        <f ca="1">OFFSET(Table10[[#Headers],[امتیاز]],MATCH(Table26[[#This Row],[رضایت]],Table10[کف],1),0)</f>
        <v>5</v>
      </c>
      <c r="S641" s="45" t="e">
        <f ca="1">(VLOOKUP(Table26[[#This Row],[شماره پرسنلی]],Table1[#All],16,FALSE)+Table26[[#This Row],[امتیاز کارکرد]]+Table26[[#This Row],[امتیاز رضایت]])*Table26[[#This Row],[رتبه کارمند]]*Table26[[#This Row],[امتیاز عملکرد]]</f>
        <v>#N/A</v>
      </c>
      <c r="T641" s="50" t="e">
        <f ca="1">ROUND(Table26[[#This Row],[امتیاز نهایی]]*'تنظیمات دوره'!$B$6,0)</f>
        <v>#N/A</v>
      </c>
      <c r="U641" s="46"/>
    </row>
    <row r="642" spans="1:21" x14ac:dyDescent="0.15">
      <c r="A642" s="42">
        <v>639</v>
      </c>
      <c r="B642" s="38"/>
      <c r="C642" s="90" t="e">
        <f>VLOOKUP(Table26[[#This Row],[شماره پرسنلی]],Table1[[شماره پرسنلی]:[نام خانوادگی]],2,FALSE)&amp; " " &amp; VLOOKUP(Table26[[#This Row],[شماره پرسنلی]],Table1[[شماره پرسنلی]:[نام خانوادگی]],3,FALSE)</f>
        <v>#N/A</v>
      </c>
      <c r="D642" s="39" t="s">
        <v>9</v>
      </c>
      <c r="E642" s="43" t="e">
        <f>VLOOKUP(Table26[[#This Row],[شماره پرسنلی]],Table1[#All],6,FALSE)</f>
        <v>#N/A</v>
      </c>
      <c r="F642" s="44">
        <v>552</v>
      </c>
      <c r="G642" s="45">
        <f>Table26[[#This Row],[کارکرد دوره (ساعت)]]/8*'جداول پایه'!$B$24</f>
        <v>6.9</v>
      </c>
      <c r="H642" s="44">
        <v>0</v>
      </c>
      <c r="I642" s="44">
        <v>32</v>
      </c>
      <c r="J642" s="44">
        <v>0</v>
      </c>
      <c r="K642" s="44">
        <v>0</v>
      </c>
      <c r="L642" s="44">
        <v>0</v>
      </c>
      <c r="M642" s="45">
        <f>IF(Table26[[#This Row],[جایگاه سازمانی]]="عملیاتی",(Table26[[#This Row],[تعداد ماموریت شهری]]/7+Table26[[#This Row],[تعداد ماموریت جاده ای]]/3)*0.1+1,0)</f>
        <v>2.0666666666666664</v>
      </c>
      <c r="N642" s="45">
        <f ca="1">IF(Table26[[#This Row],[جایگاه سازمانی]]="دیسپچ",OFFSET(TblDispatch[[#Headers],[امتیاز]],MATCH(Table26[[#This Row],[تعداد تماس در دوره]]/'تنظیمات دوره'!$B$3,TblDispatch[کف],1),0)*'تنظیمات دوره'!$B$3,0)</f>
        <v>0</v>
      </c>
      <c r="O642" s="45">
        <f>IF(Table26[[#This Row],[جایگاه سازمانی]]="ستاد",(Table26[[#This Row],[تعداد بازدید میدانی در دوره]]/2+Table26[[#This Row],[تعداد فرماندهی حادثه در دوره]])*0.1+1,0)</f>
        <v>0</v>
      </c>
      <c r="P642" s="45">
        <f ca="1">SUM(Table26[[#This Row],[عملکرد دوره عملیاتی]:[عملکرد دوره ستادی]])</f>
        <v>2.0666666666666664</v>
      </c>
      <c r="Q642" s="43">
        <v>100</v>
      </c>
      <c r="R642" s="43">
        <f ca="1">OFFSET(Table10[[#Headers],[امتیاز]],MATCH(Table26[[#This Row],[رضایت]],Table10[کف],1),0)</f>
        <v>5</v>
      </c>
      <c r="S642" s="45" t="e">
        <f ca="1">(VLOOKUP(Table26[[#This Row],[شماره پرسنلی]],Table1[#All],16,FALSE)+Table26[[#This Row],[امتیاز کارکرد]]+Table26[[#This Row],[امتیاز رضایت]])*Table26[[#This Row],[رتبه کارمند]]*Table26[[#This Row],[امتیاز عملکرد]]</f>
        <v>#N/A</v>
      </c>
      <c r="T642" s="50" t="e">
        <f ca="1">ROUND(Table26[[#This Row],[امتیاز نهایی]]*'تنظیمات دوره'!$B$6,0)</f>
        <v>#N/A</v>
      </c>
      <c r="U642" s="46"/>
    </row>
    <row r="643" spans="1:21" x14ac:dyDescent="0.15">
      <c r="A643" s="42">
        <v>640</v>
      </c>
      <c r="B643" s="38"/>
      <c r="C643" s="90" t="e">
        <f>VLOOKUP(Table26[[#This Row],[شماره پرسنلی]],Table1[[شماره پرسنلی]:[نام خانوادگی]],2,FALSE)&amp; " " &amp; VLOOKUP(Table26[[#This Row],[شماره پرسنلی]],Table1[[شماره پرسنلی]:[نام خانوادگی]],3,FALSE)</f>
        <v>#N/A</v>
      </c>
      <c r="D643" s="39" t="s">
        <v>9</v>
      </c>
      <c r="E643" s="43" t="e">
        <f>VLOOKUP(Table26[[#This Row],[شماره پرسنلی]],Table1[#All],6,FALSE)</f>
        <v>#N/A</v>
      </c>
      <c r="F643" s="44">
        <v>288</v>
      </c>
      <c r="G643" s="45">
        <f>Table26[[#This Row],[کارکرد دوره (ساعت)]]/8*'جداول پایه'!$B$24</f>
        <v>3.6</v>
      </c>
      <c r="H643" s="44">
        <v>171</v>
      </c>
      <c r="I643" s="44">
        <v>2</v>
      </c>
      <c r="J643" s="44">
        <v>0</v>
      </c>
      <c r="K643" s="44">
        <v>0</v>
      </c>
      <c r="L643" s="44">
        <v>0</v>
      </c>
      <c r="M643" s="45">
        <f>IF(Table26[[#This Row],[جایگاه سازمانی]]="عملیاتی",(Table26[[#This Row],[تعداد ماموریت شهری]]/7+Table26[[#This Row],[تعداد ماموریت جاده ای]]/3)*0.1+1,0)</f>
        <v>3.5095238095238095</v>
      </c>
      <c r="N643" s="45">
        <f ca="1">IF(Table26[[#This Row],[جایگاه سازمانی]]="دیسپچ",OFFSET(TblDispatch[[#Headers],[امتیاز]],MATCH(Table26[[#This Row],[تعداد تماس در دوره]]/'تنظیمات دوره'!$B$3,TblDispatch[کف],1),0)*'تنظیمات دوره'!$B$3,0)</f>
        <v>0</v>
      </c>
      <c r="O643" s="45">
        <f>IF(Table26[[#This Row],[جایگاه سازمانی]]="ستاد",(Table26[[#This Row],[تعداد بازدید میدانی در دوره]]/2+Table26[[#This Row],[تعداد فرماندهی حادثه در دوره]])*0.1+1,0)</f>
        <v>0</v>
      </c>
      <c r="P643" s="45">
        <f ca="1">SUM(Table26[[#This Row],[عملکرد دوره عملیاتی]:[عملکرد دوره ستادی]])</f>
        <v>3.5095238095238095</v>
      </c>
      <c r="Q643" s="43">
        <v>100</v>
      </c>
      <c r="R643" s="43">
        <f ca="1">OFFSET(Table10[[#Headers],[امتیاز]],MATCH(Table26[[#This Row],[رضایت]],Table10[کف],1),0)</f>
        <v>5</v>
      </c>
      <c r="S643" s="45" t="e">
        <f ca="1">(VLOOKUP(Table26[[#This Row],[شماره پرسنلی]],Table1[#All],16,FALSE)+Table26[[#This Row],[امتیاز کارکرد]]+Table26[[#This Row],[امتیاز رضایت]])*Table26[[#This Row],[رتبه کارمند]]*Table26[[#This Row],[امتیاز عملکرد]]</f>
        <v>#N/A</v>
      </c>
      <c r="T643" s="50" t="e">
        <f ca="1">ROUND(Table26[[#This Row],[امتیاز نهایی]]*'تنظیمات دوره'!$B$6,0)</f>
        <v>#N/A</v>
      </c>
      <c r="U643" s="46"/>
    </row>
    <row r="644" spans="1:21" x14ac:dyDescent="0.15">
      <c r="A644" s="42">
        <v>641</v>
      </c>
      <c r="B644" s="38"/>
      <c r="C644" s="90" t="e">
        <f>VLOOKUP(Table26[[#This Row],[شماره پرسنلی]],Table1[[شماره پرسنلی]:[نام خانوادگی]],2,FALSE)&amp; " " &amp; VLOOKUP(Table26[[#This Row],[شماره پرسنلی]],Table1[[شماره پرسنلی]:[نام خانوادگی]],3,FALSE)</f>
        <v>#N/A</v>
      </c>
      <c r="D644" s="39" t="s">
        <v>9</v>
      </c>
      <c r="E644" s="43" t="e">
        <f>VLOOKUP(Table26[[#This Row],[شماره پرسنلی]],Table1[#All],6,FALSE)</f>
        <v>#N/A</v>
      </c>
      <c r="F644" s="44">
        <v>456</v>
      </c>
      <c r="G644" s="45">
        <f>Table26[[#This Row],[کارکرد دوره (ساعت)]]/8*'جداول پایه'!$B$24</f>
        <v>5.7</v>
      </c>
      <c r="H644" s="44">
        <v>0</v>
      </c>
      <c r="I644" s="44">
        <v>22</v>
      </c>
      <c r="J644" s="44">
        <v>0</v>
      </c>
      <c r="K644" s="44">
        <v>0</v>
      </c>
      <c r="L644" s="44">
        <v>0</v>
      </c>
      <c r="M644" s="45">
        <f>IF(Table26[[#This Row],[جایگاه سازمانی]]="عملیاتی",(Table26[[#This Row],[تعداد ماموریت شهری]]/7+Table26[[#This Row],[تعداد ماموریت جاده ای]]/3)*0.1+1,0)</f>
        <v>1.7333333333333334</v>
      </c>
      <c r="N644" s="45">
        <f ca="1">IF(Table26[[#This Row],[جایگاه سازمانی]]="دیسپچ",OFFSET(TblDispatch[[#Headers],[امتیاز]],MATCH(Table26[[#This Row],[تعداد تماس در دوره]]/'تنظیمات دوره'!$B$3,TblDispatch[کف],1),0)*'تنظیمات دوره'!$B$3,0)</f>
        <v>0</v>
      </c>
      <c r="O644" s="45">
        <f>IF(Table26[[#This Row],[جایگاه سازمانی]]="ستاد",(Table26[[#This Row],[تعداد بازدید میدانی در دوره]]/2+Table26[[#This Row],[تعداد فرماندهی حادثه در دوره]])*0.1+1,0)</f>
        <v>0</v>
      </c>
      <c r="P644" s="45">
        <f ca="1">SUM(Table26[[#This Row],[عملکرد دوره عملیاتی]:[عملکرد دوره ستادی]])</f>
        <v>1.7333333333333334</v>
      </c>
      <c r="Q644" s="43">
        <v>100</v>
      </c>
      <c r="R644" s="43">
        <f ca="1">OFFSET(Table10[[#Headers],[امتیاز]],MATCH(Table26[[#This Row],[رضایت]],Table10[کف],1),0)</f>
        <v>5</v>
      </c>
      <c r="S644" s="45" t="e">
        <f ca="1">(VLOOKUP(Table26[[#This Row],[شماره پرسنلی]],Table1[#All],16,FALSE)+Table26[[#This Row],[امتیاز کارکرد]]+Table26[[#This Row],[امتیاز رضایت]])*Table26[[#This Row],[رتبه کارمند]]*Table26[[#This Row],[امتیاز عملکرد]]</f>
        <v>#N/A</v>
      </c>
      <c r="T644" s="50" t="e">
        <f ca="1">ROUND(Table26[[#This Row],[امتیاز نهایی]]*'تنظیمات دوره'!$B$6,0)</f>
        <v>#N/A</v>
      </c>
      <c r="U644" s="46"/>
    </row>
    <row r="645" spans="1:21" x14ac:dyDescent="0.15">
      <c r="A645" s="42">
        <v>642</v>
      </c>
      <c r="B645" s="38"/>
      <c r="C645" s="90" t="e">
        <f>VLOOKUP(Table26[[#This Row],[شماره پرسنلی]],Table1[[شماره پرسنلی]:[نام خانوادگی]],2,FALSE)&amp; " " &amp; VLOOKUP(Table26[[#This Row],[شماره پرسنلی]],Table1[[شماره پرسنلی]:[نام خانوادگی]],3,FALSE)</f>
        <v>#N/A</v>
      </c>
      <c r="D645" s="39" t="s">
        <v>9</v>
      </c>
      <c r="E645" s="43" t="e">
        <f>VLOOKUP(Table26[[#This Row],[شماره پرسنلی]],Table1[#All],6,FALSE)</f>
        <v>#N/A</v>
      </c>
      <c r="F645" s="44">
        <v>384</v>
      </c>
      <c r="G645" s="45">
        <f>Table26[[#This Row],[کارکرد دوره (ساعت)]]/8*'جداول پایه'!$B$24</f>
        <v>4.8000000000000007</v>
      </c>
      <c r="H645" s="44">
        <v>47</v>
      </c>
      <c r="I645" s="44">
        <v>0</v>
      </c>
      <c r="J645" s="44">
        <v>0</v>
      </c>
      <c r="K645" s="44">
        <v>0</v>
      </c>
      <c r="L645" s="44">
        <v>0</v>
      </c>
      <c r="M645" s="45">
        <f>IF(Table26[[#This Row],[جایگاه سازمانی]]="عملیاتی",(Table26[[#This Row],[تعداد ماموریت شهری]]/7+Table26[[#This Row],[تعداد ماموریت جاده ای]]/3)*0.1+1,0)</f>
        <v>1.6714285714285715</v>
      </c>
      <c r="N645" s="45">
        <f ca="1">IF(Table26[[#This Row],[جایگاه سازمانی]]="دیسپچ",OFFSET(TblDispatch[[#Headers],[امتیاز]],MATCH(Table26[[#This Row],[تعداد تماس در دوره]]/'تنظیمات دوره'!$B$3,TblDispatch[کف],1),0)*'تنظیمات دوره'!$B$3,0)</f>
        <v>0</v>
      </c>
      <c r="O645" s="45">
        <f>IF(Table26[[#This Row],[جایگاه سازمانی]]="ستاد",(Table26[[#This Row],[تعداد بازدید میدانی در دوره]]/2+Table26[[#This Row],[تعداد فرماندهی حادثه در دوره]])*0.1+1,0)</f>
        <v>0</v>
      </c>
      <c r="P645" s="45">
        <f ca="1">SUM(Table26[[#This Row],[عملکرد دوره عملیاتی]:[عملکرد دوره ستادی]])</f>
        <v>1.6714285714285715</v>
      </c>
      <c r="Q645" s="43">
        <v>100</v>
      </c>
      <c r="R645" s="43">
        <f ca="1">OFFSET(Table10[[#Headers],[امتیاز]],MATCH(Table26[[#This Row],[رضایت]],Table10[کف],1),0)</f>
        <v>5</v>
      </c>
      <c r="S645" s="45" t="e">
        <f ca="1">(VLOOKUP(Table26[[#This Row],[شماره پرسنلی]],Table1[#All],16,FALSE)+Table26[[#This Row],[امتیاز کارکرد]]+Table26[[#This Row],[امتیاز رضایت]])*Table26[[#This Row],[رتبه کارمند]]*Table26[[#This Row],[امتیاز عملکرد]]</f>
        <v>#N/A</v>
      </c>
      <c r="T645" s="50" t="e">
        <f ca="1">ROUND(Table26[[#This Row],[امتیاز نهایی]]*'تنظیمات دوره'!$B$6,0)</f>
        <v>#N/A</v>
      </c>
      <c r="U645" s="46"/>
    </row>
    <row r="646" spans="1:21" x14ac:dyDescent="0.15">
      <c r="A646" s="42">
        <v>643</v>
      </c>
      <c r="B646" s="38"/>
      <c r="C646" s="90" t="e">
        <f>VLOOKUP(Table26[[#This Row],[شماره پرسنلی]],Table1[[شماره پرسنلی]:[نام خانوادگی]],2,FALSE)&amp; " " &amp; VLOOKUP(Table26[[#This Row],[شماره پرسنلی]],Table1[[شماره پرسنلی]:[نام خانوادگی]],3,FALSE)</f>
        <v>#N/A</v>
      </c>
      <c r="D646" s="39" t="s">
        <v>9</v>
      </c>
      <c r="E646" s="43" t="e">
        <f>VLOOKUP(Table26[[#This Row],[شماره پرسنلی]],Table1[#All],6,FALSE)</f>
        <v>#N/A</v>
      </c>
      <c r="F646" s="44">
        <v>420</v>
      </c>
      <c r="G646" s="45">
        <f>Table26[[#This Row],[کارکرد دوره (ساعت)]]/8*'جداول پایه'!$B$24</f>
        <v>5.25</v>
      </c>
      <c r="H646" s="44">
        <v>114</v>
      </c>
      <c r="I646" s="44">
        <v>0</v>
      </c>
      <c r="J646" s="44">
        <v>0</v>
      </c>
      <c r="K646" s="44">
        <v>0</v>
      </c>
      <c r="L646" s="44">
        <v>0</v>
      </c>
      <c r="M646" s="45">
        <f>IF(Table26[[#This Row],[جایگاه سازمانی]]="عملیاتی",(Table26[[#This Row],[تعداد ماموریت شهری]]/7+Table26[[#This Row],[تعداد ماموریت جاده ای]]/3)*0.1+1,0)</f>
        <v>2.6285714285714286</v>
      </c>
      <c r="N646" s="45">
        <f ca="1">IF(Table26[[#This Row],[جایگاه سازمانی]]="دیسپچ",OFFSET(TblDispatch[[#Headers],[امتیاز]],MATCH(Table26[[#This Row],[تعداد تماس در دوره]]/'تنظیمات دوره'!$B$3,TblDispatch[کف],1),0)*'تنظیمات دوره'!$B$3,0)</f>
        <v>0</v>
      </c>
      <c r="O646" s="45">
        <f>IF(Table26[[#This Row],[جایگاه سازمانی]]="ستاد",(Table26[[#This Row],[تعداد بازدید میدانی در دوره]]/2+Table26[[#This Row],[تعداد فرماندهی حادثه در دوره]])*0.1+1,0)</f>
        <v>0</v>
      </c>
      <c r="P646" s="45">
        <f ca="1">SUM(Table26[[#This Row],[عملکرد دوره عملیاتی]:[عملکرد دوره ستادی]])</f>
        <v>2.6285714285714286</v>
      </c>
      <c r="Q646" s="43">
        <v>100</v>
      </c>
      <c r="R646" s="43">
        <f ca="1">OFFSET(Table10[[#Headers],[امتیاز]],MATCH(Table26[[#This Row],[رضایت]],Table10[کف],1),0)</f>
        <v>5</v>
      </c>
      <c r="S646" s="45" t="e">
        <f ca="1">(VLOOKUP(Table26[[#This Row],[شماره پرسنلی]],Table1[#All],16,FALSE)+Table26[[#This Row],[امتیاز کارکرد]]+Table26[[#This Row],[امتیاز رضایت]])*Table26[[#This Row],[رتبه کارمند]]*Table26[[#This Row],[امتیاز عملکرد]]</f>
        <v>#N/A</v>
      </c>
      <c r="T646" s="50" t="e">
        <f ca="1">ROUND(Table26[[#This Row],[امتیاز نهایی]]*'تنظیمات دوره'!$B$6,0)</f>
        <v>#N/A</v>
      </c>
      <c r="U646" s="46"/>
    </row>
    <row r="647" spans="1:21" x14ac:dyDescent="0.15">
      <c r="A647" s="42">
        <v>644</v>
      </c>
      <c r="B647" s="38"/>
      <c r="C647" s="90" t="e">
        <f>VLOOKUP(Table26[[#This Row],[شماره پرسنلی]],Table1[[شماره پرسنلی]:[نام خانوادگی]],2,FALSE)&amp; " " &amp; VLOOKUP(Table26[[#This Row],[شماره پرسنلی]],Table1[[شماره پرسنلی]:[نام خانوادگی]],3,FALSE)</f>
        <v>#N/A</v>
      </c>
      <c r="D647" s="39" t="s">
        <v>9</v>
      </c>
      <c r="E647" s="43" t="e">
        <f>VLOOKUP(Table26[[#This Row],[شماره پرسنلی]],Table1[#All],6,FALSE)</f>
        <v>#N/A</v>
      </c>
      <c r="F647" s="44">
        <v>408</v>
      </c>
      <c r="G647" s="45">
        <f>Table26[[#This Row],[کارکرد دوره (ساعت)]]/8*'جداول پایه'!$B$24</f>
        <v>5.1000000000000005</v>
      </c>
      <c r="H647" s="44">
        <v>120</v>
      </c>
      <c r="I647" s="44">
        <v>0</v>
      </c>
      <c r="J647" s="44">
        <v>0</v>
      </c>
      <c r="K647" s="44">
        <v>0</v>
      </c>
      <c r="L647" s="44">
        <v>0</v>
      </c>
      <c r="M647" s="45">
        <f>IF(Table26[[#This Row],[جایگاه سازمانی]]="عملیاتی",(Table26[[#This Row],[تعداد ماموریت شهری]]/7+Table26[[#This Row],[تعداد ماموریت جاده ای]]/3)*0.1+1,0)</f>
        <v>2.7142857142857144</v>
      </c>
      <c r="N647" s="45">
        <f ca="1">IF(Table26[[#This Row],[جایگاه سازمانی]]="دیسپچ",OFFSET(TblDispatch[[#Headers],[امتیاز]],MATCH(Table26[[#This Row],[تعداد تماس در دوره]]/'تنظیمات دوره'!$B$3,TblDispatch[کف],1),0)*'تنظیمات دوره'!$B$3,0)</f>
        <v>0</v>
      </c>
      <c r="O647" s="45">
        <f>IF(Table26[[#This Row],[جایگاه سازمانی]]="ستاد",(Table26[[#This Row],[تعداد بازدید میدانی در دوره]]/2+Table26[[#This Row],[تعداد فرماندهی حادثه در دوره]])*0.1+1,0)</f>
        <v>0</v>
      </c>
      <c r="P647" s="45">
        <f ca="1">SUM(Table26[[#This Row],[عملکرد دوره عملیاتی]:[عملکرد دوره ستادی]])</f>
        <v>2.7142857142857144</v>
      </c>
      <c r="Q647" s="43">
        <v>100</v>
      </c>
      <c r="R647" s="43">
        <f ca="1">OFFSET(Table10[[#Headers],[امتیاز]],MATCH(Table26[[#This Row],[رضایت]],Table10[کف],1),0)</f>
        <v>5</v>
      </c>
      <c r="S647" s="45" t="e">
        <f ca="1">(VLOOKUP(Table26[[#This Row],[شماره پرسنلی]],Table1[#All],16,FALSE)+Table26[[#This Row],[امتیاز کارکرد]]+Table26[[#This Row],[امتیاز رضایت]])*Table26[[#This Row],[رتبه کارمند]]*Table26[[#This Row],[امتیاز عملکرد]]</f>
        <v>#N/A</v>
      </c>
      <c r="T647" s="50" t="e">
        <f ca="1">ROUND(Table26[[#This Row],[امتیاز نهایی]]*'تنظیمات دوره'!$B$6,0)</f>
        <v>#N/A</v>
      </c>
      <c r="U647" s="46"/>
    </row>
    <row r="648" spans="1:21" x14ac:dyDescent="0.15">
      <c r="A648" s="42">
        <v>645</v>
      </c>
      <c r="B648" s="38"/>
      <c r="C648" s="90" t="e">
        <f>VLOOKUP(Table26[[#This Row],[شماره پرسنلی]],Table1[[شماره پرسنلی]:[نام خانوادگی]],2,FALSE)&amp; " " &amp; VLOOKUP(Table26[[#This Row],[شماره پرسنلی]],Table1[[شماره پرسنلی]:[نام خانوادگی]],3,FALSE)</f>
        <v>#N/A</v>
      </c>
      <c r="D648" s="39" t="s">
        <v>9</v>
      </c>
      <c r="E648" s="43" t="e">
        <f>VLOOKUP(Table26[[#This Row],[شماره پرسنلی]],Table1[#All],6,FALSE)</f>
        <v>#N/A</v>
      </c>
      <c r="F648" s="44">
        <v>396</v>
      </c>
      <c r="G648" s="45">
        <f>Table26[[#This Row],[کارکرد دوره (ساعت)]]/8*'جداول پایه'!$B$24</f>
        <v>4.95</v>
      </c>
      <c r="H648" s="44">
        <v>140</v>
      </c>
      <c r="I648" s="44">
        <v>2</v>
      </c>
      <c r="J648" s="44">
        <v>0</v>
      </c>
      <c r="K648" s="44">
        <v>0</v>
      </c>
      <c r="L648" s="44">
        <v>0</v>
      </c>
      <c r="M648" s="45">
        <f>IF(Table26[[#This Row],[جایگاه سازمانی]]="عملیاتی",(Table26[[#This Row],[تعداد ماموریت شهری]]/7+Table26[[#This Row],[تعداد ماموریت جاده ای]]/3)*0.1+1,0)</f>
        <v>3.0666666666666669</v>
      </c>
      <c r="N648" s="45">
        <f ca="1">IF(Table26[[#This Row],[جایگاه سازمانی]]="دیسپچ",OFFSET(TblDispatch[[#Headers],[امتیاز]],MATCH(Table26[[#This Row],[تعداد تماس در دوره]]/'تنظیمات دوره'!$B$3,TblDispatch[کف],1),0)*'تنظیمات دوره'!$B$3,0)</f>
        <v>0</v>
      </c>
      <c r="O648" s="45">
        <f>IF(Table26[[#This Row],[جایگاه سازمانی]]="ستاد",(Table26[[#This Row],[تعداد بازدید میدانی در دوره]]/2+Table26[[#This Row],[تعداد فرماندهی حادثه در دوره]])*0.1+1,0)</f>
        <v>0</v>
      </c>
      <c r="P648" s="45">
        <f ca="1">SUM(Table26[[#This Row],[عملکرد دوره عملیاتی]:[عملکرد دوره ستادی]])</f>
        <v>3.0666666666666669</v>
      </c>
      <c r="Q648" s="43">
        <v>100</v>
      </c>
      <c r="R648" s="43">
        <f ca="1">OFFSET(Table10[[#Headers],[امتیاز]],MATCH(Table26[[#This Row],[رضایت]],Table10[کف],1),0)</f>
        <v>5</v>
      </c>
      <c r="S648" s="45" t="e">
        <f ca="1">(VLOOKUP(Table26[[#This Row],[شماره پرسنلی]],Table1[#All],16,FALSE)+Table26[[#This Row],[امتیاز کارکرد]]+Table26[[#This Row],[امتیاز رضایت]])*Table26[[#This Row],[رتبه کارمند]]*Table26[[#This Row],[امتیاز عملکرد]]</f>
        <v>#N/A</v>
      </c>
      <c r="T648" s="50" t="e">
        <f ca="1">ROUND(Table26[[#This Row],[امتیاز نهایی]]*'تنظیمات دوره'!$B$6,0)</f>
        <v>#N/A</v>
      </c>
      <c r="U648" s="46"/>
    </row>
    <row r="649" spans="1:21" x14ac:dyDescent="0.15">
      <c r="A649" s="42">
        <v>646</v>
      </c>
      <c r="B649" s="38"/>
      <c r="C649" s="90" t="e">
        <f>VLOOKUP(Table26[[#This Row],[شماره پرسنلی]],Table1[[شماره پرسنلی]:[نام خانوادگی]],2,FALSE)&amp; " " &amp; VLOOKUP(Table26[[#This Row],[شماره پرسنلی]],Table1[[شماره پرسنلی]:[نام خانوادگی]],3,FALSE)</f>
        <v>#N/A</v>
      </c>
      <c r="D649" s="39" t="s">
        <v>9</v>
      </c>
      <c r="E649" s="43" t="e">
        <f>VLOOKUP(Table26[[#This Row],[شماره پرسنلی]],Table1[#All],6,FALSE)</f>
        <v>#N/A</v>
      </c>
      <c r="F649" s="44">
        <v>408</v>
      </c>
      <c r="G649" s="45">
        <f>Table26[[#This Row],[کارکرد دوره (ساعت)]]/8*'جداول پایه'!$B$24</f>
        <v>5.1000000000000005</v>
      </c>
      <c r="H649" s="44">
        <v>159</v>
      </c>
      <c r="I649" s="44">
        <v>0</v>
      </c>
      <c r="J649" s="44">
        <v>0</v>
      </c>
      <c r="K649" s="44">
        <v>0</v>
      </c>
      <c r="L649" s="44">
        <v>0</v>
      </c>
      <c r="M649" s="45">
        <f>IF(Table26[[#This Row],[جایگاه سازمانی]]="عملیاتی",(Table26[[#This Row],[تعداد ماموریت شهری]]/7+Table26[[#This Row],[تعداد ماموریت جاده ای]]/3)*0.1+1,0)</f>
        <v>3.2714285714285718</v>
      </c>
      <c r="N649" s="45">
        <f ca="1">IF(Table26[[#This Row],[جایگاه سازمانی]]="دیسپچ",OFFSET(TblDispatch[[#Headers],[امتیاز]],MATCH(Table26[[#This Row],[تعداد تماس در دوره]]/'تنظیمات دوره'!$B$3,TblDispatch[کف],1),0)*'تنظیمات دوره'!$B$3,0)</f>
        <v>0</v>
      </c>
      <c r="O649" s="45">
        <f>IF(Table26[[#This Row],[جایگاه سازمانی]]="ستاد",(Table26[[#This Row],[تعداد بازدید میدانی در دوره]]/2+Table26[[#This Row],[تعداد فرماندهی حادثه در دوره]])*0.1+1,0)</f>
        <v>0</v>
      </c>
      <c r="P649" s="45">
        <f ca="1">SUM(Table26[[#This Row],[عملکرد دوره عملیاتی]:[عملکرد دوره ستادی]])</f>
        <v>3.2714285714285718</v>
      </c>
      <c r="Q649" s="43">
        <v>100</v>
      </c>
      <c r="R649" s="43">
        <f ca="1">OFFSET(Table10[[#Headers],[امتیاز]],MATCH(Table26[[#This Row],[رضایت]],Table10[کف],1),0)</f>
        <v>5</v>
      </c>
      <c r="S649" s="45" t="e">
        <f ca="1">(VLOOKUP(Table26[[#This Row],[شماره پرسنلی]],Table1[#All],16,FALSE)+Table26[[#This Row],[امتیاز کارکرد]]+Table26[[#This Row],[امتیاز رضایت]])*Table26[[#This Row],[رتبه کارمند]]*Table26[[#This Row],[امتیاز عملکرد]]</f>
        <v>#N/A</v>
      </c>
      <c r="T649" s="50" t="e">
        <f ca="1">ROUND(Table26[[#This Row],[امتیاز نهایی]]*'تنظیمات دوره'!$B$6,0)</f>
        <v>#N/A</v>
      </c>
      <c r="U649" s="46"/>
    </row>
    <row r="650" spans="1:21" x14ac:dyDescent="0.15">
      <c r="A650" s="42">
        <v>647</v>
      </c>
      <c r="B650" s="38"/>
      <c r="C650" s="90" t="e">
        <f>VLOOKUP(Table26[[#This Row],[شماره پرسنلی]],Table1[[شماره پرسنلی]:[نام خانوادگی]],2,FALSE)&amp; " " &amp; VLOOKUP(Table26[[#This Row],[شماره پرسنلی]],Table1[[شماره پرسنلی]:[نام خانوادگی]],3,FALSE)</f>
        <v>#N/A</v>
      </c>
      <c r="D650" s="39" t="s">
        <v>9</v>
      </c>
      <c r="E650" s="43" t="e">
        <f>VLOOKUP(Table26[[#This Row],[شماره پرسنلی]],Table1[#All],6,FALSE)</f>
        <v>#N/A</v>
      </c>
      <c r="F650" s="44">
        <v>492</v>
      </c>
      <c r="G650" s="45">
        <f>Table26[[#This Row],[کارکرد دوره (ساعت)]]/8*'جداول پایه'!$B$24</f>
        <v>6.15</v>
      </c>
      <c r="H650" s="44">
        <v>0</v>
      </c>
      <c r="I650" s="44">
        <v>17</v>
      </c>
      <c r="J650" s="44">
        <v>0</v>
      </c>
      <c r="K650" s="44">
        <v>0</v>
      </c>
      <c r="L650" s="44">
        <v>0</v>
      </c>
      <c r="M650" s="45">
        <f>IF(Table26[[#This Row],[جایگاه سازمانی]]="عملیاتی",(Table26[[#This Row],[تعداد ماموریت شهری]]/7+Table26[[#This Row],[تعداد ماموریت جاده ای]]/3)*0.1+1,0)</f>
        <v>1.5666666666666669</v>
      </c>
      <c r="N650" s="45">
        <f ca="1">IF(Table26[[#This Row],[جایگاه سازمانی]]="دیسپچ",OFFSET(TblDispatch[[#Headers],[امتیاز]],MATCH(Table26[[#This Row],[تعداد تماس در دوره]]/'تنظیمات دوره'!$B$3,TblDispatch[کف],1),0)*'تنظیمات دوره'!$B$3,0)</f>
        <v>0</v>
      </c>
      <c r="O650" s="45">
        <f>IF(Table26[[#This Row],[جایگاه سازمانی]]="ستاد",(Table26[[#This Row],[تعداد بازدید میدانی در دوره]]/2+Table26[[#This Row],[تعداد فرماندهی حادثه در دوره]])*0.1+1,0)</f>
        <v>0</v>
      </c>
      <c r="P650" s="45">
        <f ca="1">SUM(Table26[[#This Row],[عملکرد دوره عملیاتی]:[عملکرد دوره ستادی]])</f>
        <v>1.5666666666666669</v>
      </c>
      <c r="Q650" s="43">
        <v>100</v>
      </c>
      <c r="R650" s="43">
        <f ca="1">OFFSET(Table10[[#Headers],[امتیاز]],MATCH(Table26[[#This Row],[رضایت]],Table10[کف],1),0)</f>
        <v>5</v>
      </c>
      <c r="S650" s="45" t="e">
        <f ca="1">(VLOOKUP(Table26[[#This Row],[شماره پرسنلی]],Table1[#All],16,FALSE)+Table26[[#This Row],[امتیاز کارکرد]]+Table26[[#This Row],[امتیاز رضایت]])*Table26[[#This Row],[رتبه کارمند]]*Table26[[#This Row],[امتیاز عملکرد]]</f>
        <v>#N/A</v>
      </c>
      <c r="T650" s="50" t="e">
        <f ca="1">ROUND(Table26[[#This Row],[امتیاز نهایی]]*'تنظیمات دوره'!$B$6,0)</f>
        <v>#N/A</v>
      </c>
      <c r="U650" s="46"/>
    </row>
    <row r="651" spans="1:21" x14ac:dyDescent="0.15">
      <c r="A651" s="42">
        <v>648</v>
      </c>
      <c r="B651" s="38"/>
      <c r="C651" s="90" t="e">
        <f>VLOOKUP(Table26[[#This Row],[شماره پرسنلی]],Table1[[شماره پرسنلی]:[نام خانوادگی]],2,FALSE)&amp; " " &amp; VLOOKUP(Table26[[#This Row],[شماره پرسنلی]],Table1[[شماره پرسنلی]:[نام خانوادگی]],3,FALSE)</f>
        <v>#N/A</v>
      </c>
      <c r="D651" s="39" t="s">
        <v>9</v>
      </c>
      <c r="E651" s="43" t="e">
        <f>VLOOKUP(Table26[[#This Row],[شماره پرسنلی]],Table1[#All],6,FALSE)</f>
        <v>#N/A</v>
      </c>
      <c r="F651" s="44">
        <v>408</v>
      </c>
      <c r="G651" s="45">
        <f>Table26[[#This Row],[کارکرد دوره (ساعت)]]/8*'جداول پایه'!$B$24</f>
        <v>5.1000000000000005</v>
      </c>
      <c r="H651" s="44">
        <v>129</v>
      </c>
      <c r="I651" s="44">
        <v>0</v>
      </c>
      <c r="J651" s="44">
        <v>0</v>
      </c>
      <c r="K651" s="44">
        <v>0</v>
      </c>
      <c r="L651" s="44">
        <v>0</v>
      </c>
      <c r="M651" s="45">
        <f>IF(Table26[[#This Row],[جایگاه سازمانی]]="عملیاتی",(Table26[[#This Row],[تعداد ماموریت شهری]]/7+Table26[[#This Row],[تعداد ماموریت جاده ای]]/3)*0.1+1,0)</f>
        <v>2.8428571428571425</v>
      </c>
      <c r="N651" s="45">
        <f ca="1">IF(Table26[[#This Row],[جایگاه سازمانی]]="دیسپچ",OFFSET(TblDispatch[[#Headers],[امتیاز]],MATCH(Table26[[#This Row],[تعداد تماس در دوره]]/'تنظیمات دوره'!$B$3,TblDispatch[کف],1),0)*'تنظیمات دوره'!$B$3,0)</f>
        <v>0</v>
      </c>
      <c r="O651" s="45">
        <f>IF(Table26[[#This Row],[جایگاه سازمانی]]="ستاد",(Table26[[#This Row],[تعداد بازدید میدانی در دوره]]/2+Table26[[#This Row],[تعداد فرماندهی حادثه در دوره]])*0.1+1,0)</f>
        <v>0</v>
      </c>
      <c r="P651" s="45">
        <f ca="1">SUM(Table26[[#This Row],[عملکرد دوره عملیاتی]:[عملکرد دوره ستادی]])</f>
        <v>2.8428571428571425</v>
      </c>
      <c r="Q651" s="43">
        <v>100</v>
      </c>
      <c r="R651" s="43">
        <f ca="1">OFFSET(Table10[[#Headers],[امتیاز]],MATCH(Table26[[#This Row],[رضایت]],Table10[کف],1),0)</f>
        <v>5</v>
      </c>
      <c r="S651" s="45" t="e">
        <f ca="1">(VLOOKUP(Table26[[#This Row],[شماره پرسنلی]],Table1[#All],16,FALSE)+Table26[[#This Row],[امتیاز کارکرد]]+Table26[[#This Row],[امتیاز رضایت]])*Table26[[#This Row],[رتبه کارمند]]*Table26[[#This Row],[امتیاز عملکرد]]</f>
        <v>#N/A</v>
      </c>
      <c r="T651" s="50" t="e">
        <f ca="1">ROUND(Table26[[#This Row],[امتیاز نهایی]]*'تنظیمات دوره'!$B$6,0)</f>
        <v>#N/A</v>
      </c>
      <c r="U651" s="46"/>
    </row>
    <row r="652" spans="1:21" x14ac:dyDescent="0.15">
      <c r="A652" s="42">
        <v>649</v>
      </c>
      <c r="B652" s="38"/>
      <c r="C652" s="90" t="e">
        <f>VLOOKUP(Table26[[#This Row],[شماره پرسنلی]],Table1[[شماره پرسنلی]:[نام خانوادگی]],2,FALSE)&amp; " " &amp; VLOOKUP(Table26[[#This Row],[شماره پرسنلی]],Table1[[شماره پرسنلی]:[نام خانوادگی]],3,FALSE)</f>
        <v>#N/A</v>
      </c>
      <c r="D652" s="39" t="s">
        <v>9</v>
      </c>
      <c r="E652" s="43" t="e">
        <f>VLOOKUP(Table26[[#This Row],[شماره پرسنلی]],Table1[#All],6,FALSE)</f>
        <v>#N/A</v>
      </c>
      <c r="F652" s="44">
        <v>360</v>
      </c>
      <c r="G652" s="45">
        <f>Table26[[#This Row],[کارکرد دوره (ساعت)]]/8*'جداول پایه'!$B$24</f>
        <v>4.5</v>
      </c>
      <c r="H652" s="44">
        <v>4</v>
      </c>
      <c r="I652" s="44">
        <v>19</v>
      </c>
      <c r="J652" s="44">
        <v>0</v>
      </c>
      <c r="K652" s="44">
        <v>0</v>
      </c>
      <c r="L652" s="44">
        <v>0</v>
      </c>
      <c r="M652" s="45">
        <f>IF(Table26[[#This Row],[جایگاه سازمانی]]="عملیاتی",(Table26[[#This Row],[تعداد ماموریت شهری]]/7+Table26[[#This Row],[تعداد ماموریت جاده ای]]/3)*0.1+1,0)</f>
        <v>1.6904761904761905</v>
      </c>
      <c r="N652" s="45">
        <f ca="1">IF(Table26[[#This Row],[جایگاه سازمانی]]="دیسپچ",OFFSET(TblDispatch[[#Headers],[امتیاز]],MATCH(Table26[[#This Row],[تعداد تماس در دوره]]/'تنظیمات دوره'!$B$3,TblDispatch[کف],1),0)*'تنظیمات دوره'!$B$3,0)</f>
        <v>0</v>
      </c>
      <c r="O652" s="45">
        <f>IF(Table26[[#This Row],[جایگاه سازمانی]]="ستاد",(Table26[[#This Row],[تعداد بازدید میدانی در دوره]]/2+Table26[[#This Row],[تعداد فرماندهی حادثه در دوره]])*0.1+1,0)</f>
        <v>0</v>
      </c>
      <c r="P652" s="45">
        <f ca="1">SUM(Table26[[#This Row],[عملکرد دوره عملیاتی]:[عملکرد دوره ستادی]])</f>
        <v>1.6904761904761905</v>
      </c>
      <c r="Q652" s="43">
        <v>100</v>
      </c>
      <c r="R652" s="43">
        <f ca="1">OFFSET(Table10[[#Headers],[امتیاز]],MATCH(Table26[[#This Row],[رضایت]],Table10[کف],1),0)</f>
        <v>5</v>
      </c>
      <c r="S652" s="45" t="e">
        <f ca="1">(VLOOKUP(Table26[[#This Row],[شماره پرسنلی]],Table1[#All],16,FALSE)+Table26[[#This Row],[امتیاز کارکرد]]+Table26[[#This Row],[امتیاز رضایت]])*Table26[[#This Row],[رتبه کارمند]]*Table26[[#This Row],[امتیاز عملکرد]]</f>
        <v>#N/A</v>
      </c>
      <c r="T652" s="50" t="e">
        <f ca="1">ROUND(Table26[[#This Row],[امتیاز نهایی]]*'تنظیمات دوره'!$B$6,0)</f>
        <v>#N/A</v>
      </c>
      <c r="U652" s="46"/>
    </row>
    <row r="653" spans="1:21" x14ac:dyDescent="0.15">
      <c r="A653" s="42">
        <v>650</v>
      </c>
      <c r="B653" s="38"/>
      <c r="C653" s="90" t="e">
        <f>VLOOKUP(Table26[[#This Row],[شماره پرسنلی]],Table1[[شماره پرسنلی]:[نام خانوادگی]],2,FALSE)&amp; " " &amp; VLOOKUP(Table26[[#This Row],[شماره پرسنلی]],Table1[[شماره پرسنلی]:[نام خانوادگی]],3,FALSE)</f>
        <v>#N/A</v>
      </c>
      <c r="D653" s="39" t="s">
        <v>9</v>
      </c>
      <c r="E653" s="43" t="e">
        <f>VLOOKUP(Table26[[#This Row],[شماره پرسنلی]],Table1[#All],6,FALSE)</f>
        <v>#N/A</v>
      </c>
      <c r="F653" s="44">
        <v>432</v>
      </c>
      <c r="G653" s="45">
        <f>Table26[[#This Row],[کارکرد دوره (ساعت)]]/8*'جداول پایه'!$B$24</f>
        <v>5.4</v>
      </c>
      <c r="H653" s="44">
        <v>214</v>
      </c>
      <c r="I653" s="44">
        <v>0</v>
      </c>
      <c r="J653" s="44">
        <v>0</v>
      </c>
      <c r="K653" s="44">
        <v>0</v>
      </c>
      <c r="L653" s="44">
        <v>0</v>
      </c>
      <c r="M653" s="45">
        <f>IF(Table26[[#This Row],[جایگاه سازمانی]]="عملیاتی",(Table26[[#This Row],[تعداد ماموریت شهری]]/7+Table26[[#This Row],[تعداد ماموریت جاده ای]]/3)*0.1+1,0)</f>
        <v>4.0571428571428569</v>
      </c>
      <c r="N653" s="45">
        <f ca="1">IF(Table26[[#This Row],[جایگاه سازمانی]]="دیسپچ",OFFSET(TblDispatch[[#Headers],[امتیاز]],MATCH(Table26[[#This Row],[تعداد تماس در دوره]]/'تنظیمات دوره'!$B$3,TblDispatch[کف],1),0)*'تنظیمات دوره'!$B$3,0)</f>
        <v>0</v>
      </c>
      <c r="O653" s="45">
        <f>IF(Table26[[#This Row],[جایگاه سازمانی]]="ستاد",(Table26[[#This Row],[تعداد بازدید میدانی در دوره]]/2+Table26[[#This Row],[تعداد فرماندهی حادثه در دوره]])*0.1+1,0)</f>
        <v>0</v>
      </c>
      <c r="P653" s="45">
        <f ca="1">SUM(Table26[[#This Row],[عملکرد دوره عملیاتی]:[عملکرد دوره ستادی]])</f>
        <v>4.0571428571428569</v>
      </c>
      <c r="Q653" s="43">
        <v>100</v>
      </c>
      <c r="R653" s="43">
        <f ca="1">OFFSET(Table10[[#Headers],[امتیاز]],MATCH(Table26[[#This Row],[رضایت]],Table10[کف],1),0)</f>
        <v>5</v>
      </c>
      <c r="S653" s="45" t="e">
        <f ca="1">(VLOOKUP(Table26[[#This Row],[شماره پرسنلی]],Table1[#All],16,FALSE)+Table26[[#This Row],[امتیاز کارکرد]]+Table26[[#This Row],[امتیاز رضایت]])*Table26[[#This Row],[رتبه کارمند]]*Table26[[#This Row],[امتیاز عملکرد]]</f>
        <v>#N/A</v>
      </c>
      <c r="T653" s="50" t="e">
        <f ca="1">ROUND(Table26[[#This Row],[امتیاز نهایی]]*'تنظیمات دوره'!$B$6,0)</f>
        <v>#N/A</v>
      </c>
      <c r="U653" s="46"/>
    </row>
    <row r="654" spans="1:21" x14ac:dyDescent="0.15">
      <c r="A654" s="42">
        <v>651</v>
      </c>
      <c r="B654" s="38"/>
      <c r="C654" s="90" t="e">
        <f>VLOOKUP(Table26[[#This Row],[شماره پرسنلی]],Table1[[شماره پرسنلی]:[نام خانوادگی]],2,FALSE)&amp; " " &amp; VLOOKUP(Table26[[#This Row],[شماره پرسنلی]],Table1[[شماره پرسنلی]:[نام خانوادگی]],3,FALSE)</f>
        <v>#N/A</v>
      </c>
      <c r="D654" s="39" t="s">
        <v>9</v>
      </c>
      <c r="E654" s="43" t="e">
        <f>VLOOKUP(Table26[[#This Row],[شماره پرسنلی]],Table1[#All],6,FALSE)</f>
        <v>#N/A</v>
      </c>
      <c r="F654" s="44">
        <v>120</v>
      </c>
      <c r="G654" s="45">
        <f>Table26[[#This Row],[کارکرد دوره (ساعت)]]/8*'جداول پایه'!$B$24</f>
        <v>1.5</v>
      </c>
      <c r="H654" s="44">
        <v>104</v>
      </c>
      <c r="I654" s="44">
        <v>0</v>
      </c>
      <c r="J654" s="44">
        <v>0</v>
      </c>
      <c r="K654" s="44">
        <v>0</v>
      </c>
      <c r="L654" s="44">
        <v>0</v>
      </c>
      <c r="M654" s="45">
        <f>IF(Table26[[#This Row],[جایگاه سازمانی]]="عملیاتی",(Table26[[#This Row],[تعداد ماموریت شهری]]/7+Table26[[#This Row],[تعداد ماموریت جاده ای]]/3)*0.1+1,0)</f>
        <v>2.4857142857142858</v>
      </c>
      <c r="N654" s="45">
        <f ca="1">IF(Table26[[#This Row],[جایگاه سازمانی]]="دیسپچ",OFFSET(TblDispatch[[#Headers],[امتیاز]],MATCH(Table26[[#This Row],[تعداد تماس در دوره]]/'تنظیمات دوره'!$B$3,TblDispatch[کف],1),0)*'تنظیمات دوره'!$B$3,0)</f>
        <v>0</v>
      </c>
      <c r="O654" s="45">
        <f>IF(Table26[[#This Row],[جایگاه سازمانی]]="ستاد",(Table26[[#This Row],[تعداد بازدید میدانی در دوره]]/2+Table26[[#This Row],[تعداد فرماندهی حادثه در دوره]])*0.1+1,0)</f>
        <v>0</v>
      </c>
      <c r="P654" s="45">
        <f ca="1">SUM(Table26[[#This Row],[عملکرد دوره عملیاتی]:[عملکرد دوره ستادی]])</f>
        <v>2.4857142857142858</v>
      </c>
      <c r="Q654" s="43">
        <v>100</v>
      </c>
      <c r="R654" s="43">
        <f ca="1">OFFSET(Table10[[#Headers],[امتیاز]],MATCH(Table26[[#This Row],[رضایت]],Table10[کف],1),0)</f>
        <v>5</v>
      </c>
      <c r="S654" s="45" t="e">
        <f ca="1">(VLOOKUP(Table26[[#This Row],[شماره پرسنلی]],Table1[#All],16,FALSE)+Table26[[#This Row],[امتیاز کارکرد]]+Table26[[#This Row],[امتیاز رضایت]])*Table26[[#This Row],[رتبه کارمند]]*Table26[[#This Row],[امتیاز عملکرد]]</f>
        <v>#N/A</v>
      </c>
      <c r="T654" s="50" t="e">
        <f ca="1">ROUND(Table26[[#This Row],[امتیاز نهایی]]*'تنظیمات دوره'!$B$6,0)</f>
        <v>#N/A</v>
      </c>
      <c r="U654" s="46"/>
    </row>
    <row r="655" spans="1:21" x14ac:dyDescent="0.15">
      <c r="A655" s="42">
        <v>652</v>
      </c>
      <c r="B655" s="38"/>
      <c r="C655" s="90" t="e">
        <f>VLOOKUP(Table26[[#This Row],[شماره پرسنلی]],Table1[[شماره پرسنلی]:[نام خانوادگی]],2,FALSE)&amp; " " &amp; VLOOKUP(Table26[[#This Row],[شماره پرسنلی]],Table1[[شماره پرسنلی]:[نام خانوادگی]],3,FALSE)</f>
        <v>#N/A</v>
      </c>
      <c r="D655" s="39" t="s">
        <v>9</v>
      </c>
      <c r="E655" s="43" t="e">
        <f>VLOOKUP(Table26[[#This Row],[شماره پرسنلی]],Table1[#All],6,FALSE)</f>
        <v>#N/A</v>
      </c>
      <c r="F655" s="44">
        <v>288</v>
      </c>
      <c r="G655" s="45">
        <f>Table26[[#This Row],[کارکرد دوره (ساعت)]]/8*'جداول پایه'!$B$24</f>
        <v>3.6</v>
      </c>
      <c r="H655" s="44">
        <v>106</v>
      </c>
      <c r="I655" s="44">
        <v>0</v>
      </c>
      <c r="J655" s="44">
        <v>0</v>
      </c>
      <c r="K655" s="44">
        <v>0</v>
      </c>
      <c r="L655" s="44">
        <v>0</v>
      </c>
      <c r="M655" s="45">
        <f>IF(Table26[[#This Row],[جایگاه سازمانی]]="عملیاتی",(Table26[[#This Row],[تعداد ماموریت شهری]]/7+Table26[[#This Row],[تعداد ماموریت جاده ای]]/3)*0.1+1,0)</f>
        <v>2.5142857142857142</v>
      </c>
      <c r="N655" s="45">
        <f ca="1">IF(Table26[[#This Row],[جایگاه سازمانی]]="دیسپچ",OFFSET(TblDispatch[[#Headers],[امتیاز]],MATCH(Table26[[#This Row],[تعداد تماس در دوره]]/'تنظیمات دوره'!$B$3,TblDispatch[کف],1),0)*'تنظیمات دوره'!$B$3,0)</f>
        <v>0</v>
      </c>
      <c r="O655" s="45">
        <f>IF(Table26[[#This Row],[جایگاه سازمانی]]="ستاد",(Table26[[#This Row],[تعداد بازدید میدانی در دوره]]/2+Table26[[#This Row],[تعداد فرماندهی حادثه در دوره]])*0.1+1,0)</f>
        <v>0</v>
      </c>
      <c r="P655" s="45">
        <f ca="1">SUM(Table26[[#This Row],[عملکرد دوره عملیاتی]:[عملکرد دوره ستادی]])</f>
        <v>2.5142857142857142</v>
      </c>
      <c r="Q655" s="43">
        <v>100</v>
      </c>
      <c r="R655" s="43">
        <f ca="1">OFFSET(Table10[[#Headers],[امتیاز]],MATCH(Table26[[#This Row],[رضایت]],Table10[کف],1),0)</f>
        <v>5</v>
      </c>
      <c r="S655" s="45" t="e">
        <f ca="1">(VLOOKUP(Table26[[#This Row],[شماره پرسنلی]],Table1[#All],16,FALSE)+Table26[[#This Row],[امتیاز کارکرد]]+Table26[[#This Row],[امتیاز رضایت]])*Table26[[#This Row],[رتبه کارمند]]*Table26[[#This Row],[امتیاز عملکرد]]</f>
        <v>#N/A</v>
      </c>
      <c r="T655" s="50" t="e">
        <f ca="1">ROUND(Table26[[#This Row],[امتیاز نهایی]]*'تنظیمات دوره'!$B$6,0)</f>
        <v>#N/A</v>
      </c>
      <c r="U655" s="46"/>
    </row>
    <row r="656" spans="1:21" x14ac:dyDescent="0.15">
      <c r="A656" s="42">
        <v>653</v>
      </c>
      <c r="B656" s="38"/>
      <c r="C656" s="90" t="e">
        <f>VLOOKUP(Table26[[#This Row],[شماره پرسنلی]],Table1[[شماره پرسنلی]:[نام خانوادگی]],2,FALSE)&amp; " " &amp; VLOOKUP(Table26[[#This Row],[شماره پرسنلی]],Table1[[شماره پرسنلی]:[نام خانوادگی]],3,FALSE)</f>
        <v>#N/A</v>
      </c>
      <c r="D656" s="39" t="s">
        <v>9</v>
      </c>
      <c r="E656" s="43" t="e">
        <f>VLOOKUP(Table26[[#This Row],[شماره پرسنلی]],Table1[#All],6,FALSE)</f>
        <v>#N/A</v>
      </c>
      <c r="F656" s="44">
        <v>336</v>
      </c>
      <c r="G656" s="45">
        <f>Table26[[#This Row],[کارکرد دوره (ساعت)]]/8*'جداول پایه'!$B$24</f>
        <v>4.2</v>
      </c>
      <c r="H656" s="44">
        <v>192</v>
      </c>
      <c r="I656" s="44">
        <v>0</v>
      </c>
      <c r="J656" s="44">
        <v>0</v>
      </c>
      <c r="K656" s="44">
        <v>0</v>
      </c>
      <c r="L656" s="44">
        <v>0</v>
      </c>
      <c r="M656" s="45">
        <f>IF(Table26[[#This Row],[جایگاه سازمانی]]="عملیاتی",(Table26[[#This Row],[تعداد ماموریت شهری]]/7+Table26[[#This Row],[تعداد ماموریت جاده ای]]/3)*0.1+1,0)</f>
        <v>3.7428571428571429</v>
      </c>
      <c r="N656" s="45">
        <f ca="1">IF(Table26[[#This Row],[جایگاه سازمانی]]="دیسپچ",OFFSET(TblDispatch[[#Headers],[امتیاز]],MATCH(Table26[[#This Row],[تعداد تماس در دوره]]/'تنظیمات دوره'!$B$3,TblDispatch[کف],1),0)*'تنظیمات دوره'!$B$3,0)</f>
        <v>0</v>
      </c>
      <c r="O656" s="45">
        <f>IF(Table26[[#This Row],[جایگاه سازمانی]]="ستاد",(Table26[[#This Row],[تعداد بازدید میدانی در دوره]]/2+Table26[[#This Row],[تعداد فرماندهی حادثه در دوره]])*0.1+1,0)</f>
        <v>0</v>
      </c>
      <c r="P656" s="45">
        <f ca="1">SUM(Table26[[#This Row],[عملکرد دوره عملیاتی]:[عملکرد دوره ستادی]])</f>
        <v>3.7428571428571429</v>
      </c>
      <c r="Q656" s="43">
        <v>100</v>
      </c>
      <c r="R656" s="43">
        <f ca="1">OFFSET(Table10[[#Headers],[امتیاز]],MATCH(Table26[[#This Row],[رضایت]],Table10[کف],1),0)</f>
        <v>5</v>
      </c>
      <c r="S656" s="45" t="e">
        <f ca="1">(VLOOKUP(Table26[[#This Row],[شماره پرسنلی]],Table1[#All],16,FALSE)+Table26[[#This Row],[امتیاز کارکرد]]+Table26[[#This Row],[امتیاز رضایت]])*Table26[[#This Row],[رتبه کارمند]]*Table26[[#This Row],[امتیاز عملکرد]]</f>
        <v>#N/A</v>
      </c>
      <c r="T656" s="50" t="e">
        <f ca="1">ROUND(Table26[[#This Row],[امتیاز نهایی]]*'تنظیمات دوره'!$B$6,0)</f>
        <v>#N/A</v>
      </c>
      <c r="U656" s="46"/>
    </row>
    <row r="657" spans="1:21" x14ac:dyDescent="0.15">
      <c r="A657" s="42">
        <v>654</v>
      </c>
      <c r="B657" s="38"/>
      <c r="C657" s="90" t="e">
        <f>VLOOKUP(Table26[[#This Row],[شماره پرسنلی]],Table1[[شماره پرسنلی]:[نام خانوادگی]],2,FALSE)&amp; " " &amp; VLOOKUP(Table26[[#This Row],[شماره پرسنلی]],Table1[[شماره پرسنلی]:[نام خانوادگی]],3,FALSE)</f>
        <v>#N/A</v>
      </c>
      <c r="D657" s="39" t="s">
        <v>9</v>
      </c>
      <c r="E657" s="43" t="e">
        <f>VLOOKUP(Table26[[#This Row],[شماره پرسنلی]],Table1[#All],6,FALSE)</f>
        <v>#N/A</v>
      </c>
      <c r="F657" s="44">
        <v>564</v>
      </c>
      <c r="G657" s="45">
        <f>Table26[[#This Row],[کارکرد دوره (ساعت)]]/8*'جداول پایه'!$B$24</f>
        <v>7.0500000000000007</v>
      </c>
      <c r="H657" s="44">
        <v>0</v>
      </c>
      <c r="I657" s="44"/>
      <c r="J657" s="44">
        <v>0</v>
      </c>
      <c r="K657" s="44">
        <v>0</v>
      </c>
      <c r="L657" s="44">
        <v>0</v>
      </c>
      <c r="M657" s="45">
        <f>IF(Table26[[#This Row],[جایگاه سازمانی]]="عملیاتی",(Table26[[#This Row],[تعداد ماموریت شهری]]/7+Table26[[#This Row],[تعداد ماموریت جاده ای]]/3)*0.1+1,0)</f>
        <v>1</v>
      </c>
      <c r="N657" s="45">
        <f ca="1">IF(Table26[[#This Row],[جایگاه سازمانی]]="دیسپچ",OFFSET(TblDispatch[[#Headers],[امتیاز]],MATCH(Table26[[#This Row],[تعداد تماس در دوره]]/'تنظیمات دوره'!$B$3,TblDispatch[کف],1),0)*'تنظیمات دوره'!$B$3,0)</f>
        <v>0</v>
      </c>
      <c r="O657" s="45">
        <f>IF(Table26[[#This Row],[جایگاه سازمانی]]="ستاد",(Table26[[#This Row],[تعداد بازدید میدانی در دوره]]/2+Table26[[#This Row],[تعداد فرماندهی حادثه در دوره]])*0.1+1,0)</f>
        <v>0</v>
      </c>
      <c r="P657" s="45">
        <f ca="1">SUM(Table26[[#This Row],[عملکرد دوره عملیاتی]:[عملکرد دوره ستادی]])</f>
        <v>1</v>
      </c>
      <c r="Q657" s="43">
        <v>100</v>
      </c>
      <c r="R657" s="43">
        <f ca="1">OFFSET(Table10[[#Headers],[امتیاز]],MATCH(Table26[[#This Row],[رضایت]],Table10[کف],1),0)</f>
        <v>5</v>
      </c>
      <c r="S657" s="45" t="e">
        <f ca="1">(VLOOKUP(Table26[[#This Row],[شماره پرسنلی]],Table1[#All],16,FALSE)+Table26[[#This Row],[امتیاز کارکرد]]+Table26[[#This Row],[امتیاز رضایت]])*Table26[[#This Row],[رتبه کارمند]]*Table26[[#This Row],[امتیاز عملکرد]]</f>
        <v>#N/A</v>
      </c>
      <c r="T657" s="50" t="e">
        <f ca="1">ROUND(Table26[[#This Row],[امتیاز نهایی]]*'تنظیمات دوره'!$B$6,0)</f>
        <v>#N/A</v>
      </c>
      <c r="U657" s="46"/>
    </row>
    <row r="658" spans="1:21" x14ac:dyDescent="0.15">
      <c r="A658" s="42">
        <v>655</v>
      </c>
      <c r="B658" s="38"/>
      <c r="C658" s="90" t="e">
        <f>VLOOKUP(Table26[[#This Row],[شماره پرسنلی]],Table1[[شماره پرسنلی]:[نام خانوادگی]],2,FALSE)&amp; " " &amp; VLOOKUP(Table26[[#This Row],[شماره پرسنلی]],Table1[[شماره پرسنلی]:[نام خانوادگی]],3,FALSE)</f>
        <v>#N/A</v>
      </c>
      <c r="D658" s="39" t="s">
        <v>9</v>
      </c>
      <c r="E658" s="43" t="e">
        <f>VLOOKUP(Table26[[#This Row],[شماره پرسنلی]],Table1[#All],6,FALSE)</f>
        <v>#N/A</v>
      </c>
      <c r="F658" s="44">
        <v>520</v>
      </c>
      <c r="G658" s="45">
        <f>Table26[[#This Row],[کارکرد دوره (ساعت)]]/8*'جداول پایه'!$B$24</f>
        <v>6.5</v>
      </c>
      <c r="H658" s="44">
        <v>177</v>
      </c>
      <c r="I658" s="44">
        <v>0</v>
      </c>
      <c r="J658" s="44">
        <v>0</v>
      </c>
      <c r="K658" s="44">
        <v>0</v>
      </c>
      <c r="L658" s="44">
        <v>0</v>
      </c>
      <c r="M658" s="45">
        <f>IF(Table26[[#This Row],[جایگاه سازمانی]]="عملیاتی",(Table26[[#This Row],[تعداد ماموریت شهری]]/7+Table26[[#This Row],[تعداد ماموریت جاده ای]]/3)*0.1+1,0)</f>
        <v>3.5285714285714285</v>
      </c>
      <c r="N658" s="45">
        <f ca="1">IF(Table26[[#This Row],[جایگاه سازمانی]]="دیسپچ",OFFSET(TblDispatch[[#Headers],[امتیاز]],MATCH(Table26[[#This Row],[تعداد تماس در دوره]]/'تنظیمات دوره'!$B$3,TblDispatch[کف],1),0)*'تنظیمات دوره'!$B$3,0)</f>
        <v>0</v>
      </c>
      <c r="O658" s="45">
        <f>IF(Table26[[#This Row],[جایگاه سازمانی]]="ستاد",(Table26[[#This Row],[تعداد بازدید میدانی در دوره]]/2+Table26[[#This Row],[تعداد فرماندهی حادثه در دوره]])*0.1+1,0)</f>
        <v>0</v>
      </c>
      <c r="P658" s="45">
        <f ca="1">SUM(Table26[[#This Row],[عملکرد دوره عملیاتی]:[عملکرد دوره ستادی]])</f>
        <v>3.5285714285714285</v>
      </c>
      <c r="Q658" s="43">
        <v>100</v>
      </c>
      <c r="R658" s="43">
        <f ca="1">OFFSET(Table10[[#Headers],[امتیاز]],MATCH(Table26[[#This Row],[رضایت]],Table10[کف],1),0)</f>
        <v>5</v>
      </c>
      <c r="S658" s="45" t="e">
        <f ca="1">(VLOOKUP(Table26[[#This Row],[شماره پرسنلی]],Table1[#All],16,FALSE)+Table26[[#This Row],[امتیاز کارکرد]]+Table26[[#This Row],[امتیاز رضایت]])*Table26[[#This Row],[رتبه کارمند]]*Table26[[#This Row],[امتیاز عملکرد]]</f>
        <v>#N/A</v>
      </c>
      <c r="T658" s="50" t="e">
        <f ca="1">ROUND(Table26[[#This Row],[امتیاز نهایی]]*'تنظیمات دوره'!$B$6,0)</f>
        <v>#N/A</v>
      </c>
      <c r="U658" s="46"/>
    </row>
    <row r="659" spans="1:21" x14ac:dyDescent="0.15">
      <c r="A659" s="42">
        <v>656</v>
      </c>
      <c r="B659" s="38"/>
      <c r="C659" s="90" t="e">
        <f>VLOOKUP(Table26[[#This Row],[شماره پرسنلی]],Table1[[شماره پرسنلی]:[نام خانوادگی]],2,FALSE)&amp; " " &amp; VLOOKUP(Table26[[#This Row],[شماره پرسنلی]],Table1[[شماره پرسنلی]:[نام خانوادگی]],3,FALSE)</f>
        <v>#N/A</v>
      </c>
      <c r="D659" s="39" t="s">
        <v>9</v>
      </c>
      <c r="E659" s="43" t="e">
        <f>VLOOKUP(Table26[[#This Row],[شماره پرسنلی]],Table1[#All],6,FALSE)</f>
        <v>#N/A</v>
      </c>
      <c r="F659" s="44">
        <v>384</v>
      </c>
      <c r="G659" s="45">
        <f>Table26[[#This Row],[کارکرد دوره (ساعت)]]/8*'جداول پایه'!$B$24</f>
        <v>4.8000000000000007</v>
      </c>
      <c r="H659" s="44">
        <v>185</v>
      </c>
      <c r="I659" s="44">
        <v>0</v>
      </c>
      <c r="J659" s="44">
        <v>0</v>
      </c>
      <c r="K659" s="44">
        <v>0</v>
      </c>
      <c r="L659" s="44">
        <v>0</v>
      </c>
      <c r="M659" s="45">
        <f>IF(Table26[[#This Row],[جایگاه سازمانی]]="عملیاتی",(Table26[[#This Row],[تعداد ماموریت شهری]]/7+Table26[[#This Row],[تعداد ماموریت جاده ای]]/3)*0.1+1,0)</f>
        <v>3.6428571428571428</v>
      </c>
      <c r="N659" s="45">
        <f ca="1">IF(Table26[[#This Row],[جایگاه سازمانی]]="دیسپچ",OFFSET(TblDispatch[[#Headers],[امتیاز]],MATCH(Table26[[#This Row],[تعداد تماس در دوره]]/'تنظیمات دوره'!$B$3,TblDispatch[کف],1),0)*'تنظیمات دوره'!$B$3,0)</f>
        <v>0</v>
      </c>
      <c r="O659" s="45">
        <f>IF(Table26[[#This Row],[جایگاه سازمانی]]="ستاد",(Table26[[#This Row],[تعداد بازدید میدانی در دوره]]/2+Table26[[#This Row],[تعداد فرماندهی حادثه در دوره]])*0.1+1,0)</f>
        <v>0</v>
      </c>
      <c r="P659" s="45">
        <f ca="1">SUM(Table26[[#This Row],[عملکرد دوره عملیاتی]:[عملکرد دوره ستادی]])</f>
        <v>3.6428571428571428</v>
      </c>
      <c r="Q659" s="43">
        <v>100</v>
      </c>
      <c r="R659" s="43">
        <f ca="1">OFFSET(Table10[[#Headers],[امتیاز]],MATCH(Table26[[#This Row],[رضایت]],Table10[کف],1),0)</f>
        <v>5</v>
      </c>
      <c r="S659" s="45" t="e">
        <f ca="1">(VLOOKUP(Table26[[#This Row],[شماره پرسنلی]],Table1[#All],16,FALSE)+Table26[[#This Row],[امتیاز کارکرد]]+Table26[[#This Row],[امتیاز رضایت]])*Table26[[#This Row],[رتبه کارمند]]*Table26[[#This Row],[امتیاز عملکرد]]</f>
        <v>#N/A</v>
      </c>
      <c r="T659" s="50" t="e">
        <f ca="1">ROUND(Table26[[#This Row],[امتیاز نهایی]]*'تنظیمات دوره'!$B$6,0)</f>
        <v>#N/A</v>
      </c>
      <c r="U659" s="46"/>
    </row>
    <row r="660" spans="1:21" x14ac:dyDescent="0.15">
      <c r="A660" s="42">
        <v>657</v>
      </c>
      <c r="B660" s="38"/>
      <c r="C660" s="90" t="e">
        <f>VLOOKUP(Table26[[#This Row],[شماره پرسنلی]],Table1[[شماره پرسنلی]:[نام خانوادگی]],2,FALSE)&amp; " " &amp; VLOOKUP(Table26[[#This Row],[شماره پرسنلی]],Table1[[شماره پرسنلی]:[نام خانوادگی]],3,FALSE)</f>
        <v>#N/A</v>
      </c>
      <c r="D660" s="39" t="s">
        <v>9</v>
      </c>
      <c r="E660" s="43" t="e">
        <f>VLOOKUP(Table26[[#This Row],[شماره پرسنلی]],Table1[#All],6,FALSE)</f>
        <v>#N/A</v>
      </c>
      <c r="F660" s="44">
        <v>528</v>
      </c>
      <c r="G660" s="45">
        <f>Table26[[#This Row],[کارکرد دوره (ساعت)]]/8*'جداول پایه'!$B$24</f>
        <v>6.6000000000000005</v>
      </c>
      <c r="H660" s="44">
        <v>217</v>
      </c>
      <c r="I660" s="44">
        <v>0</v>
      </c>
      <c r="J660" s="44">
        <v>0</v>
      </c>
      <c r="K660" s="44">
        <v>0</v>
      </c>
      <c r="L660" s="44">
        <v>0</v>
      </c>
      <c r="M660" s="45">
        <f>IF(Table26[[#This Row],[جایگاه سازمانی]]="عملیاتی",(Table26[[#This Row],[تعداد ماموریت شهری]]/7+Table26[[#This Row],[تعداد ماموریت جاده ای]]/3)*0.1+1,0)</f>
        <v>4.0999999999999996</v>
      </c>
      <c r="N660" s="45">
        <f ca="1">IF(Table26[[#This Row],[جایگاه سازمانی]]="دیسپچ",OFFSET(TblDispatch[[#Headers],[امتیاز]],MATCH(Table26[[#This Row],[تعداد تماس در دوره]]/'تنظیمات دوره'!$B$3,TblDispatch[کف],1),0)*'تنظیمات دوره'!$B$3,0)</f>
        <v>0</v>
      </c>
      <c r="O660" s="45">
        <f>IF(Table26[[#This Row],[جایگاه سازمانی]]="ستاد",(Table26[[#This Row],[تعداد بازدید میدانی در دوره]]/2+Table26[[#This Row],[تعداد فرماندهی حادثه در دوره]])*0.1+1,0)</f>
        <v>0</v>
      </c>
      <c r="P660" s="45">
        <f ca="1">SUM(Table26[[#This Row],[عملکرد دوره عملیاتی]:[عملکرد دوره ستادی]])</f>
        <v>4.0999999999999996</v>
      </c>
      <c r="Q660" s="43">
        <v>100</v>
      </c>
      <c r="R660" s="43">
        <f ca="1">OFFSET(Table10[[#Headers],[امتیاز]],MATCH(Table26[[#This Row],[رضایت]],Table10[کف],1),0)</f>
        <v>5</v>
      </c>
      <c r="S660" s="45" t="e">
        <f ca="1">(VLOOKUP(Table26[[#This Row],[شماره پرسنلی]],Table1[#All],16,FALSE)+Table26[[#This Row],[امتیاز کارکرد]]+Table26[[#This Row],[امتیاز رضایت]])*Table26[[#This Row],[رتبه کارمند]]*Table26[[#This Row],[امتیاز عملکرد]]</f>
        <v>#N/A</v>
      </c>
      <c r="T660" s="50" t="e">
        <f ca="1">ROUND(Table26[[#This Row],[امتیاز نهایی]]*'تنظیمات دوره'!$B$6,0)</f>
        <v>#N/A</v>
      </c>
      <c r="U660" s="46"/>
    </row>
    <row r="661" spans="1:21" x14ac:dyDescent="0.15">
      <c r="A661" s="42">
        <v>658</v>
      </c>
      <c r="B661" s="38"/>
      <c r="C661" s="90" t="e">
        <f>VLOOKUP(Table26[[#This Row],[شماره پرسنلی]],Table1[[شماره پرسنلی]:[نام خانوادگی]],2,FALSE)&amp; " " &amp; VLOOKUP(Table26[[#This Row],[شماره پرسنلی]],Table1[[شماره پرسنلی]:[نام خانوادگی]],3,FALSE)</f>
        <v>#N/A</v>
      </c>
      <c r="D661" s="39" t="s">
        <v>9</v>
      </c>
      <c r="E661" s="43" t="e">
        <f>VLOOKUP(Table26[[#This Row],[شماره پرسنلی]],Table1[#All],6,FALSE)</f>
        <v>#N/A</v>
      </c>
      <c r="F661" s="44">
        <v>504</v>
      </c>
      <c r="G661" s="45">
        <f>Table26[[#This Row],[کارکرد دوره (ساعت)]]/8*'جداول پایه'!$B$24</f>
        <v>6.3000000000000007</v>
      </c>
      <c r="H661" s="44">
        <v>0</v>
      </c>
      <c r="I661" s="44">
        <v>31</v>
      </c>
      <c r="J661" s="44">
        <v>0</v>
      </c>
      <c r="K661" s="44">
        <v>0</v>
      </c>
      <c r="L661" s="44">
        <v>0</v>
      </c>
      <c r="M661" s="45">
        <f>IF(Table26[[#This Row],[جایگاه سازمانی]]="عملیاتی",(Table26[[#This Row],[تعداد ماموریت شهری]]/7+Table26[[#This Row],[تعداد ماموریت جاده ای]]/3)*0.1+1,0)</f>
        <v>2.0333333333333332</v>
      </c>
      <c r="N661" s="45">
        <f ca="1">IF(Table26[[#This Row],[جایگاه سازمانی]]="دیسپچ",OFFSET(TblDispatch[[#Headers],[امتیاز]],MATCH(Table26[[#This Row],[تعداد تماس در دوره]]/'تنظیمات دوره'!$B$3,TblDispatch[کف],1),0)*'تنظیمات دوره'!$B$3,0)</f>
        <v>0</v>
      </c>
      <c r="O661" s="45">
        <f>IF(Table26[[#This Row],[جایگاه سازمانی]]="ستاد",(Table26[[#This Row],[تعداد بازدید میدانی در دوره]]/2+Table26[[#This Row],[تعداد فرماندهی حادثه در دوره]])*0.1+1,0)</f>
        <v>0</v>
      </c>
      <c r="P661" s="45">
        <f ca="1">SUM(Table26[[#This Row],[عملکرد دوره عملیاتی]:[عملکرد دوره ستادی]])</f>
        <v>2.0333333333333332</v>
      </c>
      <c r="Q661" s="43">
        <v>100</v>
      </c>
      <c r="R661" s="43">
        <f ca="1">OFFSET(Table10[[#Headers],[امتیاز]],MATCH(Table26[[#This Row],[رضایت]],Table10[کف],1),0)</f>
        <v>5</v>
      </c>
      <c r="S661" s="45" t="e">
        <f ca="1">(VLOOKUP(Table26[[#This Row],[شماره پرسنلی]],Table1[#All],16,FALSE)+Table26[[#This Row],[امتیاز کارکرد]]+Table26[[#This Row],[امتیاز رضایت]])*Table26[[#This Row],[رتبه کارمند]]*Table26[[#This Row],[امتیاز عملکرد]]</f>
        <v>#N/A</v>
      </c>
      <c r="T661" s="50" t="e">
        <f ca="1">ROUND(Table26[[#This Row],[امتیاز نهایی]]*'تنظیمات دوره'!$B$6,0)</f>
        <v>#N/A</v>
      </c>
      <c r="U661" s="46"/>
    </row>
    <row r="662" spans="1:21" x14ac:dyDescent="0.15">
      <c r="A662" s="42">
        <v>659</v>
      </c>
      <c r="B662" s="38"/>
      <c r="C662" s="90" t="e">
        <f>VLOOKUP(Table26[[#This Row],[شماره پرسنلی]],Table1[[شماره پرسنلی]:[نام خانوادگی]],2,FALSE)&amp; " " &amp; VLOOKUP(Table26[[#This Row],[شماره پرسنلی]],Table1[[شماره پرسنلی]:[نام خانوادگی]],3,FALSE)</f>
        <v>#N/A</v>
      </c>
      <c r="D662" s="39" t="s">
        <v>9</v>
      </c>
      <c r="E662" s="43" t="e">
        <f>VLOOKUP(Table26[[#This Row],[شماره پرسنلی]],Table1[#All],6,FALSE)</f>
        <v>#N/A</v>
      </c>
      <c r="F662" s="44">
        <v>480</v>
      </c>
      <c r="G662" s="45">
        <f>Table26[[#This Row],[کارکرد دوره (ساعت)]]/8*'جداول پایه'!$B$24</f>
        <v>6</v>
      </c>
      <c r="H662" s="44">
        <v>0</v>
      </c>
      <c r="I662" s="44">
        <v>36</v>
      </c>
      <c r="J662" s="44">
        <v>0</v>
      </c>
      <c r="K662" s="44">
        <v>0</v>
      </c>
      <c r="L662" s="44">
        <v>0</v>
      </c>
      <c r="M662" s="45">
        <f>IF(Table26[[#This Row],[جایگاه سازمانی]]="عملیاتی",(Table26[[#This Row],[تعداد ماموریت شهری]]/7+Table26[[#This Row],[تعداد ماموریت جاده ای]]/3)*0.1+1,0)</f>
        <v>2.2000000000000002</v>
      </c>
      <c r="N662" s="45">
        <f ca="1">IF(Table26[[#This Row],[جایگاه سازمانی]]="دیسپچ",OFFSET(TblDispatch[[#Headers],[امتیاز]],MATCH(Table26[[#This Row],[تعداد تماس در دوره]]/'تنظیمات دوره'!$B$3,TblDispatch[کف],1),0)*'تنظیمات دوره'!$B$3,0)</f>
        <v>0</v>
      </c>
      <c r="O662" s="45">
        <f>IF(Table26[[#This Row],[جایگاه سازمانی]]="ستاد",(Table26[[#This Row],[تعداد بازدید میدانی در دوره]]/2+Table26[[#This Row],[تعداد فرماندهی حادثه در دوره]])*0.1+1,0)</f>
        <v>0</v>
      </c>
      <c r="P662" s="45">
        <f ca="1">SUM(Table26[[#This Row],[عملکرد دوره عملیاتی]:[عملکرد دوره ستادی]])</f>
        <v>2.2000000000000002</v>
      </c>
      <c r="Q662" s="43">
        <v>100</v>
      </c>
      <c r="R662" s="43">
        <f ca="1">OFFSET(Table10[[#Headers],[امتیاز]],MATCH(Table26[[#This Row],[رضایت]],Table10[کف],1),0)</f>
        <v>5</v>
      </c>
      <c r="S662" s="45" t="e">
        <f ca="1">(VLOOKUP(Table26[[#This Row],[شماره پرسنلی]],Table1[#All],16,FALSE)+Table26[[#This Row],[امتیاز کارکرد]]+Table26[[#This Row],[امتیاز رضایت]])*Table26[[#This Row],[رتبه کارمند]]*Table26[[#This Row],[امتیاز عملکرد]]</f>
        <v>#N/A</v>
      </c>
      <c r="T662" s="50" t="e">
        <f ca="1">ROUND(Table26[[#This Row],[امتیاز نهایی]]*'تنظیمات دوره'!$B$6,0)</f>
        <v>#N/A</v>
      </c>
      <c r="U662" s="46"/>
    </row>
    <row r="663" spans="1:21" x14ac:dyDescent="0.15">
      <c r="A663" s="42">
        <v>660</v>
      </c>
      <c r="B663" s="38"/>
      <c r="C663" s="90" t="e">
        <f>VLOOKUP(Table26[[#This Row],[شماره پرسنلی]],Table1[[شماره پرسنلی]:[نام خانوادگی]],2,FALSE)&amp; " " &amp; VLOOKUP(Table26[[#This Row],[شماره پرسنلی]],Table1[[شماره پرسنلی]:[نام خانوادگی]],3,FALSE)</f>
        <v>#N/A</v>
      </c>
      <c r="D663" s="39" t="s">
        <v>9</v>
      </c>
      <c r="E663" s="43" t="e">
        <f>VLOOKUP(Table26[[#This Row],[شماره پرسنلی]],Table1[#All],6,FALSE)</f>
        <v>#N/A</v>
      </c>
      <c r="F663" s="44">
        <v>420</v>
      </c>
      <c r="G663" s="45">
        <f>Table26[[#This Row],[کارکرد دوره (ساعت)]]/8*'جداول پایه'!$B$24</f>
        <v>5.25</v>
      </c>
      <c r="H663" s="44">
        <v>0</v>
      </c>
      <c r="I663" s="44">
        <v>40</v>
      </c>
      <c r="J663" s="44">
        <v>0</v>
      </c>
      <c r="K663" s="44">
        <v>0</v>
      </c>
      <c r="L663" s="44">
        <v>0</v>
      </c>
      <c r="M663" s="45">
        <f>IF(Table26[[#This Row],[جایگاه سازمانی]]="عملیاتی",(Table26[[#This Row],[تعداد ماموریت شهری]]/7+Table26[[#This Row],[تعداد ماموریت جاده ای]]/3)*0.1+1,0)</f>
        <v>2.3333333333333335</v>
      </c>
      <c r="N663" s="45">
        <f ca="1">IF(Table26[[#This Row],[جایگاه سازمانی]]="دیسپچ",OFFSET(TblDispatch[[#Headers],[امتیاز]],MATCH(Table26[[#This Row],[تعداد تماس در دوره]]/'تنظیمات دوره'!$B$3,TblDispatch[کف],1),0)*'تنظیمات دوره'!$B$3,0)</f>
        <v>0</v>
      </c>
      <c r="O663" s="45">
        <f>IF(Table26[[#This Row],[جایگاه سازمانی]]="ستاد",(Table26[[#This Row],[تعداد بازدید میدانی در دوره]]/2+Table26[[#This Row],[تعداد فرماندهی حادثه در دوره]])*0.1+1,0)</f>
        <v>0</v>
      </c>
      <c r="P663" s="45">
        <f ca="1">SUM(Table26[[#This Row],[عملکرد دوره عملیاتی]:[عملکرد دوره ستادی]])</f>
        <v>2.3333333333333335</v>
      </c>
      <c r="Q663" s="43">
        <v>100</v>
      </c>
      <c r="R663" s="43">
        <f ca="1">OFFSET(Table10[[#Headers],[امتیاز]],MATCH(Table26[[#This Row],[رضایت]],Table10[کف],1),0)</f>
        <v>5</v>
      </c>
      <c r="S663" s="45" t="e">
        <f ca="1">(VLOOKUP(Table26[[#This Row],[شماره پرسنلی]],Table1[#All],16,FALSE)+Table26[[#This Row],[امتیاز کارکرد]]+Table26[[#This Row],[امتیاز رضایت]])*Table26[[#This Row],[رتبه کارمند]]*Table26[[#This Row],[امتیاز عملکرد]]</f>
        <v>#N/A</v>
      </c>
      <c r="T663" s="50" t="e">
        <f ca="1">ROUND(Table26[[#This Row],[امتیاز نهایی]]*'تنظیمات دوره'!$B$6,0)</f>
        <v>#N/A</v>
      </c>
      <c r="U663" s="46"/>
    </row>
    <row r="664" spans="1:21" x14ac:dyDescent="0.15">
      <c r="A664" s="42">
        <v>661</v>
      </c>
      <c r="B664" s="38"/>
      <c r="C664" s="90" t="e">
        <f>VLOOKUP(Table26[[#This Row],[شماره پرسنلی]],Table1[[شماره پرسنلی]:[نام خانوادگی]],2,FALSE)&amp; " " &amp; VLOOKUP(Table26[[#This Row],[شماره پرسنلی]],Table1[[شماره پرسنلی]:[نام خانوادگی]],3,FALSE)</f>
        <v>#N/A</v>
      </c>
      <c r="D664" s="39" t="s">
        <v>9</v>
      </c>
      <c r="E664" s="43" t="e">
        <f>VLOOKUP(Table26[[#This Row],[شماره پرسنلی]],Table1[#All],6,FALSE)</f>
        <v>#N/A</v>
      </c>
      <c r="F664" s="44">
        <v>528</v>
      </c>
      <c r="G664" s="45">
        <f>Table26[[#This Row],[کارکرد دوره (ساعت)]]/8*'جداول پایه'!$B$24</f>
        <v>6.6000000000000005</v>
      </c>
      <c r="H664" s="44">
        <v>244</v>
      </c>
      <c r="I664" s="44">
        <v>0</v>
      </c>
      <c r="J664" s="44">
        <v>0</v>
      </c>
      <c r="K664" s="44">
        <v>0</v>
      </c>
      <c r="L664" s="44">
        <v>0</v>
      </c>
      <c r="M664" s="45">
        <f>IF(Table26[[#This Row],[جایگاه سازمانی]]="عملیاتی",(Table26[[#This Row],[تعداد ماموریت شهری]]/7+Table26[[#This Row],[تعداد ماموریت جاده ای]]/3)*0.1+1,0)</f>
        <v>4.4857142857142858</v>
      </c>
      <c r="N664" s="45">
        <f ca="1">IF(Table26[[#This Row],[جایگاه سازمانی]]="دیسپچ",OFFSET(TblDispatch[[#Headers],[امتیاز]],MATCH(Table26[[#This Row],[تعداد تماس در دوره]]/'تنظیمات دوره'!$B$3,TblDispatch[کف],1),0)*'تنظیمات دوره'!$B$3,0)</f>
        <v>0</v>
      </c>
      <c r="O664" s="45">
        <f>IF(Table26[[#This Row],[جایگاه سازمانی]]="ستاد",(Table26[[#This Row],[تعداد بازدید میدانی در دوره]]/2+Table26[[#This Row],[تعداد فرماندهی حادثه در دوره]])*0.1+1,0)</f>
        <v>0</v>
      </c>
      <c r="P664" s="45">
        <f ca="1">SUM(Table26[[#This Row],[عملکرد دوره عملیاتی]:[عملکرد دوره ستادی]])</f>
        <v>4.4857142857142858</v>
      </c>
      <c r="Q664" s="43">
        <v>100</v>
      </c>
      <c r="R664" s="43">
        <f ca="1">OFFSET(Table10[[#Headers],[امتیاز]],MATCH(Table26[[#This Row],[رضایت]],Table10[کف],1),0)</f>
        <v>5</v>
      </c>
      <c r="S664" s="45" t="e">
        <f ca="1">(VLOOKUP(Table26[[#This Row],[شماره پرسنلی]],Table1[#All],16,FALSE)+Table26[[#This Row],[امتیاز کارکرد]]+Table26[[#This Row],[امتیاز رضایت]])*Table26[[#This Row],[رتبه کارمند]]*Table26[[#This Row],[امتیاز عملکرد]]</f>
        <v>#N/A</v>
      </c>
      <c r="T664" s="50" t="e">
        <f ca="1">ROUND(Table26[[#This Row],[امتیاز نهایی]]*'تنظیمات دوره'!$B$6,0)</f>
        <v>#N/A</v>
      </c>
      <c r="U664" s="46"/>
    </row>
    <row r="665" spans="1:21" x14ac:dyDescent="0.15">
      <c r="A665" s="42">
        <v>662</v>
      </c>
      <c r="B665" s="38"/>
      <c r="C665" s="90" t="e">
        <f>VLOOKUP(Table26[[#This Row],[شماره پرسنلی]],Table1[[شماره پرسنلی]:[نام خانوادگی]],2,FALSE)&amp; " " &amp; VLOOKUP(Table26[[#This Row],[شماره پرسنلی]],Table1[[شماره پرسنلی]:[نام خانوادگی]],3,FALSE)</f>
        <v>#N/A</v>
      </c>
      <c r="D665" s="39" t="s">
        <v>9</v>
      </c>
      <c r="E665" s="43" t="e">
        <f>VLOOKUP(Table26[[#This Row],[شماره پرسنلی]],Table1[#All],6,FALSE)</f>
        <v>#N/A</v>
      </c>
      <c r="F665" s="44">
        <v>692</v>
      </c>
      <c r="G665" s="45">
        <f>Table26[[#This Row],[کارکرد دوره (ساعت)]]/8*'جداول پایه'!$B$24</f>
        <v>8.65</v>
      </c>
      <c r="H665" s="44">
        <v>200</v>
      </c>
      <c r="I665" s="44">
        <v>0</v>
      </c>
      <c r="J665" s="44">
        <v>0</v>
      </c>
      <c r="K665" s="44">
        <v>0</v>
      </c>
      <c r="L665" s="44">
        <v>0</v>
      </c>
      <c r="M665" s="45">
        <f>IF(Table26[[#This Row],[جایگاه سازمانی]]="عملیاتی",(Table26[[#This Row],[تعداد ماموریت شهری]]/7+Table26[[#This Row],[تعداد ماموریت جاده ای]]/3)*0.1+1,0)</f>
        <v>3.8571428571428577</v>
      </c>
      <c r="N665" s="45">
        <f ca="1">IF(Table26[[#This Row],[جایگاه سازمانی]]="دیسپچ",OFFSET(TblDispatch[[#Headers],[امتیاز]],MATCH(Table26[[#This Row],[تعداد تماس در دوره]]/'تنظیمات دوره'!$B$3,TblDispatch[کف],1),0)*'تنظیمات دوره'!$B$3,0)</f>
        <v>0</v>
      </c>
      <c r="O665" s="45">
        <f>IF(Table26[[#This Row],[جایگاه سازمانی]]="ستاد",(Table26[[#This Row],[تعداد بازدید میدانی در دوره]]/2+Table26[[#This Row],[تعداد فرماندهی حادثه در دوره]])*0.1+1,0)</f>
        <v>0</v>
      </c>
      <c r="P665" s="45">
        <f ca="1">SUM(Table26[[#This Row],[عملکرد دوره عملیاتی]:[عملکرد دوره ستادی]])</f>
        <v>3.8571428571428577</v>
      </c>
      <c r="Q665" s="43">
        <v>100</v>
      </c>
      <c r="R665" s="43">
        <f ca="1">OFFSET(Table10[[#Headers],[امتیاز]],MATCH(Table26[[#This Row],[رضایت]],Table10[کف],1),0)</f>
        <v>5</v>
      </c>
      <c r="S665" s="45" t="e">
        <f ca="1">(VLOOKUP(Table26[[#This Row],[شماره پرسنلی]],Table1[#All],16,FALSE)+Table26[[#This Row],[امتیاز کارکرد]]+Table26[[#This Row],[امتیاز رضایت]])*Table26[[#This Row],[رتبه کارمند]]*Table26[[#This Row],[امتیاز عملکرد]]</f>
        <v>#N/A</v>
      </c>
      <c r="T665" s="50" t="e">
        <f ca="1">ROUND(Table26[[#This Row],[امتیاز نهایی]]*'تنظیمات دوره'!$B$6,0)</f>
        <v>#N/A</v>
      </c>
      <c r="U665" s="46"/>
    </row>
    <row r="666" spans="1:21" x14ac:dyDescent="0.15">
      <c r="A666" s="42">
        <v>663</v>
      </c>
      <c r="B666" s="38"/>
      <c r="C666" s="90" t="e">
        <f>VLOOKUP(Table26[[#This Row],[شماره پرسنلی]],Table1[[شماره پرسنلی]:[نام خانوادگی]],2,FALSE)&amp; " " &amp; VLOOKUP(Table26[[#This Row],[شماره پرسنلی]],Table1[[شماره پرسنلی]:[نام خانوادگی]],3,FALSE)</f>
        <v>#N/A</v>
      </c>
      <c r="D666" s="39" t="s">
        <v>9</v>
      </c>
      <c r="E666" s="43" t="e">
        <f>VLOOKUP(Table26[[#This Row],[شماره پرسنلی]],Table1[#All],6,FALSE)</f>
        <v>#N/A</v>
      </c>
      <c r="F666" s="44">
        <v>504</v>
      </c>
      <c r="G666" s="45">
        <f>Table26[[#This Row],[کارکرد دوره (ساعت)]]/8*'جداول پایه'!$B$24</f>
        <v>6.3000000000000007</v>
      </c>
      <c r="H666" s="44">
        <v>0</v>
      </c>
      <c r="I666" s="44">
        <v>26</v>
      </c>
      <c r="J666" s="44">
        <v>0</v>
      </c>
      <c r="K666" s="44">
        <v>0</v>
      </c>
      <c r="L666" s="44">
        <v>0</v>
      </c>
      <c r="M666" s="45">
        <f>IF(Table26[[#This Row],[جایگاه سازمانی]]="عملیاتی",(Table26[[#This Row],[تعداد ماموریت شهری]]/7+Table26[[#This Row],[تعداد ماموریت جاده ای]]/3)*0.1+1,0)</f>
        <v>1.8666666666666667</v>
      </c>
      <c r="N666" s="45">
        <f ca="1">IF(Table26[[#This Row],[جایگاه سازمانی]]="دیسپچ",OFFSET(TblDispatch[[#Headers],[امتیاز]],MATCH(Table26[[#This Row],[تعداد تماس در دوره]]/'تنظیمات دوره'!$B$3,TblDispatch[کف],1),0)*'تنظیمات دوره'!$B$3,0)</f>
        <v>0</v>
      </c>
      <c r="O666" s="45">
        <f>IF(Table26[[#This Row],[جایگاه سازمانی]]="ستاد",(Table26[[#This Row],[تعداد بازدید میدانی در دوره]]/2+Table26[[#This Row],[تعداد فرماندهی حادثه در دوره]])*0.1+1,0)</f>
        <v>0</v>
      </c>
      <c r="P666" s="45">
        <f ca="1">SUM(Table26[[#This Row],[عملکرد دوره عملیاتی]:[عملکرد دوره ستادی]])</f>
        <v>1.8666666666666667</v>
      </c>
      <c r="Q666" s="43">
        <v>100</v>
      </c>
      <c r="R666" s="43">
        <f ca="1">OFFSET(Table10[[#Headers],[امتیاز]],MATCH(Table26[[#This Row],[رضایت]],Table10[کف],1),0)</f>
        <v>5</v>
      </c>
      <c r="S666" s="45" t="e">
        <f ca="1">(VLOOKUP(Table26[[#This Row],[شماره پرسنلی]],Table1[#All],16,FALSE)+Table26[[#This Row],[امتیاز کارکرد]]+Table26[[#This Row],[امتیاز رضایت]])*Table26[[#This Row],[رتبه کارمند]]*Table26[[#This Row],[امتیاز عملکرد]]</f>
        <v>#N/A</v>
      </c>
      <c r="T666" s="50" t="e">
        <f ca="1">ROUND(Table26[[#This Row],[امتیاز نهایی]]*'تنظیمات دوره'!$B$6,0)</f>
        <v>#N/A</v>
      </c>
      <c r="U666" s="46"/>
    </row>
    <row r="667" spans="1:21" x14ac:dyDescent="0.15">
      <c r="A667" s="42">
        <v>664</v>
      </c>
      <c r="B667" s="38"/>
      <c r="C667" s="90" t="e">
        <f>VLOOKUP(Table26[[#This Row],[شماره پرسنلی]],Table1[[شماره پرسنلی]:[نام خانوادگی]],2,FALSE)&amp; " " &amp; VLOOKUP(Table26[[#This Row],[شماره پرسنلی]],Table1[[شماره پرسنلی]:[نام خانوادگی]],3,FALSE)</f>
        <v>#N/A</v>
      </c>
      <c r="D667" s="39" t="s">
        <v>9</v>
      </c>
      <c r="E667" s="43" t="e">
        <f>VLOOKUP(Table26[[#This Row],[شماره پرسنلی]],Table1[#All],6,FALSE)</f>
        <v>#N/A</v>
      </c>
      <c r="F667" s="44">
        <v>348</v>
      </c>
      <c r="G667" s="45">
        <f>Table26[[#This Row],[کارکرد دوره (ساعت)]]/8*'جداول پایه'!$B$24</f>
        <v>4.3500000000000005</v>
      </c>
      <c r="H667" s="44">
        <v>150</v>
      </c>
      <c r="I667" s="44">
        <v>0</v>
      </c>
      <c r="J667" s="44">
        <v>0</v>
      </c>
      <c r="K667" s="44">
        <v>0</v>
      </c>
      <c r="L667" s="44">
        <v>0</v>
      </c>
      <c r="M667" s="45">
        <f>IF(Table26[[#This Row],[جایگاه سازمانی]]="عملیاتی",(Table26[[#This Row],[تعداد ماموریت شهری]]/7+Table26[[#This Row],[تعداد ماموریت جاده ای]]/3)*0.1+1,0)</f>
        <v>3.1428571428571428</v>
      </c>
      <c r="N667" s="45">
        <f ca="1">IF(Table26[[#This Row],[جایگاه سازمانی]]="دیسپچ",OFFSET(TblDispatch[[#Headers],[امتیاز]],MATCH(Table26[[#This Row],[تعداد تماس در دوره]]/'تنظیمات دوره'!$B$3,TblDispatch[کف],1),0)*'تنظیمات دوره'!$B$3,0)</f>
        <v>0</v>
      </c>
      <c r="O667" s="45">
        <f>IF(Table26[[#This Row],[جایگاه سازمانی]]="ستاد",(Table26[[#This Row],[تعداد بازدید میدانی در دوره]]/2+Table26[[#This Row],[تعداد فرماندهی حادثه در دوره]])*0.1+1,0)</f>
        <v>0</v>
      </c>
      <c r="P667" s="45">
        <f ca="1">SUM(Table26[[#This Row],[عملکرد دوره عملیاتی]:[عملکرد دوره ستادی]])</f>
        <v>3.1428571428571428</v>
      </c>
      <c r="Q667" s="43">
        <v>100</v>
      </c>
      <c r="R667" s="43">
        <f ca="1">OFFSET(Table10[[#Headers],[امتیاز]],MATCH(Table26[[#This Row],[رضایت]],Table10[کف],1),0)</f>
        <v>5</v>
      </c>
      <c r="S667" s="45" t="e">
        <f ca="1">(VLOOKUP(Table26[[#This Row],[شماره پرسنلی]],Table1[#All],16,FALSE)+Table26[[#This Row],[امتیاز کارکرد]]+Table26[[#This Row],[امتیاز رضایت]])*Table26[[#This Row],[رتبه کارمند]]*Table26[[#This Row],[امتیاز عملکرد]]</f>
        <v>#N/A</v>
      </c>
      <c r="T667" s="50" t="e">
        <f ca="1">ROUND(Table26[[#This Row],[امتیاز نهایی]]*'تنظیمات دوره'!$B$6,0)</f>
        <v>#N/A</v>
      </c>
      <c r="U667" s="46"/>
    </row>
    <row r="668" spans="1:21" x14ac:dyDescent="0.15">
      <c r="A668" s="42">
        <v>665</v>
      </c>
      <c r="B668" s="38"/>
      <c r="C668" s="90" t="e">
        <f>VLOOKUP(Table26[[#This Row],[شماره پرسنلی]],Table1[[شماره پرسنلی]:[نام خانوادگی]],2,FALSE)&amp; " " &amp; VLOOKUP(Table26[[#This Row],[شماره پرسنلی]],Table1[[شماره پرسنلی]:[نام خانوادگی]],3,FALSE)</f>
        <v>#N/A</v>
      </c>
      <c r="D668" s="39" t="s">
        <v>9</v>
      </c>
      <c r="E668" s="43" t="e">
        <f>VLOOKUP(Table26[[#This Row],[شماره پرسنلی]],Table1[#All],6,FALSE)</f>
        <v>#N/A</v>
      </c>
      <c r="F668" s="44">
        <v>486</v>
      </c>
      <c r="G668" s="45">
        <f>Table26[[#This Row],[کارکرد دوره (ساعت)]]/8*'جداول پایه'!$B$24</f>
        <v>6.0750000000000002</v>
      </c>
      <c r="H668" s="44">
        <v>154</v>
      </c>
      <c r="I668" s="44">
        <v>0</v>
      </c>
      <c r="J668" s="44">
        <v>0</v>
      </c>
      <c r="K668" s="44">
        <v>0</v>
      </c>
      <c r="L668" s="44">
        <v>0</v>
      </c>
      <c r="M668" s="45">
        <f>IF(Table26[[#This Row],[جایگاه سازمانی]]="عملیاتی",(Table26[[#This Row],[تعداد ماموریت شهری]]/7+Table26[[#This Row],[تعداد ماموریت جاده ای]]/3)*0.1+1,0)</f>
        <v>3.2</v>
      </c>
      <c r="N668" s="45">
        <f ca="1">IF(Table26[[#This Row],[جایگاه سازمانی]]="دیسپچ",OFFSET(TblDispatch[[#Headers],[امتیاز]],MATCH(Table26[[#This Row],[تعداد تماس در دوره]]/'تنظیمات دوره'!$B$3,TblDispatch[کف],1),0)*'تنظیمات دوره'!$B$3,0)</f>
        <v>0</v>
      </c>
      <c r="O668" s="45">
        <f>IF(Table26[[#This Row],[جایگاه سازمانی]]="ستاد",(Table26[[#This Row],[تعداد بازدید میدانی در دوره]]/2+Table26[[#This Row],[تعداد فرماندهی حادثه در دوره]])*0.1+1,0)</f>
        <v>0</v>
      </c>
      <c r="P668" s="45">
        <f ca="1">SUM(Table26[[#This Row],[عملکرد دوره عملیاتی]:[عملکرد دوره ستادی]])</f>
        <v>3.2</v>
      </c>
      <c r="Q668" s="43">
        <v>100</v>
      </c>
      <c r="R668" s="43">
        <f ca="1">OFFSET(Table10[[#Headers],[امتیاز]],MATCH(Table26[[#This Row],[رضایت]],Table10[کف],1),0)</f>
        <v>5</v>
      </c>
      <c r="S668" s="45" t="e">
        <f ca="1">(VLOOKUP(Table26[[#This Row],[شماره پرسنلی]],Table1[#All],16,FALSE)+Table26[[#This Row],[امتیاز کارکرد]]+Table26[[#This Row],[امتیاز رضایت]])*Table26[[#This Row],[رتبه کارمند]]*Table26[[#This Row],[امتیاز عملکرد]]</f>
        <v>#N/A</v>
      </c>
      <c r="T668" s="50" t="e">
        <f ca="1">ROUND(Table26[[#This Row],[امتیاز نهایی]]*'تنظیمات دوره'!$B$6,0)</f>
        <v>#N/A</v>
      </c>
      <c r="U668" s="46"/>
    </row>
    <row r="669" spans="1:21" x14ac:dyDescent="0.15">
      <c r="A669" s="42">
        <v>666</v>
      </c>
      <c r="B669" s="38"/>
      <c r="C669" s="90" t="e">
        <f>VLOOKUP(Table26[[#This Row],[شماره پرسنلی]],Table1[[شماره پرسنلی]:[نام خانوادگی]],2,FALSE)&amp; " " &amp; VLOOKUP(Table26[[#This Row],[شماره پرسنلی]],Table1[[شماره پرسنلی]:[نام خانوادگی]],3,FALSE)</f>
        <v>#N/A</v>
      </c>
      <c r="D669" s="39" t="s">
        <v>9</v>
      </c>
      <c r="E669" s="43" t="e">
        <f>VLOOKUP(Table26[[#This Row],[شماره پرسنلی]],Table1[#All],6,FALSE)</f>
        <v>#N/A</v>
      </c>
      <c r="F669" s="44">
        <v>492</v>
      </c>
      <c r="G669" s="45">
        <f>Table26[[#This Row],[کارکرد دوره (ساعت)]]/8*'جداول پایه'!$B$24</f>
        <v>6.15</v>
      </c>
      <c r="H669" s="44">
        <v>0</v>
      </c>
      <c r="I669" s="44">
        <v>26</v>
      </c>
      <c r="J669" s="44">
        <v>0</v>
      </c>
      <c r="K669" s="44">
        <v>0</v>
      </c>
      <c r="L669" s="44">
        <v>0</v>
      </c>
      <c r="M669" s="45">
        <f>IF(Table26[[#This Row],[جایگاه سازمانی]]="عملیاتی",(Table26[[#This Row],[تعداد ماموریت شهری]]/7+Table26[[#This Row],[تعداد ماموریت جاده ای]]/3)*0.1+1,0)</f>
        <v>1.8666666666666667</v>
      </c>
      <c r="N669" s="45">
        <f ca="1">IF(Table26[[#This Row],[جایگاه سازمانی]]="دیسپچ",OFFSET(TblDispatch[[#Headers],[امتیاز]],MATCH(Table26[[#This Row],[تعداد تماس در دوره]]/'تنظیمات دوره'!$B$3,TblDispatch[کف],1),0)*'تنظیمات دوره'!$B$3,0)</f>
        <v>0</v>
      </c>
      <c r="O669" s="45">
        <f>IF(Table26[[#This Row],[جایگاه سازمانی]]="ستاد",(Table26[[#This Row],[تعداد بازدید میدانی در دوره]]/2+Table26[[#This Row],[تعداد فرماندهی حادثه در دوره]])*0.1+1,0)</f>
        <v>0</v>
      </c>
      <c r="P669" s="45">
        <f ca="1">SUM(Table26[[#This Row],[عملکرد دوره عملیاتی]:[عملکرد دوره ستادی]])</f>
        <v>1.8666666666666667</v>
      </c>
      <c r="Q669" s="43">
        <v>100</v>
      </c>
      <c r="R669" s="43">
        <f ca="1">OFFSET(Table10[[#Headers],[امتیاز]],MATCH(Table26[[#This Row],[رضایت]],Table10[کف],1),0)</f>
        <v>5</v>
      </c>
      <c r="S669" s="45" t="e">
        <f ca="1">(VLOOKUP(Table26[[#This Row],[شماره پرسنلی]],Table1[#All],16,FALSE)+Table26[[#This Row],[امتیاز کارکرد]]+Table26[[#This Row],[امتیاز رضایت]])*Table26[[#This Row],[رتبه کارمند]]*Table26[[#This Row],[امتیاز عملکرد]]</f>
        <v>#N/A</v>
      </c>
      <c r="T669" s="50" t="e">
        <f ca="1">ROUND(Table26[[#This Row],[امتیاز نهایی]]*'تنظیمات دوره'!$B$6,0)</f>
        <v>#N/A</v>
      </c>
      <c r="U669" s="46"/>
    </row>
    <row r="670" spans="1:21" x14ac:dyDescent="0.15">
      <c r="A670" s="42">
        <v>667</v>
      </c>
      <c r="B670" s="38"/>
      <c r="C670" s="90" t="e">
        <f>VLOOKUP(Table26[[#This Row],[شماره پرسنلی]],Table1[[شماره پرسنلی]:[نام خانوادگی]],2,FALSE)&amp; " " &amp; VLOOKUP(Table26[[#This Row],[شماره پرسنلی]],Table1[[شماره پرسنلی]:[نام خانوادگی]],3,FALSE)</f>
        <v>#N/A</v>
      </c>
      <c r="D670" s="39" t="s">
        <v>9</v>
      </c>
      <c r="E670" s="43" t="e">
        <f>VLOOKUP(Table26[[#This Row],[شماره پرسنلی]],Table1[#All],6,FALSE)</f>
        <v>#N/A</v>
      </c>
      <c r="F670" s="44">
        <v>812</v>
      </c>
      <c r="G670" s="45">
        <f>Table26[[#This Row],[کارکرد دوره (ساعت)]]/8*'جداول پایه'!$B$24</f>
        <v>10.15</v>
      </c>
      <c r="H670" s="44">
        <v>93</v>
      </c>
      <c r="I670" s="44">
        <v>0</v>
      </c>
      <c r="J670" s="44">
        <v>0</v>
      </c>
      <c r="K670" s="44">
        <v>0</v>
      </c>
      <c r="L670" s="44">
        <v>0</v>
      </c>
      <c r="M670" s="45">
        <f>IF(Table26[[#This Row],[جایگاه سازمانی]]="عملیاتی",(Table26[[#This Row],[تعداد ماموریت شهری]]/7+Table26[[#This Row],[تعداد ماموریت جاده ای]]/3)*0.1+1,0)</f>
        <v>2.3285714285714287</v>
      </c>
      <c r="N670" s="45">
        <f ca="1">IF(Table26[[#This Row],[جایگاه سازمانی]]="دیسپچ",OFFSET(TblDispatch[[#Headers],[امتیاز]],MATCH(Table26[[#This Row],[تعداد تماس در دوره]]/'تنظیمات دوره'!$B$3,TblDispatch[کف],1),0)*'تنظیمات دوره'!$B$3,0)</f>
        <v>0</v>
      </c>
      <c r="O670" s="45">
        <f>IF(Table26[[#This Row],[جایگاه سازمانی]]="ستاد",(Table26[[#This Row],[تعداد بازدید میدانی در دوره]]/2+Table26[[#This Row],[تعداد فرماندهی حادثه در دوره]])*0.1+1,0)</f>
        <v>0</v>
      </c>
      <c r="P670" s="45">
        <f ca="1">SUM(Table26[[#This Row],[عملکرد دوره عملیاتی]:[عملکرد دوره ستادی]])</f>
        <v>2.3285714285714287</v>
      </c>
      <c r="Q670" s="43">
        <v>100</v>
      </c>
      <c r="R670" s="43">
        <f ca="1">OFFSET(Table10[[#Headers],[امتیاز]],MATCH(Table26[[#This Row],[رضایت]],Table10[کف],1),0)</f>
        <v>5</v>
      </c>
      <c r="S670" s="45" t="e">
        <f ca="1">(VLOOKUP(Table26[[#This Row],[شماره پرسنلی]],Table1[#All],16,FALSE)+Table26[[#This Row],[امتیاز کارکرد]]+Table26[[#This Row],[امتیاز رضایت]])*Table26[[#This Row],[رتبه کارمند]]*Table26[[#This Row],[امتیاز عملکرد]]</f>
        <v>#N/A</v>
      </c>
      <c r="T670" s="50" t="e">
        <f ca="1">ROUND(Table26[[#This Row],[امتیاز نهایی]]*'تنظیمات دوره'!$B$6,0)</f>
        <v>#N/A</v>
      </c>
      <c r="U670" s="46"/>
    </row>
    <row r="671" spans="1:21" x14ac:dyDescent="0.15">
      <c r="A671" s="42">
        <v>668</v>
      </c>
      <c r="B671" s="38"/>
      <c r="C671" s="90" t="e">
        <f>VLOOKUP(Table26[[#This Row],[شماره پرسنلی]],Table1[[شماره پرسنلی]:[نام خانوادگی]],2,FALSE)&amp; " " &amp; VLOOKUP(Table26[[#This Row],[شماره پرسنلی]],Table1[[شماره پرسنلی]:[نام خانوادگی]],3,FALSE)</f>
        <v>#N/A</v>
      </c>
      <c r="D671" s="39" t="s">
        <v>9</v>
      </c>
      <c r="E671" s="43" t="e">
        <f>VLOOKUP(Table26[[#This Row],[شماره پرسنلی]],Table1[#All],6,FALSE)</f>
        <v>#N/A</v>
      </c>
      <c r="F671" s="44">
        <v>414</v>
      </c>
      <c r="G671" s="45">
        <f>Table26[[#This Row],[کارکرد دوره (ساعت)]]/8*'جداول پایه'!$B$24</f>
        <v>5.1750000000000007</v>
      </c>
      <c r="H671" s="44">
        <v>130</v>
      </c>
      <c r="I671" s="44">
        <v>0</v>
      </c>
      <c r="J671" s="44">
        <v>0</v>
      </c>
      <c r="K671" s="44">
        <v>0</v>
      </c>
      <c r="L671" s="44">
        <v>0</v>
      </c>
      <c r="M671" s="45">
        <f>IF(Table26[[#This Row],[جایگاه سازمانی]]="عملیاتی",(Table26[[#This Row],[تعداد ماموریت شهری]]/7+Table26[[#This Row],[تعداد ماموریت جاده ای]]/3)*0.1+1,0)</f>
        <v>2.8571428571428577</v>
      </c>
      <c r="N671" s="45">
        <f ca="1">IF(Table26[[#This Row],[جایگاه سازمانی]]="دیسپچ",OFFSET(TblDispatch[[#Headers],[امتیاز]],MATCH(Table26[[#This Row],[تعداد تماس در دوره]]/'تنظیمات دوره'!$B$3,TblDispatch[کف],1),0)*'تنظیمات دوره'!$B$3,0)</f>
        <v>0</v>
      </c>
      <c r="O671" s="45">
        <f>IF(Table26[[#This Row],[جایگاه سازمانی]]="ستاد",(Table26[[#This Row],[تعداد بازدید میدانی در دوره]]/2+Table26[[#This Row],[تعداد فرماندهی حادثه در دوره]])*0.1+1,0)</f>
        <v>0</v>
      </c>
      <c r="P671" s="45">
        <f ca="1">SUM(Table26[[#This Row],[عملکرد دوره عملیاتی]:[عملکرد دوره ستادی]])</f>
        <v>2.8571428571428577</v>
      </c>
      <c r="Q671" s="43">
        <v>100</v>
      </c>
      <c r="R671" s="43">
        <f ca="1">OFFSET(Table10[[#Headers],[امتیاز]],MATCH(Table26[[#This Row],[رضایت]],Table10[کف],1),0)</f>
        <v>5</v>
      </c>
      <c r="S671" s="45" t="e">
        <f ca="1">(VLOOKUP(Table26[[#This Row],[شماره پرسنلی]],Table1[#All],16,FALSE)+Table26[[#This Row],[امتیاز کارکرد]]+Table26[[#This Row],[امتیاز رضایت]])*Table26[[#This Row],[رتبه کارمند]]*Table26[[#This Row],[امتیاز عملکرد]]</f>
        <v>#N/A</v>
      </c>
      <c r="T671" s="50" t="e">
        <f ca="1">ROUND(Table26[[#This Row],[امتیاز نهایی]]*'تنظیمات دوره'!$B$6,0)</f>
        <v>#N/A</v>
      </c>
      <c r="U671" s="46"/>
    </row>
    <row r="672" spans="1:21" x14ac:dyDescent="0.15">
      <c r="A672" s="42">
        <v>669</v>
      </c>
      <c r="B672" s="38"/>
      <c r="C672" s="90" t="e">
        <f>VLOOKUP(Table26[[#This Row],[شماره پرسنلی]],Table1[[شماره پرسنلی]:[نام خانوادگی]],2,FALSE)&amp; " " &amp; VLOOKUP(Table26[[#This Row],[شماره پرسنلی]],Table1[[شماره پرسنلی]:[نام خانوادگی]],3,FALSE)</f>
        <v>#N/A</v>
      </c>
      <c r="D672" s="39" t="s">
        <v>9</v>
      </c>
      <c r="E672" s="43" t="e">
        <f>VLOOKUP(Table26[[#This Row],[شماره پرسنلی]],Table1[#All],6,FALSE)</f>
        <v>#N/A</v>
      </c>
      <c r="F672" s="44">
        <v>360</v>
      </c>
      <c r="G672" s="45">
        <f>Table26[[#This Row],[کارکرد دوره (ساعت)]]/8*'جداول پایه'!$B$24</f>
        <v>4.5</v>
      </c>
      <c r="H672" s="44">
        <v>136</v>
      </c>
      <c r="I672" s="44">
        <v>0</v>
      </c>
      <c r="J672" s="44">
        <v>0</v>
      </c>
      <c r="K672" s="44">
        <v>0</v>
      </c>
      <c r="L672" s="44">
        <v>0</v>
      </c>
      <c r="M672" s="45">
        <f>IF(Table26[[#This Row],[جایگاه سازمانی]]="عملیاتی",(Table26[[#This Row],[تعداد ماموریت شهری]]/7+Table26[[#This Row],[تعداد ماموریت جاده ای]]/3)*0.1+1,0)</f>
        <v>2.9428571428571431</v>
      </c>
      <c r="N672" s="45">
        <f ca="1">IF(Table26[[#This Row],[جایگاه سازمانی]]="دیسپچ",OFFSET(TblDispatch[[#Headers],[امتیاز]],MATCH(Table26[[#This Row],[تعداد تماس در دوره]]/'تنظیمات دوره'!$B$3,TblDispatch[کف],1),0)*'تنظیمات دوره'!$B$3,0)</f>
        <v>0</v>
      </c>
      <c r="O672" s="45">
        <f>IF(Table26[[#This Row],[جایگاه سازمانی]]="ستاد",(Table26[[#This Row],[تعداد بازدید میدانی در دوره]]/2+Table26[[#This Row],[تعداد فرماندهی حادثه در دوره]])*0.1+1,0)</f>
        <v>0</v>
      </c>
      <c r="P672" s="45">
        <f ca="1">SUM(Table26[[#This Row],[عملکرد دوره عملیاتی]:[عملکرد دوره ستادی]])</f>
        <v>2.9428571428571431</v>
      </c>
      <c r="Q672" s="43">
        <v>100</v>
      </c>
      <c r="R672" s="43">
        <f ca="1">OFFSET(Table10[[#Headers],[امتیاز]],MATCH(Table26[[#This Row],[رضایت]],Table10[کف],1),0)</f>
        <v>5</v>
      </c>
      <c r="S672" s="45" t="e">
        <f ca="1">(VLOOKUP(Table26[[#This Row],[شماره پرسنلی]],Table1[#All],16,FALSE)+Table26[[#This Row],[امتیاز کارکرد]]+Table26[[#This Row],[امتیاز رضایت]])*Table26[[#This Row],[رتبه کارمند]]*Table26[[#This Row],[امتیاز عملکرد]]</f>
        <v>#N/A</v>
      </c>
      <c r="T672" s="50" t="e">
        <f ca="1">ROUND(Table26[[#This Row],[امتیاز نهایی]]*'تنظیمات دوره'!$B$6,0)</f>
        <v>#N/A</v>
      </c>
      <c r="U672" s="46"/>
    </row>
    <row r="673" spans="1:21" x14ac:dyDescent="0.15">
      <c r="A673" s="42">
        <v>670</v>
      </c>
      <c r="B673" s="38"/>
      <c r="C673" s="90" t="e">
        <f>VLOOKUP(Table26[[#This Row],[شماره پرسنلی]],Table1[[شماره پرسنلی]:[نام خانوادگی]],2,FALSE)&amp; " " &amp; VLOOKUP(Table26[[#This Row],[شماره پرسنلی]],Table1[[شماره پرسنلی]:[نام خانوادگی]],3,FALSE)</f>
        <v>#N/A</v>
      </c>
      <c r="D673" s="39" t="s">
        <v>9</v>
      </c>
      <c r="E673" s="43" t="e">
        <f>VLOOKUP(Table26[[#This Row],[شماره پرسنلی]],Table1[#All],6,FALSE)</f>
        <v>#N/A</v>
      </c>
      <c r="F673" s="44">
        <v>596</v>
      </c>
      <c r="G673" s="45">
        <f>Table26[[#This Row],[کارکرد دوره (ساعت)]]/8*'جداول پایه'!$B$24</f>
        <v>7.45</v>
      </c>
      <c r="H673" s="44">
        <v>118</v>
      </c>
      <c r="I673" s="44">
        <v>0</v>
      </c>
      <c r="J673" s="44">
        <v>0</v>
      </c>
      <c r="K673" s="44">
        <v>0</v>
      </c>
      <c r="L673" s="44">
        <v>0</v>
      </c>
      <c r="M673" s="45">
        <f>IF(Table26[[#This Row],[جایگاه سازمانی]]="عملیاتی",(Table26[[#This Row],[تعداد ماموریت شهری]]/7+Table26[[#This Row],[تعداد ماموریت جاده ای]]/3)*0.1+1,0)</f>
        <v>2.6857142857142859</v>
      </c>
      <c r="N673" s="45">
        <f ca="1">IF(Table26[[#This Row],[جایگاه سازمانی]]="دیسپچ",OFFSET(TblDispatch[[#Headers],[امتیاز]],MATCH(Table26[[#This Row],[تعداد تماس در دوره]]/'تنظیمات دوره'!$B$3,TblDispatch[کف],1),0)*'تنظیمات دوره'!$B$3,0)</f>
        <v>0</v>
      </c>
      <c r="O673" s="45">
        <f>IF(Table26[[#This Row],[جایگاه سازمانی]]="ستاد",(Table26[[#This Row],[تعداد بازدید میدانی در دوره]]/2+Table26[[#This Row],[تعداد فرماندهی حادثه در دوره]])*0.1+1,0)</f>
        <v>0</v>
      </c>
      <c r="P673" s="45">
        <f ca="1">SUM(Table26[[#This Row],[عملکرد دوره عملیاتی]:[عملکرد دوره ستادی]])</f>
        <v>2.6857142857142859</v>
      </c>
      <c r="Q673" s="43">
        <v>100</v>
      </c>
      <c r="R673" s="43">
        <f ca="1">OFFSET(Table10[[#Headers],[امتیاز]],MATCH(Table26[[#This Row],[رضایت]],Table10[کف],1),0)</f>
        <v>5</v>
      </c>
      <c r="S673" s="45" t="e">
        <f ca="1">(VLOOKUP(Table26[[#This Row],[شماره پرسنلی]],Table1[#All],16,FALSE)+Table26[[#This Row],[امتیاز کارکرد]]+Table26[[#This Row],[امتیاز رضایت]])*Table26[[#This Row],[رتبه کارمند]]*Table26[[#This Row],[امتیاز عملکرد]]</f>
        <v>#N/A</v>
      </c>
      <c r="T673" s="50" t="e">
        <f ca="1">ROUND(Table26[[#This Row],[امتیاز نهایی]]*'تنظیمات دوره'!$B$6,0)</f>
        <v>#N/A</v>
      </c>
      <c r="U673" s="46"/>
    </row>
    <row r="674" spans="1:21" x14ac:dyDescent="0.15">
      <c r="A674" s="42">
        <v>671</v>
      </c>
      <c r="B674" s="38"/>
      <c r="C674" s="90" t="e">
        <f>VLOOKUP(Table26[[#This Row],[شماره پرسنلی]],Table1[[شماره پرسنلی]:[نام خانوادگی]],2,FALSE)&amp; " " &amp; VLOOKUP(Table26[[#This Row],[شماره پرسنلی]],Table1[[شماره پرسنلی]:[نام خانوادگی]],3,FALSE)</f>
        <v>#N/A</v>
      </c>
      <c r="D674" s="39" t="s">
        <v>9</v>
      </c>
      <c r="E674" s="43" t="e">
        <f>VLOOKUP(Table26[[#This Row],[شماره پرسنلی]],Table1[#All],6,FALSE)</f>
        <v>#N/A</v>
      </c>
      <c r="F674" s="44">
        <v>608</v>
      </c>
      <c r="G674" s="45">
        <f>Table26[[#This Row],[کارکرد دوره (ساعت)]]/8*'جداول پایه'!$B$24</f>
        <v>7.6000000000000005</v>
      </c>
      <c r="H674" s="44">
        <v>118</v>
      </c>
      <c r="I674" s="44">
        <v>0</v>
      </c>
      <c r="J674" s="44">
        <v>0</v>
      </c>
      <c r="K674" s="44">
        <v>0</v>
      </c>
      <c r="L674" s="44">
        <v>0</v>
      </c>
      <c r="M674" s="45">
        <f>IF(Table26[[#This Row],[جایگاه سازمانی]]="عملیاتی",(Table26[[#This Row],[تعداد ماموریت شهری]]/7+Table26[[#This Row],[تعداد ماموریت جاده ای]]/3)*0.1+1,0)</f>
        <v>2.6857142857142859</v>
      </c>
      <c r="N674" s="45">
        <f ca="1">IF(Table26[[#This Row],[جایگاه سازمانی]]="دیسپچ",OFFSET(TblDispatch[[#Headers],[امتیاز]],MATCH(Table26[[#This Row],[تعداد تماس در دوره]]/'تنظیمات دوره'!$B$3,TblDispatch[کف],1),0)*'تنظیمات دوره'!$B$3,0)</f>
        <v>0</v>
      </c>
      <c r="O674" s="45">
        <f>IF(Table26[[#This Row],[جایگاه سازمانی]]="ستاد",(Table26[[#This Row],[تعداد بازدید میدانی در دوره]]/2+Table26[[#This Row],[تعداد فرماندهی حادثه در دوره]])*0.1+1,0)</f>
        <v>0</v>
      </c>
      <c r="P674" s="45">
        <f ca="1">SUM(Table26[[#This Row],[عملکرد دوره عملیاتی]:[عملکرد دوره ستادی]])</f>
        <v>2.6857142857142859</v>
      </c>
      <c r="Q674" s="43">
        <v>100</v>
      </c>
      <c r="R674" s="43">
        <f ca="1">OFFSET(Table10[[#Headers],[امتیاز]],MATCH(Table26[[#This Row],[رضایت]],Table10[کف],1),0)</f>
        <v>5</v>
      </c>
      <c r="S674" s="45" t="e">
        <f ca="1">(VLOOKUP(Table26[[#This Row],[شماره پرسنلی]],Table1[#All],16,FALSE)+Table26[[#This Row],[امتیاز کارکرد]]+Table26[[#This Row],[امتیاز رضایت]])*Table26[[#This Row],[رتبه کارمند]]*Table26[[#This Row],[امتیاز عملکرد]]</f>
        <v>#N/A</v>
      </c>
      <c r="T674" s="50" t="e">
        <f ca="1">ROUND(Table26[[#This Row],[امتیاز نهایی]]*'تنظیمات دوره'!$B$6,0)</f>
        <v>#N/A</v>
      </c>
      <c r="U674" s="46"/>
    </row>
    <row r="675" spans="1:21" x14ac:dyDescent="0.15">
      <c r="A675" s="42">
        <v>672</v>
      </c>
      <c r="B675" s="38"/>
      <c r="C675" s="90" t="e">
        <f>VLOOKUP(Table26[[#This Row],[شماره پرسنلی]],Table1[[شماره پرسنلی]:[نام خانوادگی]],2,FALSE)&amp; " " &amp; VLOOKUP(Table26[[#This Row],[شماره پرسنلی]],Table1[[شماره پرسنلی]:[نام خانوادگی]],3,FALSE)</f>
        <v>#N/A</v>
      </c>
      <c r="D675" s="39" t="s">
        <v>9</v>
      </c>
      <c r="E675" s="43" t="e">
        <f>VLOOKUP(Table26[[#This Row],[شماره پرسنلی]],Table1[#All],6,FALSE)</f>
        <v>#N/A</v>
      </c>
      <c r="F675" s="44">
        <v>600</v>
      </c>
      <c r="G675" s="45">
        <f>Table26[[#This Row],[کارکرد دوره (ساعت)]]/8*'جداول پایه'!$B$24</f>
        <v>7.5</v>
      </c>
      <c r="H675" s="44">
        <v>0</v>
      </c>
      <c r="I675" s="44">
        <v>32</v>
      </c>
      <c r="J675" s="44">
        <v>0</v>
      </c>
      <c r="K675" s="44">
        <v>0</v>
      </c>
      <c r="L675" s="44">
        <v>0</v>
      </c>
      <c r="M675" s="45">
        <f>IF(Table26[[#This Row],[جایگاه سازمانی]]="عملیاتی",(Table26[[#This Row],[تعداد ماموریت شهری]]/7+Table26[[#This Row],[تعداد ماموریت جاده ای]]/3)*0.1+1,0)</f>
        <v>2.0666666666666664</v>
      </c>
      <c r="N675" s="45">
        <f ca="1">IF(Table26[[#This Row],[جایگاه سازمانی]]="دیسپچ",OFFSET(TblDispatch[[#Headers],[امتیاز]],MATCH(Table26[[#This Row],[تعداد تماس در دوره]]/'تنظیمات دوره'!$B$3,TblDispatch[کف],1),0)*'تنظیمات دوره'!$B$3,0)</f>
        <v>0</v>
      </c>
      <c r="O675" s="45">
        <f>IF(Table26[[#This Row],[جایگاه سازمانی]]="ستاد",(Table26[[#This Row],[تعداد بازدید میدانی در دوره]]/2+Table26[[#This Row],[تعداد فرماندهی حادثه در دوره]])*0.1+1,0)</f>
        <v>0</v>
      </c>
      <c r="P675" s="45">
        <f ca="1">SUM(Table26[[#This Row],[عملکرد دوره عملیاتی]:[عملکرد دوره ستادی]])</f>
        <v>2.0666666666666664</v>
      </c>
      <c r="Q675" s="43">
        <v>100</v>
      </c>
      <c r="R675" s="43">
        <f ca="1">OFFSET(Table10[[#Headers],[امتیاز]],MATCH(Table26[[#This Row],[رضایت]],Table10[کف],1),0)</f>
        <v>5</v>
      </c>
      <c r="S675" s="45" t="e">
        <f ca="1">(VLOOKUP(Table26[[#This Row],[شماره پرسنلی]],Table1[#All],16,FALSE)+Table26[[#This Row],[امتیاز کارکرد]]+Table26[[#This Row],[امتیاز رضایت]])*Table26[[#This Row],[رتبه کارمند]]*Table26[[#This Row],[امتیاز عملکرد]]</f>
        <v>#N/A</v>
      </c>
      <c r="T675" s="50" t="e">
        <f ca="1">ROUND(Table26[[#This Row],[امتیاز نهایی]]*'تنظیمات دوره'!$B$6,0)</f>
        <v>#N/A</v>
      </c>
      <c r="U675" s="46"/>
    </row>
    <row r="676" spans="1:21" x14ac:dyDescent="0.15">
      <c r="A676" s="42">
        <v>673</v>
      </c>
      <c r="B676" s="38"/>
      <c r="C676" s="90" t="e">
        <f>VLOOKUP(Table26[[#This Row],[شماره پرسنلی]],Table1[[شماره پرسنلی]:[نام خانوادگی]],2,FALSE)&amp; " " &amp; VLOOKUP(Table26[[#This Row],[شماره پرسنلی]],Table1[[شماره پرسنلی]:[نام خانوادگی]],3,FALSE)</f>
        <v>#N/A</v>
      </c>
      <c r="D676" s="39" t="s">
        <v>9</v>
      </c>
      <c r="E676" s="43" t="e">
        <f>VLOOKUP(Table26[[#This Row],[شماره پرسنلی]],Table1[#All],6,FALSE)</f>
        <v>#N/A</v>
      </c>
      <c r="F676" s="44">
        <v>324</v>
      </c>
      <c r="G676" s="45">
        <f>Table26[[#This Row],[کارکرد دوره (ساعت)]]/8*'جداول پایه'!$B$24</f>
        <v>4.05</v>
      </c>
      <c r="H676" s="44">
        <v>104</v>
      </c>
      <c r="I676" s="44">
        <v>0</v>
      </c>
      <c r="J676" s="44">
        <v>0</v>
      </c>
      <c r="K676" s="44">
        <v>0</v>
      </c>
      <c r="L676" s="44">
        <v>0</v>
      </c>
      <c r="M676" s="45">
        <f>IF(Table26[[#This Row],[جایگاه سازمانی]]="عملیاتی",(Table26[[#This Row],[تعداد ماموریت شهری]]/7+Table26[[#This Row],[تعداد ماموریت جاده ای]]/3)*0.1+1,0)</f>
        <v>2.4857142857142858</v>
      </c>
      <c r="N676" s="45">
        <f ca="1">IF(Table26[[#This Row],[جایگاه سازمانی]]="دیسپچ",OFFSET(TblDispatch[[#Headers],[امتیاز]],MATCH(Table26[[#This Row],[تعداد تماس در دوره]]/'تنظیمات دوره'!$B$3,TblDispatch[کف],1),0)*'تنظیمات دوره'!$B$3,0)</f>
        <v>0</v>
      </c>
      <c r="O676" s="45">
        <f>IF(Table26[[#This Row],[جایگاه سازمانی]]="ستاد",(Table26[[#This Row],[تعداد بازدید میدانی در دوره]]/2+Table26[[#This Row],[تعداد فرماندهی حادثه در دوره]])*0.1+1,0)</f>
        <v>0</v>
      </c>
      <c r="P676" s="45">
        <f ca="1">SUM(Table26[[#This Row],[عملکرد دوره عملیاتی]:[عملکرد دوره ستادی]])</f>
        <v>2.4857142857142858</v>
      </c>
      <c r="Q676" s="43">
        <v>100</v>
      </c>
      <c r="R676" s="43">
        <f ca="1">OFFSET(Table10[[#Headers],[امتیاز]],MATCH(Table26[[#This Row],[رضایت]],Table10[کف],1),0)</f>
        <v>5</v>
      </c>
      <c r="S676" s="45" t="e">
        <f ca="1">(VLOOKUP(Table26[[#This Row],[شماره پرسنلی]],Table1[#All],16,FALSE)+Table26[[#This Row],[امتیاز کارکرد]]+Table26[[#This Row],[امتیاز رضایت]])*Table26[[#This Row],[رتبه کارمند]]*Table26[[#This Row],[امتیاز عملکرد]]</f>
        <v>#N/A</v>
      </c>
      <c r="T676" s="50" t="e">
        <f ca="1">ROUND(Table26[[#This Row],[امتیاز نهایی]]*'تنظیمات دوره'!$B$6,0)</f>
        <v>#N/A</v>
      </c>
      <c r="U676" s="46"/>
    </row>
    <row r="677" spans="1:21" x14ac:dyDescent="0.15">
      <c r="A677" s="42">
        <v>674</v>
      </c>
      <c r="B677" s="38"/>
      <c r="C677" s="90" t="e">
        <f>VLOOKUP(Table26[[#This Row],[شماره پرسنلی]],Table1[[شماره پرسنلی]:[نام خانوادگی]],2,FALSE)&amp; " " &amp; VLOOKUP(Table26[[#This Row],[شماره پرسنلی]],Table1[[شماره پرسنلی]:[نام خانوادگی]],3,FALSE)</f>
        <v>#N/A</v>
      </c>
      <c r="D677" s="39" t="s">
        <v>9</v>
      </c>
      <c r="E677" s="43" t="e">
        <f>VLOOKUP(Table26[[#This Row],[شماره پرسنلی]],Table1[#All],6,FALSE)</f>
        <v>#N/A</v>
      </c>
      <c r="F677" s="44">
        <v>520</v>
      </c>
      <c r="G677" s="45">
        <f>Table26[[#This Row],[کارکرد دوره (ساعت)]]/8*'جداول پایه'!$B$24</f>
        <v>6.5</v>
      </c>
      <c r="H677" s="44">
        <v>0</v>
      </c>
      <c r="I677" s="44">
        <v>22</v>
      </c>
      <c r="J677" s="44">
        <v>0</v>
      </c>
      <c r="K677" s="44">
        <v>0</v>
      </c>
      <c r="L677" s="44">
        <v>0</v>
      </c>
      <c r="M677" s="45">
        <f>IF(Table26[[#This Row],[جایگاه سازمانی]]="عملیاتی",(Table26[[#This Row],[تعداد ماموریت شهری]]/7+Table26[[#This Row],[تعداد ماموریت جاده ای]]/3)*0.1+1,0)</f>
        <v>1.7333333333333334</v>
      </c>
      <c r="N677" s="45">
        <f ca="1">IF(Table26[[#This Row],[جایگاه سازمانی]]="دیسپچ",OFFSET(TblDispatch[[#Headers],[امتیاز]],MATCH(Table26[[#This Row],[تعداد تماس در دوره]]/'تنظیمات دوره'!$B$3,TblDispatch[کف],1),0)*'تنظیمات دوره'!$B$3,0)</f>
        <v>0</v>
      </c>
      <c r="O677" s="45">
        <f>IF(Table26[[#This Row],[جایگاه سازمانی]]="ستاد",(Table26[[#This Row],[تعداد بازدید میدانی در دوره]]/2+Table26[[#This Row],[تعداد فرماندهی حادثه در دوره]])*0.1+1,0)</f>
        <v>0</v>
      </c>
      <c r="P677" s="45">
        <f ca="1">SUM(Table26[[#This Row],[عملکرد دوره عملیاتی]:[عملکرد دوره ستادی]])</f>
        <v>1.7333333333333334</v>
      </c>
      <c r="Q677" s="43">
        <v>100</v>
      </c>
      <c r="R677" s="43">
        <f ca="1">OFFSET(Table10[[#Headers],[امتیاز]],MATCH(Table26[[#This Row],[رضایت]],Table10[کف],1),0)</f>
        <v>5</v>
      </c>
      <c r="S677" s="45" t="e">
        <f ca="1">(VLOOKUP(Table26[[#This Row],[شماره پرسنلی]],Table1[#All],16,FALSE)+Table26[[#This Row],[امتیاز کارکرد]]+Table26[[#This Row],[امتیاز رضایت]])*Table26[[#This Row],[رتبه کارمند]]*Table26[[#This Row],[امتیاز عملکرد]]</f>
        <v>#N/A</v>
      </c>
      <c r="T677" s="50" t="e">
        <f ca="1">ROUND(Table26[[#This Row],[امتیاز نهایی]]*'تنظیمات دوره'!$B$6,0)</f>
        <v>#N/A</v>
      </c>
      <c r="U677" s="46"/>
    </row>
    <row r="678" spans="1:21" x14ac:dyDescent="0.15">
      <c r="A678" s="42">
        <v>675</v>
      </c>
      <c r="B678" s="38"/>
      <c r="C678" s="90" t="e">
        <f>VLOOKUP(Table26[[#This Row],[شماره پرسنلی]],Table1[[شماره پرسنلی]:[نام خانوادگی]],2,FALSE)&amp; " " &amp; VLOOKUP(Table26[[#This Row],[شماره پرسنلی]],Table1[[شماره پرسنلی]:[نام خانوادگی]],3,FALSE)</f>
        <v>#N/A</v>
      </c>
      <c r="D678" s="39" t="s">
        <v>9</v>
      </c>
      <c r="E678" s="43" t="e">
        <f>VLOOKUP(Table26[[#This Row],[شماره پرسنلی]],Table1[#All],6,FALSE)</f>
        <v>#N/A</v>
      </c>
      <c r="F678" s="44">
        <v>108</v>
      </c>
      <c r="G678" s="45">
        <f>Table26[[#This Row],[کارکرد دوره (ساعت)]]/8*'جداول پایه'!$B$24</f>
        <v>1.35</v>
      </c>
      <c r="H678" s="44">
        <v>0</v>
      </c>
      <c r="I678" s="44">
        <v>4</v>
      </c>
      <c r="J678" s="44">
        <v>0</v>
      </c>
      <c r="K678" s="44">
        <v>0</v>
      </c>
      <c r="L678" s="44">
        <v>0</v>
      </c>
      <c r="M678" s="45">
        <f>IF(Table26[[#This Row],[جایگاه سازمانی]]="عملیاتی",(Table26[[#This Row],[تعداد ماموریت شهری]]/7+Table26[[#This Row],[تعداد ماموریت جاده ای]]/3)*0.1+1,0)</f>
        <v>1.1333333333333333</v>
      </c>
      <c r="N678" s="45">
        <f ca="1">IF(Table26[[#This Row],[جایگاه سازمانی]]="دیسپچ",OFFSET(TblDispatch[[#Headers],[امتیاز]],MATCH(Table26[[#This Row],[تعداد تماس در دوره]]/'تنظیمات دوره'!$B$3,TblDispatch[کف],1),0)*'تنظیمات دوره'!$B$3,0)</f>
        <v>0</v>
      </c>
      <c r="O678" s="45">
        <f>IF(Table26[[#This Row],[جایگاه سازمانی]]="ستاد",(Table26[[#This Row],[تعداد بازدید میدانی در دوره]]/2+Table26[[#This Row],[تعداد فرماندهی حادثه در دوره]])*0.1+1,0)</f>
        <v>0</v>
      </c>
      <c r="P678" s="45">
        <f ca="1">SUM(Table26[[#This Row],[عملکرد دوره عملیاتی]:[عملکرد دوره ستادی]])</f>
        <v>1.1333333333333333</v>
      </c>
      <c r="Q678" s="43">
        <v>100</v>
      </c>
      <c r="R678" s="43">
        <f ca="1">OFFSET(Table10[[#Headers],[امتیاز]],MATCH(Table26[[#This Row],[رضایت]],Table10[کف],1),0)</f>
        <v>5</v>
      </c>
      <c r="S678" s="45" t="e">
        <f ca="1">(VLOOKUP(Table26[[#This Row],[شماره پرسنلی]],Table1[#All],16,FALSE)+Table26[[#This Row],[امتیاز کارکرد]]+Table26[[#This Row],[امتیاز رضایت]])*Table26[[#This Row],[رتبه کارمند]]*Table26[[#This Row],[امتیاز عملکرد]]</f>
        <v>#N/A</v>
      </c>
      <c r="T678" s="50" t="e">
        <f ca="1">ROUND(Table26[[#This Row],[امتیاز نهایی]]*'تنظیمات دوره'!$B$6,0)</f>
        <v>#N/A</v>
      </c>
      <c r="U678" s="46"/>
    </row>
    <row r="679" spans="1:21" x14ac:dyDescent="0.15">
      <c r="A679" s="42">
        <v>676</v>
      </c>
      <c r="B679" s="38"/>
      <c r="C679" s="90" t="e">
        <f>VLOOKUP(Table26[[#This Row],[شماره پرسنلی]],Table1[[شماره پرسنلی]:[نام خانوادگی]],2,FALSE)&amp; " " &amp; VLOOKUP(Table26[[#This Row],[شماره پرسنلی]],Table1[[شماره پرسنلی]:[نام خانوادگی]],3,FALSE)</f>
        <v>#N/A</v>
      </c>
      <c r="D679" s="39" t="s">
        <v>9</v>
      </c>
      <c r="E679" s="43" t="e">
        <f>VLOOKUP(Table26[[#This Row],[شماره پرسنلی]],Table1[#All],6,FALSE)</f>
        <v>#N/A</v>
      </c>
      <c r="F679" s="44">
        <v>704</v>
      </c>
      <c r="G679" s="45">
        <f>Table26[[#This Row],[کارکرد دوره (ساعت)]]/8*'جداول پایه'!$B$24</f>
        <v>8.8000000000000007</v>
      </c>
      <c r="H679" s="44">
        <v>0</v>
      </c>
      <c r="I679" s="44">
        <v>54</v>
      </c>
      <c r="J679" s="44">
        <v>0</v>
      </c>
      <c r="K679" s="44">
        <v>0</v>
      </c>
      <c r="L679" s="44">
        <v>0</v>
      </c>
      <c r="M679" s="45">
        <f>IF(Table26[[#This Row],[جایگاه سازمانی]]="عملیاتی",(Table26[[#This Row],[تعداد ماموریت شهری]]/7+Table26[[#This Row],[تعداد ماموریت جاده ای]]/3)*0.1+1,0)</f>
        <v>2.8</v>
      </c>
      <c r="N679" s="45">
        <f ca="1">IF(Table26[[#This Row],[جایگاه سازمانی]]="دیسپچ",OFFSET(TblDispatch[[#Headers],[امتیاز]],MATCH(Table26[[#This Row],[تعداد تماس در دوره]]/'تنظیمات دوره'!$B$3,TblDispatch[کف],1),0)*'تنظیمات دوره'!$B$3,0)</f>
        <v>0</v>
      </c>
      <c r="O679" s="45">
        <f>IF(Table26[[#This Row],[جایگاه سازمانی]]="ستاد",(Table26[[#This Row],[تعداد بازدید میدانی در دوره]]/2+Table26[[#This Row],[تعداد فرماندهی حادثه در دوره]])*0.1+1,0)</f>
        <v>0</v>
      </c>
      <c r="P679" s="45">
        <f ca="1">SUM(Table26[[#This Row],[عملکرد دوره عملیاتی]:[عملکرد دوره ستادی]])</f>
        <v>2.8</v>
      </c>
      <c r="Q679" s="43">
        <v>100</v>
      </c>
      <c r="R679" s="43">
        <f ca="1">OFFSET(Table10[[#Headers],[امتیاز]],MATCH(Table26[[#This Row],[رضایت]],Table10[کف],1),0)</f>
        <v>5</v>
      </c>
      <c r="S679" s="45" t="e">
        <f ca="1">(VLOOKUP(Table26[[#This Row],[شماره پرسنلی]],Table1[#All],16,FALSE)+Table26[[#This Row],[امتیاز کارکرد]]+Table26[[#This Row],[امتیاز رضایت]])*Table26[[#This Row],[رتبه کارمند]]*Table26[[#This Row],[امتیاز عملکرد]]</f>
        <v>#N/A</v>
      </c>
      <c r="T679" s="50" t="e">
        <f ca="1">ROUND(Table26[[#This Row],[امتیاز نهایی]]*'تنظیمات دوره'!$B$6,0)</f>
        <v>#N/A</v>
      </c>
      <c r="U679" s="46"/>
    </row>
    <row r="680" spans="1:21" x14ac:dyDescent="0.15">
      <c r="A680" s="42">
        <v>677</v>
      </c>
      <c r="B680" s="38"/>
      <c r="C680" s="90" t="e">
        <f>VLOOKUP(Table26[[#This Row],[شماره پرسنلی]],Table1[[شماره پرسنلی]:[نام خانوادگی]],2,FALSE)&amp; " " &amp; VLOOKUP(Table26[[#This Row],[شماره پرسنلی]],Table1[[شماره پرسنلی]:[نام خانوادگی]],3,FALSE)</f>
        <v>#N/A</v>
      </c>
      <c r="D680" s="39" t="s">
        <v>9</v>
      </c>
      <c r="E680" s="43" t="e">
        <f>VLOOKUP(Table26[[#This Row],[شماره پرسنلی]],Table1[#All],6,FALSE)</f>
        <v>#N/A</v>
      </c>
      <c r="F680" s="44">
        <v>344</v>
      </c>
      <c r="G680" s="45">
        <f>Table26[[#This Row],[کارکرد دوره (ساعت)]]/8*'جداول پایه'!$B$24</f>
        <v>4.3</v>
      </c>
      <c r="H680" s="44">
        <v>105</v>
      </c>
      <c r="I680" s="44">
        <v>0</v>
      </c>
      <c r="J680" s="44">
        <v>0</v>
      </c>
      <c r="K680" s="44">
        <v>0</v>
      </c>
      <c r="L680" s="44">
        <v>0</v>
      </c>
      <c r="M680" s="45">
        <f>IF(Table26[[#This Row],[جایگاه سازمانی]]="عملیاتی",(Table26[[#This Row],[تعداد ماموریت شهری]]/7+Table26[[#This Row],[تعداد ماموریت جاده ای]]/3)*0.1+1,0)</f>
        <v>2.5</v>
      </c>
      <c r="N680" s="45">
        <f ca="1">IF(Table26[[#This Row],[جایگاه سازمانی]]="دیسپچ",OFFSET(TblDispatch[[#Headers],[امتیاز]],MATCH(Table26[[#This Row],[تعداد تماس در دوره]]/'تنظیمات دوره'!$B$3,TblDispatch[کف],1),0)*'تنظیمات دوره'!$B$3,0)</f>
        <v>0</v>
      </c>
      <c r="O680" s="45">
        <f>IF(Table26[[#This Row],[جایگاه سازمانی]]="ستاد",(Table26[[#This Row],[تعداد بازدید میدانی در دوره]]/2+Table26[[#This Row],[تعداد فرماندهی حادثه در دوره]])*0.1+1,0)</f>
        <v>0</v>
      </c>
      <c r="P680" s="45">
        <f ca="1">SUM(Table26[[#This Row],[عملکرد دوره عملیاتی]:[عملکرد دوره ستادی]])</f>
        <v>2.5</v>
      </c>
      <c r="Q680" s="43">
        <v>100</v>
      </c>
      <c r="R680" s="43">
        <f ca="1">OFFSET(Table10[[#Headers],[امتیاز]],MATCH(Table26[[#This Row],[رضایت]],Table10[کف],1),0)</f>
        <v>5</v>
      </c>
      <c r="S680" s="45" t="e">
        <f ca="1">(VLOOKUP(Table26[[#This Row],[شماره پرسنلی]],Table1[#All],16,FALSE)+Table26[[#This Row],[امتیاز کارکرد]]+Table26[[#This Row],[امتیاز رضایت]])*Table26[[#This Row],[رتبه کارمند]]*Table26[[#This Row],[امتیاز عملکرد]]</f>
        <v>#N/A</v>
      </c>
      <c r="T680" s="50" t="e">
        <f ca="1">ROUND(Table26[[#This Row],[امتیاز نهایی]]*'تنظیمات دوره'!$B$6,0)</f>
        <v>#N/A</v>
      </c>
      <c r="U680" s="46"/>
    </row>
    <row r="681" spans="1:21" x14ac:dyDescent="0.15">
      <c r="A681" s="42">
        <v>678</v>
      </c>
      <c r="B681" s="38"/>
      <c r="C681" s="90" t="e">
        <f>VLOOKUP(Table26[[#This Row],[شماره پرسنلی]],Table1[[شماره پرسنلی]:[نام خانوادگی]],2,FALSE)&amp; " " &amp; VLOOKUP(Table26[[#This Row],[شماره پرسنلی]],Table1[[شماره پرسنلی]:[نام خانوادگی]],3,FALSE)</f>
        <v>#N/A</v>
      </c>
      <c r="D681" s="39" t="s">
        <v>9</v>
      </c>
      <c r="E681" s="43" t="e">
        <f>VLOOKUP(Table26[[#This Row],[شماره پرسنلی]],Table1[#All],6,FALSE)</f>
        <v>#N/A</v>
      </c>
      <c r="F681" s="44">
        <v>534</v>
      </c>
      <c r="G681" s="45">
        <f>Table26[[#This Row],[کارکرد دوره (ساعت)]]/8*'جداول پایه'!$B$24</f>
        <v>6.6750000000000007</v>
      </c>
      <c r="H681" s="44">
        <v>0</v>
      </c>
      <c r="I681" s="44">
        <v>15</v>
      </c>
      <c r="J681" s="44">
        <v>0</v>
      </c>
      <c r="K681" s="44">
        <v>0</v>
      </c>
      <c r="L681" s="44">
        <v>0</v>
      </c>
      <c r="M681" s="45">
        <f>IF(Table26[[#This Row],[جایگاه سازمانی]]="عملیاتی",(Table26[[#This Row],[تعداد ماموریت شهری]]/7+Table26[[#This Row],[تعداد ماموریت جاده ای]]/3)*0.1+1,0)</f>
        <v>1.5</v>
      </c>
      <c r="N681" s="45">
        <f ca="1">IF(Table26[[#This Row],[جایگاه سازمانی]]="دیسپچ",OFFSET(TblDispatch[[#Headers],[امتیاز]],MATCH(Table26[[#This Row],[تعداد تماس در دوره]]/'تنظیمات دوره'!$B$3,TblDispatch[کف],1),0)*'تنظیمات دوره'!$B$3,0)</f>
        <v>0</v>
      </c>
      <c r="O681" s="45">
        <f>IF(Table26[[#This Row],[جایگاه سازمانی]]="ستاد",(Table26[[#This Row],[تعداد بازدید میدانی در دوره]]/2+Table26[[#This Row],[تعداد فرماندهی حادثه در دوره]])*0.1+1,0)</f>
        <v>0</v>
      </c>
      <c r="P681" s="45">
        <f ca="1">SUM(Table26[[#This Row],[عملکرد دوره عملیاتی]:[عملکرد دوره ستادی]])</f>
        <v>1.5</v>
      </c>
      <c r="Q681" s="43">
        <v>100</v>
      </c>
      <c r="R681" s="43">
        <f ca="1">OFFSET(Table10[[#Headers],[امتیاز]],MATCH(Table26[[#This Row],[رضایت]],Table10[کف],1),0)</f>
        <v>5</v>
      </c>
      <c r="S681" s="45" t="e">
        <f ca="1">(VLOOKUP(Table26[[#This Row],[شماره پرسنلی]],Table1[#All],16,FALSE)+Table26[[#This Row],[امتیاز کارکرد]]+Table26[[#This Row],[امتیاز رضایت]])*Table26[[#This Row],[رتبه کارمند]]*Table26[[#This Row],[امتیاز عملکرد]]</f>
        <v>#N/A</v>
      </c>
      <c r="T681" s="50" t="e">
        <f ca="1">ROUND(Table26[[#This Row],[امتیاز نهایی]]*'تنظیمات دوره'!$B$6,0)</f>
        <v>#N/A</v>
      </c>
      <c r="U681" s="46"/>
    </row>
    <row r="682" spans="1:21" x14ac:dyDescent="0.15">
      <c r="A682" s="42">
        <v>679</v>
      </c>
      <c r="B682" s="38"/>
      <c r="C682" s="90" t="e">
        <f>VLOOKUP(Table26[[#This Row],[شماره پرسنلی]],Table1[[شماره پرسنلی]:[نام خانوادگی]],2,FALSE)&amp; " " &amp; VLOOKUP(Table26[[#This Row],[شماره پرسنلی]],Table1[[شماره پرسنلی]:[نام خانوادگی]],3,FALSE)</f>
        <v>#N/A</v>
      </c>
      <c r="D682" s="39" t="s">
        <v>9</v>
      </c>
      <c r="E682" s="43" t="e">
        <f>VLOOKUP(Table26[[#This Row],[شماره پرسنلی]],Table1[#All],6,FALSE)</f>
        <v>#N/A</v>
      </c>
      <c r="F682" s="44">
        <v>522</v>
      </c>
      <c r="G682" s="45">
        <f>Table26[[#This Row],[کارکرد دوره (ساعت)]]/8*'جداول پایه'!$B$24</f>
        <v>6.5250000000000004</v>
      </c>
      <c r="H682" s="44">
        <v>0</v>
      </c>
      <c r="I682" s="44">
        <v>25</v>
      </c>
      <c r="J682" s="44">
        <v>0</v>
      </c>
      <c r="K682" s="44">
        <v>0</v>
      </c>
      <c r="L682" s="44">
        <v>0</v>
      </c>
      <c r="M682" s="45">
        <f>IF(Table26[[#This Row],[جایگاه سازمانی]]="عملیاتی",(Table26[[#This Row],[تعداد ماموریت شهری]]/7+Table26[[#This Row],[تعداد ماموریت جاده ای]]/3)*0.1+1,0)</f>
        <v>1.8333333333333335</v>
      </c>
      <c r="N682" s="45">
        <f ca="1">IF(Table26[[#This Row],[جایگاه سازمانی]]="دیسپچ",OFFSET(TblDispatch[[#Headers],[امتیاز]],MATCH(Table26[[#This Row],[تعداد تماس در دوره]]/'تنظیمات دوره'!$B$3,TblDispatch[کف],1),0)*'تنظیمات دوره'!$B$3,0)</f>
        <v>0</v>
      </c>
      <c r="O682" s="45">
        <f>IF(Table26[[#This Row],[جایگاه سازمانی]]="ستاد",(Table26[[#This Row],[تعداد بازدید میدانی در دوره]]/2+Table26[[#This Row],[تعداد فرماندهی حادثه در دوره]])*0.1+1,0)</f>
        <v>0</v>
      </c>
      <c r="P682" s="45">
        <f ca="1">SUM(Table26[[#This Row],[عملکرد دوره عملیاتی]:[عملکرد دوره ستادی]])</f>
        <v>1.8333333333333335</v>
      </c>
      <c r="Q682" s="43">
        <v>100</v>
      </c>
      <c r="R682" s="43">
        <f ca="1">OFFSET(Table10[[#Headers],[امتیاز]],MATCH(Table26[[#This Row],[رضایت]],Table10[کف],1),0)</f>
        <v>5</v>
      </c>
      <c r="S682" s="45" t="e">
        <f ca="1">(VLOOKUP(Table26[[#This Row],[شماره پرسنلی]],Table1[#All],16,FALSE)+Table26[[#This Row],[امتیاز کارکرد]]+Table26[[#This Row],[امتیاز رضایت]])*Table26[[#This Row],[رتبه کارمند]]*Table26[[#This Row],[امتیاز عملکرد]]</f>
        <v>#N/A</v>
      </c>
      <c r="T682" s="50" t="e">
        <f ca="1">ROUND(Table26[[#This Row],[امتیاز نهایی]]*'تنظیمات دوره'!$B$6,0)</f>
        <v>#N/A</v>
      </c>
      <c r="U682" s="46"/>
    </row>
    <row r="683" spans="1:21" x14ac:dyDescent="0.15">
      <c r="A683" s="42">
        <v>680</v>
      </c>
      <c r="B683" s="38"/>
      <c r="C683" s="90" t="e">
        <f>VLOOKUP(Table26[[#This Row],[شماره پرسنلی]],Table1[[شماره پرسنلی]:[نام خانوادگی]],2,FALSE)&amp; " " &amp; VLOOKUP(Table26[[#This Row],[شماره پرسنلی]],Table1[[شماره پرسنلی]:[نام خانوادگی]],3,FALSE)</f>
        <v>#N/A</v>
      </c>
      <c r="D683" s="39" t="s">
        <v>9</v>
      </c>
      <c r="E683" s="43" t="e">
        <f>VLOOKUP(Table26[[#This Row],[شماره پرسنلی]],Table1[#All],6,FALSE)</f>
        <v>#N/A</v>
      </c>
      <c r="F683" s="44">
        <v>456</v>
      </c>
      <c r="G683" s="45">
        <f>Table26[[#This Row],[کارکرد دوره (ساعت)]]/8*'جداول پایه'!$B$24</f>
        <v>5.7</v>
      </c>
      <c r="H683" s="44">
        <v>0</v>
      </c>
      <c r="I683" s="44">
        <v>21</v>
      </c>
      <c r="J683" s="44">
        <v>0</v>
      </c>
      <c r="K683" s="44">
        <v>0</v>
      </c>
      <c r="L683" s="44">
        <v>0</v>
      </c>
      <c r="M683" s="45">
        <f>IF(Table26[[#This Row],[جایگاه سازمانی]]="عملیاتی",(Table26[[#This Row],[تعداد ماموریت شهری]]/7+Table26[[#This Row],[تعداد ماموریت جاده ای]]/3)*0.1+1,0)</f>
        <v>1.7000000000000002</v>
      </c>
      <c r="N683" s="45">
        <f ca="1">IF(Table26[[#This Row],[جایگاه سازمانی]]="دیسپچ",OFFSET(TblDispatch[[#Headers],[امتیاز]],MATCH(Table26[[#This Row],[تعداد تماس در دوره]]/'تنظیمات دوره'!$B$3,TblDispatch[کف],1),0)*'تنظیمات دوره'!$B$3,0)</f>
        <v>0</v>
      </c>
      <c r="O683" s="45">
        <f>IF(Table26[[#This Row],[جایگاه سازمانی]]="ستاد",(Table26[[#This Row],[تعداد بازدید میدانی در دوره]]/2+Table26[[#This Row],[تعداد فرماندهی حادثه در دوره]])*0.1+1,0)</f>
        <v>0</v>
      </c>
      <c r="P683" s="45">
        <f ca="1">SUM(Table26[[#This Row],[عملکرد دوره عملیاتی]:[عملکرد دوره ستادی]])</f>
        <v>1.7000000000000002</v>
      </c>
      <c r="Q683" s="43">
        <v>100</v>
      </c>
      <c r="R683" s="43">
        <f ca="1">OFFSET(Table10[[#Headers],[امتیاز]],MATCH(Table26[[#This Row],[رضایت]],Table10[کف],1),0)</f>
        <v>5</v>
      </c>
      <c r="S683" s="45" t="e">
        <f ca="1">(VLOOKUP(Table26[[#This Row],[شماره پرسنلی]],Table1[#All],16,FALSE)+Table26[[#This Row],[امتیاز کارکرد]]+Table26[[#This Row],[امتیاز رضایت]])*Table26[[#This Row],[رتبه کارمند]]*Table26[[#This Row],[امتیاز عملکرد]]</f>
        <v>#N/A</v>
      </c>
      <c r="T683" s="50" t="e">
        <f ca="1">ROUND(Table26[[#This Row],[امتیاز نهایی]]*'تنظیمات دوره'!$B$6,0)</f>
        <v>#N/A</v>
      </c>
      <c r="U683" s="46"/>
    </row>
    <row r="684" spans="1:21" x14ac:dyDescent="0.15">
      <c r="A684" s="42">
        <v>681</v>
      </c>
      <c r="B684" s="38"/>
      <c r="C684" s="90" t="e">
        <f>VLOOKUP(Table26[[#This Row],[شماره پرسنلی]],Table1[[شماره پرسنلی]:[نام خانوادگی]],2,FALSE)&amp; " " &amp; VLOOKUP(Table26[[#This Row],[شماره پرسنلی]],Table1[[شماره پرسنلی]:[نام خانوادگی]],3,FALSE)</f>
        <v>#N/A</v>
      </c>
      <c r="D684" s="39" t="s">
        <v>9</v>
      </c>
      <c r="E684" s="43" t="e">
        <f>VLOOKUP(Table26[[#This Row],[شماره پرسنلی]],Table1[#All],6,FALSE)</f>
        <v>#N/A</v>
      </c>
      <c r="F684" s="44">
        <v>516</v>
      </c>
      <c r="G684" s="45">
        <f>Table26[[#This Row],[کارکرد دوره (ساعت)]]/8*'جداول پایه'!$B$24</f>
        <v>6.45</v>
      </c>
      <c r="H684" s="44">
        <v>160</v>
      </c>
      <c r="I684" s="44">
        <v>0</v>
      </c>
      <c r="J684" s="44">
        <v>0</v>
      </c>
      <c r="K684" s="44">
        <v>0</v>
      </c>
      <c r="L684" s="44">
        <v>0</v>
      </c>
      <c r="M684" s="45">
        <f>IF(Table26[[#This Row],[جایگاه سازمانی]]="عملیاتی",(Table26[[#This Row],[تعداد ماموریت شهری]]/7+Table26[[#This Row],[تعداد ماموریت جاده ای]]/3)*0.1+1,0)</f>
        <v>3.285714285714286</v>
      </c>
      <c r="N684" s="45">
        <f ca="1">IF(Table26[[#This Row],[جایگاه سازمانی]]="دیسپچ",OFFSET(TblDispatch[[#Headers],[امتیاز]],MATCH(Table26[[#This Row],[تعداد تماس در دوره]]/'تنظیمات دوره'!$B$3,TblDispatch[کف],1),0)*'تنظیمات دوره'!$B$3,0)</f>
        <v>0</v>
      </c>
      <c r="O684" s="45">
        <f>IF(Table26[[#This Row],[جایگاه سازمانی]]="ستاد",(Table26[[#This Row],[تعداد بازدید میدانی در دوره]]/2+Table26[[#This Row],[تعداد فرماندهی حادثه در دوره]])*0.1+1,0)</f>
        <v>0</v>
      </c>
      <c r="P684" s="45">
        <f ca="1">SUM(Table26[[#This Row],[عملکرد دوره عملیاتی]:[عملکرد دوره ستادی]])</f>
        <v>3.285714285714286</v>
      </c>
      <c r="Q684" s="43">
        <v>100</v>
      </c>
      <c r="R684" s="43">
        <f ca="1">OFFSET(Table10[[#Headers],[امتیاز]],MATCH(Table26[[#This Row],[رضایت]],Table10[کف],1),0)</f>
        <v>5</v>
      </c>
      <c r="S684" s="45" t="e">
        <f ca="1">(VLOOKUP(Table26[[#This Row],[شماره پرسنلی]],Table1[#All],16,FALSE)+Table26[[#This Row],[امتیاز کارکرد]]+Table26[[#This Row],[امتیاز رضایت]])*Table26[[#This Row],[رتبه کارمند]]*Table26[[#This Row],[امتیاز عملکرد]]</f>
        <v>#N/A</v>
      </c>
      <c r="T684" s="50" t="e">
        <f ca="1">ROUND(Table26[[#This Row],[امتیاز نهایی]]*'تنظیمات دوره'!$B$6,0)</f>
        <v>#N/A</v>
      </c>
      <c r="U684" s="46"/>
    </row>
    <row r="685" spans="1:21" x14ac:dyDescent="0.15">
      <c r="A685" s="42">
        <v>682</v>
      </c>
      <c r="B685" s="38"/>
      <c r="C685" s="90" t="e">
        <f>VLOOKUP(Table26[[#This Row],[شماره پرسنلی]],Table1[[شماره پرسنلی]:[نام خانوادگی]],2,FALSE)&amp; " " &amp; VLOOKUP(Table26[[#This Row],[شماره پرسنلی]],Table1[[شماره پرسنلی]:[نام خانوادگی]],3,FALSE)</f>
        <v>#N/A</v>
      </c>
      <c r="D685" s="39" t="s">
        <v>9</v>
      </c>
      <c r="E685" s="43" t="e">
        <f>VLOOKUP(Table26[[#This Row],[شماره پرسنلی]],Table1[#All],6,FALSE)</f>
        <v>#N/A</v>
      </c>
      <c r="F685" s="44">
        <v>360</v>
      </c>
      <c r="G685" s="45">
        <f>Table26[[#This Row],[کارکرد دوره (ساعت)]]/8*'جداول پایه'!$B$24</f>
        <v>4.5</v>
      </c>
      <c r="H685" s="44">
        <v>147</v>
      </c>
      <c r="I685" s="44">
        <v>0</v>
      </c>
      <c r="J685" s="44">
        <v>0</v>
      </c>
      <c r="K685" s="44">
        <v>0</v>
      </c>
      <c r="L685" s="44">
        <v>0</v>
      </c>
      <c r="M685" s="45">
        <f>IF(Table26[[#This Row],[جایگاه سازمانی]]="عملیاتی",(Table26[[#This Row],[تعداد ماموریت شهری]]/7+Table26[[#This Row],[تعداد ماموریت جاده ای]]/3)*0.1+1,0)</f>
        <v>3.1</v>
      </c>
      <c r="N685" s="45">
        <f ca="1">IF(Table26[[#This Row],[جایگاه سازمانی]]="دیسپچ",OFFSET(TblDispatch[[#Headers],[امتیاز]],MATCH(Table26[[#This Row],[تعداد تماس در دوره]]/'تنظیمات دوره'!$B$3,TblDispatch[کف],1),0)*'تنظیمات دوره'!$B$3,0)</f>
        <v>0</v>
      </c>
      <c r="O685" s="45">
        <f>IF(Table26[[#This Row],[جایگاه سازمانی]]="ستاد",(Table26[[#This Row],[تعداد بازدید میدانی در دوره]]/2+Table26[[#This Row],[تعداد فرماندهی حادثه در دوره]])*0.1+1,0)</f>
        <v>0</v>
      </c>
      <c r="P685" s="45">
        <f ca="1">SUM(Table26[[#This Row],[عملکرد دوره عملیاتی]:[عملکرد دوره ستادی]])</f>
        <v>3.1</v>
      </c>
      <c r="Q685" s="43">
        <v>100</v>
      </c>
      <c r="R685" s="43">
        <f ca="1">OFFSET(Table10[[#Headers],[امتیاز]],MATCH(Table26[[#This Row],[رضایت]],Table10[کف],1),0)</f>
        <v>5</v>
      </c>
      <c r="S685" s="45" t="e">
        <f ca="1">(VLOOKUP(Table26[[#This Row],[شماره پرسنلی]],Table1[#All],16,FALSE)+Table26[[#This Row],[امتیاز کارکرد]]+Table26[[#This Row],[امتیاز رضایت]])*Table26[[#This Row],[رتبه کارمند]]*Table26[[#This Row],[امتیاز عملکرد]]</f>
        <v>#N/A</v>
      </c>
      <c r="T685" s="50" t="e">
        <f ca="1">ROUND(Table26[[#This Row],[امتیاز نهایی]]*'تنظیمات دوره'!$B$6,0)</f>
        <v>#N/A</v>
      </c>
      <c r="U685" s="46"/>
    </row>
    <row r="686" spans="1:21" x14ac:dyDescent="0.15">
      <c r="A686" s="42">
        <v>683</v>
      </c>
      <c r="B686" s="38"/>
      <c r="C686" s="90" t="e">
        <f>VLOOKUP(Table26[[#This Row],[شماره پرسنلی]],Table1[[شماره پرسنلی]:[نام خانوادگی]],2,FALSE)&amp; " " &amp; VLOOKUP(Table26[[#This Row],[شماره پرسنلی]],Table1[[شماره پرسنلی]:[نام خانوادگی]],3,FALSE)</f>
        <v>#N/A</v>
      </c>
      <c r="D686" s="39" t="s">
        <v>9</v>
      </c>
      <c r="E686" s="43" t="e">
        <f>VLOOKUP(Table26[[#This Row],[شماره پرسنلی]],Table1[#All],6,FALSE)</f>
        <v>#N/A</v>
      </c>
      <c r="F686" s="44">
        <v>420</v>
      </c>
      <c r="G686" s="45">
        <f>Table26[[#This Row],[کارکرد دوره (ساعت)]]/8*'جداول پایه'!$B$24</f>
        <v>5.25</v>
      </c>
      <c r="H686" s="44">
        <v>162</v>
      </c>
      <c r="I686" s="44">
        <v>0</v>
      </c>
      <c r="J686" s="44">
        <v>0</v>
      </c>
      <c r="K686" s="44">
        <v>0</v>
      </c>
      <c r="L686" s="44">
        <v>0</v>
      </c>
      <c r="M686" s="45">
        <f>IF(Table26[[#This Row],[جایگاه سازمانی]]="عملیاتی",(Table26[[#This Row],[تعداد ماموریت شهری]]/7+Table26[[#This Row],[تعداد ماموریت جاده ای]]/3)*0.1+1,0)</f>
        <v>3.3142857142857145</v>
      </c>
      <c r="N686" s="45">
        <f ca="1">IF(Table26[[#This Row],[جایگاه سازمانی]]="دیسپچ",OFFSET(TblDispatch[[#Headers],[امتیاز]],MATCH(Table26[[#This Row],[تعداد تماس در دوره]]/'تنظیمات دوره'!$B$3,TblDispatch[کف],1),0)*'تنظیمات دوره'!$B$3,0)</f>
        <v>0</v>
      </c>
      <c r="O686" s="45">
        <f>IF(Table26[[#This Row],[جایگاه سازمانی]]="ستاد",(Table26[[#This Row],[تعداد بازدید میدانی در دوره]]/2+Table26[[#This Row],[تعداد فرماندهی حادثه در دوره]])*0.1+1,0)</f>
        <v>0</v>
      </c>
      <c r="P686" s="45">
        <f ca="1">SUM(Table26[[#This Row],[عملکرد دوره عملیاتی]:[عملکرد دوره ستادی]])</f>
        <v>3.3142857142857145</v>
      </c>
      <c r="Q686" s="43">
        <v>100</v>
      </c>
      <c r="R686" s="43">
        <f ca="1">OFFSET(Table10[[#Headers],[امتیاز]],MATCH(Table26[[#This Row],[رضایت]],Table10[کف],1),0)</f>
        <v>5</v>
      </c>
      <c r="S686" s="45" t="e">
        <f ca="1">(VLOOKUP(Table26[[#This Row],[شماره پرسنلی]],Table1[#All],16,FALSE)+Table26[[#This Row],[امتیاز کارکرد]]+Table26[[#This Row],[امتیاز رضایت]])*Table26[[#This Row],[رتبه کارمند]]*Table26[[#This Row],[امتیاز عملکرد]]</f>
        <v>#N/A</v>
      </c>
      <c r="T686" s="50" t="e">
        <f ca="1">ROUND(Table26[[#This Row],[امتیاز نهایی]]*'تنظیمات دوره'!$B$6,0)</f>
        <v>#N/A</v>
      </c>
      <c r="U686" s="46"/>
    </row>
    <row r="687" spans="1:21" x14ac:dyDescent="0.15">
      <c r="A687" s="42">
        <v>684</v>
      </c>
      <c r="B687" s="38"/>
      <c r="C687" s="90" t="e">
        <f>VLOOKUP(Table26[[#This Row],[شماره پرسنلی]],Table1[[شماره پرسنلی]:[نام خانوادگی]],2,FALSE)&amp; " " &amp; VLOOKUP(Table26[[#This Row],[شماره پرسنلی]],Table1[[شماره پرسنلی]:[نام خانوادگی]],3,FALSE)</f>
        <v>#N/A</v>
      </c>
      <c r="D687" s="39" t="s">
        <v>9</v>
      </c>
      <c r="E687" s="43" t="e">
        <f>VLOOKUP(Table26[[#This Row],[شماره پرسنلی]],Table1[#All],6,FALSE)</f>
        <v>#N/A</v>
      </c>
      <c r="F687" s="44">
        <v>400</v>
      </c>
      <c r="G687" s="45">
        <f>Table26[[#This Row],[کارکرد دوره (ساعت)]]/8*'جداول پایه'!$B$24</f>
        <v>5</v>
      </c>
      <c r="H687" s="44">
        <v>0</v>
      </c>
      <c r="I687" s="44">
        <v>36</v>
      </c>
      <c r="J687" s="44">
        <v>0</v>
      </c>
      <c r="K687" s="44">
        <v>0</v>
      </c>
      <c r="L687" s="44">
        <v>0</v>
      </c>
      <c r="M687" s="45">
        <f>IF(Table26[[#This Row],[جایگاه سازمانی]]="عملیاتی",(Table26[[#This Row],[تعداد ماموریت شهری]]/7+Table26[[#This Row],[تعداد ماموریت جاده ای]]/3)*0.1+1,0)</f>
        <v>2.2000000000000002</v>
      </c>
      <c r="N687" s="45">
        <f ca="1">IF(Table26[[#This Row],[جایگاه سازمانی]]="دیسپچ",OFFSET(TblDispatch[[#Headers],[امتیاز]],MATCH(Table26[[#This Row],[تعداد تماس در دوره]]/'تنظیمات دوره'!$B$3,TblDispatch[کف],1),0)*'تنظیمات دوره'!$B$3,0)</f>
        <v>0</v>
      </c>
      <c r="O687" s="45">
        <f>IF(Table26[[#This Row],[جایگاه سازمانی]]="ستاد",(Table26[[#This Row],[تعداد بازدید میدانی در دوره]]/2+Table26[[#This Row],[تعداد فرماندهی حادثه در دوره]])*0.1+1,0)</f>
        <v>0</v>
      </c>
      <c r="P687" s="45">
        <f ca="1">SUM(Table26[[#This Row],[عملکرد دوره عملیاتی]:[عملکرد دوره ستادی]])</f>
        <v>2.2000000000000002</v>
      </c>
      <c r="Q687" s="43">
        <v>100</v>
      </c>
      <c r="R687" s="43">
        <f ca="1">OFFSET(Table10[[#Headers],[امتیاز]],MATCH(Table26[[#This Row],[رضایت]],Table10[کف],1),0)</f>
        <v>5</v>
      </c>
      <c r="S687" s="45" t="e">
        <f ca="1">(VLOOKUP(Table26[[#This Row],[شماره پرسنلی]],Table1[#All],16,FALSE)+Table26[[#This Row],[امتیاز کارکرد]]+Table26[[#This Row],[امتیاز رضایت]])*Table26[[#This Row],[رتبه کارمند]]*Table26[[#This Row],[امتیاز عملکرد]]</f>
        <v>#N/A</v>
      </c>
      <c r="T687" s="50" t="e">
        <f ca="1">ROUND(Table26[[#This Row],[امتیاز نهایی]]*'تنظیمات دوره'!$B$6,0)</f>
        <v>#N/A</v>
      </c>
      <c r="U687" s="46"/>
    </row>
    <row r="688" spans="1:21" x14ac:dyDescent="0.15">
      <c r="A688" s="42">
        <v>685</v>
      </c>
      <c r="B688" s="38"/>
      <c r="C688" s="90" t="e">
        <f>VLOOKUP(Table26[[#This Row],[شماره پرسنلی]],Table1[[شماره پرسنلی]:[نام خانوادگی]],2,FALSE)&amp; " " &amp; VLOOKUP(Table26[[#This Row],[شماره پرسنلی]],Table1[[شماره پرسنلی]:[نام خانوادگی]],3,FALSE)</f>
        <v>#N/A</v>
      </c>
      <c r="D688" s="39" t="s">
        <v>9</v>
      </c>
      <c r="E688" s="43" t="e">
        <f>VLOOKUP(Table26[[#This Row],[شماره پرسنلی]],Table1[#All],6,FALSE)</f>
        <v>#N/A</v>
      </c>
      <c r="F688" s="44">
        <v>348</v>
      </c>
      <c r="G688" s="45">
        <f>Table26[[#This Row],[کارکرد دوره (ساعت)]]/8*'جداول پایه'!$B$24</f>
        <v>4.3500000000000005</v>
      </c>
      <c r="H688" s="44">
        <v>122</v>
      </c>
      <c r="I688" s="44">
        <v>0</v>
      </c>
      <c r="J688" s="44">
        <v>0</v>
      </c>
      <c r="K688" s="44">
        <v>0</v>
      </c>
      <c r="L688" s="44">
        <v>0</v>
      </c>
      <c r="M688" s="45">
        <f>IF(Table26[[#This Row],[جایگاه سازمانی]]="عملیاتی",(Table26[[#This Row],[تعداد ماموریت شهری]]/7+Table26[[#This Row],[تعداد ماموریت جاده ای]]/3)*0.1+1,0)</f>
        <v>2.7428571428571429</v>
      </c>
      <c r="N688" s="45">
        <f ca="1">IF(Table26[[#This Row],[جایگاه سازمانی]]="دیسپچ",OFFSET(TblDispatch[[#Headers],[امتیاز]],MATCH(Table26[[#This Row],[تعداد تماس در دوره]]/'تنظیمات دوره'!$B$3,TblDispatch[کف],1),0)*'تنظیمات دوره'!$B$3,0)</f>
        <v>0</v>
      </c>
      <c r="O688" s="45">
        <f>IF(Table26[[#This Row],[جایگاه سازمانی]]="ستاد",(Table26[[#This Row],[تعداد بازدید میدانی در دوره]]/2+Table26[[#This Row],[تعداد فرماندهی حادثه در دوره]])*0.1+1,0)</f>
        <v>0</v>
      </c>
      <c r="P688" s="45">
        <f ca="1">SUM(Table26[[#This Row],[عملکرد دوره عملیاتی]:[عملکرد دوره ستادی]])</f>
        <v>2.7428571428571429</v>
      </c>
      <c r="Q688" s="43">
        <v>100</v>
      </c>
      <c r="R688" s="43">
        <f ca="1">OFFSET(Table10[[#Headers],[امتیاز]],MATCH(Table26[[#This Row],[رضایت]],Table10[کف],1),0)</f>
        <v>5</v>
      </c>
      <c r="S688" s="45" t="e">
        <f ca="1">(VLOOKUP(Table26[[#This Row],[شماره پرسنلی]],Table1[#All],16,FALSE)+Table26[[#This Row],[امتیاز کارکرد]]+Table26[[#This Row],[امتیاز رضایت]])*Table26[[#This Row],[رتبه کارمند]]*Table26[[#This Row],[امتیاز عملکرد]]</f>
        <v>#N/A</v>
      </c>
      <c r="T688" s="50" t="e">
        <f ca="1">ROUND(Table26[[#This Row],[امتیاز نهایی]]*'تنظیمات دوره'!$B$6,0)</f>
        <v>#N/A</v>
      </c>
      <c r="U688" s="46"/>
    </row>
    <row r="689" spans="1:21" x14ac:dyDescent="0.15">
      <c r="A689" s="42">
        <v>686</v>
      </c>
      <c r="B689" s="38"/>
      <c r="C689" s="90" t="e">
        <f>VLOOKUP(Table26[[#This Row],[شماره پرسنلی]],Table1[[شماره پرسنلی]:[نام خانوادگی]],2,FALSE)&amp; " " &amp; VLOOKUP(Table26[[#This Row],[شماره پرسنلی]],Table1[[شماره پرسنلی]:[نام خانوادگی]],3,FALSE)</f>
        <v>#N/A</v>
      </c>
      <c r="D689" s="39" t="s">
        <v>9</v>
      </c>
      <c r="E689" s="43" t="e">
        <f>VLOOKUP(Table26[[#This Row],[شماره پرسنلی]],Table1[#All],6,FALSE)</f>
        <v>#N/A</v>
      </c>
      <c r="F689" s="44">
        <v>424</v>
      </c>
      <c r="G689" s="45">
        <f>Table26[[#This Row],[کارکرد دوره (ساعت)]]/8*'جداول پایه'!$B$24</f>
        <v>5.3000000000000007</v>
      </c>
      <c r="H689" s="44">
        <v>28</v>
      </c>
      <c r="I689" s="44">
        <v>0</v>
      </c>
      <c r="J689" s="44">
        <v>0</v>
      </c>
      <c r="K689" s="44">
        <v>0</v>
      </c>
      <c r="L689" s="44">
        <v>0</v>
      </c>
      <c r="M689" s="45">
        <f>IF(Table26[[#This Row],[جایگاه سازمانی]]="عملیاتی",(Table26[[#This Row],[تعداد ماموریت شهری]]/7+Table26[[#This Row],[تعداد ماموریت جاده ای]]/3)*0.1+1,0)</f>
        <v>1.4</v>
      </c>
      <c r="N689" s="45">
        <f ca="1">IF(Table26[[#This Row],[جایگاه سازمانی]]="دیسپچ",OFFSET(TblDispatch[[#Headers],[امتیاز]],MATCH(Table26[[#This Row],[تعداد تماس در دوره]]/'تنظیمات دوره'!$B$3,TblDispatch[کف],1),0)*'تنظیمات دوره'!$B$3,0)</f>
        <v>0</v>
      </c>
      <c r="O689" s="45">
        <f>IF(Table26[[#This Row],[جایگاه سازمانی]]="ستاد",(Table26[[#This Row],[تعداد بازدید میدانی در دوره]]/2+Table26[[#This Row],[تعداد فرماندهی حادثه در دوره]])*0.1+1,0)</f>
        <v>0</v>
      </c>
      <c r="P689" s="45">
        <f ca="1">SUM(Table26[[#This Row],[عملکرد دوره عملیاتی]:[عملکرد دوره ستادی]])</f>
        <v>1.4</v>
      </c>
      <c r="Q689" s="43">
        <v>100</v>
      </c>
      <c r="R689" s="43">
        <f ca="1">OFFSET(Table10[[#Headers],[امتیاز]],MATCH(Table26[[#This Row],[رضایت]],Table10[کف],1),0)</f>
        <v>5</v>
      </c>
      <c r="S689" s="45" t="e">
        <f ca="1">(VLOOKUP(Table26[[#This Row],[شماره پرسنلی]],Table1[#All],16,FALSE)+Table26[[#This Row],[امتیاز کارکرد]]+Table26[[#This Row],[امتیاز رضایت]])*Table26[[#This Row],[رتبه کارمند]]*Table26[[#This Row],[امتیاز عملکرد]]</f>
        <v>#N/A</v>
      </c>
      <c r="T689" s="50" t="e">
        <f ca="1">ROUND(Table26[[#This Row],[امتیاز نهایی]]*'تنظیمات دوره'!$B$6,0)</f>
        <v>#N/A</v>
      </c>
      <c r="U689" s="46"/>
    </row>
    <row r="690" spans="1:21" x14ac:dyDescent="0.15">
      <c r="A690" s="42">
        <v>687</v>
      </c>
      <c r="B690" s="38"/>
      <c r="C690" s="90" t="e">
        <f>VLOOKUP(Table26[[#This Row],[شماره پرسنلی]],Table1[[شماره پرسنلی]:[نام خانوادگی]],2,FALSE)&amp; " " &amp; VLOOKUP(Table26[[#This Row],[شماره پرسنلی]],Table1[[شماره پرسنلی]:[نام خانوادگی]],3,FALSE)</f>
        <v>#N/A</v>
      </c>
      <c r="D690" s="39" t="s">
        <v>9</v>
      </c>
      <c r="E690" s="43" t="e">
        <f>VLOOKUP(Table26[[#This Row],[شماره پرسنلی]],Table1[#All],6,FALSE)</f>
        <v>#N/A</v>
      </c>
      <c r="F690" s="44">
        <v>528</v>
      </c>
      <c r="G690" s="45">
        <f>Table26[[#This Row],[کارکرد دوره (ساعت)]]/8*'جداول پایه'!$B$24</f>
        <v>6.6000000000000005</v>
      </c>
      <c r="H690" s="44">
        <v>169</v>
      </c>
      <c r="I690" s="44">
        <v>0</v>
      </c>
      <c r="J690" s="44">
        <v>0</v>
      </c>
      <c r="K690" s="44">
        <v>0</v>
      </c>
      <c r="L690" s="44">
        <v>0</v>
      </c>
      <c r="M690" s="45">
        <f>IF(Table26[[#This Row],[جایگاه سازمانی]]="عملیاتی",(Table26[[#This Row],[تعداد ماموریت شهری]]/7+Table26[[#This Row],[تعداد ماموریت جاده ای]]/3)*0.1+1,0)</f>
        <v>3.4142857142857146</v>
      </c>
      <c r="N690" s="45">
        <f ca="1">IF(Table26[[#This Row],[جایگاه سازمانی]]="دیسپچ",OFFSET(TblDispatch[[#Headers],[امتیاز]],MATCH(Table26[[#This Row],[تعداد تماس در دوره]]/'تنظیمات دوره'!$B$3,TblDispatch[کف],1),0)*'تنظیمات دوره'!$B$3,0)</f>
        <v>0</v>
      </c>
      <c r="O690" s="45">
        <f>IF(Table26[[#This Row],[جایگاه سازمانی]]="ستاد",(Table26[[#This Row],[تعداد بازدید میدانی در دوره]]/2+Table26[[#This Row],[تعداد فرماندهی حادثه در دوره]])*0.1+1,0)</f>
        <v>0</v>
      </c>
      <c r="P690" s="45">
        <f ca="1">SUM(Table26[[#This Row],[عملکرد دوره عملیاتی]:[عملکرد دوره ستادی]])</f>
        <v>3.4142857142857146</v>
      </c>
      <c r="Q690" s="43">
        <v>100</v>
      </c>
      <c r="R690" s="43">
        <f ca="1">OFFSET(Table10[[#Headers],[امتیاز]],MATCH(Table26[[#This Row],[رضایت]],Table10[کف],1),0)</f>
        <v>5</v>
      </c>
      <c r="S690" s="45" t="e">
        <f ca="1">(VLOOKUP(Table26[[#This Row],[شماره پرسنلی]],Table1[#All],16,FALSE)+Table26[[#This Row],[امتیاز کارکرد]]+Table26[[#This Row],[امتیاز رضایت]])*Table26[[#This Row],[رتبه کارمند]]*Table26[[#This Row],[امتیاز عملکرد]]</f>
        <v>#N/A</v>
      </c>
      <c r="T690" s="50" t="e">
        <f ca="1">ROUND(Table26[[#This Row],[امتیاز نهایی]]*'تنظیمات دوره'!$B$6,0)</f>
        <v>#N/A</v>
      </c>
      <c r="U690" s="46"/>
    </row>
    <row r="691" spans="1:21" x14ac:dyDescent="0.15">
      <c r="A691" s="42">
        <v>688</v>
      </c>
      <c r="B691" s="38"/>
      <c r="C691" s="90" t="e">
        <f>VLOOKUP(Table26[[#This Row],[شماره پرسنلی]],Table1[[شماره پرسنلی]:[نام خانوادگی]],2,FALSE)&amp; " " &amp; VLOOKUP(Table26[[#This Row],[شماره پرسنلی]],Table1[[شماره پرسنلی]:[نام خانوادگی]],3,FALSE)</f>
        <v>#N/A</v>
      </c>
      <c r="D691" s="39" t="s">
        <v>9</v>
      </c>
      <c r="E691" s="43" t="e">
        <f>VLOOKUP(Table26[[#This Row],[شماره پرسنلی]],Table1[#All],6,FALSE)</f>
        <v>#N/A</v>
      </c>
      <c r="F691" s="44">
        <v>614</v>
      </c>
      <c r="G691" s="45">
        <f>Table26[[#This Row],[کارکرد دوره (ساعت)]]/8*'جداول پایه'!$B$24</f>
        <v>7.6750000000000007</v>
      </c>
      <c r="H691" s="44">
        <v>0</v>
      </c>
      <c r="I691" s="44">
        <v>25</v>
      </c>
      <c r="J691" s="44">
        <v>0</v>
      </c>
      <c r="K691" s="44">
        <v>0</v>
      </c>
      <c r="L691" s="44">
        <v>0</v>
      </c>
      <c r="M691" s="45">
        <f>IF(Table26[[#This Row],[جایگاه سازمانی]]="عملیاتی",(Table26[[#This Row],[تعداد ماموریت شهری]]/7+Table26[[#This Row],[تعداد ماموریت جاده ای]]/3)*0.1+1,0)</f>
        <v>1.8333333333333335</v>
      </c>
      <c r="N691" s="45">
        <f ca="1">IF(Table26[[#This Row],[جایگاه سازمانی]]="دیسپچ",OFFSET(TblDispatch[[#Headers],[امتیاز]],MATCH(Table26[[#This Row],[تعداد تماس در دوره]]/'تنظیمات دوره'!$B$3,TblDispatch[کف],1),0)*'تنظیمات دوره'!$B$3,0)</f>
        <v>0</v>
      </c>
      <c r="O691" s="45">
        <f>IF(Table26[[#This Row],[جایگاه سازمانی]]="ستاد",(Table26[[#This Row],[تعداد بازدید میدانی در دوره]]/2+Table26[[#This Row],[تعداد فرماندهی حادثه در دوره]])*0.1+1,0)</f>
        <v>0</v>
      </c>
      <c r="P691" s="45">
        <f ca="1">SUM(Table26[[#This Row],[عملکرد دوره عملیاتی]:[عملکرد دوره ستادی]])</f>
        <v>1.8333333333333335</v>
      </c>
      <c r="Q691" s="43">
        <v>100</v>
      </c>
      <c r="R691" s="43">
        <f ca="1">OFFSET(Table10[[#Headers],[امتیاز]],MATCH(Table26[[#This Row],[رضایت]],Table10[کف],1),0)</f>
        <v>5</v>
      </c>
      <c r="S691" s="45" t="e">
        <f ca="1">(VLOOKUP(Table26[[#This Row],[شماره پرسنلی]],Table1[#All],16,FALSE)+Table26[[#This Row],[امتیاز کارکرد]]+Table26[[#This Row],[امتیاز رضایت]])*Table26[[#This Row],[رتبه کارمند]]*Table26[[#This Row],[امتیاز عملکرد]]</f>
        <v>#N/A</v>
      </c>
      <c r="T691" s="50" t="e">
        <f ca="1">ROUND(Table26[[#This Row],[امتیاز نهایی]]*'تنظیمات دوره'!$B$6,0)</f>
        <v>#N/A</v>
      </c>
      <c r="U691" s="46"/>
    </row>
    <row r="692" spans="1:21" x14ac:dyDescent="0.15">
      <c r="A692" s="42">
        <v>689</v>
      </c>
      <c r="B692" s="38"/>
      <c r="C692" s="90" t="e">
        <f>VLOOKUP(Table26[[#This Row],[شماره پرسنلی]],Table1[[شماره پرسنلی]:[نام خانوادگی]],2,FALSE)&amp; " " &amp; VLOOKUP(Table26[[#This Row],[شماره پرسنلی]],Table1[[شماره پرسنلی]:[نام خانوادگی]],3,FALSE)</f>
        <v>#N/A</v>
      </c>
      <c r="D692" s="39" t="s">
        <v>9</v>
      </c>
      <c r="E692" s="43" t="e">
        <f>VLOOKUP(Table26[[#This Row],[شماره پرسنلی]],Table1[#All],6,FALSE)</f>
        <v>#N/A</v>
      </c>
      <c r="F692" s="44">
        <v>336</v>
      </c>
      <c r="G692" s="45">
        <f>Table26[[#This Row],[کارکرد دوره (ساعت)]]/8*'جداول پایه'!$B$24</f>
        <v>4.2</v>
      </c>
      <c r="H692" s="44">
        <v>119</v>
      </c>
      <c r="I692" s="44">
        <v>0</v>
      </c>
      <c r="J692" s="44">
        <v>0</v>
      </c>
      <c r="K692" s="44">
        <v>0</v>
      </c>
      <c r="L692" s="44">
        <v>0</v>
      </c>
      <c r="M692" s="45">
        <f>IF(Table26[[#This Row],[جایگاه سازمانی]]="عملیاتی",(Table26[[#This Row],[تعداد ماموریت شهری]]/7+Table26[[#This Row],[تعداد ماموریت جاده ای]]/3)*0.1+1,0)</f>
        <v>2.7</v>
      </c>
      <c r="N692" s="45">
        <f ca="1">IF(Table26[[#This Row],[جایگاه سازمانی]]="دیسپچ",OFFSET(TblDispatch[[#Headers],[امتیاز]],MATCH(Table26[[#This Row],[تعداد تماس در دوره]]/'تنظیمات دوره'!$B$3,TblDispatch[کف],1),0)*'تنظیمات دوره'!$B$3,0)</f>
        <v>0</v>
      </c>
      <c r="O692" s="45">
        <f>IF(Table26[[#This Row],[جایگاه سازمانی]]="ستاد",(Table26[[#This Row],[تعداد بازدید میدانی در دوره]]/2+Table26[[#This Row],[تعداد فرماندهی حادثه در دوره]])*0.1+1,0)</f>
        <v>0</v>
      </c>
      <c r="P692" s="45">
        <f ca="1">SUM(Table26[[#This Row],[عملکرد دوره عملیاتی]:[عملکرد دوره ستادی]])</f>
        <v>2.7</v>
      </c>
      <c r="Q692" s="43">
        <v>100</v>
      </c>
      <c r="R692" s="43">
        <f ca="1">OFFSET(Table10[[#Headers],[امتیاز]],MATCH(Table26[[#This Row],[رضایت]],Table10[کف],1),0)</f>
        <v>5</v>
      </c>
      <c r="S692" s="45" t="e">
        <f ca="1">(VLOOKUP(Table26[[#This Row],[شماره پرسنلی]],Table1[#All],16,FALSE)+Table26[[#This Row],[امتیاز کارکرد]]+Table26[[#This Row],[امتیاز رضایت]])*Table26[[#This Row],[رتبه کارمند]]*Table26[[#This Row],[امتیاز عملکرد]]</f>
        <v>#N/A</v>
      </c>
      <c r="T692" s="50" t="e">
        <f ca="1">ROUND(Table26[[#This Row],[امتیاز نهایی]]*'تنظیمات دوره'!$B$6,0)</f>
        <v>#N/A</v>
      </c>
      <c r="U692" s="46"/>
    </row>
    <row r="693" spans="1:21" x14ac:dyDescent="0.15">
      <c r="A693" s="42">
        <v>690</v>
      </c>
      <c r="B693" s="38"/>
      <c r="C693" s="90" t="e">
        <f>VLOOKUP(Table26[[#This Row],[شماره پرسنلی]],Table1[[شماره پرسنلی]:[نام خانوادگی]],2,FALSE)&amp; " " &amp; VLOOKUP(Table26[[#This Row],[شماره پرسنلی]],Table1[[شماره پرسنلی]:[نام خانوادگی]],3,FALSE)</f>
        <v>#N/A</v>
      </c>
      <c r="D693" s="39" t="s">
        <v>9</v>
      </c>
      <c r="E693" s="43" t="e">
        <f>VLOOKUP(Table26[[#This Row],[شماره پرسنلی]],Table1[#All],6,FALSE)</f>
        <v>#N/A</v>
      </c>
      <c r="F693" s="44">
        <v>676</v>
      </c>
      <c r="G693" s="45">
        <f>Table26[[#This Row],[کارکرد دوره (ساعت)]]/8*'جداول پایه'!$B$24</f>
        <v>8.4500000000000011</v>
      </c>
      <c r="H693" s="44">
        <v>0</v>
      </c>
      <c r="I693" s="44">
        <v>38</v>
      </c>
      <c r="J693" s="44">
        <v>0</v>
      </c>
      <c r="K693" s="44">
        <v>0</v>
      </c>
      <c r="L693" s="44">
        <v>0</v>
      </c>
      <c r="M693" s="45">
        <f>IF(Table26[[#This Row],[جایگاه سازمانی]]="عملیاتی",(Table26[[#This Row],[تعداد ماموریت شهری]]/7+Table26[[#This Row],[تعداد ماموریت جاده ای]]/3)*0.1+1,0)</f>
        <v>2.2666666666666666</v>
      </c>
      <c r="N693" s="45">
        <f ca="1">IF(Table26[[#This Row],[جایگاه سازمانی]]="دیسپچ",OFFSET(TblDispatch[[#Headers],[امتیاز]],MATCH(Table26[[#This Row],[تعداد تماس در دوره]]/'تنظیمات دوره'!$B$3,TblDispatch[کف],1),0)*'تنظیمات دوره'!$B$3,0)</f>
        <v>0</v>
      </c>
      <c r="O693" s="45">
        <f>IF(Table26[[#This Row],[جایگاه سازمانی]]="ستاد",(Table26[[#This Row],[تعداد بازدید میدانی در دوره]]/2+Table26[[#This Row],[تعداد فرماندهی حادثه در دوره]])*0.1+1,0)</f>
        <v>0</v>
      </c>
      <c r="P693" s="45">
        <f ca="1">SUM(Table26[[#This Row],[عملکرد دوره عملیاتی]:[عملکرد دوره ستادی]])</f>
        <v>2.2666666666666666</v>
      </c>
      <c r="Q693" s="43">
        <v>100</v>
      </c>
      <c r="R693" s="43">
        <f ca="1">OFFSET(Table10[[#Headers],[امتیاز]],MATCH(Table26[[#This Row],[رضایت]],Table10[کف],1),0)</f>
        <v>5</v>
      </c>
      <c r="S693" s="45" t="e">
        <f ca="1">(VLOOKUP(Table26[[#This Row],[شماره پرسنلی]],Table1[#All],16,FALSE)+Table26[[#This Row],[امتیاز کارکرد]]+Table26[[#This Row],[امتیاز رضایت]])*Table26[[#This Row],[رتبه کارمند]]*Table26[[#This Row],[امتیاز عملکرد]]</f>
        <v>#N/A</v>
      </c>
      <c r="T693" s="50" t="e">
        <f ca="1">ROUND(Table26[[#This Row],[امتیاز نهایی]]*'تنظیمات دوره'!$B$6,0)</f>
        <v>#N/A</v>
      </c>
      <c r="U693" s="46"/>
    </row>
    <row r="694" spans="1:21" x14ac:dyDescent="0.15">
      <c r="A694" s="42">
        <v>691</v>
      </c>
      <c r="B694" s="38"/>
      <c r="C694" s="90" t="e">
        <f>VLOOKUP(Table26[[#This Row],[شماره پرسنلی]],Table1[[شماره پرسنلی]:[نام خانوادگی]],2,FALSE)&amp; " " &amp; VLOOKUP(Table26[[#This Row],[شماره پرسنلی]],Table1[[شماره پرسنلی]:[نام خانوادگی]],3,FALSE)</f>
        <v>#N/A</v>
      </c>
      <c r="D694" s="39" t="s">
        <v>9</v>
      </c>
      <c r="E694" s="43" t="e">
        <f>VLOOKUP(Table26[[#This Row],[شماره پرسنلی]],Table1[#All],6,FALSE)</f>
        <v>#N/A</v>
      </c>
      <c r="F694" s="44">
        <v>528</v>
      </c>
      <c r="G694" s="45">
        <f>Table26[[#This Row],[کارکرد دوره (ساعت)]]/8*'جداول پایه'!$B$24</f>
        <v>6.6000000000000005</v>
      </c>
      <c r="H694" s="44">
        <v>0</v>
      </c>
      <c r="I694" s="44">
        <v>38</v>
      </c>
      <c r="J694" s="44">
        <v>0</v>
      </c>
      <c r="K694" s="44">
        <v>0</v>
      </c>
      <c r="L694" s="44">
        <v>0</v>
      </c>
      <c r="M694" s="45">
        <f>IF(Table26[[#This Row],[جایگاه سازمانی]]="عملیاتی",(Table26[[#This Row],[تعداد ماموریت شهری]]/7+Table26[[#This Row],[تعداد ماموریت جاده ای]]/3)*0.1+1,0)</f>
        <v>2.2666666666666666</v>
      </c>
      <c r="N694" s="45">
        <f ca="1">IF(Table26[[#This Row],[جایگاه سازمانی]]="دیسپچ",OFFSET(TblDispatch[[#Headers],[امتیاز]],MATCH(Table26[[#This Row],[تعداد تماس در دوره]]/'تنظیمات دوره'!$B$3,TblDispatch[کف],1),0)*'تنظیمات دوره'!$B$3,0)</f>
        <v>0</v>
      </c>
      <c r="O694" s="45">
        <f>IF(Table26[[#This Row],[جایگاه سازمانی]]="ستاد",(Table26[[#This Row],[تعداد بازدید میدانی در دوره]]/2+Table26[[#This Row],[تعداد فرماندهی حادثه در دوره]])*0.1+1,0)</f>
        <v>0</v>
      </c>
      <c r="P694" s="45">
        <f ca="1">SUM(Table26[[#This Row],[عملکرد دوره عملیاتی]:[عملکرد دوره ستادی]])</f>
        <v>2.2666666666666666</v>
      </c>
      <c r="Q694" s="43">
        <v>100</v>
      </c>
      <c r="R694" s="43">
        <f ca="1">OFFSET(Table10[[#Headers],[امتیاز]],MATCH(Table26[[#This Row],[رضایت]],Table10[کف],1),0)</f>
        <v>5</v>
      </c>
      <c r="S694" s="45" t="e">
        <f ca="1">(VLOOKUP(Table26[[#This Row],[شماره پرسنلی]],Table1[#All],16,FALSE)+Table26[[#This Row],[امتیاز کارکرد]]+Table26[[#This Row],[امتیاز رضایت]])*Table26[[#This Row],[رتبه کارمند]]*Table26[[#This Row],[امتیاز عملکرد]]</f>
        <v>#N/A</v>
      </c>
      <c r="T694" s="50" t="e">
        <f ca="1">ROUND(Table26[[#This Row],[امتیاز نهایی]]*'تنظیمات دوره'!$B$6,0)</f>
        <v>#N/A</v>
      </c>
      <c r="U694" s="46"/>
    </row>
    <row r="695" spans="1:21" x14ac:dyDescent="0.15">
      <c r="A695" s="42">
        <v>692</v>
      </c>
      <c r="B695" s="38"/>
      <c r="C695" s="90" t="e">
        <f>VLOOKUP(Table26[[#This Row],[شماره پرسنلی]],Table1[[شماره پرسنلی]:[نام خانوادگی]],2,FALSE)&amp; " " &amp; VLOOKUP(Table26[[#This Row],[شماره پرسنلی]],Table1[[شماره پرسنلی]:[نام خانوادگی]],3,FALSE)</f>
        <v>#N/A</v>
      </c>
      <c r="D695" s="39" t="s">
        <v>9</v>
      </c>
      <c r="E695" s="43" t="e">
        <f>VLOOKUP(Table26[[#This Row],[شماره پرسنلی]],Table1[#All],6,FALSE)</f>
        <v>#N/A</v>
      </c>
      <c r="F695" s="44">
        <v>612</v>
      </c>
      <c r="G695" s="45">
        <f>Table26[[#This Row],[کارکرد دوره (ساعت)]]/8*'جداول پایه'!$B$24</f>
        <v>7.65</v>
      </c>
      <c r="H695" s="44">
        <v>0</v>
      </c>
      <c r="I695" s="44">
        <v>37</v>
      </c>
      <c r="J695" s="44">
        <v>0</v>
      </c>
      <c r="K695" s="44">
        <v>0</v>
      </c>
      <c r="L695" s="44">
        <v>0</v>
      </c>
      <c r="M695" s="45">
        <f>IF(Table26[[#This Row],[جایگاه سازمانی]]="عملیاتی",(Table26[[#This Row],[تعداد ماموریت شهری]]/7+Table26[[#This Row],[تعداد ماموریت جاده ای]]/3)*0.1+1,0)</f>
        <v>2.2333333333333334</v>
      </c>
      <c r="N695" s="45">
        <f ca="1">IF(Table26[[#This Row],[جایگاه سازمانی]]="دیسپچ",OFFSET(TblDispatch[[#Headers],[امتیاز]],MATCH(Table26[[#This Row],[تعداد تماس در دوره]]/'تنظیمات دوره'!$B$3,TblDispatch[کف],1),0)*'تنظیمات دوره'!$B$3,0)</f>
        <v>0</v>
      </c>
      <c r="O695" s="45">
        <f>IF(Table26[[#This Row],[جایگاه سازمانی]]="ستاد",(Table26[[#This Row],[تعداد بازدید میدانی در دوره]]/2+Table26[[#This Row],[تعداد فرماندهی حادثه در دوره]])*0.1+1,0)</f>
        <v>0</v>
      </c>
      <c r="P695" s="45">
        <f ca="1">SUM(Table26[[#This Row],[عملکرد دوره عملیاتی]:[عملکرد دوره ستادی]])</f>
        <v>2.2333333333333334</v>
      </c>
      <c r="Q695" s="43">
        <v>100</v>
      </c>
      <c r="R695" s="43">
        <f ca="1">OFFSET(Table10[[#Headers],[امتیاز]],MATCH(Table26[[#This Row],[رضایت]],Table10[کف],1),0)</f>
        <v>5</v>
      </c>
      <c r="S695" s="45" t="e">
        <f ca="1">(VLOOKUP(Table26[[#This Row],[شماره پرسنلی]],Table1[#All],16,FALSE)+Table26[[#This Row],[امتیاز کارکرد]]+Table26[[#This Row],[امتیاز رضایت]])*Table26[[#This Row],[رتبه کارمند]]*Table26[[#This Row],[امتیاز عملکرد]]</f>
        <v>#N/A</v>
      </c>
      <c r="T695" s="50" t="e">
        <f ca="1">ROUND(Table26[[#This Row],[امتیاز نهایی]]*'تنظیمات دوره'!$B$6,0)</f>
        <v>#N/A</v>
      </c>
      <c r="U695" s="46"/>
    </row>
    <row r="696" spans="1:21" x14ac:dyDescent="0.15">
      <c r="A696" s="42">
        <v>693</v>
      </c>
      <c r="B696" s="38"/>
      <c r="C696" s="90" t="e">
        <f>VLOOKUP(Table26[[#This Row],[شماره پرسنلی]],Table1[[شماره پرسنلی]:[نام خانوادگی]],2,FALSE)&amp; " " &amp; VLOOKUP(Table26[[#This Row],[شماره پرسنلی]],Table1[[شماره پرسنلی]:[نام خانوادگی]],3,FALSE)</f>
        <v>#N/A</v>
      </c>
      <c r="D696" s="39" t="s">
        <v>9</v>
      </c>
      <c r="E696" s="43" t="e">
        <f>VLOOKUP(Table26[[#This Row],[شماره پرسنلی]],Table1[#All],6,FALSE)</f>
        <v>#N/A</v>
      </c>
      <c r="F696" s="44">
        <v>618</v>
      </c>
      <c r="G696" s="45">
        <f>Table26[[#This Row],[کارکرد دوره (ساعت)]]/8*'جداول پایه'!$B$24</f>
        <v>7.7250000000000005</v>
      </c>
      <c r="H696" s="44">
        <v>0</v>
      </c>
      <c r="I696" s="44">
        <v>34</v>
      </c>
      <c r="J696" s="44">
        <v>0</v>
      </c>
      <c r="K696" s="44">
        <v>0</v>
      </c>
      <c r="L696" s="44">
        <v>0</v>
      </c>
      <c r="M696" s="45">
        <f>IF(Table26[[#This Row],[جایگاه سازمانی]]="عملیاتی",(Table26[[#This Row],[تعداد ماموریت شهری]]/7+Table26[[#This Row],[تعداد ماموریت جاده ای]]/3)*0.1+1,0)</f>
        <v>2.1333333333333337</v>
      </c>
      <c r="N696" s="45">
        <f ca="1">IF(Table26[[#This Row],[جایگاه سازمانی]]="دیسپچ",OFFSET(TblDispatch[[#Headers],[امتیاز]],MATCH(Table26[[#This Row],[تعداد تماس در دوره]]/'تنظیمات دوره'!$B$3,TblDispatch[کف],1),0)*'تنظیمات دوره'!$B$3,0)</f>
        <v>0</v>
      </c>
      <c r="O696" s="45">
        <f>IF(Table26[[#This Row],[جایگاه سازمانی]]="ستاد",(Table26[[#This Row],[تعداد بازدید میدانی در دوره]]/2+Table26[[#This Row],[تعداد فرماندهی حادثه در دوره]])*0.1+1,0)</f>
        <v>0</v>
      </c>
      <c r="P696" s="45">
        <f ca="1">SUM(Table26[[#This Row],[عملکرد دوره عملیاتی]:[عملکرد دوره ستادی]])</f>
        <v>2.1333333333333337</v>
      </c>
      <c r="Q696" s="43">
        <v>100</v>
      </c>
      <c r="R696" s="43">
        <f ca="1">OFFSET(Table10[[#Headers],[امتیاز]],MATCH(Table26[[#This Row],[رضایت]],Table10[کف],1),0)</f>
        <v>5</v>
      </c>
      <c r="S696" s="45" t="e">
        <f ca="1">(VLOOKUP(Table26[[#This Row],[شماره پرسنلی]],Table1[#All],16,FALSE)+Table26[[#This Row],[امتیاز کارکرد]]+Table26[[#This Row],[امتیاز رضایت]])*Table26[[#This Row],[رتبه کارمند]]*Table26[[#This Row],[امتیاز عملکرد]]</f>
        <v>#N/A</v>
      </c>
      <c r="T696" s="50" t="e">
        <f ca="1">ROUND(Table26[[#This Row],[امتیاز نهایی]]*'تنظیمات دوره'!$B$6,0)</f>
        <v>#N/A</v>
      </c>
      <c r="U696" s="46"/>
    </row>
    <row r="697" spans="1:21" x14ac:dyDescent="0.15">
      <c r="A697" s="42">
        <v>694</v>
      </c>
      <c r="B697" s="38"/>
      <c r="C697" s="90" t="e">
        <f>VLOOKUP(Table26[[#This Row],[شماره پرسنلی]],Table1[[شماره پرسنلی]:[نام خانوادگی]],2,FALSE)&amp; " " &amp; VLOOKUP(Table26[[#This Row],[شماره پرسنلی]],Table1[[شماره پرسنلی]:[نام خانوادگی]],3,FALSE)</f>
        <v>#N/A</v>
      </c>
      <c r="D697" s="39" t="s">
        <v>9</v>
      </c>
      <c r="E697" s="43" t="e">
        <f>VLOOKUP(Table26[[#This Row],[شماره پرسنلی]],Table1[#All],6,FALSE)</f>
        <v>#N/A</v>
      </c>
      <c r="F697" s="44">
        <v>396</v>
      </c>
      <c r="G697" s="45">
        <f>Table26[[#This Row],[کارکرد دوره (ساعت)]]/8*'جداول پایه'!$B$24</f>
        <v>4.95</v>
      </c>
      <c r="H697" s="44">
        <v>110</v>
      </c>
      <c r="I697" s="44">
        <v>0</v>
      </c>
      <c r="J697" s="44">
        <v>0</v>
      </c>
      <c r="K697" s="44">
        <v>0</v>
      </c>
      <c r="L697" s="44">
        <v>0</v>
      </c>
      <c r="M697" s="45">
        <f>IF(Table26[[#This Row],[جایگاه سازمانی]]="عملیاتی",(Table26[[#This Row],[تعداد ماموریت شهری]]/7+Table26[[#This Row],[تعداد ماموریت جاده ای]]/3)*0.1+1,0)</f>
        <v>2.5714285714285712</v>
      </c>
      <c r="N697" s="45">
        <f ca="1">IF(Table26[[#This Row],[جایگاه سازمانی]]="دیسپچ",OFFSET(TblDispatch[[#Headers],[امتیاز]],MATCH(Table26[[#This Row],[تعداد تماس در دوره]]/'تنظیمات دوره'!$B$3,TblDispatch[کف],1),0)*'تنظیمات دوره'!$B$3,0)</f>
        <v>0</v>
      </c>
      <c r="O697" s="45">
        <f>IF(Table26[[#This Row],[جایگاه سازمانی]]="ستاد",(Table26[[#This Row],[تعداد بازدید میدانی در دوره]]/2+Table26[[#This Row],[تعداد فرماندهی حادثه در دوره]])*0.1+1,0)</f>
        <v>0</v>
      </c>
      <c r="P697" s="45">
        <f ca="1">SUM(Table26[[#This Row],[عملکرد دوره عملیاتی]:[عملکرد دوره ستادی]])</f>
        <v>2.5714285714285712</v>
      </c>
      <c r="Q697" s="43">
        <v>100</v>
      </c>
      <c r="R697" s="43">
        <f ca="1">OFFSET(Table10[[#Headers],[امتیاز]],MATCH(Table26[[#This Row],[رضایت]],Table10[کف],1),0)</f>
        <v>5</v>
      </c>
      <c r="S697" s="45" t="e">
        <f ca="1">(VLOOKUP(Table26[[#This Row],[شماره پرسنلی]],Table1[#All],16,FALSE)+Table26[[#This Row],[امتیاز کارکرد]]+Table26[[#This Row],[امتیاز رضایت]])*Table26[[#This Row],[رتبه کارمند]]*Table26[[#This Row],[امتیاز عملکرد]]</f>
        <v>#N/A</v>
      </c>
      <c r="T697" s="50" t="e">
        <f ca="1">ROUND(Table26[[#This Row],[امتیاز نهایی]]*'تنظیمات دوره'!$B$6,0)</f>
        <v>#N/A</v>
      </c>
      <c r="U697" s="46"/>
    </row>
    <row r="698" spans="1:21" x14ac:dyDescent="0.15">
      <c r="A698" s="42">
        <v>695</v>
      </c>
      <c r="B698" s="38"/>
      <c r="C698" s="90" t="e">
        <f>VLOOKUP(Table26[[#This Row],[شماره پرسنلی]],Table1[[شماره پرسنلی]:[نام خانوادگی]],2,FALSE)&amp; " " &amp; VLOOKUP(Table26[[#This Row],[شماره پرسنلی]],Table1[[شماره پرسنلی]:[نام خانوادگی]],3,FALSE)</f>
        <v>#N/A</v>
      </c>
      <c r="D698" s="39" t="s">
        <v>9</v>
      </c>
      <c r="E698" s="43" t="e">
        <f>VLOOKUP(Table26[[#This Row],[شماره پرسنلی]],Table1[#All],6,FALSE)</f>
        <v>#N/A</v>
      </c>
      <c r="F698" s="44">
        <v>468</v>
      </c>
      <c r="G698" s="45">
        <f>Table26[[#This Row],[کارکرد دوره (ساعت)]]/8*'جداول پایه'!$B$24</f>
        <v>5.8500000000000005</v>
      </c>
      <c r="H698" s="44">
        <v>0</v>
      </c>
      <c r="I698" s="44">
        <v>12</v>
      </c>
      <c r="J698" s="44">
        <v>0</v>
      </c>
      <c r="K698" s="44">
        <v>0</v>
      </c>
      <c r="L698" s="44">
        <v>0</v>
      </c>
      <c r="M698" s="45">
        <f>IF(Table26[[#This Row],[جایگاه سازمانی]]="عملیاتی",(Table26[[#This Row],[تعداد ماموریت شهری]]/7+Table26[[#This Row],[تعداد ماموریت جاده ای]]/3)*0.1+1,0)</f>
        <v>1.4</v>
      </c>
      <c r="N698" s="45">
        <f ca="1">IF(Table26[[#This Row],[جایگاه سازمانی]]="دیسپچ",OFFSET(TblDispatch[[#Headers],[امتیاز]],MATCH(Table26[[#This Row],[تعداد تماس در دوره]]/'تنظیمات دوره'!$B$3,TblDispatch[کف],1),0)*'تنظیمات دوره'!$B$3,0)</f>
        <v>0</v>
      </c>
      <c r="O698" s="45">
        <f>IF(Table26[[#This Row],[جایگاه سازمانی]]="ستاد",(Table26[[#This Row],[تعداد بازدید میدانی در دوره]]/2+Table26[[#This Row],[تعداد فرماندهی حادثه در دوره]])*0.1+1,0)</f>
        <v>0</v>
      </c>
      <c r="P698" s="45">
        <f ca="1">SUM(Table26[[#This Row],[عملکرد دوره عملیاتی]:[عملکرد دوره ستادی]])</f>
        <v>1.4</v>
      </c>
      <c r="Q698" s="43">
        <v>100</v>
      </c>
      <c r="R698" s="43">
        <f ca="1">OFFSET(Table10[[#Headers],[امتیاز]],MATCH(Table26[[#This Row],[رضایت]],Table10[کف],1),0)</f>
        <v>5</v>
      </c>
      <c r="S698" s="45" t="e">
        <f ca="1">(VLOOKUP(Table26[[#This Row],[شماره پرسنلی]],Table1[#All],16,FALSE)+Table26[[#This Row],[امتیاز کارکرد]]+Table26[[#This Row],[امتیاز رضایت]])*Table26[[#This Row],[رتبه کارمند]]*Table26[[#This Row],[امتیاز عملکرد]]</f>
        <v>#N/A</v>
      </c>
      <c r="T698" s="50" t="e">
        <f ca="1">ROUND(Table26[[#This Row],[امتیاز نهایی]]*'تنظیمات دوره'!$B$6,0)</f>
        <v>#N/A</v>
      </c>
      <c r="U698" s="46"/>
    </row>
    <row r="699" spans="1:21" x14ac:dyDescent="0.15">
      <c r="A699" s="42">
        <v>696</v>
      </c>
      <c r="B699" s="38"/>
      <c r="C699" s="90" t="e">
        <f>VLOOKUP(Table26[[#This Row],[شماره پرسنلی]],Table1[[شماره پرسنلی]:[نام خانوادگی]],2,FALSE)&amp; " " &amp; VLOOKUP(Table26[[#This Row],[شماره پرسنلی]],Table1[[شماره پرسنلی]:[نام خانوادگی]],3,FALSE)</f>
        <v>#N/A</v>
      </c>
      <c r="D699" s="39" t="s">
        <v>9</v>
      </c>
      <c r="E699" s="43" t="e">
        <f>VLOOKUP(Table26[[#This Row],[شماره پرسنلی]],Table1[#All],6,FALSE)</f>
        <v>#N/A</v>
      </c>
      <c r="F699" s="44">
        <v>420</v>
      </c>
      <c r="G699" s="45">
        <f>Table26[[#This Row],[کارکرد دوره (ساعت)]]/8*'جداول پایه'!$B$24</f>
        <v>5.25</v>
      </c>
      <c r="H699" s="44">
        <v>101</v>
      </c>
      <c r="I699" s="44">
        <v>0</v>
      </c>
      <c r="J699" s="44">
        <v>0</v>
      </c>
      <c r="K699" s="44">
        <v>0</v>
      </c>
      <c r="L699" s="44">
        <v>0</v>
      </c>
      <c r="M699" s="45">
        <f>IF(Table26[[#This Row],[جایگاه سازمانی]]="عملیاتی",(Table26[[#This Row],[تعداد ماموریت شهری]]/7+Table26[[#This Row],[تعداد ماموریت جاده ای]]/3)*0.1+1,0)</f>
        <v>2.4428571428571431</v>
      </c>
      <c r="N699" s="45">
        <f ca="1">IF(Table26[[#This Row],[جایگاه سازمانی]]="دیسپچ",OFFSET(TblDispatch[[#Headers],[امتیاز]],MATCH(Table26[[#This Row],[تعداد تماس در دوره]]/'تنظیمات دوره'!$B$3,TblDispatch[کف],1),0)*'تنظیمات دوره'!$B$3,0)</f>
        <v>0</v>
      </c>
      <c r="O699" s="45">
        <f>IF(Table26[[#This Row],[جایگاه سازمانی]]="ستاد",(Table26[[#This Row],[تعداد بازدید میدانی در دوره]]/2+Table26[[#This Row],[تعداد فرماندهی حادثه در دوره]])*0.1+1,0)</f>
        <v>0</v>
      </c>
      <c r="P699" s="45">
        <f ca="1">SUM(Table26[[#This Row],[عملکرد دوره عملیاتی]:[عملکرد دوره ستادی]])</f>
        <v>2.4428571428571431</v>
      </c>
      <c r="Q699" s="43">
        <v>100</v>
      </c>
      <c r="R699" s="43">
        <f ca="1">OFFSET(Table10[[#Headers],[امتیاز]],MATCH(Table26[[#This Row],[رضایت]],Table10[کف],1),0)</f>
        <v>5</v>
      </c>
      <c r="S699" s="45" t="e">
        <f ca="1">(VLOOKUP(Table26[[#This Row],[شماره پرسنلی]],Table1[#All],16,FALSE)+Table26[[#This Row],[امتیاز کارکرد]]+Table26[[#This Row],[امتیاز رضایت]])*Table26[[#This Row],[رتبه کارمند]]*Table26[[#This Row],[امتیاز عملکرد]]</f>
        <v>#N/A</v>
      </c>
      <c r="T699" s="50" t="e">
        <f ca="1">ROUND(Table26[[#This Row],[امتیاز نهایی]]*'تنظیمات دوره'!$B$6,0)</f>
        <v>#N/A</v>
      </c>
      <c r="U699" s="46"/>
    </row>
    <row r="700" spans="1:21" x14ac:dyDescent="0.15">
      <c r="A700" s="42">
        <v>697</v>
      </c>
      <c r="B700" s="38"/>
      <c r="C700" s="90" t="e">
        <f>VLOOKUP(Table26[[#This Row],[شماره پرسنلی]],Table1[[شماره پرسنلی]:[نام خانوادگی]],2,FALSE)&amp; " " &amp; VLOOKUP(Table26[[#This Row],[شماره پرسنلی]],Table1[[شماره پرسنلی]:[نام خانوادگی]],3,FALSE)</f>
        <v>#N/A</v>
      </c>
      <c r="D700" s="39" t="s">
        <v>9</v>
      </c>
      <c r="E700" s="43" t="e">
        <f>VLOOKUP(Table26[[#This Row],[شماره پرسنلی]],Table1[#All],6,FALSE)</f>
        <v>#N/A</v>
      </c>
      <c r="F700" s="44">
        <v>420</v>
      </c>
      <c r="G700" s="45">
        <f>Table26[[#This Row],[کارکرد دوره (ساعت)]]/8*'جداول پایه'!$B$24</f>
        <v>5.25</v>
      </c>
      <c r="H700" s="44">
        <v>177</v>
      </c>
      <c r="I700" s="44">
        <v>0</v>
      </c>
      <c r="J700" s="44">
        <v>0</v>
      </c>
      <c r="K700" s="44">
        <v>0</v>
      </c>
      <c r="L700" s="44">
        <v>0</v>
      </c>
      <c r="M700" s="45">
        <f>IF(Table26[[#This Row],[جایگاه سازمانی]]="عملیاتی",(Table26[[#This Row],[تعداد ماموریت شهری]]/7+Table26[[#This Row],[تعداد ماموریت جاده ای]]/3)*0.1+1,0)</f>
        <v>3.5285714285714285</v>
      </c>
      <c r="N700" s="45">
        <f ca="1">IF(Table26[[#This Row],[جایگاه سازمانی]]="دیسپچ",OFFSET(TblDispatch[[#Headers],[امتیاز]],MATCH(Table26[[#This Row],[تعداد تماس در دوره]]/'تنظیمات دوره'!$B$3,TblDispatch[کف],1),0)*'تنظیمات دوره'!$B$3,0)</f>
        <v>0</v>
      </c>
      <c r="O700" s="45">
        <f>IF(Table26[[#This Row],[جایگاه سازمانی]]="ستاد",(Table26[[#This Row],[تعداد بازدید میدانی در دوره]]/2+Table26[[#This Row],[تعداد فرماندهی حادثه در دوره]])*0.1+1,0)</f>
        <v>0</v>
      </c>
      <c r="P700" s="45">
        <f ca="1">SUM(Table26[[#This Row],[عملکرد دوره عملیاتی]:[عملکرد دوره ستادی]])</f>
        <v>3.5285714285714285</v>
      </c>
      <c r="Q700" s="43">
        <v>100</v>
      </c>
      <c r="R700" s="43">
        <f ca="1">OFFSET(Table10[[#Headers],[امتیاز]],MATCH(Table26[[#This Row],[رضایت]],Table10[کف],1),0)</f>
        <v>5</v>
      </c>
      <c r="S700" s="45" t="e">
        <f ca="1">(VLOOKUP(Table26[[#This Row],[شماره پرسنلی]],Table1[#All],16,FALSE)+Table26[[#This Row],[امتیاز کارکرد]]+Table26[[#This Row],[امتیاز رضایت]])*Table26[[#This Row],[رتبه کارمند]]*Table26[[#This Row],[امتیاز عملکرد]]</f>
        <v>#N/A</v>
      </c>
      <c r="T700" s="50" t="e">
        <f ca="1">ROUND(Table26[[#This Row],[امتیاز نهایی]]*'تنظیمات دوره'!$B$6,0)</f>
        <v>#N/A</v>
      </c>
      <c r="U700" s="46"/>
    </row>
    <row r="701" spans="1:21" x14ac:dyDescent="0.15">
      <c r="A701" s="42">
        <v>698</v>
      </c>
      <c r="B701" s="38"/>
      <c r="C701" s="90" t="e">
        <f>VLOOKUP(Table26[[#This Row],[شماره پرسنلی]],Table1[[شماره پرسنلی]:[نام خانوادگی]],2,FALSE)&amp; " " &amp; VLOOKUP(Table26[[#This Row],[شماره پرسنلی]],Table1[[شماره پرسنلی]:[نام خانوادگی]],3,FALSE)</f>
        <v>#N/A</v>
      </c>
      <c r="D701" s="39" t="s">
        <v>9</v>
      </c>
      <c r="E701" s="43" t="e">
        <f>VLOOKUP(Table26[[#This Row],[شماره پرسنلی]],Table1[#All],6,FALSE)</f>
        <v>#N/A</v>
      </c>
      <c r="F701" s="44">
        <v>504</v>
      </c>
      <c r="G701" s="45">
        <f>Table26[[#This Row],[کارکرد دوره (ساعت)]]/8*'جداول پایه'!$B$24</f>
        <v>6.3000000000000007</v>
      </c>
      <c r="H701" s="44">
        <v>115</v>
      </c>
      <c r="I701" s="44">
        <v>0</v>
      </c>
      <c r="J701" s="44">
        <v>0</v>
      </c>
      <c r="K701" s="44">
        <v>0</v>
      </c>
      <c r="L701" s="44">
        <v>0</v>
      </c>
      <c r="M701" s="45">
        <f>IF(Table26[[#This Row],[جایگاه سازمانی]]="عملیاتی",(Table26[[#This Row],[تعداد ماموریت شهری]]/7+Table26[[#This Row],[تعداد ماموریت جاده ای]]/3)*0.1+1,0)</f>
        <v>2.6428571428571428</v>
      </c>
      <c r="N701" s="45">
        <f ca="1">IF(Table26[[#This Row],[جایگاه سازمانی]]="دیسپچ",OFFSET(TblDispatch[[#Headers],[امتیاز]],MATCH(Table26[[#This Row],[تعداد تماس در دوره]]/'تنظیمات دوره'!$B$3,TblDispatch[کف],1),0)*'تنظیمات دوره'!$B$3,0)</f>
        <v>0</v>
      </c>
      <c r="O701" s="45">
        <f>IF(Table26[[#This Row],[جایگاه سازمانی]]="ستاد",(Table26[[#This Row],[تعداد بازدید میدانی در دوره]]/2+Table26[[#This Row],[تعداد فرماندهی حادثه در دوره]])*0.1+1,0)</f>
        <v>0</v>
      </c>
      <c r="P701" s="45">
        <f ca="1">SUM(Table26[[#This Row],[عملکرد دوره عملیاتی]:[عملکرد دوره ستادی]])</f>
        <v>2.6428571428571428</v>
      </c>
      <c r="Q701" s="43">
        <v>100</v>
      </c>
      <c r="R701" s="43">
        <f ca="1">OFFSET(Table10[[#Headers],[امتیاز]],MATCH(Table26[[#This Row],[رضایت]],Table10[کف],1),0)</f>
        <v>5</v>
      </c>
      <c r="S701" s="45" t="e">
        <f ca="1">(VLOOKUP(Table26[[#This Row],[شماره پرسنلی]],Table1[#All],16,FALSE)+Table26[[#This Row],[امتیاز کارکرد]]+Table26[[#This Row],[امتیاز رضایت]])*Table26[[#This Row],[رتبه کارمند]]*Table26[[#This Row],[امتیاز عملکرد]]</f>
        <v>#N/A</v>
      </c>
      <c r="T701" s="50" t="e">
        <f ca="1">ROUND(Table26[[#This Row],[امتیاز نهایی]]*'تنظیمات دوره'!$B$6,0)</f>
        <v>#N/A</v>
      </c>
      <c r="U701" s="46"/>
    </row>
    <row r="702" spans="1:21" x14ac:dyDescent="0.15">
      <c r="A702" s="42">
        <v>699</v>
      </c>
      <c r="B702" s="38"/>
      <c r="C702" s="90" t="e">
        <f>VLOOKUP(Table26[[#This Row],[شماره پرسنلی]],Table1[[شماره پرسنلی]:[نام خانوادگی]],2,FALSE)&amp; " " &amp; VLOOKUP(Table26[[#This Row],[شماره پرسنلی]],Table1[[شماره پرسنلی]:[نام خانوادگی]],3,FALSE)</f>
        <v>#N/A</v>
      </c>
      <c r="D702" s="39" t="s">
        <v>9</v>
      </c>
      <c r="E702" s="43" t="e">
        <f>VLOOKUP(Table26[[#This Row],[شماره پرسنلی]],Table1[#All],6,FALSE)</f>
        <v>#N/A</v>
      </c>
      <c r="F702" s="44">
        <v>372</v>
      </c>
      <c r="G702" s="45">
        <f>Table26[[#This Row],[کارکرد دوره (ساعت)]]/8*'جداول پایه'!$B$24</f>
        <v>4.6500000000000004</v>
      </c>
      <c r="H702" s="44">
        <v>143</v>
      </c>
      <c r="I702" s="44">
        <v>0</v>
      </c>
      <c r="J702" s="44">
        <v>0</v>
      </c>
      <c r="K702" s="44">
        <v>0</v>
      </c>
      <c r="L702" s="44">
        <v>0</v>
      </c>
      <c r="M702" s="45">
        <f>IF(Table26[[#This Row],[جایگاه سازمانی]]="عملیاتی",(Table26[[#This Row],[تعداد ماموریت شهری]]/7+Table26[[#This Row],[تعداد ماموریت جاده ای]]/3)*0.1+1,0)</f>
        <v>3.0428571428571427</v>
      </c>
      <c r="N702" s="45">
        <f ca="1">IF(Table26[[#This Row],[جایگاه سازمانی]]="دیسپچ",OFFSET(TblDispatch[[#Headers],[امتیاز]],MATCH(Table26[[#This Row],[تعداد تماس در دوره]]/'تنظیمات دوره'!$B$3,TblDispatch[کف],1),0)*'تنظیمات دوره'!$B$3,0)</f>
        <v>0</v>
      </c>
      <c r="O702" s="45">
        <f>IF(Table26[[#This Row],[جایگاه سازمانی]]="ستاد",(Table26[[#This Row],[تعداد بازدید میدانی در دوره]]/2+Table26[[#This Row],[تعداد فرماندهی حادثه در دوره]])*0.1+1,0)</f>
        <v>0</v>
      </c>
      <c r="P702" s="45">
        <f ca="1">SUM(Table26[[#This Row],[عملکرد دوره عملیاتی]:[عملکرد دوره ستادی]])</f>
        <v>3.0428571428571427</v>
      </c>
      <c r="Q702" s="43">
        <v>100</v>
      </c>
      <c r="R702" s="43">
        <f ca="1">OFFSET(Table10[[#Headers],[امتیاز]],MATCH(Table26[[#This Row],[رضایت]],Table10[کف],1),0)</f>
        <v>5</v>
      </c>
      <c r="S702" s="45" t="e">
        <f ca="1">(VLOOKUP(Table26[[#This Row],[شماره پرسنلی]],Table1[#All],16,FALSE)+Table26[[#This Row],[امتیاز کارکرد]]+Table26[[#This Row],[امتیاز رضایت]])*Table26[[#This Row],[رتبه کارمند]]*Table26[[#This Row],[امتیاز عملکرد]]</f>
        <v>#N/A</v>
      </c>
      <c r="T702" s="50" t="e">
        <f ca="1">ROUND(Table26[[#This Row],[امتیاز نهایی]]*'تنظیمات دوره'!$B$6,0)</f>
        <v>#N/A</v>
      </c>
      <c r="U702" s="46"/>
    </row>
    <row r="703" spans="1:21" x14ac:dyDescent="0.15">
      <c r="A703" s="42">
        <v>700</v>
      </c>
      <c r="B703" s="38"/>
      <c r="C703" s="90" t="e">
        <f>VLOOKUP(Table26[[#This Row],[شماره پرسنلی]],Table1[[شماره پرسنلی]:[نام خانوادگی]],2,FALSE)&amp; " " &amp; VLOOKUP(Table26[[#This Row],[شماره پرسنلی]],Table1[[شماره پرسنلی]:[نام خانوادگی]],3,FALSE)</f>
        <v>#N/A</v>
      </c>
      <c r="D703" s="39" t="s">
        <v>9</v>
      </c>
      <c r="E703" s="43" t="e">
        <f>VLOOKUP(Table26[[#This Row],[شماره پرسنلی]],Table1[#All],6,FALSE)</f>
        <v>#N/A</v>
      </c>
      <c r="F703" s="44">
        <v>528</v>
      </c>
      <c r="G703" s="45">
        <f>Table26[[#This Row],[کارکرد دوره (ساعت)]]/8*'جداول پایه'!$B$24</f>
        <v>6.6000000000000005</v>
      </c>
      <c r="H703" s="44">
        <v>0</v>
      </c>
      <c r="I703" s="44">
        <v>43</v>
      </c>
      <c r="J703" s="44">
        <v>0</v>
      </c>
      <c r="K703" s="44">
        <v>0</v>
      </c>
      <c r="L703" s="44">
        <v>0</v>
      </c>
      <c r="M703" s="45">
        <f>IF(Table26[[#This Row],[جایگاه سازمانی]]="عملیاتی",(Table26[[#This Row],[تعداد ماموریت شهری]]/7+Table26[[#This Row],[تعداد ماموریت جاده ای]]/3)*0.1+1,0)</f>
        <v>2.4333333333333336</v>
      </c>
      <c r="N703" s="45">
        <f ca="1">IF(Table26[[#This Row],[جایگاه سازمانی]]="دیسپچ",OFFSET(TblDispatch[[#Headers],[امتیاز]],MATCH(Table26[[#This Row],[تعداد تماس در دوره]]/'تنظیمات دوره'!$B$3,TblDispatch[کف],1),0)*'تنظیمات دوره'!$B$3,0)</f>
        <v>0</v>
      </c>
      <c r="O703" s="45">
        <f>IF(Table26[[#This Row],[جایگاه سازمانی]]="ستاد",(Table26[[#This Row],[تعداد بازدید میدانی در دوره]]/2+Table26[[#This Row],[تعداد فرماندهی حادثه در دوره]])*0.1+1,0)</f>
        <v>0</v>
      </c>
      <c r="P703" s="45">
        <f ca="1">SUM(Table26[[#This Row],[عملکرد دوره عملیاتی]:[عملکرد دوره ستادی]])</f>
        <v>2.4333333333333336</v>
      </c>
      <c r="Q703" s="43">
        <v>100</v>
      </c>
      <c r="R703" s="43">
        <f ca="1">OFFSET(Table10[[#Headers],[امتیاز]],MATCH(Table26[[#This Row],[رضایت]],Table10[کف],1),0)</f>
        <v>5</v>
      </c>
      <c r="S703" s="45" t="e">
        <f ca="1">(VLOOKUP(Table26[[#This Row],[شماره پرسنلی]],Table1[#All],16,FALSE)+Table26[[#This Row],[امتیاز کارکرد]]+Table26[[#This Row],[امتیاز رضایت]])*Table26[[#This Row],[رتبه کارمند]]*Table26[[#This Row],[امتیاز عملکرد]]</f>
        <v>#N/A</v>
      </c>
      <c r="T703" s="50" t="e">
        <f ca="1">ROUND(Table26[[#This Row],[امتیاز نهایی]]*'تنظیمات دوره'!$B$6,0)</f>
        <v>#N/A</v>
      </c>
      <c r="U703" s="46"/>
    </row>
    <row r="704" spans="1:21" x14ac:dyDescent="0.15">
      <c r="A704" s="42">
        <v>701</v>
      </c>
      <c r="B704" s="38"/>
      <c r="C704" s="90" t="e">
        <f>VLOOKUP(Table26[[#This Row],[شماره پرسنلی]],Table1[[شماره پرسنلی]:[نام خانوادگی]],2,FALSE)&amp; " " &amp; VLOOKUP(Table26[[#This Row],[شماره پرسنلی]],Table1[[شماره پرسنلی]:[نام خانوادگی]],3,FALSE)</f>
        <v>#N/A</v>
      </c>
      <c r="D704" s="39" t="s">
        <v>9</v>
      </c>
      <c r="E704" s="43" t="e">
        <f>VLOOKUP(Table26[[#This Row],[شماره پرسنلی]],Table1[#All],6,FALSE)</f>
        <v>#N/A</v>
      </c>
      <c r="F704" s="44">
        <v>336</v>
      </c>
      <c r="G704" s="45">
        <f>Table26[[#This Row],[کارکرد دوره (ساعت)]]/8*'جداول پایه'!$B$24</f>
        <v>4.2</v>
      </c>
      <c r="H704" s="44">
        <v>128</v>
      </c>
      <c r="I704" s="44">
        <v>0</v>
      </c>
      <c r="J704" s="44">
        <v>0</v>
      </c>
      <c r="K704" s="44">
        <v>0</v>
      </c>
      <c r="L704" s="44">
        <v>0</v>
      </c>
      <c r="M704" s="45">
        <f>IF(Table26[[#This Row],[جایگاه سازمانی]]="عملیاتی",(Table26[[#This Row],[تعداد ماموریت شهری]]/7+Table26[[#This Row],[تعداد ماموریت جاده ای]]/3)*0.1+1,0)</f>
        <v>2.8285714285714283</v>
      </c>
      <c r="N704" s="45">
        <f ca="1">IF(Table26[[#This Row],[جایگاه سازمانی]]="دیسپچ",OFFSET(TblDispatch[[#Headers],[امتیاز]],MATCH(Table26[[#This Row],[تعداد تماس در دوره]]/'تنظیمات دوره'!$B$3,TblDispatch[کف],1),0)*'تنظیمات دوره'!$B$3,0)</f>
        <v>0</v>
      </c>
      <c r="O704" s="45">
        <f>IF(Table26[[#This Row],[جایگاه سازمانی]]="ستاد",(Table26[[#This Row],[تعداد بازدید میدانی در دوره]]/2+Table26[[#This Row],[تعداد فرماندهی حادثه در دوره]])*0.1+1,0)</f>
        <v>0</v>
      </c>
      <c r="P704" s="45">
        <f ca="1">SUM(Table26[[#This Row],[عملکرد دوره عملیاتی]:[عملکرد دوره ستادی]])</f>
        <v>2.8285714285714283</v>
      </c>
      <c r="Q704" s="43">
        <v>100</v>
      </c>
      <c r="R704" s="43">
        <f ca="1">OFFSET(Table10[[#Headers],[امتیاز]],MATCH(Table26[[#This Row],[رضایت]],Table10[کف],1),0)</f>
        <v>5</v>
      </c>
      <c r="S704" s="45" t="e">
        <f ca="1">(VLOOKUP(Table26[[#This Row],[شماره پرسنلی]],Table1[#All],16,FALSE)+Table26[[#This Row],[امتیاز کارکرد]]+Table26[[#This Row],[امتیاز رضایت]])*Table26[[#This Row],[رتبه کارمند]]*Table26[[#This Row],[امتیاز عملکرد]]</f>
        <v>#N/A</v>
      </c>
      <c r="T704" s="50" t="e">
        <f ca="1">ROUND(Table26[[#This Row],[امتیاز نهایی]]*'تنظیمات دوره'!$B$6,0)</f>
        <v>#N/A</v>
      </c>
      <c r="U704" s="46"/>
    </row>
    <row r="705" spans="1:21" x14ac:dyDescent="0.15">
      <c r="A705" s="42">
        <v>702</v>
      </c>
      <c r="B705" s="38"/>
      <c r="C705" s="90" t="e">
        <f>VLOOKUP(Table26[[#This Row],[شماره پرسنلی]],Table1[[شماره پرسنلی]:[نام خانوادگی]],2,FALSE)&amp; " " &amp; VLOOKUP(Table26[[#This Row],[شماره پرسنلی]],Table1[[شماره پرسنلی]:[نام خانوادگی]],3,FALSE)</f>
        <v>#N/A</v>
      </c>
      <c r="D705" s="39" t="s">
        <v>9</v>
      </c>
      <c r="E705" s="43" t="e">
        <f>VLOOKUP(Table26[[#This Row],[شماره پرسنلی]],Table1[#All],6,FALSE)</f>
        <v>#N/A</v>
      </c>
      <c r="F705" s="44">
        <v>408</v>
      </c>
      <c r="G705" s="45">
        <f>Table26[[#This Row],[کارکرد دوره (ساعت)]]/8*'جداول پایه'!$B$24</f>
        <v>5.1000000000000005</v>
      </c>
      <c r="H705" s="44">
        <v>188</v>
      </c>
      <c r="I705" s="44">
        <v>0</v>
      </c>
      <c r="J705" s="44">
        <v>0</v>
      </c>
      <c r="K705" s="44">
        <v>0</v>
      </c>
      <c r="L705" s="44">
        <v>0</v>
      </c>
      <c r="M705" s="45">
        <f>IF(Table26[[#This Row],[جایگاه سازمانی]]="عملیاتی",(Table26[[#This Row],[تعداد ماموریت شهری]]/7+Table26[[#This Row],[تعداد ماموریت جاده ای]]/3)*0.1+1,0)</f>
        <v>3.6857142857142859</v>
      </c>
      <c r="N705" s="45">
        <f ca="1">IF(Table26[[#This Row],[جایگاه سازمانی]]="دیسپچ",OFFSET(TblDispatch[[#Headers],[امتیاز]],MATCH(Table26[[#This Row],[تعداد تماس در دوره]]/'تنظیمات دوره'!$B$3,TblDispatch[کف],1),0)*'تنظیمات دوره'!$B$3,0)</f>
        <v>0</v>
      </c>
      <c r="O705" s="45">
        <f>IF(Table26[[#This Row],[جایگاه سازمانی]]="ستاد",(Table26[[#This Row],[تعداد بازدید میدانی در دوره]]/2+Table26[[#This Row],[تعداد فرماندهی حادثه در دوره]])*0.1+1,0)</f>
        <v>0</v>
      </c>
      <c r="P705" s="45">
        <f ca="1">SUM(Table26[[#This Row],[عملکرد دوره عملیاتی]:[عملکرد دوره ستادی]])</f>
        <v>3.6857142857142859</v>
      </c>
      <c r="Q705" s="43">
        <v>100</v>
      </c>
      <c r="R705" s="43">
        <f ca="1">OFFSET(Table10[[#Headers],[امتیاز]],MATCH(Table26[[#This Row],[رضایت]],Table10[کف],1),0)</f>
        <v>5</v>
      </c>
      <c r="S705" s="45" t="e">
        <f ca="1">(VLOOKUP(Table26[[#This Row],[شماره پرسنلی]],Table1[#All],16,FALSE)+Table26[[#This Row],[امتیاز کارکرد]]+Table26[[#This Row],[امتیاز رضایت]])*Table26[[#This Row],[رتبه کارمند]]*Table26[[#This Row],[امتیاز عملکرد]]</f>
        <v>#N/A</v>
      </c>
      <c r="T705" s="50" t="e">
        <f ca="1">ROUND(Table26[[#This Row],[امتیاز نهایی]]*'تنظیمات دوره'!$B$6,0)</f>
        <v>#N/A</v>
      </c>
      <c r="U705" s="46"/>
    </row>
    <row r="706" spans="1:21" x14ac:dyDescent="0.15">
      <c r="A706" s="42">
        <v>703</v>
      </c>
      <c r="B706" s="38"/>
      <c r="C706" s="90" t="e">
        <f>VLOOKUP(Table26[[#This Row],[شماره پرسنلی]],Table1[[شماره پرسنلی]:[نام خانوادگی]],2,FALSE)&amp; " " &amp; VLOOKUP(Table26[[#This Row],[شماره پرسنلی]],Table1[[شماره پرسنلی]:[نام خانوادگی]],3,FALSE)</f>
        <v>#N/A</v>
      </c>
      <c r="D706" s="39" t="s">
        <v>9</v>
      </c>
      <c r="E706" s="43" t="e">
        <f>VLOOKUP(Table26[[#This Row],[شماره پرسنلی]],Table1[#All],6,FALSE)</f>
        <v>#N/A</v>
      </c>
      <c r="F706" s="44">
        <v>528</v>
      </c>
      <c r="G706" s="45">
        <f>Table26[[#This Row],[کارکرد دوره (ساعت)]]/8*'جداول پایه'!$B$24</f>
        <v>6.6000000000000005</v>
      </c>
      <c r="H706" s="44">
        <v>0</v>
      </c>
      <c r="I706" s="44">
        <v>22</v>
      </c>
      <c r="J706" s="44">
        <v>0</v>
      </c>
      <c r="K706" s="44">
        <v>0</v>
      </c>
      <c r="L706" s="44">
        <v>0</v>
      </c>
      <c r="M706" s="45">
        <f>IF(Table26[[#This Row],[جایگاه سازمانی]]="عملیاتی",(Table26[[#This Row],[تعداد ماموریت شهری]]/7+Table26[[#This Row],[تعداد ماموریت جاده ای]]/3)*0.1+1,0)</f>
        <v>1.7333333333333334</v>
      </c>
      <c r="N706" s="45">
        <f ca="1">IF(Table26[[#This Row],[جایگاه سازمانی]]="دیسپچ",OFFSET(TblDispatch[[#Headers],[امتیاز]],MATCH(Table26[[#This Row],[تعداد تماس در دوره]]/'تنظیمات دوره'!$B$3,TblDispatch[کف],1),0)*'تنظیمات دوره'!$B$3,0)</f>
        <v>0</v>
      </c>
      <c r="O706" s="45">
        <f>IF(Table26[[#This Row],[جایگاه سازمانی]]="ستاد",(Table26[[#This Row],[تعداد بازدید میدانی در دوره]]/2+Table26[[#This Row],[تعداد فرماندهی حادثه در دوره]])*0.1+1,0)</f>
        <v>0</v>
      </c>
      <c r="P706" s="45">
        <f ca="1">SUM(Table26[[#This Row],[عملکرد دوره عملیاتی]:[عملکرد دوره ستادی]])</f>
        <v>1.7333333333333334</v>
      </c>
      <c r="Q706" s="43">
        <v>100</v>
      </c>
      <c r="R706" s="43">
        <f ca="1">OFFSET(Table10[[#Headers],[امتیاز]],MATCH(Table26[[#This Row],[رضایت]],Table10[کف],1),0)</f>
        <v>5</v>
      </c>
      <c r="S706" s="45" t="e">
        <f ca="1">(VLOOKUP(Table26[[#This Row],[شماره پرسنلی]],Table1[#All],16,FALSE)+Table26[[#This Row],[امتیاز کارکرد]]+Table26[[#This Row],[امتیاز رضایت]])*Table26[[#This Row],[رتبه کارمند]]*Table26[[#This Row],[امتیاز عملکرد]]</f>
        <v>#N/A</v>
      </c>
      <c r="T706" s="50" t="e">
        <f ca="1">ROUND(Table26[[#This Row],[امتیاز نهایی]]*'تنظیمات دوره'!$B$6,0)</f>
        <v>#N/A</v>
      </c>
      <c r="U706" s="46"/>
    </row>
    <row r="707" spans="1:21" x14ac:dyDescent="0.15">
      <c r="A707" s="42">
        <v>704</v>
      </c>
      <c r="B707" s="38"/>
      <c r="C707" s="90" t="e">
        <f>VLOOKUP(Table26[[#This Row],[شماره پرسنلی]],Table1[[شماره پرسنلی]:[نام خانوادگی]],2,FALSE)&amp; " " &amp; VLOOKUP(Table26[[#This Row],[شماره پرسنلی]],Table1[[شماره پرسنلی]:[نام خانوادگی]],3,FALSE)</f>
        <v>#N/A</v>
      </c>
      <c r="D707" s="39" t="s">
        <v>9</v>
      </c>
      <c r="E707" s="43" t="e">
        <f>VLOOKUP(Table26[[#This Row],[شماره پرسنلی]],Table1[#All],6,FALSE)</f>
        <v>#N/A</v>
      </c>
      <c r="F707" s="44">
        <v>408</v>
      </c>
      <c r="G707" s="45">
        <f>Table26[[#This Row],[کارکرد دوره (ساعت)]]/8*'جداول پایه'!$B$24</f>
        <v>5.1000000000000005</v>
      </c>
      <c r="H707" s="44">
        <v>143</v>
      </c>
      <c r="I707" s="44">
        <v>0</v>
      </c>
      <c r="J707" s="44">
        <v>0</v>
      </c>
      <c r="K707" s="44">
        <v>0</v>
      </c>
      <c r="L707" s="44">
        <v>0</v>
      </c>
      <c r="M707" s="45">
        <f>IF(Table26[[#This Row],[جایگاه سازمانی]]="عملیاتی",(Table26[[#This Row],[تعداد ماموریت شهری]]/7+Table26[[#This Row],[تعداد ماموریت جاده ای]]/3)*0.1+1,0)</f>
        <v>3.0428571428571427</v>
      </c>
      <c r="N707" s="45">
        <f ca="1">IF(Table26[[#This Row],[جایگاه سازمانی]]="دیسپچ",OFFSET(TblDispatch[[#Headers],[امتیاز]],MATCH(Table26[[#This Row],[تعداد تماس در دوره]]/'تنظیمات دوره'!$B$3,TblDispatch[کف],1),0)*'تنظیمات دوره'!$B$3,0)</f>
        <v>0</v>
      </c>
      <c r="O707" s="45">
        <f>IF(Table26[[#This Row],[جایگاه سازمانی]]="ستاد",(Table26[[#This Row],[تعداد بازدید میدانی در دوره]]/2+Table26[[#This Row],[تعداد فرماندهی حادثه در دوره]])*0.1+1,0)</f>
        <v>0</v>
      </c>
      <c r="P707" s="45">
        <f ca="1">SUM(Table26[[#This Row],[عملکرد دوره عملیاتی]:[عملکرد دوره ستادی]])</f>
        <v>3.0428571428571427</v>
      </c>
      <c r="Q707" s="43">
        <v>100</v>
      </c>
      <c r="R707" s="43">
        <f ca="1">OFFSET(Table10[[#Headers],[امتیاز]],MATCH(Table26[[#This Row],[رضایت]],Table10[کف],1),0)</f>
        <v>5</v>
      </c>
      <c r="S707" s="45" t="e">
        <f ca="1">(VLOOKUP(Table26[[#This Row],[شماره پرسنلی]],Table1[#All],16,FALSE)+Table26[[#This Row],[امتیاز کارکرد]]+Table26[[#This Row],[امتیاز رضایت]])*Table26[[#This Row],[رتبه کارمند]]*Table26[[#This Row],[امتیاز عملکرد]]</f>
        <v>#N/A</v>
      </c>
      <c r="T707" s="50" t="e">
        <f ca="1">ROUND(Table26[[#This Row],[امتیاز نهایی]]*'تنظیمات دوره'!$B$6,0)</f>
        <v>#N/A</v>
      </c>
      <c r="U707" s="46"/>
    </row>
    <row r="708" spans="1:21" x14ac:dyDescent="0.15">
      <c r="A708" s="42">
        <v>705</v>
      </c>
      <c r="B708" s="38"/>
      <c r="C708" s="90" t="e">
        <f>VLOOKUP(Table26[[#This Row],[شماره پرسنلی]],Table1[[شماره پرسنلی]:[نام خانوادگی]],2,FALSE)&amp; " " &amp; VLOOKUP(Table26[[#This Row],[شماره پرسنلی]],Table1[[شماره پرسنلی]:[نام خانوادگی]],3,FALSE)</f>
        <v>#N/A</v>
      </c>
      <c r="D708" s="39" t="s">
        <v>9</v>
      </c>
      <c r="E708" s="43" t="e">
        <f>VLOOKUP(Table26[[#This Row],[شماره پرسنلی]],Table1[#All],6,FALSE)</f>
        <v>#N/A</v>
      </c>
      <c r="F708" s="44">
        <v>180</v>
      </c>
      <c r="G708" s="45">
        <f>Table26[[#This Row],[کارکرد دوره (ساعت)]]/8*'جداول پایه'!$B$24</f>
        <v>2.25</v>
      </c>
      <c r="H708" s="44">
        <v>73</v>
      </c>
      <c r="I708" s="44">
        <v>6</v>
      </c>
      <c r="J708" s="44">
        <v>0</v>
      </c>
      <c r="K708" s="44">
        <v>0</v>
      </c>
      <c r="L708" s="44">
        <v>0</v>
      </c>
      <c r="M708" s="45">
        <f>IF(Table26[[#This Row],[جایگاه سازمانی]]="عملیاتی",(Table26[[#This Row],[تعداد ماموریت شهری]]/7+Table26[[#This Row],[تعداد ماموریت جاده ای]]/3)*0.1+1,0)</f>
        <v>2.2428571428571429</v>
      </c>
      <c r="N708" s="45">
        <f ca="1">IF(Table26[[#This Row],[جایگاه سازمانی]]="دیسپچ",OFFSET(TblDispatch[[#Headers],[امتیاز]],MATCH(Table26[[#This Row],[تعداد تماس در دوره]]/'تنظیمات دوره'!$B$3,TblDispatch[کف],1),0)*'تنظیمات دوره'!$B$3,0)</f>
        <v>0</v>
      </c>
      <c r="O708" s="45">
        <f>IF(Table26[[#This Row],[جایگاه سازمانی]]="ستاد",(Table26[[#This Row],[تعداد بازدید میدانی در دوره]]/2+Table26[[#This Row],[تعداد فرماندهی حادثه در دوره]])*0.1+1,0)</f>
        <v>0</v>
      </c>
      <c r="P708" s="45">
        <f ca="1">SUM(Table26[[#This Row],[عملکرد دوره عملیاتی]:[عملکرد دوره ستادی]])</f>
        <v>2.2428571428571429</v>
      </c>
      <c r="Q708" s="43">
        <v>100</v>
      </c>
      <c r="R708" s="43">
        <f ca="1">OFFSET(Table10[[#Headers],[امتیاز]],MATCH(Table26[[#This Row],[رضایت]],Table10[کف],1),0)</f>
        <v>5</v>
      </c>
      <c r="S708" s="45" t="e">
        <f ca="1">(VLOOKUP(Table26[[#This Row],[شماره پرسنلی]],Table1[#All],16,FALSE)+Table26[[#This Row],[امتیاز کارکرد]]+Table26[[#This Row],[امتیاز رضایت]])*Table26[[#This Row],[رتبه کارمند]]*Table26[[#This Row],[امتیاز عملکرد]]</f>
        <v>#N/A</v>
      </c>
      <c r="T708" s="50" t="e">
        <f ca="1">ROUND(Table26[[#This Row],[امتیاز نهایی]]*'تنظیمات دوره'!$B$6,0)</f>
        <v>#N/A</v>
      </c>
      <c r="U708" s="46"/>
    </row>
    <row r="709" spans="1:21" x14ac:dyDescent="0.15">
      <c r="A709" s="42">
        <v>706</v>
      </c>
      <c r="B709" s="38"/>
      <c r="C709" s="90" t="e">
        <f>VLOOKUP(Table26[[#This Row],[شماره پرسنلی]],Table1[[شماره پرسنلی]:[نام خانوادگی]],2,FALSE)&amp; " " &amp; VLOOKUP(Table26[[#This Row],[شماره پرسنلی]],Table1[[شماره پرسنلی]:[نام خانوادگی]],3,FALSE)</f>
        <v>#N/A</v>
      </c>
      <c r="D709" s="39" t="s">
        <v>9</v>
      </c>
      <c r="E709" s="43" t="e">
        <f>VLOOKUP(Table26[[#This Row],[شماره پرسنلی]],Table1[#All],6,FALSE)</f>
        <v>#N/A</v>
      </c>
      <c r="F709" s="44">
        <v>528</v>
      </c>
      <c r="G709" s="45">
        <f>Table26[[#This Row],[کارکرد دوره (ساعت)]]/8*'جداول پایه'!$B$24</f>
        <v>6.6000000000000005</v>
      </c>
      <c r="H709" s="44">
        <v>0</v>
      </c>
      <c r="I709" s="44">
        <v>17</v>
      </c>
      <c r="J709" s="44">
        <v>0</v>
      </c>
      <c r="K709" s="44">
        <v>0</v>
      </c>
      <c r="L709" s="44">
        <v>0</v>
      </c>
      <c r="M709" s="45">
        <f>IF(Table26[[#This Row],[جایگاه سازمانی]]="عملیاتی",(Table26[[#This Row],[تعداد ماموریت شهری]]/7+Table26[[#This Row],[تعداد ماموریت جاده ای]]/3)*0.1+1,0)</f>
        <v>1.5666666666666669</v>
      </c>
      <c r="N709" s="45">
        <f ca="1">IF(Table26[[#This Row],[جایگاه سازمانی]]="دیسپچ",OFFSET(TblDispatch[[#Headers],[امتیاز]],MATCH(Table26[[#This Row],[تعداد تماس در دوره]]/'تنظیمات دوره'!$B$3,TblDispatch[کف],1),0)*'تنظیمات دوره'!$B$3,0)</f>
        <v>0</v>
      </c>
      <c r="O709" s="45">
        <f>IF(Table26[[#This Row],[جایگاه سازمانی]]="ستاد",(Table26[[#This Row],[تعداد بازدید میدانی در دوره]]/2+Table26[[#This Row],[تعداد فرماندهی حادثه در دوره]])*0.1+1,0)</f>
        <v>0</v>
      </c>
      <c r="P709" s="45">
        <f ca="1">SUM(Table26[[#This Row],[عملکرد دوره عملیاتی]:[عملکرد دوره ستادی]])</f>
        <v>1.5666666666666669</v>
      </c>
      <c r="Q709" s="43">
        <v>100</v>
      </c>
      <c r="R709" s="43">
        <f ca="1">OFFSET(Table10[[#Headers],[امتیاز]],MATCH(Table26[[#This Row],[رضایت]],Table10[کف],1),0)</f>
        <v>5</v>
      </c>
      <c r="S709" s="45" t="e">
        <f ca="1">(VLOOKUP(Table26[[#This Row],[شماره پرسنلی]],Table1[#All],16,FALSE)+Table26[[#This Row],[امتیاز کارکرد]]+Table26[[#This Row],[امتیاز رضایت]])*Table26[[#This Row],[رتبه کارمند]]*Table26[[#This Row],[امتیاز عملکرد]]</f>
        <v>#N/A</v>
      </c>
      <c r="T709" s="50" t="e">
        <f ca="1">ROUND(Table26[[#This Row],[امتیاز نهایی]]*'تنظیمات دوره'!$B$6,0)</f>
        <v>#N/A</v>
      </c>
      <c r="U709" s="46"/>
    </row>
    <row r="710" spans="1:21" x14ac:dyDescent="0.15">
      <c r="A710" s="42">
        <v>707</v>
      </c>
      <c r="B710" s="38"/>
      <c r="C710" s="90" t="e">
        <f>VLOOKUP(Table26[[#This Row],[شماره پرسنلی]],Table1[[شماره پرسنلی]:[نام خانوادگی]],2,FALSE)&amp; " " &amp; VLOOKUP(Table26[[#This Row],[شماره پرسنلی]],Table1[[شماره پرسنلی]:[نام خانوادگی]],3,FALSE)</f>
        <v>#N/A</v>
      </c>
      <c r="D710" s="39" t="s">
        <v>9</v>
      </c>
      <c r="E710" s="43" t="e">
        <f>VLOOKUP(Table26[[#This Row],[شماره پرسنلی]],Table1[#All],6,FALSE)</f>
        <v>#N/A</v>
      </c>
      <c r="F710" s="44">
        <v>504</v>
      </c>
      <c r="G710" s="45">
        <f>Table26[[#This Row],[کارکرد دوره (ساعت)]]/8*'جداول پایه'!$B$24</f>
        <v>6.3000000000000007</v>
      </c>
      <c r="H710" s="44">
        <v>161</v>
      </c>
      <c r="I710" s="44">
        <v>0</v>
      </c>
      <c r="J710" s="44">
        <v>0</v>
      </c>
      <c r="K710" s="44">
        <v>0</v>
      </c>
      <c r="L710" s="44">
        <v>0</v>
      </c>
      <c r="M710" s="45">
        <f>IF(Table26[[#This Row],[جایگاه سازمانی]]="عملیاتی",(Table26[[#This Row],[تعداد ماموریت شهری]]/7+Table26[[#This Row],[تعداد ماموریت جاده ای]]/3)*0.1+1,0)</f>
        <v>3.3000000000000003</v>
      </c>
      <c r="N710" s="45">
        <f ca="1">IF(Table26[[#This Row],[جایگاه سازمانی]]="دیسپچ",OFFSET(TblDispatch[[#Headers],[امتیاز]],MATCH(Table26[[#This Row],[تعداد تماس در دوره]]/'تنظیمات دوره'!$B$3,TblDispatch[کف],1),0)*'تنظیمات دوره'!$B$3,0)</f>
        <v>0</v>
      </c>
      <c r="O710" s="45">
        <f>IF(Table26[[#This Row],[جایگاه سازمانی]]="ستاد",(Table26[[#This Row],[تعداد بازدید میدانی در دوره]]/2+Table26[[#This Row],[تعداد فرماندهی حادثه در دوره]])*0.1+1,0)</f>
        <v>0</v>
      </c>
      <c r="P710" s="45">
        <f ca="1">SUM(Table26[[#This Row],[عملکرد دوره عملیاتی]:[عملکرد دوره ستادی]])</f>
        <v>3.3000000000000003</v>
      </c>
      <c r="Q710" s="43">
        <v>100</v>
      </c>
      <c r="R710" s="43">
        <f ca="1">OFFSET(Table10[[#Headers],[امتیاز]],MATCH(Table26[[#This Row],[رضایت]],Table10[کف],1),0)</f>
        <v>5</v>
      </c>
      <c r="S710" s="45" t="e">
        <f ca="1">(VLOOKUP(Table26[[#This Row],[شماره پرسنلی]],Table1[#All],16,FALSE)+Table26[[#This Row],[امتیاز کارکرد]]+Table26[[#This Row],[امتیاز رضایت]])*Table26[[#This Row],[رتبه کارمند]]*Table26[[#This Row],[امتیاز عملکرد]]</f>
        <v>#N/A</v>
      </c>
      <c r="T710" s="50" t="e">
        <f ca="1">ROUND(Table26[[#This Row],[امتیاز نهایی]]*'تنظیمات دوره'!$B$6,0)</f>
        <v>#N/A</v>
      </c>
      <c r="U710" s="46"/>
    </row>
    <row r="711" spans="1:21" x14ac:dyDescent="0.15">
      <c r="A711" s="42">
        <v>708</v>
      </c>
      <c r="B711" s="38"/>
      <c r="C711" s="90" t="e">
        <f>VLOOKUP(Table26[[#This Row],[شماره پرسنلی]],Table1[[شماره پرسنلی]:[نام خانوادگی]],2,FALSE)&amp; " " &amp; VLOOKUP(Table26[[#This Row],[شماره پرسنلی]],Table1[[شماره پرسنلی]:[نام خانوادگی]],3,FALSE)</f>
        <v>#N/A</v>
      </c>
      <c r="D711" s="39" t="s">
        <v>9</v>
      </c>
      <c r="E711" s="43" t="e">
        <f>VLOOKUP(Table26[[#This Row],[شماره پرسنلی]],Table1[#All],6,FALSE)</f>
        <v>#N/A</v>
      </c>
      <c r="F711" s="44">
        <v>560</v>
      </c>
      <c r="G711" s="45">
        <f>Table26[[#This Row],[کارکرد دوره (ساعت)]]/8*'جداول پایه'!$B$24</f>
        <v>7</v>
      </c>
      <c r="H711" s="44">
        <v>220</v>
      </c>
      <c r="I711" s="44">
        <v>1</v>
      </c>
      <c r="J711" s="44">
        <v>0</v>
      </c>
      <c r="K711" s="44">
        <v>0</v>
      </c>
      <c r="L711" s="44">
        <v>0</v>
      </c>
      <c r="M711" s="45">
        <f>IF(Table26[[#This Row],[جایگاه سازمانی]]="عملیاتی",(Table26[[#This Row],[تعداد ماموریت شهری]]/7+Table26[[#This Row],[تعداد ماموریت جاده ای]]/3)*0.1+1,0)</f>
        <v>4.1761904761904756</v>
      </c>
      <c r="N711" s="45">
        <f ca="1">IF(Table26[[#This Row],[جایگاه سازمانی]]="دیسپچ",OFFSET(TblDispatch[[#Headers],[امتیاز]],MATCH(Table26[[#This Row],[تعداد تماس در دوره]]/'تنظیمات دوره'!$B$3,TblDispatch[کف],1),0)*'تنظیمات دوره'!$B$3,0)</f>
        <v>0</v>
      </c>
      <c r="O711" s="45">
        <f>IF(Table26[[#This Row],[جایگاه سازمانی]]="ستاد",(Table26[[#This Row],[تعداد بازدید میدانی در دوره]]/2+Table26[[#This Row],[تعداد فرماندهی حادثه در دوره]])*0.1+1,0)</f>
        <v>0</v>
      </c>
      <c r="P711" s="45">
        <f ca="1">SUM(Table26[[#This Row],[عملکرد دوره عملیاتی]:[عملکرد دوره ستادی]])</f>
        <v>4.1761904761904756</v>
      </c>
      <c r="Q711" s="43">
        <v>100</v>
      </c>
      <c r="R711" s="43">
        <f ca="1">OFFSET(Table10[[#Headers],[امتیاز]],MATCH(Table26[[#This Row],[رضایت]],Table10[کف],1),0)</f>
        <v>5</v>
      </c>
      <c r="S711" s="45" t="e">
        <f ca="1">(VLOOKUP(Table26[[#This Row],[شماره پرسنلی]],Table1[#All],16,FALSE)+Table26[[#This Row],[امتیاز کارکرد]]+Table26[[#This Row],[امتیاز رضایت]])*Table26[[#This Row],[رتبه کارمند]]*Table26[[#This Row],[امتیاز عملکرد]]</f>
        <v>#N/A</v>
      </c>
      <c r="T711" s="50" t="e">
        <f ca="1">ROUND(Table26[[#This Row],[امتیاز نهایی]]*'تنظیمات دوره'!$B$6,0)</f>
        <v>#N/A</v>
      </c>
      <c r="U711" s="46"/>
    </row>
    <row r="712" spans="1:21" x14ac:dyDescent="0.15">
      <c r="A712" s="42">
        <v>709</v>
      </c>
      <c r="B712" s="38"/>
      <c r="C712" s="90" t="e">
        <f>VLOOKUP(Table26[[#This Row],[شماره پرسنلی]],Table1[[شماره پرسنلی]:[نام خانوادگی]],2,FALSE)&amp; " " &amp; VLOOKUP(Table26[[#This Row],[شماره پرسنلی]],Table1[[شماره پرسنلی]:[نام خانوادگی]],3,FALSE)</f>
        <v>#N/A</v>
      </c>
      <c r="D712" s="39" t="s">
        <v>9</v>
      </c>
      <c r="E712" s="43" t="e">
        <f>VLOOKUP(Table26[[#This Row],[شماره پرسنلی]],Table1[#All],6,FALSE)</f>
        <v>#N/A</v>
      </c>
      <c r="F712" s="44">
        <v>420</v>
      </c>
      <c r="G712" s="45">
        <f>Table26[[#This Row],[کارکرد دوره (ساعت)]]/8*'جداول پایه'!$B$24</f>
        <v>5.25</v>
      </c>
      <c r="H712" s="44">
        <v>108</v>
      </c>
      <c r="I712" s="44">
        <v>0</v>
      </c>
      <c r="J712" s="44">
        <v>0</v>
      </c>
      <c r="K712" s="44">
        <v>0</v>
      </c>
      <c r="L712" s="44">
        <v>0</v>
      </c>
      <c r="M712" s="45">
        <f>IF(Table26[[#This Row],[جایگاه سازمانی]]="عملیاتی",(Table26[[#This Row],[تعداد ماموریت شهری]]/7+Table26[[#This Row],[تعداد ماموریت جاده ای]]/3)*0.1+1,0)</f>
        <v>2.5428571428571427</v>
      </c>
      <c r="N712" s="45">
        <f ca="1">IF(Table26[[#This Row],[جایگاه سازمانی]]="دیسپچ",OFFSET(TblDispatch[[#Headers],[امتیاز]],MATCH(Table26[[#This Row],[تعداد تماس در دوره]]/'تنظیمات دوره'!$B$3,TblDispatch[کف],1),0)*'تنظیمات دوره'!$B$3,0)</f>
        <v>0</v>
      </c>
      <c r="O712" s="45">
        <f>IF(Table26[[#This Row],[جایگاه سازمانی]]="ستاد",(Table26[[#This Row],[تعداد بازدید میدانی در دوره]]/2+Table26[[#This Row],[تعداد فرماندهی حادثه در دوره]])*0.1+1,0)</f>
        <v>0</v>
      </c>
      <c r="P712" s="45">
        <f ca="1">SUM(Table26[[#This Row],[عملکرد دوره عملیاتی]:[عملکرد دوره ستادی]])</f>
        <v>2.5428571428571427</v>
      </c>
      <c r="Q712" s="43">
        <v>100</v>
      </c>
      <c r="R712" s="43">
        <f ca="1">OFFSET(Table10[[#Headers],[امتیاز]],MATCH(Table26[[#This Row],[رضایت]],Table10[کف],1),0)</f>
        <v>5</v>
      </c>
      <c r="S712" s="45" t="e">
        <f ca="1">(VLOOKUP(Table26[[#This Row],[شماره پرسنلی]],Table1[#All],16,FALSE)+Table26[[#This Row],[امتیاز کارکرد]]+Table26[[#This Row],[امتیاز رضایت]])*Table26[[#This Row],[رتبه کارمند]]*Table26[[#This Row],[امتیاز عملکرد]]</f>
        <v>#N/A</v>
      </c>
      <c r="T712" s="50" t="e">
        <f ca="1">ROUND(Table26[[#This Row],[امتیاز نهایی]]*'تنظیمات دوره'!$B$6,0)</f>
        <v>#N/A</v>
      </c>
      <c r="U712" s="46"/>
    </row>
    <row r="713" spans="1:21" x14ac:dyDescent="0.15">
      <c r="A713" s="42">
        <v>710</v>
      </c>
      <c r="B713" s="38"/>
      <c r="C713" s="90" t="e">
        <f>VLOOKUP(Table26[[#This Row],[شماره پرسنلی]],Table1[[شماره پرسنلی]:[نام خانوادگی]],2,FALSE)&amp; " " &amp; VLOOKUP(Table26[[#This Row],[شماره پرسنلی]],Table1[[شماره پرسنلی]:[نام خانوادگی]],3,FALSE)</f>
        <v>#N/A</v>
      </c>
      <c r="D713" s="39" t="s">
        <v>9</v>
      </c>
      <c r="E713" s="43" t="e">
        <f>VLOOKUP(Table26[[#This Row],[شماره پرسنلی]],Table1[#All],6,FALSE)</f>
        <v>#N/A</v>
      </c>
      <c r="F713" s="44">
        <v>576</v>
      </c>
      <c r="G713" s="45">
        <f>Table26[[#This Row],[کارکرد دوره (ساعت)]]/8*'جداول پایه'!$B$24</f>
        <v>7.2</v>
      </c>
      <c r="H713" s="44">
        <v>0</v>
      </c>
      <c r="I713" s="44">
        <v>27</v>
      </c>
      <c r="J713" s="44">
        <v>0</v>
      </c>
      <c r="K713" s="44">
        <v>0</v>
      </c>
      <c r="L713" s="44">
        <v>0</v>
      </c>
      <c r="M713" s="45">
        <f>IF(Table26[[#This Row],[جایگاه سازمانی]]="عملیاتی",(Table26[[#This Row],[تعداد ماموریت شهری]]/7+Table26[[#This Row],[تعداد ماموریت جاده ای]]/3)*0.1+1,0)</f>
        <v>1.9</v>
      </c>
      <c r="N713" s="45">
        <f ca="1">IF(Table26[[#This Row],[جایگاه سازمانی]]="دیسپچ",OFFSET(TblDispatch[[#Headers],[امتیاز]],MATCH(Table26[[#This Row],[تعداد تماس در دوره]]/'تنظیمات دوره'!$B$3,TblDispatch[کف],1),0)*'تنظیمات دوره'!$B$3,0)</f>
        <v>0</v>
      </c>
      <c r="O713" s="45">
        <f>IF(Table26[[#This Row],[جایگاه سازمانی]]="ستاد",(Table26[[#This Row],[تعداد بازدید میدانی در دوره]]/2+Table26[[#This Row],[تعداد فرماندهی حادثه در دوره]])*0.1+1,0)</f>
        <v>0</v>
      </c>
      <c r="P713" s="45">
        <f ca="1">SUM(Table26[[#This Row],[عملکرد دوره عملیاتی]:[عملکرد دوره ستادی]])</f>
        <v>1.9</v>
      </c>
      <c r="Q713" s="43">
        <v>100</v>
      </c>
      <c r="R713" s="43">
        <f ca="1">OFFSET(Table10[[#Headers],[امتیاز]],MATCH(Table26[[#This Row],[رضایت]],Table10[کف],1),0)</f>
        <v>5</v>
      </c>
      <c r="S713" s="45" t="e">
        <f ca="1">(VLOOKUP(Table26[[#This Row],[شماره پرسنلی]],Table1[#All],16,FALSE)+Table26[[#This Row],[امتیاز کارکرد]]+Table26[[#This Row],[امتیاز رضایت]])*Table26[[#This Row],[رتبه کارمند]]*Table26[[#This Row],[امتیاز عملکرد]]</f>
        <v>#N/A</v>
      </c>
      <c r="T713" s="50" t="e">
        <f ca="1">ROUND(Table26[[#This Row],[امتیاز نهایی]]*'تنظیمات دوره'!$B$6,0)</f>
        <v>#N/A</v>
      </c>
      <c r="U713" s="46"/>
    </row>
    <row r="714" spans="1:21" x14ac:dyDescent="0.15">
      <c r="A714" s="42">
        <v>711</v>
      </c>
      <c r="B714" s="38"/>
      <c r="C714" s="90" t="e">
        <f>VLOOKUP(Table26[[#This Row],[شماره پرسنلی]],Table1[[شماره پرسنلی]:[نام خانوادگی]],2,FALSE)&amp; " " &amp; VLOOKUP(Table26[[#This Row],[شماره پرسنلی]],Table1[[شماره پرسنلی]:[نام خانوادگی]],3,FALSE)</f>
        <v>#N/A</v>
      </c>
      <c r="D714" s="39" t="s">
        <v>9</v>
      </c>
      <c r="E714" s="43" t="e">
        <f>VLOOKUP(Table26[[#This Row],[شماره پرسنلی]],Table1[#All],6,FALSE)</f>
        <v>#N/A</v>
      </c>
      <c r="F714" s="44">
        <v>504</v>
      </c>
      <c r="G714" s="45">
        <f>Table26[[#This Row],[کارکرد دوره (ساعت)]]/8*'جداول پایه'!$B$24</f>
        <v>6.3000000000000007</v>
      </c>
      <c r="H714" s="44">
        <v>0</v>
      </c>
      <c r="I714" s="44">
        <v>21</v>
      </c>
      <c r="J714" s="44">
        <v>0</v>
      </c>
      <c r="K714" s="44">
        <v>0</v>
      </c>
      <c r="L714" s="44">
        <v>0</v>
      </c>
      <c r="M714" s="45">
        <f>IF(Table26[[#This Row],[جایگاه سازمانی]]="عملیاتی",(Table26[[#This Row],[تعداد ماموریت شهری]]/7+Table26[[#This Row],[تعداد ماموریت جاده ای]]/3)*0.1+1,0)</f>
        <v>1.7000000000000002</v>
      </c>
      <c r="N714" s="45">
        <f ca="1">IF(Table26[[#This Row],[جایگاه سازمانی]]="دیسپچ",OFFSET(TblDispatch[[#Headers],[امتیاز]],MATCH(Table26[[#This Row],[تعداد تماس در دوره]]/'تنظیمات دوره'!$B$3,TblDispatch[کف],1),0)*'تنظیمات دوره'!$B$3,0)</f>
        <v>0</v>
      </c>
      <c r="O714" s="45">
        <f>IF(Table26[[#This Row],[جایگاه سازمانی]]="ستاد",(Table26[[#This Row],[تعداد بازدید میدانی در دوره]]/2+Table26[[#This Row],[تعداد فرماندهی حادثه در دوره]])*0.1+1,0)</f>
        <v>0</v>
      </c>
      <c r="P714" s="45">
        <f ca="1">SUM(Table26[[#This Row],[عملکرد دوره عملیاتی]:[عملکرد دوره ستادی]])</f>
        <v>1.7000000000000002</v>
      </c>
      <c r="Q714" s="43">
        <v>100</v>
      </c>
      <c r="R714" s="43">
        <f ca="1">OFFSET(Table10[[#Headers],[امتیاز]],MATCH(Table26[[#This Row],[رضایت]],Table10[کف],1),0)</f>
        <v>5</v>
      </c>
      <c r="S714" s="45" t="e">
        <f ca="1">(VLOOKUP(Table26[[#This Row],[شماره پرسنلی]],Table1[#All],16,FALSE)+Table26[[#This Row],[امتیاز کارکرد]]+Table26[[#This Row],[امتیاز رضایت]])*Table26[[#This Row],[رتبه کارمند]]*Table26[[#This Row],[امتیاز عملکرد]]</f>
        <v>#N/A</v>
      </c>
      <c r="T714" s="50" t="e">
        <f ca="1">ROUND(Table26[[#This Row],[امتیاز نهایی]]*'تنظیمات دوره'!$B$6,0)</f>
        <v>#N/A</v>
      </c>
      <c r="U714" s="46"/>
    </row>
    <row r="715" spans="1:21" x14ac:dyDescent="0.15">
      <c r="A715" s="42">
        <v>712</v>
      </c>
      <c r="B715" s="38"/>
      <c r="C715" s="90" t="e">
        <f>VLOOKUP(Table26[[#This Row],[شماره پرسنلی]],Table1[[شماره پرسنلی]:[نام خانوادگی]],2,FALSE)&amp; " " &amp; VLOOKUP(Table26[[#This Row],[شماره پرسنلی]],Table1[[شماره پرسنلی]:[نام خانوادگی]],3,FALSE)</f>
        <v>#N/A</v>
      </c>
      <c r="D715" s="39" t="s">
        <v>9</v>
      </c>
      <c r="E715" s="43" t="e">
        <f>VLOOKUP(Table26[[#This Row],[شماره پرسنلی]],Table1[#All],6,FALSE)</f>
        <v>#N/A</v>
      </c>
      <c r="F715" s="44">
        <v>408</v>
      </c>
      <c r="G715" s="45">
        <f>Table26[[#This Row],[کارکرد دوره (ساعت)]]/8*'جداول پایه'!$B$24</f>
        <v>5.1000000000000005</v>
      </c>
      <c r="H715" s="44">
        <v>0</v>
      </c>
      <c r="I715" s="44">
        <v>21</v>
      </c>
      <c r="J715" s="44">
        <v>0</v>
      </c>
      <c r="K715" s="44">
        <v>0</v>
      </c>
      <c r="L715" s="44">
        <v>0</v>
      </c>
      <c r="M715" s="45">
        <f>IF(Table26[[#This Row],[جایگاه سازمانی]]="عملیاتی",(Table26[[#This Row],[تعداد ماموریت شهری]]/7+Table26[[#This Row],[تعداد ماموریت جاده ای]]/3)*0.1+1,0)</f>
        <v>1.7000000000000002</v>
      </c>
      <c r="N715" s="45">
        <f ca="1">IF(Table26[[#This Row],[جایگاه سازمانی]]="دیسپچ",OFFSET(TblDispatch[[#Headers],[امتیاز]],MATCH(Table26[[#This Row],[تعداد تماس در دوره]]/'تنظیمات دوره'!$B$3,TblDispatch[کف],1),0)*'تنظیمات دوره'!$B$3,0)</f>
        <v>0</v>
      </c>
      <c r="O715" s="45">
        <f>IF(Table26[[#This Row],[جایگاه سازمانی]]="ستاد",(Table26[[#This Row],[تعداد بازدید میدانی در دوره]]/2+Table26[[#This Row],[تعداد فرماندهی حادثه در دوره]])*0.1+1,0)</f>
        <v>0</v>
      </c>
      <c r="P715" s="45">
        <f ca="1">SUM(Table26[[#This Row],[عملکرد دوره عملیاتی]:[عملکرد دوره ستادی]])</f>
        <v>1.7000000000000002</v>
      </c>
      <c r="Q715" s="43">
        <v>100</v>
      </c>
      <c r="R715" s="43">
        <f ca="1">OFFSET(Table10[[#Headers],[امتیاز]],MATCH(Table26[[#This Row],[رضایت]],Table10[کف],1),0)</f>
        <v>5</v>
      </c>
      <c r="S715" s="45" t="e">
        <f ca="1">(VLOOKUP(Table26[[#This Row],[شماره پرسنلی]],Table1[#All],16,FALSE)+Table26[[#This Row],[امتیاز کارکرد]]+Table26[[#This Row],[امتیاز رضایت]])*Table26[[#This Row],[رتبه کارمند]]*Table26[[#This Row],[امتیاز عملکرد]]</f>
        <v>#N/A</v>
      </c>
      <c r="T715" s="50" t="e">
        <f ca="1">ROUND(Table26[[#This Row],[امتیاز نهایی]]*'تنظیمات دوره'!$B$6,0)</f>
        <v>#N/A</v>
      </c>
      <c r="U715" s="46"/>
    </row>
    <row r="716" spans="1:21" x14ac:dyDescent="0.15">
      <c r="A716" s="42">
        <v>713</v>
      </c>
      <c r="B716" s="38"/>
      <c r="C716" s="90" t="e">
        <f>VLOOKUP(Table26[[#This Row],[شماره پرسنلی]],Table1[[شماره پرسنلی]:[نام خانوادگی]],2,FALSE)&amp; " " &amp; VLOOKUP(Table26[[#This Row],[شماره پرسنلی]],Table1[[شماره پرسنلی]:[نام خانوادگی]],3,FALSE)</f>
        <v>#N/A</v>
      </c>
      <c r="D716" s="39" t="s">
        <v>9</v>
      </c>
      <c r="E716" s="43" t="e">
        <f>VLOOKUP(Table26[[#This Row],[شماره پرسنلی]],Table1[#All],6,FALSE)</f>
        <v>#N/A</v>
      </c>
      <c r="F716" s="44">
        <v>384</v>
      </c>
      <c r="G716" s="45">
        <f>Table26[[#This Row],[کارکرد دوره (ساعت)]]/8*'جداول پایه'!$B$24</f>
        <v>4.8000000000000007</v>
      </c>
      <c r="H716" s="44">
        <v>107</v>
      </c>
      <c r="I716" s="44">
        <v>0</v>
      </c>
      <c r="J716" s="44">
        <v>0</v>
      </c>
      <c r="K716" s="44">
        <v>0</v>
      </c>
      <c r="L716" s="44">
        <v>0</v>
      </c>
      <c r="M716" s="45">
        <f>IF(Table26[[#This Row],[جایگاه سازمانی]]="عملیاتی",(Table26[[#This Row],[تعداد ماموریت شهری]]/7+Table26[[#This Row],[تعداد ماموریت جاده ای]]/3)*0.1+1,0)</f>
        <v>2.5285714285714285</v>
      </c>
      <c r="N716" s="45">
        <f ca="1">IF(Table26[[#This Row],[جایگاه سازمانی]]="دیسپچ",OFFSET(TblDispatch[[#Headers],[امتیاز]],MATCH(Table26[[#This Row],[تعداد تماس در دوره]]/'تنظیمات دوره'!$B$3,TblDispatch[کف],1),0)*'تنظیمات دوره'!$B$3,0)</f>
        <v>0</v>
      </c>
      <c r="O716" s="45">
        <f>IF(Table26[[#This Row],[جایگاه سازمانی]]="ستاد",(Table26[[#This Row],[تعداد بازدید میدانی در دوره]]/2+Table26[[#This Row],[تعداد فرماندهی حادثه در دوره]])*0.1+1,0)</f>
        <v>0</v>
      </c>
      <c r="P716" s="45">
        <f ca="1">SUM(Table26[[#This Row],[عملکرد دوره عملیاتی]:[عملکرد دوره ستادی]])</f>
        <v>2.5285714285714285</v>
      </c>
      <c r="Q716" s="43">
        <v>100</v>
      </c>
      <c r="R716" s="43">
        <f ca="1">OFFSET(Table10[[#Headers],[امتیاز]],MATCH(Table26[[#This Row],[رضایت]],Table10[کف],1),0)</f>
        <v>5</v>
      </c>
      <c r="S716" s="45" t="e">
        <f ca="1">(VLOOKUP(Table26[[#This Row],[شماره پرسنلی]],Table1[#All],16,FALSE)+Table26[[#This Row],[امتیاز کارکرد]]+Table26[[#This Row],[امتیاز رضایت]])*Table26[[#This Row],[رتبه کارمند]]*Table26[[#This Row],[امتیاز عملکرد]]</f>
        <v>#N/A</v>
      </c>
      <c r="T716" s="50" t="e">
        <f ca="1">ROUND(Table26[[#This Row],[امتیاز نهایی]]*'تنظیمات دوره'!$B$6,0)</f>
        <v>#N/A</v>
      </c>
      <c r="U716" s="46"/>
    </row>
    <row r="717" spans="1:21" x14ac:dyDescent="0.15">
      <c r="A717" s="42">
        <v>714</v>
      </c>
      <c r="B717" s="38"/>
      <c r="C717" s="90" t="e">
        <f>VLOOKUP(Table26[[#This Row],[شماره پرسنلی]],Table1[[شماره پرسنلی]:[نام خانوادگی]],2,FALSE)&amp; " " &amp; VLOOKUP(Table26[[#This Row],[شماره پرسنلی]],Table1[[شماره پرسنلی]:[نام خانوادگی]],3,FALSE)</f>
        <v>#N/A</v>
      </c>
      <c r="D717" s="39" t="s">
        <v>9</v>
      </c>
      <c r="E717" s="43" t="e">
        <f>VLOOKUP(Table26[[#This Row],[شماره پرسنلی]],Table1[#All],6,FALSE)</f>
        <v>#N/A</v>
      </c>
      <c r="F717" s="44">
        <v>384</v>
      </c>
      <c r="G717" s="45">
        <f>Table26[[#This Row],[کارکرد دوره (ساعت)]]/8*'جداول پایه'!$B$24</f>
        <v>4.8000000000000007</v>
      </c>
      <c r="H717" s="44">
        <v>111</v>
      </c>
      <c r="I717" s="44">
        <v>0</v>
      </c>
      <c r="J717" s="44">
        <v>0</v>
      </c>
      <c r="K717" s="44">
        <v>0</v>
      </c>
      <c r="L717" s="44">
        <v>0</v>
      </c>
      <c r="M717" s="45">
        <f>IF(Table26[[#This Row],[جایگاه سازمانی]]="عملیاتی",(Table26[[#This Row],[تعداد ماموریت شهری]]/7+Table26[[#This Row],[تعداد ماموریت جاده ای]]/3)*0.1+1,0)</f>
        <v>2.5857142857142859</v>
      </c>
      <c r="N717" s="45">
        <f ca="1">IF(Table26[[#This Row],[جایگاه سازمانی]]="دیسپچ",OFFSET(TblDispatch[[#Headers],[امتیاز]],MATCH(Table26[[#This Row],[تعداد تماس در دوره]]/'تنظیمات دوره'!$B$3,TblDispatch[کف],1),0)*'تنظیمات دوره'!$B$3,0)</f>
        <v>0</v>
      </c>
      <c r="O717" s="45">
        <f>IF(Table26[[#This Row],[جایگاه سازمانی]]="ستاد",(Table26[[#This Row],[تعداد بازدید میدانی در دوره]]/2+Table26[[#This Row],[تعداد فرماندهی حادثه در دوره]])*0.1+1,0)</f>
        <v>0</v>
      </c>
      <c r="P717" s="45">
        <f ca="1">SUM(Table26[[#This Row],[عملکرد دوره عملیاتی]:[عملکرد دوره ستادی]])</f>
        <v>2.5857142857142859</v>
      </c>
      <c r="Q717" s="43">
        <v>100</v>
      </c>
      <c r="R717" s="43">
        <f ca="1">OFFSET(Table10[[#Headers],[امتیاز]],MATCH(Table26[[#This Row],[رضایت]],Table10[کف],1),0)</f>
        <v>5</v>
      </c>
      <c r="S717" s="45" t="e">
        <f ca="1">(VLOOKUP(Table26[[#This Row],[شماره پرسنلی]],Table1[#All],16,FALSE)+Table26[[#This Row],[امتیاز کارکرد]]+Table26[[#This Row],[امتیاز رضایت]])*Table26[[#This Row],[رتبه کارمند]]*Table26[[#This Row],[امتیاز عملکرد]]</f>
        <v>#N/A</v>
      </c>
      <c r="T717" s="50" t="e">
        <f ca="1">ROUND(Table26[[#This Row],[امتیاز نهایی]]*'تنظیمات دوره'!$B$6,0)</f>
        <v>#N/A</v>
      </c>
      <c r="U717" s="46"/>
    </row>
    <row r="718" spans="1:21" x14ac:dyDescent="0.15">
      <c r="A718" s="42">
        <v>715</v>
      </c>
      <c r="B718" s="38"/>
      <c r="C718" s="90" t="e">
        <f>VLOOKUP(Table26[[#This Row],[شماره پرسنلی]],Table1[[شماره پرسنلی]:[نام خانوادگی]],2,FALSE)&amp; " " &amp; VLOOKUP(Table26[[#This Row],[شماره پرسنلی]],Table1[[شماره پرسنلی]:[نام خانوادگی]],3,FALSE)</f>
        <v>#N/A</v>
      </c>
      <c r="D718" s="39" t="s">
        <v>9</v>
      </c>
      <c r="E718" s="43" t="e">
        <f>VLOOKUP(Table26[[#This Row],[شماره پرسنلی]],Table1[#All],6,FALSE)</f>
        <v>#N/A</v>
      </c>
      <c r="F718" s="44">
        <v>432</v>
      </c>
      <c r="G718" s="45">
        <f>Table26[[#This Row],[کارکرد دوره (ساعت)]]/8*'جداول پایه'!$B$24</f>
        <v>5.4</v>
      </c>
      <c r="H718" s="44">
        <v>144</v>
      </c>
      <c r="I718" s="44">
        <v>0</v>
      </c>
      <c r="J718" s="44">
        <v>0</v>
      </c>
      <c r="K718" s="44">
        <v>0</v>
      </c>
      <c r="L718" s="44">
        <v>0</v>
      </c>
      <c r="M718" s="45">
        <f>IF(Table26[[#This Row],[جایگاه سازمانی]]="عملیاتی",(Table26[[#This Row],[تعداد ماموریت شهری]]/7+Table26[[#This Row],[تعداد ماموریت جاده ای]]/3)*0.1+1,0)</f>
        <v>3.0571428571428574</v>
      </c>
      <c r="N718" s="45">
        <f ca="1">IF(Table26[[#This Row],[جایگاه سازمانی]]="دیسپچ",OFFSET(TblDispatch[[#Headers],[امتیاز]],MATCH(Table26[[#This Row],[تعداد تماس در دوره]]/'تنظیمات دوره'!$B$3,TblDispatch[کف],1),0)*'تنظیمات دوره'!$B$3,0)</f>
        <v>0</v>
      </c>
      <c r="O718" s="45">
        <f>IF(Table26[[#This Row],[جایگاه سازمانی]]="ستاد",(Table26[[#This Row],[تعداد بازدید میدانی در دوره]]/2+Table26[[#This Row],[تعداد فرماندهی حادثه در دوره]])*0.1+1,0)</f>
        <v>0</v>
      </c>
      <c r="P718" s="45">
        <f ca="1">SUM(Table26[[#This Row],[عملکرد دوره عملیاتی]:[عملکرد دوره ستادی]])</f>
        <v>3.0571428571428574</v>
      </c>
      <c r="Q718" s="43">
        <v>100</v>
      </c>
      <c r="R718" s="43">
        <f ca="1">OFFSET(Table10[[#Headers],[امتیاز]],MATCH(Table26[[#This Row],[رضایت]],Table10[کف],1),0)</f>
        <v>5</v>
      </c>
      <c r="S718" s="45" t="e">
        <f ca="1">(VLOOKUP(Table26[[#This Row],[شماره پرسنلی]],Table1[#All],16,FALSE)+Table26[[#This Row],[امتیاز کارکرد]]+Table26[[#This Row],[امتیاز رضایت]])*Table26[[#This Row],[رتبه کارمند]]*Table26[[#This Row],[امتیاز عملکرد]]</f>
        <v>#N/A</v>
      </c>
      <c r="T718" s="50" t="e">
        <f ca="1">ROUND(Table26[[#This Row],[امتیاز نهایی]]*'تنظیمات دوره'!$B$6,0)</f>
        <v>#N/A</v>
      </c>
      <c r="U718" s="46"/>
    </row>
    <row r="719" spans="1:21" x14ac:dyDescent="0.15">
      <c r="A719" s="42">
        <v>716</v>
      </c>
      <c r="B719" s="38"/>
      <c r="C719" s="90" t="e">
        <f>VLOOKUP(Table26[[#This Row],[شماره پرسنلی]],Table1[[شماره پرسنلی]:[نام خانوادگی]],2,FALSE)&amp; " " &amp; VLOOKUP(Table26[[#This Row],[شماره پرسنلی]],Table1[[شماره پرسنلی]:[نام خانوادگی]],3,FALSE)</f>
        <v>#N/A</v>
      </c>
      <c r="D719" s="39" t="s">
        <v>9</v>
      </c>
      <c r="E719" s="43" t="e">
        <f>VLOOKUP(Table26[[#This Row],[شماره پرسنلی]],Table1[#All],6,FALSE)</f>
        <v>#N/A</v>
      </c>
      <c r="F719" s="44">
        <v>396</v>
      </c>
      <c r="G719" s="45">
        <f>Table26[[#This Row],[کارکرد دوره (ساعت)]]/8*'جداول پایه'!$B$24</f>
        <v>4.95</v>
      </c>
      <c r="H719" s="44">
        <v>0</v>
      </c>
      <c r="I719" s="44">
        <v>34</v>
      </c>
      <c r="J719" s="44">
        <v>0</v>
      </c>
      <c r="K719" s="44">
        <v>0</v>
      </c>
      <c r="L719" s="44">
        <v>0</v>
      </c>
      <c r="M719" s="45">
        <f>IF(Table26[[#This Row],[جایگاه سازمانی]]="عملیاتی",(Table26[[#This Row],[تعداد ماموریت شهری]]/7+Table26[[#This Row],[تعداد ماموریت جاده ای]]/3)*0.1+1,0)</f>
        <v>2.1333333333333337</v>
      </c>
      <c r="N719" s="45">
        <f ca="1">IF(Table26[[#This Row],[جایگاه سازمانی]]="دیسپچ",OFFSET(TblDispatch[[#Headers],[امتیاز]],MATCH(Table26[[#This Row],[تعداد تماس در دوره]]/'تنظیمات دوره'!$B$3,TblDispatch[کف],1),0)*'تنظیمات دوره'!$B$3,0)</f>
        <v>0</v>
      </c>
      <c r="O719" s="45">
        <f>IF(Table26[[#This Row],[جایگاه سازمانی]]="ستاد",(Table26[[#This Row],[تعداد بازدید میدانی در دوره]]/2+Table26[[#This Row],[تعداد فرماندهی حادثه در دوره]])*0.1+1,0)</f>
        <v>0</v>
      </c>
      <c r="P719" s="45">
        <f ca="1">SUM(Table26[[#This Row],[عملکرد دوره عملیاتی]:[عملکرد دوره ستادی]])</f>
        <v>2.1333333333333337</v>
      </c>
      <c r="Q719" s="43">
        <v>100</v>
      </c>
      <c r="R719" s="43">
        <f ca="1">OFFSET(Table10[[#Headers],[امتیاز]],MATCH(Table26[[#This Row],[رضایت]],Table10[کف],1),0)</f>
        <v>5</v>
      </c>
      <c r="S719" s="45" t="e">
        <f ca="1">(VLOOKUP(Table26[[#This Row],[شماره پرسنلی]],Table1[#All],16,FALSE)+Table26[[#This Row],[امتیاز کارکرد]]+Table26[[#This Row],[امتیاز رضایت]])*Table26[[#This Row],[رتبه کارمند]]*Table26[[#This Row],[امتیاز عملکرد]]</f>
        <v>#N/A</v>
      </c>
      <c r="T719" s="50" t="e">
        <f ca="1">ROUND(Table26[[#This Row],[امتیاز نهایی]]*'تنظیمات دوره'!$B$6,0)</f>
        <v>#N/A</v>
      </c>
      <c r="U719" s="46"/>
    </row>
    <row r="720" spans="1:21" x14ac:dyDescent="0.15">
      <c r="A720" s="42">
        <v>717</v>
      </c>
      <c r="B720" s="38"/>
      <c r="C720" s="90" t="e">
        <f>VLOOKUP(Table26[[#This Row],[شماره پرسنلی]],Table1[[شماره پرسنلی]:[نام خانوادگی]],2,FALSE)&amp; " " &amp; VLOOKUP(Table26[[#This Row],[شماره پرسنلی]],Table1[[شماره پرسنلی]:[نام خانوادگی]],3,FALSE)</f>
        <v>#N/A</v>
      </c>
      <c r="D720" s="39" t="s">
        <v>9</v>
      </c>
      <c r="E720" s="43" t="e">
        <f>VLOOKUP(Table26[[#This Row],[شماره پرسنلی]],Table1[#All],6,FALSE)</f>
        <v>#N/A</v>
      </c>
      <c r="F720" s="44">
        <v>600</v>
      </c>
      <c r="G720" s="45">
        <f>Table26[[#This Row],[کارکرد دوره (ساعت)]]/8*'جداول پایه'!$B$24</f>
        <v>7.5</v>
      </c>
      <c r="H720" s="44">
        <v>0</v>
      </c>
      <c r="I720" s="44">
        <v>36</v>
      </c>
      <c r="J720" s="44">
        <v>0</v>
      </c>
      <c r="K720" s="44">
        <v>0</v>
      </c>
      <c r="L720" s="44">
        <v>0</v>
      </c>
      <c r="M720" s="45">
        <f>IF(Table26[[#This Row],[جایگاه سازمانی]]="عملیاتی",(Table26[[#This Row],[تعداد ماموریت شهری]]/7+Table26[[#This Row],[تعداد ماموریت جاده ای]]/3)*0.1+1,0)</f>
        <v>2.2000000000000002</v>
      </c>
      <c r="N720" s="45">
        <f ca="1">IF(Table26[[#This Row],[جایگاه سازمانی]]="دیسپچ",OFFSET(TblDispatch[[#Headers],[امتیاز]],MATCH(Table26[[#This Row],[تعداد تماس در دوره]]/'تنظیمات دوره'!$B$3,TblDispatch[کف],1),0)*'تنظیمات دوره'!$B$3,0)</f>
        <v>0</v>
      </c>
      <c r="O720" s="45">
        <f>IF(Table26[[#This Row],[جایگاه سازمانی]]="ستاد",(Table26[[#This Row],[تعداد بازدید میدانی در دوره]]/2+Table26[[#This Row],[تعداد فرماندهی حادثه در دوره]])*0.1+1,0)</f>
        <v>0</v>
      </c>
      <c r="P720" s="45">
        <f ca="1">SUM(Table26[[#This Row],[عملکرد دوره عملیاتی]:[عملکرد دوره ستادی]])</f>
        <v>2.2000000000000002</v>
      </c>
      <c r="Q720" s="43">
        <v>100</v>
      </c>
      <c r="R720" s="43">
        <f ca="1">OFFSET(Table10[[#Headers],[امتیاز]],MATCH(Table26[[#This Row],[رضایت]],Table10[کف],1),0)</f>
        <v>5</v>
      </c>
      <c r="S720" s="45" t="e">
        <f ca="1">(VLOOKUP(Table26[[#This Row],[شماره پرسنلی]],Table1[#All],16,FALSE)+Table26[[#This Row],[امتیاز کارکرد]]+Table26[[#This Row],[امتیاز رضایت]])*Table26[[#This Row],[رتبه کارمند]]*Table26[[#This Row],[امتیاز عملکرد]]</f>
        <v>#N/A</v>
      </c>
      <c r="T720" s="50" t="e">
        <f ca="1">ROUND(Table26[[#This Row],[امتیاز نهایی]]*'تنظیمات دوره'!$B$6,0)</f>
        <v>#N/A</v>
      </c>
      <c r="U720" s="46"/>
    </row>
    <row r="721" spans="1:21" x14ac:dyDescent="0.15">
      <c r="A721" s="42">
        <v>718</v>
      </c>
      <c r="B721" s="38"/>
      <c r="C721" s="90" t="e">
        <f>VLOOKUP(Table26[[#This Row],[شماره پرسنلی]],Table1[[شماره پرسنلی]:[نام خانوادگی]],2,FALSE)&amp; " " &amp; VLOOKUP(Table26[[#This Row],[شماره پرسنلی]],Table1[[شماره پرسنلی]:[نام خانوادگی]],3,FALSE)</f>
        <v>#N/A</v>
      </c>
      <c r="D721" s="39" t="s">
        <v>9</v>
      </c>
      <c r="E721" s="43" t="e">
        <f>VLOOKUP(Table26[[#This Row],[شماره پرسنلی]],Table1[#All],6,FALSE)</f>
        <v>#N/A</v>
      </c>
      <c r="F721" s="44">
        <v>246</v>
      </c>
      <c r="G721" s="45">
        <f>Table26[[#This Row],[کارکرد دوره (ساعت)]]/8*'جداول پایه'!$B$24</f>
        <v>3.0750000000000002</v>
      </c>
      <c r="H721" s="44">
        <v>93</v>
      </c>
      <c r="I721" s="44">
        <v>0</v>
      </c>
      <c r="J721" s="44">
        <v>0</v>
      </c>
      <c r="K721" s="44">
        <v>0</v>
      </c>
      <c r="L721" s="44">
        <v>0</v>
      </c>
      <c r="M721" s="45">
        <f>IF(Table26[[#This Row],[جایگاه سازمانی]]="عملیاتی",(Table26[[#This Row],[تعداد ماموریت شهری]]/7+Table26[[#This Row],[تعداد ماموریت جاده ای]]/3)*0.1+1,0)</f>
        <v>2.3285714285714287</v>
      </c>
      <c r="N721" s="45">
        <f ca="1">IF(Table26[[#This Row],[جایگاه سازمانی]]="دیسپچ",OFFSET(TblDispatch[[#Headers],[امتیاز]],MATCH(Table26[[#This Row],[تعداد تماس در دوره]]/'تنظیمات دوره'!$B$3,TblDispatch[کف],1),0)*'تنظیمات دوره'!$B$3,0)</f>
        <v>0</v>
      </c>
      <c r="O721" s="45">
        <f>IF(Table26[[#This Row],[جایگاه سازمانی]]="ستاد",(Table26[[#This Row],[تعداد بازدید میدانی در دوره]]/2+Table26[[#This Row],[تعداد فرماندهی حادثه در دوره]])*0.1+1,0)</f>
        <v>0</v>
      </c>
      <c r="P721" s="45">
        <f ca="1">SUM(Table26[[#This Row],[عملکرد دوره عملیاتی]:[عملکرد دوره ستادی]])</f>
        <v>2.3285714285714287</v>
      </c>
      <c r="Q721" s="43">
        <v>100</v>
      </c>
      <c r="R721" s="43">
        <f ca="1">OFFSET(Table10[[#Headers],[امتیاز]],MATCH(Table26[[#This Row],[رضایت]],Table10[کف],1),0)</f>
        <v>5</v>
      </c>
      <c r="S721" s="45" t="e">
        <f ca="1">(VLOOKUP(Table26[[#This Row],[شماره پرسنلی]],Table1[#All],16,FALSE)+Table26[[#This Row],[امتیاز کارکرد]]+Table26[[#This Row],[امتیاز رضایت]])*Table26[[#This Row],[رتبه کارمند]]*Table26[[#This Row],[امتیاز عملکرد]]</f>
        <v>#N/A</v>
      </c>
      <c r="T721" s="50" t="e">
        <f ca="1">ROUND(Table26[[#This Row],[امتیاز نهایی]]*'تنظیمات دوره'!$B$6,0)</f>
        <v>#N/A</v>
      </c>
      <c r="U721" s="46"/>
    </row>
    <row r="722" spans="1:21" x14ac:dyDescent="0.15">
      <c r="A722" s="42">
        <v>719</v>
      </c>
      <c r="B722" s="38"/>
      <c r="C722" s="90" t="e">
        <f>VLOOKUP(Table26[[#This Row],[شماره پرسنلی]],Table1[[شماره پرسنلی]:[نام خانوادگی]],2,FALSE)&amp; " " &amp; VLOOKUP(Table26[[#This Row],[شماره پرسنلی]],Table1[[شماره پرسنلی]:[نام خانوادگی]],3,FALSE)</f>
        <v>#N/A</v>
      </c>
      <c r="D722" s="39" t="s">
        <v>9</v>
      </c>
      <c r="E722" s="43" t="e">
        <f>VLOOKUP(Table26[[#This Row],[شماره پرسنلی]],Table1[#All],6,FALSE)</f>
        <v>#N/A</v>
      </c>
      <c r="F722" s="44">
        <v>528</v>
      </c>
      <c r="G722" s="45">
        <f>Table26[[#This Row],[کارکرد دوره (ساعت)]]/8*'جداول پایه'!$B$24</f>
        <v>6.6000000000000005</v>
      </c>
      <c r="H722" s="44">
        <v>65</v>
      </c>
      <c r="I722" s="44">
        <v>21</v>
      </c>
      <c r="J722" s="44">
        <v>0</v>
      </c>
      <c r="K722" s="44">
        <v>0</v>
      </c>
      <c r="L722" s="44">
        <v>0</v>
      </c>
      <c r="M722" s="45">
        <f>IF(Table26[[#This Row],[جایگاه سازمانی]]="عملیاتی",(Table26[[#This Row],[تعداد ماموریت شهری]]/7+Table26[[#This Row],[تعداد ماموریت جاده ای]]/3)*0.1+1,0)</f>
        <v>2.6285714285714286</v>
      </c>
      <c r="N722" s="45">
        <f ca="1">IF(Table26[[#This Row],[جایگاه سازمانی]]="دیسپچ",OFFSET(TblDispatch[[#Headers],[امتیاز]],MATCH(Table26[[#This Row],[تعداد تماس در دوره]]/'تنظیمات دوره'!$B$3,TblDispatch[کف],1),0)*'تنظیمات دوره'!$B$3,0)</f>
        <v>0</v>
      </c>
      <c r="O722" s="45">
        <f>IF(Table26[[#This Row],[جایگاه سازمانی]]="ستاد",(Table26[[#This Row],[تعداد بازدید میدانی در دوره]]/2+Table26[[#This Row],[تعداد فرماندهی حادثه در دوره]])*0.1+1,0)</f>
        <v>0</v>
      </c>
      <c r="P722" s="45">
        <f ca="1">SUM(Table26[[#This Row],[عملکرد دوره عملیاتی]:[عملکرد دوره ستادی]])</f>
        <v>2.6285714285714286</v>
      </c>
      <c r="Q722" s="43">
        <v>100</v>
      </c>
      <c r="R722" s="43">
        <f ca="1">OFFSET(Table10[[#Headers],[امتیاز]],MATCH(Table26[[#This Row],[رضایت]],Table10[کف],1),0)</f>
        <v>5</v>
      </c>
      <c r="S722" s="45" t="e">
        <f ca="1">(VLOOKUP(Table26[[#This Row],[شماره پرسنلی]],Table1[#All],16,FALSE)+Table26[[#This Row],[امتیاز کارکرد]]+Table26[[#This Row],[امتیاز رضایت]])*Table26[[#This Row],[رتبه کارمند]]*Table26[[#This Row],[امتیاز عملکرد]]</f>
        <v>#N/A</v>
      </c>
      <c r="T722" s="50" t="e">
        <f ca="1">ROUND(Table26[[#This Row],[امتیاز نهایی]]*'تنظیمات دوره'!$B$6,0)</f>
        <v>#N/A</v>
      </c>
      <c r="U722" s="46"/>
    </row>
    <row r="723" spans="1:21" x14ac:dyDescent="0.15">
      <c r="A723" s="42">
        <v>720</v>
      </c>
      <c r="B723" s="38"/>
      <c r="C723" s="90" t="e">
        <f>VLOOKUP(Table26[[#This Row],[شماره پرسنلی]],Table1[[شماره پرسنلی]:[نام خانوادگی]],2,FALSE)&amp; " " &amp; VLOOKUP(Table26[[#This Row],[شماره پرسنلی]],Table1[[شماره پرسنلی]:[نام خانوادگی]],3,FALSE)</f>
        <v>#N/A</v>
      </c>
      <c r="D723" s="39" t="s">
        <v>9</v>
      </c>
      <c r="E723" s="43" t="e">
        <f>VLOOKUP(Table26[[#This Row],[شماره پرسنلی]],Table1[#All],6,FALSE)</f>
        <v>#N/A</v>
      </c>
      <c r="F723" s="44">
        <v>504</v>
      </c>
      <c r="G723" s="45">
        <f>Table26[[#This Row],[کارکرد دوره (ساعت)]]/8*'جداول پایه'!$B$24</f>
        <v>6.3000000000000007</v>
      </c>
      <c r="H723" s="44">
        <v>117</v>
      </c>
      <c r="I723" s="44">
        <v>0</v>
      </c>
      <c r="J723" s="44">
        <v>0</v>
      </c>
      <c r="K723" s="44">
        <v>0</v>
      </c>
      <c r="L723" s="44">
        <v>0</v>
      </c>
      <c r="M723" s="45">
        <f>IF(Table26[[#This Row],[جایگاه سازمانی]]="عملیاتی",(Table26[[#This Row],[تعداد ماموریت شهری]]/7+Table26[[#This Row],[تعداد ماموریت جاده ای]]/3)*0.1+1,0)</f>
        <v>2.6714285714285717</v>
      </c>
      <c r="N723" s="45">
        <f ca="1">IF(Table26[[#This Row],[جایگاه سازمانی]]="دیسپچ",OFFSET(TblDispatch[[#Headers],[امتیاز]],MATCH(Table26[[#This Row],[تعداد تماس در دوره]]/'تنظیمات دوره'!$B$3,TblDispatch[کف],1),0)*'تنظیمات دوره'!$B$3,0)</f>
        <v>0</v>
      </c>
      <c r="O723" s="45">
        <f>IF(Table26[[#This Row],[جایگاه سازمانی]]="ستاد",(Table26[[#This Row],[تعداد بازدید میدانی در دوره]]/2+Table26[[#This Row],[تعداد فرماندهی حادثه در دوره]])*0.1+1,0)</f>
        <v>0</v>
      </c>
      <c r="P723" s="45">
        <f ca="1">SUM(Table26[[#This Row],[عملکرد دوره عملیاتی]:[عملکرد دوره ستادی]])</f>
        <v>2.6714285714285717</v>
      </c>
      <c r="Q723" s="43">
        <v>100</v>
      </c>
      <c r="R723" s="43">
        <f ca="1">OFFSET(Table10[[#Headers],[امتیاز]],MATCH(Table26[[#This Row],[رضایت]],Table10[کف],1),0)</f>
        <v>5</v>
      </c>
      <c r="S723" s="45" t="e">
        <f ca="1">(VLOOKUP(Table26[[#This Row],[شماره پرسنلی]],Table1[#All],16,FALSE)+Table26[[#This Row],[امتیاز کارکرد]]+Table26[[#This Row],[امتیاز رضایت]])*Table26[[#This Row],[رتبه کارمند]]*Table26[[#This Row],[امتیاز عملکرد]]</f>
        <v>#N/A</v>
      </c>
      <c r="T723" s="50" t="e">
        <f ca="1">ROUND(Table26[[#This Row],[امتیاز نهایی]]*'تنظیمات دوره'!$B$6,0)</f>
        <v>#N/A</v>
      </c>
      <c r="U723" s="46"/>
    </row>
    <row r="724" spans="1:21" x14ac:dyDescent="0.15">
      <c r="A724" s="42">
        <v>721</v>
      </c>
      <c r="B724" s="38"/>
      <c r="C724" s="90" t="e">
        <f>VLOOKUP(Table26[[#This Row],[شماره پرسنلی]],Table1[[شماره پرسنلی]:[نام خانوادگی]],2,FALSE)&amp; " " &amp; VLOOKUP(Table26[[#This Row],[شماره پرسنلی]],Table1[[شماره پرسنلی]:[نام خانوادگی]],3,FALSE)</f>
        <v>#N/A</v>
      </c>
      <c r="D724" s="39" t="s">
        <v>9</v>
      </c>
      <c r="E724" s="43" t="e">
        <f>VLOOKUP(Table26[[#This Row],[شماره پرسنلی]],Table1[#All],6,FALSE)</f>
        <v>#N/A</v>
      </c>
      <c r="F724" s="44">
        <v>492</v>
      </c>
      <c r="G724" s="45">
        <f>Table26[[#This Row],[کارکرد دوره (ساعت)]]/8*'جداول پایه'!$B$24</f>
        <v>6.15</v>
      </c>
      <c r="H724" s="44">
        <v>165</v>
      </c>
      <c r="I724" s="44">
        <v>0</v>
      </c>
      <c r="J724" s="44">
        <v>0</v>
      </c>
      <c r="K724" s="44">
        <v>0</v>
      </c>
      <c r="L724" s="44">
        <v>0</v>
      </c>
      <c r="M724" s="45">
        <f>IF(Table26[[#This Row],[جایگاه سازمانی]]="عملیاتی",(Table26[[#This Row],[تعداد ماموریت شهری]]/7+Table26[[#This Row],[تعداد ماموریت جاده ای]]/3)*0.1+1,0)</f>
        <v>3.3571428571428572</v>
      </c>
      <c r="N724" s="45">
        <f ca="1">IF(Table26[[#This Row],[جایگاه سازمانی]]="دیسپچ",OFFSET(TblDispatch[[#Headers],[امتیاز]],MATCH(Table26[[#This Row],[تعداد تماس در دوره]]/'تنظیمات دوره'!$B$3,TblDispatch[کف],1),0)*'تنظیمات دوره'!$B$3,0)</f>
        <v>0</v>
      </c>
      <c r="O724" s="45">
        <f>IF(Table26[[#This Row],[جایگاه سازمانی]]="ستاد",(Table26[[#This Row],[تعداد بازدید میدانی در دوره]]/2+Table26[[#This Row],[تعداد فرماندهی حادثه در دوره]])*0.1+1,0)</f>
        <v>0</v>
      </c>
      <c r="P724" s="45">
        <f ca="1">SUM(Table26[[#This Row],[عملکرد دوره عملیاتی]:[عملکرد دوره ستادی]])</f>
        <v>3.3571428571428572</v>
      </c>
      <c r="Q724" s="43">
        <v>100</v>
      </c>
      <c r="R724" s="43">
        <f ca="1">OFFSET(Table10[[#Headers],[امتیاز]],MATCH(Table26[[#This Row],[رضایت]],Table10[کف],1),0)</f>
        <v>5</v>
      </c>
      <c r="S724" s="45" t="e">
        <f ca="1">(VLOOKUP(Table26[[#This Row],[شماره پرسنلی]],Table1[#All],16,FALSE)+Table26[[#This Row],[امتیاز کارکرد]]+Table26[[#This Row],[امتیاز رضایت]])*Table26[[#This Row],[رتبه کارمند]]*Table26[[#This Row],[امتیاز عملکرد]]</f>
        <v>#N/A</v>
      </c>
      <c r="T724" s="50" t="e">
        <f ca="1">ROUND(Table26[[#This Row],[امتیاز نهایی]]*'تنظیمات دوره'!$B$6,0)</f>
        <v>#N/A</v>
      </c>
      <c r="U724" s="46"/>
    </row>
    <row r="725" spans="1:21" x14ac:dyDescent="0.15">
      <c r="A725" s="42">
        <v>722</v>
      </c>
      <c r="B725" s="38"/>
      <c r="C725" s="90" t="e">
        <f>VLOOKUP(Table26[[#This Row],[شماره پرسنلی]],Table1[[شماره پرسنلی]:[نام خانوادگی]],2,FALSE)&amp; " " &amp; VLOOKUP(Table26[[#This Row],[شماره پرسنلی]],Table1[[شماره پرسنلی]:[نام خانوادگی]],3,FALSE)</f>
        <v>#N/A</v>
      </c>
      <c r="D725" s="39" t="s">
        <v>9</v>
      </c>
      <c r="E725" s="43" t="e">
        <f>VLOOKUP(Table26[[#This Row],[شماره پرسنلی]],Table1[#All],6,FALSE)</f>
        <v>#N/A</v>
      </c>
      <c r="F725" s="44">
        <v>468</v>
      </c>
      <c r="G725" s="45">
        <f>Table26[[#This Row],[کارکرد دوره (ساعت)]]/8*'جداول پایه'!$B$24</f>
        <v>5.8500000000000005</v>
      </c>
      <c r="H725" s="44">
        <v>180</v>
      </c>
      <c r="I725" s="44">
        <v>0</v>
      </c>
      <c r="J725" s="44">
        <v>0</v>
      </c>
      <c r="K725" s="44">
        <v>0</v>
      </c>
      <c r="L725" s="44">
        <v>0</v>
      </c>
      <c r="M725" s="45">
        <f>IF(Table26[[#This Row],[جایگاه سازمانی]]="عملیاتی",(Table26[[#This Row],[تعداد ماموریت شهری]]/7+Table26[[#This Row],[تعداد ماموریت جاده ای]]/3)*0.1+1,0)</f>
        <v>3.5714285714285716</v>
      </c>
      <c r="N725" s="45">
        <f ca="1">IF(Table26[[#This Row],[جایگاه سازمانی]]="دیسپچ",OFFSET(TblDispatch[[#Headers],[امتیاز]],MATCH(Table26[[#This Row],[تعداد تماس در دوره]]/'تنظیمات دوره'!$B$3,TblDispatch[کف],1),0)*'تنظیمات دوره'!$B$3,0)</f>
        <v>0</v>
      </c>
      <c r="O725" s="45">
        <f>IF(Table26[[#This Row],[جایگاه سازمانی]]="ستاد",(Table26[[#This Row],[تعداد بازدید میدانی در دوره]]/2+Table26[[#This Row],[تعداد فرماندهی حادثه در دوره]])*0.1+1,0)</f>
        <v>0</v>
      </c>
      <c r="P725" s="45">
        <f ca="1">SUM(Table26[[#This Row],[عملکرد دوره عملیاتی]:[عملکرد دوره ستادی]])</f>
        <v>3.5714285714285716</v>
      </c>
      <c r="Q725" s="43">
        <v>100</v>
      </c>
      <c r="R725" s="43">
        <f ca="1">OFFSET(Table10[[#Headers],[امتیاز]],MATCH(Table26[[#This Row],[رضایت]],Table10[کف],1),0)</f>
        <v>5</v>
      </c>
      <c r="S725" s="45" t="e">
        <f ca="1">(VLOOKUP(Table26[[#This Row],[شماره پرسنلی]],Table1[#All],16,FALSE)+Table26[[#This Row],[امتیاز کارکرد]]+Table26[[#This Row],[امتیاز رضایت]])*Table26[[#This Row],[رتبه کارمند]]*Table26[[#This Row],[امتیاز عملکرد]]</f>
        <v>#N/A</v>
      </c>
      <c r="T725" s="50" t="e">
        <f ca="1">ROUND(Table26[[#This Row],[امتیاز نهایی]]*'تنظیمات دوره'!$B$6,0)</f>
        <v>#N/A</v>
      </c>
      <c r="U725" s="46"/>
    </row>
    <row r="726" spans="1:21" x14ac:dyDescent="0.15">
      <c r="A726" s="42">
        <v>723</v>
      </c>
      <c r="B726" s="38"/>
      <c r="C726" s="90" t="e">
        <f>VLOOKUP(Table26[[#This Row],[شماره پرسنلی]],Table1[[شماره پرسنلی]:[نام خانوادگی]],2,FALSE)&amp; " " &amp; VLOOKUP(Table26[[#This Row],[شماره پرسنلی]],Table1[[شماره پرسنلی]:[نام خانوادگی]],3,FALSE)</f>
        <v>#N/A</v>
      </c>
      <c r="D726" s="39" t="s">
        <v>9</v>
      </c>
      <c r="E726" s="43" t="e">
        <f>VLOOKUP(Table26[[#This Row],[شماره پرسنلی]],Table1[#All],6,FALSE)</f>
        <v>#N/A</v>
      </c>
      <c r="F726" s="44">
        <v>468</v>
      </c>
      <c r="G726" s="45">
        <f>Table26[[#This Row],[کارکرد دوره (ساعت)]]/8*'جداول پایه'!$B$24</f>
        <v>5.8500000000000005</v>
      </c>
      <c r="H726" s="44">
        <v>128</v>
      </c>
      <c r="I726" s="44">
        <v>0</v>
      </c>
      <c r="J726" s="44">
        <v>0</v>
      </c>
      <c r="K726" s="44">
        <v>0</v>
      </c>
      <c r="L726" s="44">
        <v>0</v>
      </c>
      <c r="M726" s="45">
        <f>IF(Table26[[#This Row],[جایگاه سازمانی]]="عملیاتی",(Table26[[#This Row],[تعداد ماموریت شهری]]/7+Table26[[#This Row],[تعداد ماموریت جاده ای]]/3)*0.1+1,0)</f>
        <v>2.8285714285714283</v>
      </c>
      <c r="N726" s="45">
        <f ca="1">IF(Table26[[#This Row],[جایگاه سازمانی]]="دیسپچ",OFFSET(TblDispatch[[#Headers],[امتیاز]],MATCH(Table26[[#This Row],[تعداد تماس در دوره]]/'تنظیمات دوره'!$B$3,TblDispatch[کف],1),0)*'تنظیمات دوره'!$B$3,0)</f>
        <v>0</v>
      </c>
      <c r="O726" s="45">
        <f>IF(Table26[[#This Row],[جایگاه سازمانی]]="ستاد",(Table26[[#This Row],[تعداد بازدید میدانی در دوره]]/2+Table26[[#This Row],[تعداد فرماندهی حادثه در دوره]])*0.1+1,0)</f>
        <v>0</v>
      </c>
      <c r="P726" s="45">
        <f ca="1">SUM(Table26[[#This Row],[عملکرد دوره عملیاتی]:[عملکرد دوره ستادی]])</f>
        <v>2.8285714285714283</v>
      </c>
      <c r="Q726" s="43">
        <v>100</v>
      </c>
      <c r="R726" s="43">
        <f ca="1">OFFSET(Table10[[#Headers],[امتیاز]],MATCH(Table26[[#This Row],[رضایت]],Table10[کف],1),0)</f>
        <v>5</v>
      </c>
      <c r="S726" s="45" t="e">
        <f ca="1">(VLOOKUP(Table26[[#This Row],[شماره پرسنلی]],Table1[#All],16,FALSE)+Table26[[#This Row],[امتیاز کارکرد]]+Table26[[#This Row],[امتیاز رضایت]])*Table26[[#This Row],[رتبه کارمند]]*Table26[[#This Row],[امتیاز عملکرد]]</f>
        <v>#N/A</v>
      </c>
      <c r="T726" s="50" t="e">
        <f ca="1">ROUND(Table26[[#This Row],[امتیاز نهایی]]*'تنظیمات دوره'!$B$6,0)</f>
        <v>#N/A</v>
      </c>
      <c r="U726" s="46"/>
    </row>
    <row r="727" spans="1:21" x14ac:dyDescent="0.15">
      <c r="A727" s="42">
        <v>724</v>
      </c>
      <c r="B727" s="38"/>
      <c r="C727" s="90" t="e">
        <f>VLOOKUP(Table26[[#This Row],[شماره پرسنلی]],Table1[[شماره پرسنلی]:[نام خانوادگی]],2,FALSE)&amp; " " &amp; VLOOKUP(Table26[[#This Row],[شماره پرسنلی]],Table1[[شماره پرسنلی]:[نام خانوادگی]],3,FALSE)</f>
        <v>#N/A</v>
      </c>
      <c r="D727" s="39" t="s">
        <v>9</v>
      </c>
      <c r="E727" s="43" t="e">
        <f>VLOOKUP(Table26[[#This Row],[شماره پرسنلی]],Table1[#All],6,FALSE)</f>
        <v>#N/A</v>
      </c>
      <c r="F727" s="44">
        <v>528</v>
      </c>
      <c r="G727" s="45">
        <f>Table26[[#This Row],[کارکرد دوره (ساعت)]]/8*'جداول پایه'!$B$24</f>
        <v>6.6000000000000005</v>
      </c>
      <c r="H727" s="44">
        <v>0</v>
      </c>
      <c r="I727" s="44">
        <v>33</v>
      </c>
      <c r="J727" s="44">
        <v>0</v>
      </c>
      <c r="K727" s="44">
        <v>0</v>
      </c>
      <c r="L727" s="44">
        <v>0</v>
      </c>
      <c r="M727" s="45">
        <f>IF(Table26[[#This Row],[جایگاه سازمانی]]="عملیاتی",(Table26[[#This Row],[تعداد ماموریت شهری]]/7+Table26[[#This Row],[تعداد ماموریت جاده ای]]/3)*0.1+1,0)</f>
        <v>2.1</v>
      </c>
      <c r="N727" s="45">
        <f ca="1">IF(Table26[[#This Row],[جایگاه سازمانی]]="دیسپچ",OFFSET(TblDispatch[[#Headers],[امتیاز]],MATCH(Table26[[#This Row],[تعداد تماس در دوره]]/'تنظیمات دوره'!$B$3,TblDispatch[کف],1),0)*'تنظیمات دوره'!$B$3,0)</f>
        <v>0</v>
      </c>
      <c r="O727" s="45">
        <f>IF(Table26[[#This Row],[جایگاه سازمانی]]="ستاد",(Table26[[#This Row],[تعداد بازدید میدانی در دوره]]/2+Table26[[#This Row],[تعداد فرماندهی حادثه در دوره]])*0.1+1,0)</f>
        <v>0</v>
      </c>
      <c r="P727" s="45">
        <f ca="1">SUM(Table26[[#This Row],[عملکرد دوره عملیاتی]:[عملکرد دوره ستادی]])</f>
        <v>2.1</v>
      </c>
      <c r="Q727" s="43">
        <v>100</v>
      </c>
      <c r="R727" s="43">
        <f ca="1">OFFSET(Table10[[#Headers],[امتیاز]],MATCH(Table26[[#This Row],[رضایت]],Table10[کف],1),0)</f>
        <v>5</v>
      </c>
      <c r="S727" s="45" t="e">
        <f ca="1">(VLOOKUP(Table26[[#This Row],[شماره پرسنلی]],Table1[#All],16,FALSE)+Table26[[#This Row],[امتیاز کارکرد]]+Table26[[#This Row],[امتیاز رضایت]])*Table26[[#This Row],[رتبه کارمند]]*Table26[[#This Row],[امتیاز عملکرد]]</f>
        <v>#N/A</v>
      </c>
      <c r="T727" s="50" t="e">
        <f ca="1">ROUND(Table26[[#This Row],[امتیاز نهایی]]*'تنظیمات دوره'!$B$6,0)</f>
        <v>#N/A</v>
      </c>
      <c r="U727" s="46"/>
    </row>
    <row r="728" spans="1:21" x14ac:dyDescent="0.15">
      <c r="A728" s="42">
        <v>725</v>
      </c>
      <c r="B728" s="38"/>
      <c r="C728" s="90" t="e">
        <f>VLOOKUP(Table26[[#This Row],[شماره پرسنلی]],Table1[[شماره پرسنلی]:[نام خانوادگی]],2,FALSE)&amp; " " &amp; VLOOKUP(Table26[[#This Row],[شماره پرسنلی]],Table1[[شماره پرسنلی]:[نام خانوادگی]],3,FALSE)</f>
        <v>#N/A</v>
      </c>
      <c r="D728" s="39" t="s">
        <v>9</v>
      </c>
      <c r="E728" s="43" t="e">
        <f>VLOOKUP(Table26[[#This Row],[شماره پرسنلی]],Table1[#All],6,FALSE)</f>
        <v>#N/A</v>
      </c>
      <c r="F728" s="44">
        <v>384</v>
      </c>
      <c r="G728" s="45">
        <f>Table26[[#This Row],[کارکرد دوره (ساعت)]]/8*'جداول پایه'!$B$24</f>
        <v>4.8000000000000007</v>
      </c>
      <c r="H728" s="44">
        <v>0</v>
      </c>
      <c r="I728" s="44">
        <v>12</v>
      </c>
      <c r="J728" s="44">
        <v>0</v>
      </c>
      <c r="K728" s="44">
        <v>0</v>
      </c>
      <c r="L728" s="44">
        <v>0</v>
      </c>
      <c r="M728" s="45">
        <f>IF(Table26[[#This Row],[جایگاه سازمانی]]="عملیاتی",(Table26[[#This Row],[تعداد ماموریت شهری]]/7+Table26[[#This Row],[تعداد ماموریت جاده ای]]/3)*0.1+1,0)</f>
        <v>1.4</v>
      </c>
      <c r="N728" s="45">
        <f ca="1">IF(Table26[[#This Row],[جایگاه سازمانی]]="دیسپچ",OFFSET(TblDispatch[[#Headers],[امتیاز]],MATCH(Table26[[#This Row],[تعداد تماس در دوره]]/'تنظیمات دوره'!$B$3,TblDispatch[کف],1),0)*'تنظیمات دوره'!$B$3,0)</f>
        <v>0</v>
      </c>
      <c r="O728" s="45">
        <f>IF(Table26[[#This Row],[جایگاه سازمانی]]="ستاد",(Table26[[#This Row],[تعداد بازدید میدانی در دوره]]/2+Table26[[#This Row],[تعداد فرماندهی حادثه در دوره]])*0.1+1,0)</f>
        <v>0</v>
      </c>
      <c r="P728" s="45">
        <f ca="1">SUM(Table26[[#This Row],[عملکرد دوره عملیاتی]:[عملکرد دوره ستادی]])</f>
        <v>1.4</v>
      </c>
      <c r="Q728" s="43">
        <v>100</v>
      </c>
      <c r="R728" s="43">
        <f ca="1">OFFSET(Table10[[#Headers],[امتیاز]],MATCH(Table26[[#This Row],[رضایت]],Table10[کف],1),0)</f>
        <v>5</v>
      </c>
      <c r="S728" s="45" t="e">
        <f ca="1">(VLOOKUP(Table26[[#This Row],[شماره پرسنلی]],Table1[#All],16,FALSE)+Table26[[#This Row],[امتیاز کارکرد]]+Table26[[#This Row],[امتیاز رضایت]])*Table26[[#This Row],[رتبه کارمند]]*Table26[[#This Row],[امتیاز عملکرد]]</f>
        <v>#N/A</v>
      </c>
      <c r="T728" s="50" t="e">
        <f ca="1">ROUND(Table26[[#This Row],[امتیاز نهایی]]*'تنظیمات دوره'!$B$6,0)</f>
        <v>#N/A</v>
      </c>
      <c r="U728" s="46"/>
    </row>
    <row r="729" spans="1:21" x14ac:dyDescent="0.15">
      <c r="A729" s="42">
        <v>726</v>
      </c>
      <c r="B729" s="38"/>
      <c r="C729" s="90" t="e">
        <f>VLOOKUP(Table26[[#This Row],[شماره پرسنلی]],Table1[[شماره پرسنلی]:[نام خانوادگی]],2,FALSE)&amp; " " &amp; VLOOKUP(Table26[[#This Row],[شماره پرسنلی]],Table1[[شماره پرسنلی]:[نام خانوادگی]],3,FALSE)</f>
        <v>#N/A</v>
      </c>
      <c r="D729" s="39" t="s">
        <v>9</v>
      </c>
      <c r="E729" s="43" t="e">
        <f>VLOOKUP(Table26[[#This Row],[شماره پرسنلی]],Table1[#All],6,FALSE)</f>
        <v>#N/A</v>
      </c>
      <c r="F729" s="44">
        <v>228</v>
      </c>
      <c r="G729" s="45">
        <f>Table26[[#This Row],[کارکرد دوره (ساعت)]]/8*'جداول پایه'!$B$24</f>
        <v>2.85</v>
      </c>
      <c r="H729" s="44">
        <v>0</v>
      </c>
      <c r="I729" s="44">
        <v>5</v>
      </c>
      <c r="J729" s="44">
        <v>0</v>
      </c>
      <c r="K729" s="44">
        <v>0</v>
      </c>
      <c r="L729" s="44">
        <v>0</v>
      </c>
      <c r="M729" s="45">
        <f>IF(Table26[[#This Row],[جایگاه سازمانی]]="عملیاتی",(Table26[[#This Row],[تعداد ماموریت شهری]]/7+Table26[[#This Row],[تعداد ماموریت جاده ای]]/3)*0.1+1,0)</f>
        <v>1.1666666666666667</v>
      </c>
      <c r="N729" s="45">
        <f ca="1">IF(Table26[[#This Row],[جایگاه سازمانی]]="دیسپچ",OFFSET(TblDispatch[[#Headers],[امتیاز]],MATCH(Table26[[#This Row],[تعداد تماس در دوره]]/'تنظیمات دوره'!$B$3,TblDispatch[کف],1),0)*'تنظیمات دوره'!$B$3,0)</f>
        <v>0</v>
      </c>
      <c r="O729" s="45">
        <f>IF(Table26[[#This Row],[جایگاه سازمانی]]="ستاد",(Table26[[#This Row],[تعداد بازدید میدانی در دوره]]/2+Table26[[#This Row],[تعداد فرماندهی حادثه در دوره]])*0.1+1,0)</f>
        <v>0</v>
      </c>
      <c r="P729" s="45">
        <f ca="1">SUM(Table26[[#This Row],[عملکرد دوره عملیاتی]:[عملکرد دوره ستادی]])</f>
        <v>1.1666666666666667</v>
      </c>
      <c r="Q729" s="43">
        <v>100</v>
      </c>
      <c r="R729" s="43">
        <f ca="1">OFFSET(Table10[[#Headers],[امتیاز]],MATCH(Table26[[#This Row],[رضایت]],Table10[کف],1),0)</f>
        <v>5</v>
      </c>
      <c r="S729" s="45" t="e">
        <f ca="1">(VLOOKUP(Table26[[#This Row],[شماره پرسنلی]],Table1[#All],16,FALSE)+Table26[[#This Row],[امتیاز کارکرد]]+Table26[[#This Row],[امتیاز رضایت]])*Table26[[#This Row],[رتبه کارمند]]*Table26[[#This Row],[امتیاز عملکرد]]</f>
        <v>#N/A</v>
      </c>
      <c r="T729" s="50" t="e">
        <f ca="1">ROUND(Table26[[#This Row],[امتیاز نهایی]]*'تنظیمات دوره'!$B$6,0)</f>
        <v>#N/A</v>
      </c>
      <c r="U729" s="46"/>
    </row>
    <row r="730" spans="1:21" x14ac:dyDescent="0.15">
      <c r="A730" s="42">
        <v>727</v>
      </c>
      <c r="B730" s="38"/>
      <c r="C730" s="90" t="e">
        <f>VLOOKUP(Table26[[#This Row],[شماره پرسنلی]],Table1[[شماره پرسنلی]:[نام خانوادگی]],2,FALSE)&amp; " " &amp; VLOOKUP(Table26[[#This Row],[شماره پرسنلی]],Table1[[شماره پرسنلی]:[نام خانوادگی]],3,FALSE)</f>
        <v>#N/A</v>
      </c>
      <c r="D730" s="39" t="s">
        <v>9</v>
      </c>
      <c r="E730" s="43" t="e">
        <f>VLOOKUP(Table26[[#This Row],[شماره پرسنلی]],Table1[#All],6,FALSE)</f>
        <v>#N/A</v>
      </c>
      <c r="F730" s="44">
        <v>456</v>
      </c>
      <c r="G730" s="45">
        <f>Table26[[#This Row],[کارکرد دوره (ساعت)]]/8*'جداول پایه'!$B$24</f>
        <v>5.7</v>
      </c>
      <c r="H730" s="44">
        <v>79</v>
      </c>
      <c r="I730" s="44">
        <v>0</v>
      </c>
      <c r="J730" s="44">
        <v>0</v>
      </c>
      <c r="K730" s="44">
        <v>0</v>
      </c>
      <c r="L730" s="44">
        <v>0</v>
      </c>
      <c r="M730" s="45">
        <f>IF(Table26[[#This Row],[جایگاه سازمانی]]="عملیاتی",(Table26[[#This Row],[تعداد ماموریت شهری]]/7+Table26[[#This Row],[تعداد ماموریت جاده ای]]/3)*0.1+1,0)</f>
        <v>2.128571428571429</v>
      </c>
      <c r="N730" s="45">
        <f ca="1">IF(Table26[[#This Row],[جایگاه سازمانی]]="دیسپچ",OFFSET(TblDispatch[[#Headers],[امتیاز]],MATCH(Table26[[#This Row],[تعداد تماس در دوره]]/'تنظیمات دوره'!$B$3,TblDispatch[کف],1),0)*'تنظیمات دوره'!$B$3,0)</f>
        <v>0</v>
      </c>
      <c r="O730" s="45">
        <f>IF(Table26[[#This Row],[جایگاه سازمانی]]="ستاد",(Table26[[#This Row],[تعداد بازدید میدانی در دوره]]/2+Table26[[#This Row],[تعداد فرماندهی حادثه در دوره]])*0.1+1,0)</f>
        <v>0</v>
      </c>
      <c r="P730" s="45">
        <f ca="1">SUM(Table26[[#This Row],[عملکرد دوره عملیاتی]:[عملکرد دوره ستادی]])</f>
        <v>2.128571428571429</v>
      </c>
      <c r="Q730" s="43">
        <v>100</v>
      </c>
      <c r="R730" s="43">
        <f ca="1">OFFSET(Table10[[#Headers],[امتیاز]],MATCH(Table26[[#This Row],[رضایت]],Table10[کف],1),0)</f>
        <v>5</v>
      </c>
      <c r="S730" s="45" t="e">
        <f ca="1">(VLOOKUP(Table26[[#This Row],[شماره پرسنلی]],Table1[#All],16,FALSE)+Table26[[#This Row],[امتیاز کارکرد]]+Table26[[#This Row],[امتیاز رضایت]])*Table26[[#This Row],[رتبه کارمند]]*Table26[[#This Row],[امتیاز عملکرد]]</f>
        <v>#N/A</v>
      </c>
      <c r="T730" s="50" t="e">
        <f ca="1">ROUND(Table26[[#This Row],[امتیاز نهایی]]*'تنظیمات دوره'!$B$6,0)</f>
        <v>#N/A</v>
      </c>
      <c r="U730" s="46"/>
    </row>
    <row r="731" spans="1:21" x14ac:dyDescent="0.15">
      <c r="A731" s="42">
        <v>728</v>
      </c>
      <c r="B731" s="38"/>
      <c r="C731" s="90" t="e">
        <f>VLOOKUP(Table26[[#This Row],[شماره پرسنلی]],Table1[[شماره پرسنلی]:[نام خانوادگی]],2,FALSE)&amp; " " &amp; VLOOKUP(Table26[[#This Row],[شماره پرسنلی]],Table1[[شماره پرسنلی]:[نام خانوادگی]],3,FALSE)</f>
        <v>#N/A</v>
      </c>
      <c r="D731" s="39" t="s">
        <v>9</v>
      </c>
      <c r="E731" s="43" t="e">
        <f>VLOOKUP(Table26[[#This Row],[شماره پرسنلی]],Table1[#All],6,FALSE)</f>
        <v>#N/A</v>
      </c>
      <c r="F731" s="44">
        <v>516</v>
      </c>
      <c r="G731" s="45">
        <f>Table26[[#This Row],[کارکرد دوره (ساعت)]]/8*'جداول پایه'!$B$24</f>
        <v>6.45</v>
      </c>
      <c r="H731" s="44">
        <v>153</v>
      </c>
      <c r="I731" s="44">
        <v>0</v>
      </c>
      <c r="J731" s="44">
        <v>0</v>
      </c>
      <c r="K731" s="44">
        <v>0</v>
      </c>
      <c r="L731" s="44">
        <v>0</v>
      </c>
      <c r="M731" s="45">
        <f>IF(Table26[[#This Row],[جایگاه سازمانی]]="عملیاتی",(Table26[[#This Row],[تعداد ماموریت شهری]]/7+Table26[[#This Row],[تعداد ماموریت جاده ای]]/3)*0.1+1,0)</f>
        <v>3.1857142857142859</v>
      </c>
      <c r="N731" s="45">
        <f ca="1">IF(Table26[[#This Row],[جایگاه سازمانی]]="دیسپچ",OFFSET(TblDispatch[[#Headers],[امتیاز]],MATCH(Table26[[#This Row],[تعداد تماس در دوره]]/'تنظیمات دوره'!$B$3,TblDispatch[کف],1),0)*'تنظیمات دوره'!$B$3,0)</f>
        <v>0</v>
      </c>
      <c r="O731" s="45">
        <f>IF(Table26[[#This Row],[جایگاه سازمانی]]="ستاد",(Table26[[#This Row],[تعداد بازدید میدانی در دوره]]/2+Table26[[#This Row],[تعداد فرماندهی حادثه در دوره]])*0.1+1,0)</f>
        <v>0</v>
      </c>
      <c r="P731" s="45">
        <f ca="1">SUM(Table26[[#This Row],[عملکرد دوره عملیاتی]:[عملکرد دوره ستادی]])</f>
        <v>3.1857142857142859</v>
      </c>
      <c r="Q731" s="43">
        <v>100</v>
      </c>
      <c r="R731" s="43">
        <f ca="1">OFFSET(Table10[[#Headers],[امتیاز]],MATCH(Table26[[#This Row],[رضایت]],Table10[کف],1),0)</f>
        <v>5</v>
      </c>
      <c r="S731" s="45" t="e">
        <f ca="1">(VLOOKUP(Table26[[#This Row],[شماره پرسنلی]],Table1[#All],16,FALSE)+Table26[[#This Row],[امتیاز کارکرد]]+Table26[[#This Row],[امتیاز رضایت]])*Table26[[#This Row],[رتبه کارمند]]*Table26[[#This Row],[امتیاز عملکرد]]</f>
        <v>#N/A</v>
      </c>
      <c r="T731" s="50" t="e">
        <f ca="1">ROUND(Table26[[#This Row],[امتیاز نهایی]]*'تنظیمات دوره'!$B$6,0)</f>
        <v>#N/A</v>
      </c>
      <c r="U731" s="46"/>
    </row>
    <row r="732" spans="1:21" x14ac:dyDescent="0.15">
      <c r="A732" s="42">
        <v>729</v>
      </c>
      <c r="B732" s="38"/>
      <c r="C732" s="90" t="e">
        <f>VLOOKUP(Table26[[#This Row],[شماره پرسنلی]],Table1[[شماره پرسنلی]:[نام خانوادگی]],2,FALSE)&amp; " " &amp; VLOOKUP(Table26[[#This Row],[شماره پرسنلی]],Table1[[شماره پرسنلی]:[نام خانوادگی]],3,FALSE)</f>
        <v>#N/A</v>
      </c>
      <c r="D732" s="39" t="s">
        <v>9</v>
      </c>
      <c r="E732" s="43" t="e">
        <f>VLOOKUP(Table26[[#This Row],[شماره پرسنلی]],Table1[#All],6,FALSE)</f>
        <v>#N/A</v>
      </c>
      <c r="F732" s="44">
        <v>324</v>
      </c>
      <c r="G732" s="45">
        <f>Table26[[#This Row],[کارکرد دوره (ساعت)]]/8*'جداول پایه'!$B$24</f>
        <v>4.05</v>
      </c>
      <c r="H732" s="44">
        <v>134</v>
      </c>
      <c r="I732" s="44">
        <v>0</v>
      </c>
      <c r="J732" s="44">
        <v>0</v>
      </c>
      <c r="K732" s="44">
        <v>0</v>
      </c>
      <c r="L732" s="44">
        <v>0</v>
      </c>
      <c r="M732" s="45">
        <f>IF(Table26[[#This Row],[جایگاه سازمانی]]="عملیاتی",(Table26[[#This Row],[تعداد ماموریت شهری]]/7+Table26[[#This Row],[تعداد ماموریت جاده ای]]/3)*0.1+1,0)</f>
        <v>2.9142857142857146</v>
      </c>
      <c r="N732" s="45">
        <f ca="1">IF(Table26[[#This Row],[جایگاه سازمانی]]="دیسپچ",OFFSET(TblDispatch[[#Headers],[امتیاز]],MATCH(Table26[[#This Row],[تعداد تماس در دوره]]/'تنظیمات دوره'!$B$3,TblDispatch[کف],1),0)*'تنظیمات دوره'!$B$3,0)</f>
        <v>0</v>
      </c>
      <c r="O732" s="45">
        <f>IF(Table26[[#This Row],[جایگاه سازمانی]]="ستاد",(Table26[[#This Row],[تعداد بازدید میدانی در دوره]]/2+Table26[[#This Row],[تعداد فرماندهی حادثه در دوره]])*0.1+1,0)</f>
        <v>0</v>
      </c>
      <c r="P732" s="45">
        <f ca="1">SUM(Table26[[#This Row],[عملکرد دوره عملیاتی]:[عملکرد دوره ستادی]])</f>
        <v>2.9142857142857146</v>
      </c>
      <c r="Q732" s="43">
        <v>100</v>
      </c>
      <c r="R732" s="43">
        <f ca="1">OFFSET(Table10[[#Headers],[امتیاز]],MATCH(Table26[[#This Row],[رضایت]],Table10[کف],1),0)</f>
        <v>5</v>
      </c>
      <c r="S732" s="45" t="e">
        <f ca="1">(VLOOKUP(Table26[[#This Row],[شماره پرسنلی]],Table1[#All],16,FALSE)+Table26[[#This Row],[امتیاز کارکرد]]+Table26[[#This Row],[امتیاز رضایت]])*Table26[[#This Row],[رتبه کارمند]]*Table26[[#This Row],[امتیاز عملکرد]]</f>
        <v>#N/A</v>
      </c>
      <c r="T732" s="50" t="e">
        <f ca="1">ROUND(Table26[[#This Row],[امتیاز نهایی]]*'تنظیمات دوره'!$B$6,0)</f>
        <v>#N/A</v>
      </c>
      <c r="U732" s="46"/>
    </row>
    <row r="733" spans="1:21" x14ac:dyDescent="0.15">
      <c r="A733" s="42">
        <v>730</v>
      </c>
      <c r="B733" s="38"/>
      <c r="C733" s="90" t="e">
        <f>VLOOKUP(Table26[[#This Row],[شماره پرسنلی]],Table1[[شماره پرسنلی]:[نام خانوادگی]],2,FALSE)&amp; " " &amp; VLOOKUP(Table26[[#This Row],[شماره پرسنلی]],Table1[[شماره پرسنلی]:[نام خانوادگی]],3,FALSE)</f>
        <v>#N/A</v>
      </c>
      <c r="D733" s="39" t="s">
        <v>9</v>
      </c>
      <c r="E733" s="43" t="e">
        <f>VLOOKUP(Table26[[#This Row],[شماره پرسنلی]],Table1[#All],6,FALSE)</f>
        <v>#N/A</v>
      </c>
      <c r="F733" s="44">
        <v>408</v>
      </c>
      <c r="G733" s="45">
        <f>Table26[[#This Row],[کارکرد دوره (ساعت)]]/8*'جداول پایه'!$B$24</f>
        <v>5.1000000000000005</v>
      </c>
      <c r="H733" s="44">
        <v>165</v>
      </c>
      <c r="I733" s="44">
        <v>0</v>
      </c>
      <c r="J733" s="44">
        <v>0</v>
      </c>
      <c r="K733" s="44">
        <v>0</v>
      </c>
      <c r="L733" s="44">
        <v>0</v>
      </c>
      <c r="M733" s="45">
        <f>IF(Table26[[#This Row],[جایگاه سازمانی]]="عملیاتی",(Table26[[#This Row],[تعداد ماموریت شهری]]/7+Table26[[#This Row],[تعداد ماموریت جاده ای]]/3)*0.1+1,0)</f>
        <v>3.3571428571428572</v>
      </c>
      <c r="N733" s="45">
        <f ca="1">IF(Table26[[#This Row],[جایگاه سازمانی]]="دیسپچ",OFFSET(TblDispatch[[#Headers],[امتیاز]],MATCH(Table26[[#This Row],[تعداد تماس در دوره]]/'تنظیمات دوره'!$B$3,TblDispatch[کف],1),0)*'تنظیمات دوره'!$B$3,0)</f>
        <v>0</v>
      </c>
      <c r="O733" s="45">
        <f>IF(Table26[[#This Row],[جایگاه سازمانی]]="ستاد",(Table26[[#This Row],[تعداد بازدید میدانی در دوره]]/2+Table26[[#This Row],[تعداد فرماندهی حادثه در دوره]])*0.1+1,0)</f>
        <v>0</v>
      </c>
      <c r="P733" s="45">
        <f ca="1">SUM(Table26[[#This Row],[عملکرد دوره عملیاتی]:[عملکرد دوره ستادی]])</f>
        <v>3.3571428571428572</v>
      </c>
      <c r="Q733" s="43">
        <v>100</v>
      </c>
      <c r="R733" s="43">
        <f ca="1">OFFSET(Table10[[#Headers],[امتیاز]],MATCH(Table26[[#This Row],[رضایت]],Table10[کف],1),0)</f>
        <v>5</v>
      </c>
      <c r="S733" s="45" t="e">
        <f ca="1">(VLOOKUP(Table26[[#This Row],[شماره پرسنلی]],Table1[#All],16,FALSE)+Table26[[#This Row],[امتیاز کارکرد]]+Table26[[#This Row],[امتیاز رضایت]])*Table26[[#This Row],[رتبه کارمند]]*Table26[[#This Row],[امتیاز عملکرد]]</f>
        <v>#N/A</v>
      </c>
      <c r="T733" s="50" t="e">
        <f ca="1">ROUND(Table26[[#This Row],[امتیاز نهایی]]*'تنظیمات دوره'!$B$6,0)</f>
        <v>#N/A</v>
      </c>
      <c r="U733" s="46"/>
    </row>
    <row r="734" spans="1:21" x14ac:dyDescent="0.15">
      <c r="A734" s="42">
        <v>731</v>
      </c>
      <c r="B734" s="38"/>
      <c r="C734" s="90" t="e">
        <f>VLOOKUP(Table26[[#This Row],[شماره پرسنلی]],Table1[[شماره پرسنلی]:[نام خانوادگی]],2,FALSE)&amp; " " &amp; VLOOKUP(Table26[[#This Row],[شماره پرسنلی]],Table1[[شماره پرسنلی]:[نام خانوادگی]],3,FALSE)</f>
        <v>#N/A</v>
      </c>
      <c r="D734" s="39" t="s">
        <v>9</v>
      </c>
      <c r="E734" s="43" t="e">
        <f>VLOOKUP(Table26[[#This Row],[شماره پرسنلی]],Table1[#All],6,FALSE)</f>
        <v>#N/A</v>
      </c>
      <c r="F734" s="44">
        <v>504</v>
      </c>
      <c r="G734" s="45">
        <f>Table26[[#This Row],[کارکرد دوره (ساعت)]]/8*'جداول پایه'!$B$24</f>
        <v>6.3000000000000007</v>
      </c>
      <c r="H734" s="44">
        <v>180</v>
      </c>
      <c r="I734" s="44">
        <v>0</v>
      </c>
      <c r="J734" s="44">
        <v>0</v>
      </c>
      <c r="K734" s="44">
        <v>0</v>
      </c>
      <c r="L734" s="44">
        <v>0</v>
      </c>
      <c r="M734" s="45">
        <f>IF(Table26[[#This Row],[جایگاه سازمانی]]="عملیاتی",(Table26[[#This Row],[تعداد ماموریت شهری]]/7+Table26[[#This Row],[تعداد ماموریت جاده ای]]/3)*0.1+1,0)</f>
        <v>3.5714285714285716</v>
      </c>
      <c r="N734" s="45">
        <f ca="1">IF(Table26[[#This Row],[جایگاه سازمانی]]="دیسپچ",OFFSET(TblDispatch[[#Headers],[امتیاز]],MATCH(Table26[[#This Row],[تعداد تماس در دوره]]/'تنظیمات دوره'!$B$3,TblDispatch[کف],1),0)*'تنظیمات دوره'!$B$3,0)</f>
        <v>0</v>
      </c>
      <c r="O734" s="45">
        <f>IF(Table26[[#This Row],[جایگاه سازمانی]]="ستاد",(Table26[[#This Row],[تعداد بازدید میدانی در دوره]]/2+Table26[[#This Row],[تعداد فرماندهی حادثه در دوره]])*0.1+1,0)</f>
        <v>0</v>
      </c>
      <c r="P734" s="45">
        <f ca="1">SUM(Table26[[#This Row],[عملکرد دوره عملیاتی]:[عملکرد دوره ستادی]])</f>
        <v>3.5714285714285716</v>
      </c>
      <c r="Q734" s="43">
        <v>100</v>
      </c>
      <c r="R734" s="43">
        <f ca="1">OFFSET(Table10[[#Headers],[امتیاز]],MATCH(Table26[[#This Row],[رضایت]],Table10[کف],1),0)</f>
        <v>5</v>
      </c>
      <c r="S734" s="45" t="e">
        <f ca="1">(VLOOKUP(Table26[[#This Row],[شماره پرسنلی]],Table1[#All],16,FALSE)+Table26[[#This Row],[امتیاز کارکرد]]+Table26[[#This Row],[امتیاز رضایت]])*Table26[[#This Row],[رتبه کارمند]]*Table26[[#This Row],[امتیاز عملکرد]]</f>
        <v>#N/A</v>
      </c>
      <c r="T734" s="50" t="e">
        <f ca="1">ROUND(Table26[[#This Row],[امتیاز نهایی]]*'تنظیمات دوره'!$B$6,0)</f>
        <v>#N/A</v>
      </c>
      <c r="U734" s="46"/>
    </row>
    <row r="735" spans="1:21" x14ac:dyDescent="0.15">
      <c r="A735" s="42">
        <v>732</v>
      </c>
      <c r="B735" s="38"/>
      <c r="C735" s="90" t="e">
        <f>VLOOKUP(Table26[[#This Row],[شماره پرسنلی]],Table1[[شماره پرسنلی]:[نام خانوادگی]],2,FALSE)&amp; " " &amp; VLOOKUP(Table26[[#This Row],[شماره پرسنلی]],Table1[[شماره پرسنلی]:[نام خانوادگی]],3,FALSE)</f>
        <v>#N/A</v>
      </c>
      <c r="D735" s="39" t="s">
        <v>9</v>
      </c>
      <c r="E735" s="43" t="e">
        <f>VLOOKUP(Table26[[#This Row],[شماره پرسنلی]],Table1[#All],6,FALSE)</f>
        <v>#N/A</v>
      </c>
      <c r="F735" s="44">
        <v>96</v>
      </c>
      <c r="G735" s="45">
        <f>Table26[[#This Row],[کارکرد دوره (ساعت)]]/8*'جداول پایه'!$B$24</f>
        <v>1.2000000000000002</v>
      </c>
      <c r="H735" s="44">
        <v>15</v>
      </c>
      <c r="I735" s="44">
        <v>0</v>
      </c>
      <c r="J735" s="44">
        <v>0</v>
      </c>
      <c r="K735" s="44">
        <v>0</v>
      </c>
      <c r="L735" s="44">
        <v>0</v>
      </c>
      <c r="M735" s="45">
        <f>IF(Table26[[#This Row],[جایگاه سازمانی]]="عملیاتی",(Table26[[#This Row],[تعداد ماموریت شهری]]/7+Table26[[#This Row],[تعداد ماموریت جاده ای]]/3)*0.1+1,0)</f>
        <v>1.2142857142857144</v>
      </c>
      <c r="N735" s="45">
        <f ca="1">IF(Table26[[#This Row],[جایگاه سازمانی]]="دیسپچ",OFFSET(TblDispatch[[#Headers],[امتیاز]],MATCH(Table26[[#This Row],[تعداد تماس در دوره]]/'تنظیمات دوره'!$B$3,TblDispatch[کف],1),0)*'تنظیمات دوره'!$B$3,0)</f>
        <v>0</v>
      </c>
      <c r="O735" s="45">
        <f>IF(Table26[[#This Row],[جایگاه سازمانی]]="ستاد",(Table26[[#This Row],[تعداد بازدید میدانی در دوره]]/2+Table26[[#This Row],[تعداد فرماندهی حادثه در دوره]])*0.1+1,0)</f>
        <v>0</v>
      </c>
      <c r="P735" s="45">
        <f ca="1">SUM(Table26[[#This Row],[عملکرد دوره عملیاتی]:[عملکرد دوره ستادی]])</f>
        <v>1.2142857142857144</v>
      </c>
      <c r="Q735" s="43">
        <v>100</v>
      </c>
      <c r="R735" s="43">
        <f ca="1">OFFSET(Table10[[#Headers],[امتیاز]],MATCH(Table26[[#This Row],[رضایت]],Table10[کف],1),0)</f>
        <v>5</v>
      </c>
      <c r="S735" s="45" t="e">
        <f ca="1">(VLOOKUP(Table26[[#This Row],[شماره پرسنلی]],Table1[#All],16,FALSE)+Table26[[#This Row],[امتیاز کارکرد]]+Table26[[#This Row],[امتیاز رضایت]])*Table26[[#This Row],[رتبه کارمند]]*Table26[[#This Row],[امتیاز عملکرد]]</f>
        <v>#N/A</v>
      </c>
      <c r="T735" s="50" t="e">
        <f ca="1">ROUND(Table26[[#This Row],[امتیاز نهایی]]*'تنظیمات دوره'!$B$6,0)</f>
        <v>#N/A</v>
      </c>
      <c r="U735" s="46"/>
    </row>
    <row r="736" spans="1:21" x14ac:dyDescent="0.15">
      <c r="A736" s="42">
        <v>733</v>
      </c>
      <c r="B736" s="38"/>
      <c r="C736" s="90" t="e">
        <f>VLOOKUP(Table26[[#This Row],[شماره پرسنلی]],Table1[[شماره پرسنلی]:[نام خانوادگی]],2,FALSE)&amp; " " &amp; VLOOKUP(Table26[[#This Row],[شماره پرسنلی]],Table1[[شماره پرسنلی]:[نام خانوادگی]],3,FALSE)</f>
        <v>#N/A</v>
      </c>
      <c r="D736" s="39" t="s">
        <v>9</v>
      </c>
      <c r="E736" s="43" t="e">
        <f>VLOOKUP(Table26[[#This Row],[شماره پرسنلی]],Table1[#All],6,FALSE)</f>
        <v>#N/A</v>
      </c>
      <c r="F736" s="44">
        <v>360</v>
      </c>
      <c r="G736" s="45">
        <f>Table26[[#This Row],[کارکرد دوره (ساعت)]]/8*'جداول پایه'!$B$24</f>
        <v>4.5</v>
      </c>
      <c r="H736" s="44">
        <v>142</v>
      </c>
      <c r="I736" s="44">
        <v>0</v>
      </c>
      <c r="J736" s="44">
        <v>0</v>
      </c>
      <c r="K736" s="44">
        <v>0</v>
      </c>
      <c r="L736" s="44">
        <v>0</v>
      </c>
      <c r="M736" s="45">
        <f>IF(Table26[[#This Row],[جایگاه سازمانی]]="عملیاتی",(Table26[[#This Row],[تعداد ماموریت شهری]]/7+Table26[[#This Row],[تعداد ماموریت جاده ای]]/3)*0.1+1,0)</f>
        <v>3.0285714285714285</v>
      </c>
      <c r="N736" s="45">
        <f ca="1">IF(Table26[[#This Row],[جایگاه سازمانی]]="دیسپچ",OFFSET(TblDispatch[[#Headers],[امتیاز]],MATCH(Table26[[#This Row],[تعداد تماس در دوره]]/'تنظیمات دوره'!$B$3,TblDispatch[کف],1),0)*'تنظیمات دوره'!$B$3,0)</f>
        <v>0</v>
      </c>
      <c r="O736" s="45">
        <f>IF(Table26[[#This Row],[جایگاه سازمانی]]="ستاد",(Table26[[#This Row],[تعداد بازدید میدانی در دوره]]/2+Table26[[#This Row],[تعداد فرماندهی حادثه در دوره]])*0.1+1,0)</f>
        <v>0</v>
      </c>
      <c r="P736" s="45">
        <f ca="1">SUM(Table26[[#This Row],[عملکرد دوره عملیاتی]:[عملکرد دوره ستادی]])</f>
        <v>3.0285714285714285</v>
      </c>
      <c r="Q736" s="43">
        <v>100</v>
      </c>
      <c r="R736" s="43">
        <f ca="1">OFFSET(Table10[[#Headers],[امتیاز]],MATCH(Table26[[#This Row],[رضایت]],Table10[کف],1),0)</f>
        <v>5</v>
      </c>
      <c r="S736" s="45" t="e">
        <f ca="1">(VLOOKUP(Table26[[#This Row],[شماره پرسنلی]],Table1[#All],16,FALSE)+Table26[[#This Row],[امتیاز کارکرد]]+Table26[[#This Row],[امتیاز رضایت]])*Table26[[#This Row],[رتبه کارمند]]*Table26[[#This Row],[امتیاز عملکرد]]</f>
        <v>#N/A</v>
      </c>
      <c r="T736" s="50" t="e">
        <f ca="1">ROUND(Table26[[#This Row],[امتیاز نهایی]]*'تنظیمات دوره'!$B$6,0)</f>
        <v>#N/A</v>
      </c>
      <c r="U736" s="46"/>
    </row>
    <row r="737" spans="1:21" x14ac:dyDescent="0.15">
      <c r="A737" s="42">
        <v>734</v>
      </c>
      <c r="B737" s="38"/>
      <c r="C737" s="90" t="e">
        <f>VLOOKUP(Table26[[#This Row],[شماره پرسنلی]],Table1[[شماره پرسنلی]:[نام خانوادگی]],2,FALSE)&amp; " " &amp; VLOOKUP(Table26[[#This Row],[شماره پرسنلی]],Table1[[شماره پرسنلی]:[نام خانوادگی]],3,FALSE)</f>
        <v>#N/A</v>
      </c>
      <c r="D737" s="39" t="s">
        <v>9</v>
      </c>
      <c r="E737" s="43" t="e">
        <f>VLOOKUP(Table26[[#This Row],[شماره پرسنلی]],Table1[#All],6,FALSE)</f>
        <v>#N/A</v>
      </c>
      <c r="F737" s="44">
        <v>384</v>
      </c>
      <c r="G737" s="45">
        <f>Table26[[#This Row],[کارکرد دوره (ساعت)]]/8*'جداول پایه'!$B$24</f>
        <v>4.8000000000000007</v>
      </c>
      <c r="H737" s="44">
        <v>136</v>
      </c>
      <c r="I737" s="44">
        <v>0</v>
      </c>
      <c r="J737" s="44">
        <v>0</v>
      </c>
      <c r="K737" s="44">
        <v>0</v>
      </c>
      <c r="L737" s="44">
        <v>0</v>
      </c>
      <c r="M737" s="45">
        <f>IF(Table26[[#This Row],[جایگاه سازمانی]]="عملیاتی",(Table26[[#This Row],[تعداد ماموریت شهری]]/7+Table26[[#This Row],[تعداد ماموریت جاده ای]]/3)*0.1+1,0)</f>
        <v>2.9428571428571431</v>
      </c>
      <c r="N737" s="45">
        <f ca="1">IF(Table26[[#This Row],[جایگاه سازمانی]]="دیسپچ",OFFSET(TblDispatch[[#Headers],[امتیاز]],MATCH(Table26[[#This Row],[تعداد تماس در دوره]]/'تنظیمات دوره'!$B$3,TblDispatch[کف],1),0)*'تنظیمات دوره'!$B$3,0)</f>
        <v>0</v>
      </c>
      <c r="O737" s="45">
        <f>IF(Table26[[#This Row],[جایگاه سازمانی]]="ستاد",(Table26[[#This Row],[تعداد بازدید میدانی در دوره]]/2+Table26[[#This Row],[تعداد فرماندهی حادثه در دوره]])*0.1+1,0)</f>
        <v>0</v>
      </c>
      <c r="P737" s="45">
        <f ca="1">SUM(Table26[[#This Row],[عملکرد دوره عملیاتی]:[عملکرد دوره ستادی]])</f>
        <v>2.9428571428571431</v>
      </c>
      <c r="Q737" s="43">
        <v>100</v>
      </c>
      <c r="R737" s="43">
        <f ca="1">OFFSET(Table10[[#Headers],[امتیاز]],MATCH(Table26[[#This Row],[رضایت]],Table10[کف],1),0)</f>
        <v>5</v>
      </c>
      <c r="S737" s="45" t="e">
        <f ca="1">(VLOOKUP(Table26[[#This Row],[شماره پرسنلی]],Table1[#All],16,FALSE)+Table26[[#This Row],[امتیاز کارکرد]]+Table26[[#This Row],[امتیاز رضایت]])*Table26[[#This Row],[رتبه کارمند]]*Table26[[#This Row],[امتیاز عملکرد]]</f>
        <v>#N/A</v>
      </c>
      <c r="T737" s="50" t="e">
        <f ca="1">ROUND(Table26[[#This Row],[امتیاز نهایی]]*'تنظیمات دوره'!$B$6,0)</f>
        <v>#N/A</v>
      </c>
      <c r="U737" s="46"/>
    </row>
    <row r="738" spans="1:21" x14ac:dyDescent="0.15">
      <c r="A738" s="42">
        <v>735</v>
      </c>
      <c r="B738" s="38"/>
      <c r="C738" s="90" t="e">
        <f>VLOOKUP(Table26[[#This Row],[شماره پرسنلی]],Table1[[شماره پرسنلی]:[نام خانوادگی]],2,FALSE)&amp; " " &amp; VLOOKUP(Table26[[#This Row],[شماره پرسنلی]],Table1[[شماره پرسنلی]:[نام خانوادگی]],3,FALSE)</f>
        <v>#N/A</v>
      </c>
      <c r="D738" s="39" t="s">
        <v>9</v>
      </c>
      <c r="E738" s="43" t="e">
        <f>VLOOKUP(Table26[[#This Row],[شماره پرسنلی]],Table1[#All],6,FALSE)</f>
        <v>#N/A</v>
      </c>
      <c r="F738" s="44">
        <v>516</v>
      </c>
      <c r="G738" s="45">
        <f>Table26[[#This Row],[کارکرد دوره (ساعت)]]/8*'جداول پایه'!$B$24</f>
        <v>6.45</v>
      </c>
      <c r="H738" s="44">
        <v>163</v>
      </c>
      <c r="I738" s="44">
        <v>0</v>
      </c>
      <c r="J738" s="44">
        <v>0</v>
      </c>
      <c r="K738" s="44">
        <v>0</v>
      </c>
      <c r="L738" s="44">
        <v>0</v>
      </c>
      <c r="M738" s="45">
        <f>IF(Table26[[#This Row],[جایگاه سازمانی]]="عملیاتی",(Table26[[#This Row],[تعداد ماموریت شهری]]/7+Table26[[#This Row],[تعداد ماموریت جاده ای]]/3)*0.1+1,0)</f>
        <v>3.3285714285714287</v>
      </c>
      <c r="N738" s="45">
        <f ca="1">IF(Table26[[#This Row],[جایگاه سازمانی]]="دیسپچ",OFFSET(TblDispatch[[#Headers],[امتیاز]],MATCH(Table26[[#This Row],[تعداد تماس در دوره]]/'تنظیمات دوره'!$B$3,TblDispatch[کف],1),0)*'تنظیمات دوره'!$B$3,0)</f>
        <v>0</v>
      </c>
      <c r="O738" s="45">
        <f>IF(Table26[[#This Row],[جایگاه سازمانی]]="ستاد",(Table26[[#This Row],[تعداد بازدید میدانی در دوره]]/2+Table26[[#This Row],[تعداد فرماندهی حادثه در دوره]])*0.1+1,0)</f>
        <v>0</v>
      </c>
      <c r="P738" s="45">
        <f ca="1">SUM(Table26[[#This Row],[عملکرد دوره عملیاتی]:[عملکرد دوره ستادی]])</f>
        <v>3.3285714285714287</v>
      </c>
      <c r="Q738" s="43">
        <v>100</v>
      </c>
      <c r="R738" s="43">
        <f ca="1">OFFSET(Table10[[#Headers],[امتیاز]],MATCH(Table26[[#This Row],[رضایت]],Table10[کف],1),0)</f>
        <v>5</v>
      </c>
      <c r="S738" s="45" t="e">
        <f ca="1">(VLOOKUP(Table26[[#This Row],[شماره پرسنلی]],Table1[#All],16,FALSE)+Table26[[#This Row],[امتیاز کارکرد]]+Table26[[#This Row],[امتیاز رضایت]])*Table26[[#This Row],[رتبه کارمند]]*Table26[[#This Row],[امتیاز عملکرد]]</f>
        <v>#N/A</v>
      </c>
      <c r="T738" s="50" t="e">
        <f ca="1">ROUND(Table26[[#This Row],[امتیاز نهایی]]*'تنظیمات دوره'!$B$6,0)</f>
        <v>#N/A</v>
      </c>
      <c r="U738" s="46"/>
    </row>
    <row r="739" spans="1:21" x14ac:dyDescent="0.15">
      <c r="A739" s="42">
        <v>736</v>
      </c>
      <c r="B739" s="38"/>
      <c r="C739" s="90" t="e">
        <f>VLOOKUP(Table26[[#This Row],[شماره پرسنلی]],Table1[[شماره پرسنلی]:[نام خانوادگی]],2,FALSE)&amp; " " &amp; VLOOKUP(Table26[[#This Row],[شماره پرسنلی]],Table1[[شماره پرسنلی]:[نام خانوادگی]],3,FALSE)</f>
        <v>#N/A</v>
      </c>
      <c r="D739" s="39" t="s">
        <v>9</v>
      </c>
      <c r="E739" s="43" t="e">
        <f>VLOOKUP(Table26[[#This Row],[شماره پرسنلی]],Table1[#All],6,FALSE)</f>
        <v>#N/A</v>
      </c>
      <c r="F739" s="44">
        <v>228</v>
      </c>
      <c r="G739" s="45">
        <f>Table26[[#This Row],[کارکرد دوره (ساعت)]]/8*'جداول پایه'!$B$24</f>
        <v>2.85</v>
      </c>
      <c r="H739" s="44">
        <v>55</v>
      </c>
      <c r="I739" s="44">
        <v>0</v>
      </c>
      <c r="J739" s="44">
        <v>0</v>
      </c>
      <c r="K739" s="44">
        <v>0</v>
      </c>
      <c r="L739" s="44">
        <v>0</v>
      </c>
      <c r="M739" s="45">
        <f>IF(Table26[[#This Row],[جایگاه سازمانی]]="عملیاتی",(Table26[[#This Row],[تعداد ماموریت شهری]]/7+Table26[[#This Row],[تعداد ماموریت جاده ای]]/3)*0.1+1,0)</f>
        <v>1.7857142857142856</v>
      </c>
      <c r="N739" s="45">
        <f ca="1">IF(Table26[[#This Row],[جایگاه سازمانی]]="دیسپچ",OFFSET(TblDispatch[[#Headers],[امتیاز]],MATCH(Table26[[#This Row],[تعداد تماس در دوره]]/'تنظیمات دوره'!$B$3,TblDispatch[کف],1),0)*'تنظیمات دوره'!$B$3,0)</f>
        <v>0</v>
      </c>
      <c r="O739" s="45">
        <f>IF(Table26[[#This Row],[جایگاه سازمانی]]="ستاد",(Table26[[#This Row],[تعداد بازدید میدانی در دوره]]/2+Table26[[#This Row],[تعداد فرماندهی حادثه در دوره]])*0.1+1,0)</f>
        <v>0</v>
      </c>
      <c r="P739" s="45">
        <f ca="1">SUM(Table26[[#This Row],[عملکرد دوره عملیاتی]:[عملکرد دوره ستادی]])</f>
        <v>1.7857142857142856</v>
      </c>
      <c r="Q739" s="43">
        <v>100</v>
      </c>
      <c r="R739" s="43">
        <f ca="1">OFFSET(Table10[[#Headers],[امتیاز]],MATCH(Table26[[#This Row],[رضایت]],Table10[کف],1),0)</f>
        <v>5</v>
      </c>
      <c r="S739" s="45" t="e">
        <f ca="1">(VLOOKUP(Table26[[#This Row],[شماره پرسنلی]],Table1[#All],16,FALSE)+Table26[[#This Row],[امتیاز کارکرد]]+Table26[[#This Row],[امتیاز رضایت]])*Table26[[#This Row],[رتبه کارمند]]*Table26[[#This Row],[امتیاز عملکرد]]</f>
        <v>#N/A</v>
      </c>
      <c r="T739" s="50" t="e">
        <f ca="1">ROUND(Table26[[#This Row],[امتیاز نهایی]]*'تنظیمات دوره'!$B$6,0)</f>
        <v>#N/A</v>
      </c>
      <c r="U739" s="46"/>
    </row>
    <row r="740" spans="1:21" x14ac:dyDescent="0.15">
      <c r="A740" s="42">
        <v>737</v>
      </c>
      <c r="B740" s="38"/>
      <c r="C740" s="90" t="e">
        <f>VLOOKUP(Table26[[#This Row],[شماره پرسنلی]],Table1[[شماره پرسنلی]:[نام خانوادگی]],2,FALSE)&amp; " " &amp; VLOOKUP(Table26[[#This Row],[شماره پرسنلی]],Table1[[شماره پرسنلی]:[نام خانوادگی]],3,FALSE)</f>
        <v>#N/A</v>
      </c>
      <c r="D740" s="39" t="s">
        <v>9</v>
      </c>
      <c r="E740" s="43" t="e">
        <f>VLOOKUP(Table26[[#This Row],[شماره پرسنلی]],Table1[#All],6,FALSE)</f>
        <v>#N/A</v>
      </c>
      <c r="F740" s="44">
        <v>552</v>
      </c>
      <c r="G740" s="45">
        <f>Table26[[#This Row],[کارکرد دوره (ساعت)]]/8*'جداول پایه'!$B$24</f>
        <v>6.9</v>
      </c>
      <c r="H740" s="44">
        <v>201</v>
      </c>
      <c r="I740" s="44">
        <v>0</v>
      </c>
      <c r="J740" s="44">
        <v>0</v>
      </c>
      <c r="K740" s="44">
        <v>0</v>
      </c>
      <c r="L740" s="44">
        <v>0</v>
      </c>
      <c r="M740" s="45">
        <f>IF(Table26[[#This Row],[جایگاه سازمانی]]="عملیاتی",(Table26[[#This Row],[تعداد ماموریت شهری]]/7+Table26[[#This Row],[تعداد ماموریت جاده ای]]/3)*0.1+1,0)</f>
        <v>3.8714285714285719</v>
      </c>
      <c r="N740" s="45">
        <f ca="1">IF(Table26[[#This Row],[جایگاه سازمانی]]="دیسپچ",OFFSET(TblDispatch[[#Headers],[امتیاز]],MATCH(Table26[[#This Row],[تعداد تماس در دوره]]/'تنظیمات دوره'!$B$3,TblDispatch[کف],1),0)*'تنظیمات دوره'!$B$3,0)</f>
        <v>0</v>
      </c>
      <c r="O740" s="45">
        <f>IF(Table26[[#This Row],[جایگاه سازمانی]]="ستاد",(Table26[[#This Row],[تعداد بازدید میدانی در دوره]]/2+Table26[[#This Row],[تعداد فرماندهی حادثه در دوره]])*0.1+1,0)</f>
        <v>0</v>
      </c>
      <c r="P740" s="45">
        <f ca="1">SUM(Table26[[#This Row],[عملکرد دوره عملیاتی]:[عملکرد دوره ستادی]])</f>
        <v>3.8714285714285719</v>
      </c>
      <c r="Q740" s="43">
        <v>100</v>
      </c>
      <c r="R740" s="43">
        <f ca="1">OFFSET(Table10[[#Headers],[امتیاز]],MATCH(Table26[[#This Row],[رضایت]],Table10[کف],1),0)</f>
        <v>5</v>
      </c>
      <c r="S740" s="45" t="e">
        <f ca="1">(VLOOKUP(Table26[[#This Row],[شماره پرسنلی]],Table1[#All],16,FALSE)+Table26[[#This Row],[امتیاز کارکرد]]+Table26[[#This Row],[امتیاز رضایت]])*Table26[[#This Row],[رتبه کارمند]]*Table26[[#This Row],[امتیاز عملکرد]]</f>
        <v>#N/A</v>
      </c>
      <c r="T740" s="50" t="e">
        <f ca="1">ROUND(Table26[[#This Row],[امتیاز نهایی]]*'تنظیمات دوره'!$B$6,0)</f>
        <v>#N/A</v>
      </c>
      <c r="U740" s="46"/>
    </row>
    <row r="741" spans="1:21" x14ac:dyDescent="0.15">
      <c r="A741" s="42">
        <v>738</v>
      </c>
      <c r="B741" s="38"/>
      <c r="C741" s="90" t="e">
        <f>VLOOKUP(Table26[[#This Row],[شماره پرسنلی]],Table1[[شماره پرسنلی]:[نام خانوادگی]],2,FALSE)&amp; " " &amp; VLOOKUP(Table26[[#This Row],[شماره پرسنلی]],Table1[[شماره پرسنلی]:[نام خانوادگی]],3,FALSE)</f>
        <v>#N/A</v>
      </c>
      <c r="D741" s="39" t="s">
        <v>9</v>
      </c>
      <c r="E741" s="43" t="e">
        <f>VLOOKUP(Table26[[#This Row],[شماره پرسنلی]],Table1[#All],6,FALSE)</f>
        <v>#N/A</v>
      </c>
      <c r="F741" s="44">
        <v>296</v>
      </c>
      <c r="G741" s="45">
        <f>Table26[[#This Row],[کارکرد دوره (ساعت)]]/8*'جداول پایه'!$B$24</f>
        <v>3.7</v>
      </c>
      <c r="H741" s="44">
        <v>150</v>
      </c>
      <c r="I741" s="44">
        <v>0</v>
      </c>
      <c r="J741" s="44">
        <v>0</v>
      </c>
      <c r="K741" s="44">
        <v>0</v>
      </c>
      <c r="L741" s="44">
        <v>0</v>
      </c>
      <c r="M741" s="45">
        <f>IF(Table26[[#This Row],[جایگاه سازمانی]]="عملیاتی",(Table26[[#This Row],[تعداد ماموریت شهری]]/7+Table26[[#This Row],[تعداد ماموریت جاده ای]]/3)*0.1+1,0)</f>
        <v>3.1428571428571428</v>
      </c>
      <c r="N741" s="45">
        <f ca="1">IF(Table26[[#This Row],[جایگاه سازمانی]]="دیسپچ",OFFSET(TblDispatch[[#Headers],[امتیاز]],MATCH(Table26[[#This Row],[تعداد تماس در دوره]]/'تنظیمات دوره'!$B$3,TblDispatch[کف],1),0)*'تنظیمات دوره'!$B$3,0)</f>
        <v>0</v>
      </c>
      <c r="O741" s="45">
        <f>IF(Table26[[#This Row],[جایگاه سازمانی]]="ستاد",(Table26[[#This Row],[تعداد بازدید میدانی در دوره]]/2+Table26[[#This Row],[تعداد فرماندهی حادثه در دوره]])*0.1+1,0)</f>
        <v>0</v>
      </c>
      <c r="P741" s="45">
        <f ca="1">SUM(Table26[[#This Row],[عملکرد دوره عملیاتی]:[عملکرد دوره ستادی]])</f>
        <v>3.1428571428571428</v>
      </c>
      <c r="Q741" s="43">
        <v>100</v>
      </c>
      <c r="R741" s="43">
        <f ca="1">OFFSET(Table10[[#Headers],[امتیاز]],MATCH(Table26[[#This Row],[رضایت]],Table10[کف],1),0)</f>
        <v>5</v>
      </c>
      <c r="S741" s="45" t="e">
        <f ca="1">(VLOOKUP(Table26[[#This Row],[شماره پرسنلی]],Table1[#All],16,FALSE)+Table26[[#This Row],[امتیاز کارکرد]]+Table26[[#This Row],[امتیاز رضایت]])*Table26[[#This Row],[رتبه کارمند]]*Table26[[#This Row],[امتیاز عملکرد]]</f>
        <v>#N/A</v>
      </c>
      <c r="T741" s="50" t="e">
        <f ca="1">ROUND(Table26[[#This Row],[امتیاز نهایی]]*'تنظیمات دوره'!$B$6,0)</f>
        <v>#N/A</v>
      </c>
      <c r="U741" s="46"/>
    </row>
    <row r="742" spans="1:21" x14ac:dyDescent="0.15">
      <c r="A742" s="42">
        <v>739</v>
      </c>
      <c r="B742" s="38"/>
      <c r="C742" s="90" t="e">
        <f>VLOOKUP(Table26[[#This Row],[شماره پرسنلی]],Table1[[شماره پرسنلی]:[نام خانوادگی]],2,FALSE)&amp; " " &amp; VLOOKUP(Table26[[#This Row],[شماره پرسنلی]],Table1[[شماره پرسنلی]:[نام خانوادگی]],3,FALSE)</f>
        <v>#N/A</v>
      </c>
      <c r="D742" s="39" t="s">
        <v>9</v>
      </c>
      <c r="E742" s="43" t="e">
        <f>VLOOKUP(Table26[[#This Row],[شماره پرسنلی]],Table1[#All],6,FALSE)</f>
        <v>#N/A</v>
      </c>
      <c r="F742" s="44">
        <v>546</v>
      </c>
      <c r="G742" s="45">
        <f>Table26[[#This Row],[کارکرد دوره (ساعت)]]/8*'جداول پایه'!$B$24</f>
        <v>6.8250000000000002</v>
      </c>
      <c r="H742" s="44">
        <v>0</v>
      </c>
      <c r="I742" s="44">
        <v>29</v>
      </c>
      <c r="J742" s="44">
        <v>0</v>
      </c>
      <c r="K742" s="44">
        <v>0</v>
      </c>
      <c r="L742" s="44">
        <v>0</v>
      </c>
      <c r="M742" s="45">
        <f>IF(Table26[[#This Row],[جایگاه سازمانی]]="عملیاتی",(Table26[[#This Row],[تعداد ماموریت شهری]]/7+Table26[[#This Row],[تعداد ماموریت جاده ای]]/3)*0.1+1,0)</f>
        <v>1.9666666666666668</v>
      </c>
      <c r="N742" s="45">
        <f ca="1">IF(Table26[[#This Row],[جایگاه سازمانی]]="دیسپچ",OFFSET(TblDispatch[[#Headers],[امتیاز]],MATCH(Table26[[#This Row],[تعداد تماس در دوره]]/'تنظیمات دوره'!$B$3,TblDispatch[کف],1),0)*'تنظیمات دوره'!$B$3,0)</f>
        <v>0</v>
      </c>
      <c r="O742" s="45">
        <f>IF(Table26[[#This Row],[جایگاه سازمانی]]="ستاد",(Table26[[#This Row],[تعداد بازدید میدانی در دوره]]/2+Table26[[#This Row],[تعداد فرماندهی حادثه در دوره]])*0.1+1,0)</f>
        <v>0</v>
      </c>
      <c r="P742" s="45">
        <f ca="1">SUM(Table26[[#This Row],[عملکرد دوره عملیاتی]:[عملکرد دوره ستادی]])</f>
        <v>1.9666666666666668</v>
      </c>
      <c r="Q742" s="43">
        <v>100</v>
      </c>
      <c r="R742" s="43">
        <f ca="1">OFFSET(Table10[[#Headers],[امتیاز]],MATCH(Table26[[#This Row],[رضایت]],Table10[کف],1),0)</f>
        <v>5</v>
      </c>
      <c r="S742" s="45" t="e">
        <f ca="1">(VLOOKUP(Table26[[#This Row],[شماره پرسنلی]],Table1[#All],16,FALSE)+Table26[[#This Row],[امتیاز کارکرد]]+Table26[[#This Row],[امتیاز رضایت]])*Table26[[#This Row],[رتبه کارمند]]*Table26[[#This Row],[امتیاز عملکرد]]</f>
        <v>#N/A</v>
      </c>
      <c r="T742" s="50" t="e">
        <f ca="1">ROUND(Table26[[#This Row],[امتیاز نهایی]]*'تنظیمات دوره'!$B$6,0)</f>
        <v>#N/A</v>
      </c>
      <c r="U742" s="46"/>
    </row>
    <row r="743" spans="1:21" x14ac:dyDescent="0.15">
      <c r="A743" s="42">
        <v>740</v>
      </c>
      <c r="B743" s="38"/>
      <c r="C743" s="90" t="e">
        <f>VLOOKUP(Table26[[#This Row],[شماره پرسنلی]],Table1[[شماره پرسنلی]:[نام خانوادگی]],2,FALSE)&amp; " " &amp; VLOOKUP(Table26[[#This Row],[شماره پرسنلی]],Table1[[شماره پرسنلی]:[نام خانوادگی]],3,FALSE)</f>
        <v>#N/A</v>
      </c>
      <c r="D743" s="39" t="s">
        <v>9</v>
      </c>
      <c r="E743" s="43" t="e">
        <f>VLOOKUP(Table26[[#This Row],[شماره پرسنلی]],Table1[#All],6,FALSE)</f>
        <v>#N/A</v>
      </c>
      <c r="F743" s="44">
        <v>360</v>
      </c>
      <c r="G743" s="45">
        <f>Table26[[#This Row],[کارکرد دوره (ساعت)]]/8*'جداول پایه'!$B$24</f>
        <v>4.5</v>
      </c>
      <c r="H743" s="44">
        <v>0</v>
      </c>
      <c r="I743" s="44">
        <v>12</v>
      </c>
      <c r="J743" s="44">
        <v>0</v>
      </c>
      <c r="K743" s="44">
        <v>0</v>
      </c>
      <c r="L743" s="44">
        <v>0</v>
      </c>
      <c r="M743" s="45">
        <f>IF(Table26[[#This Row],[جایگاه سازمانی]]="عملیاتی",(Table26[[#This Row],[تعداد ماموریت شهری]]/7+Table26[[#This Row],[تعداد ماموریت جاده ای]]/3)*0.1+1,0)</f>
        <v>1.4</v>
      </c>
      <c r="N743" s="45">
        <f ca="1">IF(Table26[[#This Row],[جایگاه سازمانی]]="دیسپچ",OFFSET(TblDispatch[[#Headers],[امتیاز]],MATCH(Table26[[#This Row],[تعداد تماس در دوره]]/'تنظیمات دوره'!$B$3,TblDispatch[کف],1),0)*'تنظیمات دوره'!$B$3,0)</f>
        <v>0</v>
      </c>
      <c r="O743" s="45">
        <f>IF(Table26[[#This Row],[جایگاه سازمانی]]="ستاد",(Table26[[#This Row],[تعداد بازدید میدانی در دوره]]/2+Table26[[#This Row],[تعداد فرماندهی حادثه در دوره]])*0.1+1,0)</f>
        <v>0</v>
      </c>
      <c r="P743" s="45">
        <f ca="1">SUM(Table26[[#This Row],[عملکرد دوره عملیاتی]:[عملکرد دوره ستادی]])</f>
        <v>1.4</v>
      </c>
      <c r="Q743" s="43">
        <v>100</v>
      </c>
      <c r="R743" s="43">
        <f ca="1">OFFSET(Table10[[#Headers],[امتیاز]],MATCH(Table26[[#This Row],[رضایت]],Table10[کف],1),0)</f>
        <v>5</v>
      </c>
      <c r="S743" s="45" t="e">
        <f ca="1">(VLOOKUP(Table26[[#This Row],[شماره پرسنلی]],Table1[#All],16,FALSE)+Table26[[#This Row],[امتیاز کارکرد]]+Table26[[#This Row],[امتیاز رضایت]])*Table26[[#This Row],[رتبه کارمند]]*Table26[[#This Row],[امتیاز عملکرد]]</f>
        <v>#N/A</v>
      </c>
      <c r="T743" s="50" t="e">
        <f ca="1">ROUND(Table26[[#This Row],[امتیاز نهایی]]*'تنظیمات دوره'!$B$6,0)</f>
        <v>#N/A</v>
      </c>
      <c r="U743" s="46"/>
    </row>
    <row r="744" spans="1:21" x14ac:dyDescent="0.15">
      <c r="A744" s="42">
        <v>741</v>
      </c>
      <c r="B744" s="38"/>
      <c r="C744" s="90" t="e">
        <f>VLOOKUP(Table26[[#This Row],[شماره پرسنلی]],Table1[[شماره پرسنلی]:[نام خانوادگی]],2,FALSE)&amp; " " &amp; VLOOKUP(Table26[[#This Row],[شماره پرسنلی]],Table1[[شماره پرسنلی]:[نام خانوادگی]],3,FALSE)</f>
        <v>#N/A</v>
      </c>
      <c r="D744" s="39" t="s">
        <v>9</v>
      </c>
      <c r="E744" s="43" t="e">
        <f>VLOOKUP(Table26[[#This Row],[شماره پرسنلی]],Table1[#All],6,FALSE)</f>
        <v>#N/A</v>
      </c>
      <c r="F744" s="44">
        <v>384</v>
      </c>
      <c r="G744" s="45">
        <f>Table26[[#This Row],[کارکرد دوره (ساعت)]]/8*'جداول پایه'!$B$24</f>
        <v>4.8000000000000007</v>
      </c>
      <c r="H744" s="44">
        <v>0</v>
      </c>
      <c r="I744" s="44">
        <v>47</v>
      </c>
      <c r="J744" s="44">
        <v>0</v>
      </c>
      <c r="K744" s="44">
        <v>0</v>
      </c>
      <c r="L744" s="44">
        <v>0</v>
      </c>
      <c r="M744" s="45">
        <f>IF(Table26[[#This Row],[جایگاه سازمانی]]="عملیاتی",(Table26[[#This Row],[تعداد ماموریت شهری]]/7+Table26[[#This Row],[تعداد ماموریت جاده ای]]/3)*0.1+1,0)</f>
        <v>2.5666666666666664</v>
      </c>
      <c r="N744" s="45">
        <f ca="1">IF(Table26[[#This Row],[جایگاه سازمانی]]="دیسپچ",OFFSET(TblDispatch[[#Headers],[امتیاز]],MATCH(Table26[[#This Row],[تعداد تماس در دوره]]/'تنظیمات دوره'!$B$3,TblDispatch[کف],1),0)*'تنظیمات دوره'!$B$3,0)</f>
        <v>0</v>
      </c>
      <c r="O744" s="45">
        <f>IF(Table26[[#This Row],[جایگاه سازمانی]]="ستاد",(Table26[[#This Row],[تعداد بازدید میدانی در دوره]]/2+Table26[[#This Row],[تعداد فرماندهی حادثه در دوره]])*0.1+1,0)</f>
        <v>0</v>
      </c>
      <c r="P744" s="45">
        <f ca="1">SUM(Table26[[#This Row],[عملکرد دوره عملیاتی]:[عملکرد دوره ستادی]])</f>
        <v>2.5666666666666664</v>
      </c>
      <c r="Q744" s="43">
        <v>100</v>
      </c>
      <c r="R744" s="43">
        <f ca="1">OFFSET(Table10[[#Headers],[امتیاز]],MATCH(Table26[[#This Row],[رضایت]],Table10[کف],1),0)</f>
        <v>5</v>
      </c>
      <c r="S744" s="45" t="e">
        <f ca="1">(VLOOKUP(Table26[[#This Row],[شماره پرسنلی]],Table1[#All],16,FALSE)+Table26[[#This Row],[امتیاز کارکرد]]+Table26[[#This Row],[امتیاز رضایت]])*Table26[[#This Row],[رتبه کارمند]]*Table26[[#This Row],[امتیاز عملکرد]]</f>
        <v>#N/A</v>
      </c>
      <c r="T744" s="50" t="e">
        <f ca="1">ROUND(Table26[[#This Row],[امتیاز نهایی]]*'تنظیمات دوره'!$B$6,0)</f>
        <v>#N/A</v>
      </c>
      <c r="U744" s="46"/>
    </row>
    <row r="745" spans="1:21" x14ac:dyDescent="0.15">
      <c r="A745" s="42">
        <v>742</v>
      </c>
      <c r="B745" s="38"/>
      <c r="C745" s="90" t="e">
        <f>VLOOKUP(Table26[[#This Row],[شماره پرسنلی]],Table1[[شماره پرسنلی]:[نام خانوادگی]],2,FALSE)&amp; " " &amp; VLOOKUP(Table26[[#This Row],[شماره پرسنلی]],Table1[[شماره پرسنلی]:[نام خانوادگی]],3,FALSE)</f>
        <v>#N/A</v>
      </c>
      <c r="D745" s="39" t="s">
        <v>9</v>
      </c>
      <c r="E745" s="43" t="e">
        <f>VLOOKUP(Table26[[#This Row],[شماره پرسنلی]],Table1[#All],6,FALSE)</f>
        <v>#N/A</v>
      </c>
      <c r="F745" s="44">
        <v>348</v>
      </c>
      <c r="G745" s="45">
        <f>Table26[[#This Row],[کارکرد دوره (ساعت)]]/8*'جداول پایه'!$B$24</f>
        <v>4.3500000000000005</v>
      </c>
      <c r="H745" s="44">
        <v>158</v>
      </c>
      <c r="I745" s="44">
        <v>0</v>
      </c>
      <c r="J745" s="44">
        <v>0</v>
      </c>
      <c r="K745" s="44">
        <v>0</v>
      </c>
      <c r="L745" s="44">
        <v>0</v>
      </c>
      <c r="M745" s="45">
        <f>IF(Table26[[#This Row],[جایگاه سازمانی]]="عملیاتی",(Table26[[#This Row],[تعداد ماموریت شهری]]/7+Table26[[#This Row],[تعداد ماموریت جاده ای]]/3)*0.1+1,0)</f>
        <v>3.2571428571428576</v>
      </c>
      <c r="N745" s="45">
        <f ca="1">IF(Table26[[#This Row],[جایگاه سازمانی]]="دیسپچ",OFFSET(TblDispatch[[#Headers],[امتیاز]],MATCH(Table26[[#This Row],[تعداد تماس در دوره]]/'تنظیمات دوره'!$B$3,TblDispatch[کف],1),0)*'تنظیمات دوره'!$B$3,0)</f>
        <v>0</v>
      </c>
      <c r="O745" s="45">
        <f>IF(Table26[[#This Row],[جایگاه سازمانی]]="ستاد",(Table26[[#This Row],[تعداد بازدید میدانی در دوره]]/2+Table26[[#This Row],[تعداد فرماندهی حادثه در دوره]])*0.1+1,0)</f>
        <v>0</v>
      </c>
      <c r="P745" s="45">
        <f ca="1">SUM(Table26[[#This Row],[عملکرد دوره عملیاتی]:[عملکرد دوره ستادی]])</f>
        <v>3.2571428571428576</v>
      </c>
      <c r="Q745" s="43">
        <v>100</v>
      </c>
      <c r="R745" s="43">
        <f ca="1">OFFSET(Table10[[#Headers],[امتیاز]],MATCH(Table26[[#This Row],[رضایت]],Table10[کف],1),0)</f>
        <v>5</v>
      </c>
      <c r="S745" s="45" t="e">
        <f ca="1">(VLOOKUP(Table26[[#This Row],[شماره پرسنلی]],Table1[#All],16,FALSE)+Table26[[#This Row],[امتیاز کارکرد]]+Table26[[#This Row],[امتیاز رضایت]])*Table26[[#This Row],[رتبه کارمند]]*Table26[[#This Row],[امتیاز عملکرد]]</f>
        <v>#N/A</v>
      </c>
      <c r="T745" s="50" t="e">
        <f ca="1">ROUND(Table26[[#This Row],[امتیاز نهایی]]*'تنظیمات دوره'!$B$6,0)</f>
        <v>#N/A</v>
      </c>
      <c r="U745" s="46"/>
    </row>
    <row r="746" spans="1:21" x14ac:dyDescent="0.15">
      <c r="A746" s="42">
        <v>743</v>
      </c>
      <c r="B746" s="38"/>
      <c r="C746" s="90" t="e">
        <f>VLOOKUP(Table26[[#This Row],[شماره پرسنلی]],Table1[[شماره پرسنلی]:[نام خانوادگی]],2,FALSE)&amp; " " &amp; VLOOKUP(Table26[[#This Row],[شماره پرسنلی]],Table1[[شماره پرسنلی]:[نام خانوادگی]],3,FALSE)</f>
        <v>#N/A</v>
      </c>
      <c r="D746" s="39" t="s">
        <v>9</v>
      </c>
      <c r="E746" s="43" t="e">
        <f>VLOOKUP(Table26[[#This Row],[شماره پرسنلی]],Table1[#All],6,FALSE)</f>
        <v>#N/A</v>
      </c>
      <c r="F746" s="44">
        <v>324</v>
      </c>
      <c r="G746" s="45">
        <f>Table26[[#This Row],[کارکرد دوره (ساعت)]]/8*'جداول پایه'!$B$24</f>
        <v>4.05</v>
      </c>
      <c r="H746" s="44">
        <v>103</v>
      </c>
      <c r="I746" s="44">
        <v>0</v>
      </c>
      <c r="J746" s="44">
        <v>0</v>
      </c>
      <c r="K746" s="44">
        <v>0</v>
      </c>
      <c r="L746" s="44">
        <v>0</v>
      </c>
      <c r="M746" s="45">
        <f>IF(Table26[[#This Row],[جایگاه سازمانی]]="عملیاتی",(Table26[[#This Row],[تعداد ماموریت شهری]]/7+Table26[[#This Row],[تعداد ماموریت جاده ای]]/3)*0.1+1,0)</f>
        <v>2.4714285714285715</v>
      </c>
      <c r="N746" s="45">
        <f ca="1">IF(Table26[[#This Row],[جایگاه سازمانی]]="دیسپچ",OFFSET(TblDispatch[[#Headers],[امتیاز]],MATCH(Table26[[#This Row],[تعداد تماس در دوره]]/'تنظیمات دوره'!$B$3,TblDispatch[کف],1),0)*'تنظیمات دوره'!$B$3,0)</f>
        <v>0</v>
      </c>
      <c r="O746" s="45">
        <f>IF(Table26[[#This Row],[جایگاه سازمانی]]="ستاد",(Table26[[#This Row],[تعداد بازدید میدانی در دوره]]/2+Table26[[#This Row],[تعداد فرماندهی حادثه در دوره]])*0.1+1,0)</f>
        <v>0</v>
      </c>
      <c r="P746" s="45">
        <f ca="1">SUM(Table26[[#This Row],[عملکرد دوره عملیاتی]:[عملکرد دوره ستادی]])</f>
        <v>2.4714285714285715</v>
      </c>
      <c r="Q746" s="43">
        <v>100</v>
      </c>
      <c r="R746" s="43">
        <f ca="1">OFFSET(Table10[[#Headers],[امتیاز]],MATCH(Table26[[#This Row],[رضایت]],Table10[کف],1),0)</f>
        <v>5</v>
      </c>
      <c r="S746" s="45" t="e">
        <f ca="1">(VLOOKUP(Table26[[#This Row],[شماره پرسنلی]],Table1[#All],16,FALSE)+Table26[[#This Row],[امتیاز کارکرد]]+Table26[[#This Row],[امتیاز رضایت]])*Table26[[#This Row],[رتبه کارمند]]*Table26[[#This Row],[امتیاز عملکرد]]</f>
        <v>#N/A</v>
      </c>
      <c r="T746" s="50" t="e">
        <f ca="1">ROUND(Table26[[#This Row],[امتیاز نهایی]]*'تنظیمات دوره'!$B$6,0)</f>
        <v>#N/A</v>
      </c>
      <c r="U746" s="46"/>
    </row>
    <row r="747" spans="1:21" x14ac:dyDescent="0.15">
      <c r="A747" s="42">
        <v>744</v>
      </c>
      <c r="B747" s="38"/>
      <c r="C747" s="90" t="e">
        <f>VLOOKUP(Table26[[#This Row],[شماره پرسنلی]],Table1[[شماره پرسنلی]:[نام خانوادگی]],2,FALSE)&amp; " " &amp; VLOOKUP(Table26[[#This Row],[شماره پرسنلی]],Table1[[شماره پرسنلی]:[نام خانوادگی]],3,FALSE)</f>
        <v>#N/A</v>
      </c>
      <c r="D747" s="39" t="s">
        <v>9</v>
      </c>
      <c r="E747" s="43" t="e">
        <f>VLOOKUP(Table26[[#This Row],[شماره پرسنلی]],Table1[#All],6,FALSE)</f>
        <v>#N/A</v>
      </c>
      <c r="F747" s="44">
        <v>204</v>
      </c>
      <c r="G747" s="45">
        <f>Table26[[#This Row],[کارکرد دوره (ساعت)]]/8*'جداول پایه'!$B$24</f>
        <v>2.5500000000000003</v>
      </c>
      <c r="H747" s="44">
        <v>68</v>
      </c>
      <c r="I747" s="44">
        <v>0</v>
      </c>
      <c r="J747" s="44">
        <v>0</v>
      </c>
      <c r="K747" s="44">
        <v>0</v>
      </c>
      <c r="L747" s="44">
        <v>0</v>
      </c>
      <c r="M747" s="45">
        <f>IF(Table26[[#This Row],[جایگاه سازمانی]]="عملیاتی",(Table26[[#This Row],[تعداد ماموریت شهری]]/7+Table26[[#This Row],[تعداد ماموریت جاده ای]]/3)*0.1+1,0)</f>
        <v>1.9714285714285715</v>
      </c>
      <c r="N747" s="45">
        <f ca="1">IF(Table26[[#This Row],[جایگاه سازمانی]]="دیسپچ",OFFSET(TblDispatch[[#Headers],[امتیاز]],MATCH(Table26[[#This Row],[تعداد تماس در دوره]]/'تنظیمات دوره'!$B$3,TblDispatch[کف],1),0)*'تنظیمات دوره'!$B$3,0)</f>
        <v>0</v>
      </c>
      <c r="O747" s="45">
        <f>IF(Table26[[#This Row],[جایگاه سازمانی]]="ستاد",(Table26[[#This Row],[تعداد بازدید میدانی در دوره]]/2+Table26[[#This Row],[تعداد فرماندهی حادثه در دوره]])*0.1+1,0)</f>
        <v>0</v>
      </c>
      <c r="P747" s="45">
        <f ca="1">SUM(Table26[[#This Row],[عملکرد دوره عملیاتی]:[عملکرد دوره ستادی]])</f>
        <v>1.9714285714285715</v>
      </c>
      <c r="Q747" s="43">
        <v>100</v>
      </c>
      <c r="R747" s="43">
        <f ca="1">OFFSET(Table10[[#Headers],[امتیاز]],MATCH(Table26[[#This Row],[رضایت]],Table10[کف],1),0)</f>
        <v>5</v>
      </c>
      <c r="S747" s="45" t="e">
        <f ca="1">(VLOOKUP(Table26[[#This Row],[شماره پرسنلی]],Table1[#All],16,FALSE)+Table26[[#This Row],[امتیاز کارکرد]]+Table26[[#This Row],[امتیاز رضایت]])*Table26[[#This Row],[رتبه کارمند]]*Table26[[#This Row],[امتیاز عملکرد]]</f>
        <v>#N/A</v>
      </c>
      <c r="T747" s="50" t="e">
        <f ca="1">ROUND(Table26[[#This Row],[امتیاز نهایی]]*'تنظیمات دوره'!$B$6,0)</f>
        <v>#N/A</v>
      </c>
      <c r="U747" s="46"/>
    </row>
    <row r="748" spans="1:21" x14ac:dyDescent="0.15">
      <c r="A748" s="42">
        <v>745</v>
      </c>
      <c r="B748" s="38"/>
      <c r="C748" s="90" t="e">
        <f>VLOOKUP(Table26[[#This Row],[شماره پرسنلی]],Table1[[شماره پرسنلی]:[نام خانوادگی]],2,FALSE)&amp; " " &amp; VLOOKUP(Table26[[#This Row],[شماره پرسنلی]],Table1[[شماره پرسنلی]:[نام خانوادگی]],3,FALSE)</f>
        <v>#N/A</v>
      </c>
      <c r="D748" s="39" t="s">
        <v>9</v>
      </c>
      <c r="E748" s="90" t="e">
        <f>VLOOKUP(Table26[[#This Row],[شماره پرسنلی]],Table1[#All],6,FALSE)</f>
        <v>#N/A</v>
      </c>
      <c r="F748" s="90">
        <v>168</v>
      </c>
      <c r="G748" s="90">
        <f>Table26[[#This Row],[کارکرد دوره (ساعت)]]/8*'جداول پایه'!$B$24</f>
        <v>2.1</v>
      </c>
      <c r="H748" s="90">
        <v>80</v>
      </c>
      <c r="I748" s="90">
        <v>6</v>
      </c>
      <c r="J748" s="44">
        <v>0</v>
      </c>
      <c r="K748" s="44">
        <v>0</v>
      </c>
      <c r="L748" s="44">
        <v>0</v>
      </c>
      <c r="M748" s="45">
        <f>IF(Table26[[#This Row],[جایگاه سازمانی]]="عملیاتی",(Table26[[#This Row],[تعداد ماموریت شهری]]/7+Table26[[#This Row],[تعداد ماموریت جاده ای]]/3)*0.1+1,0)</f>
        <v>2.342857142857143</v>
      </c>
      <c r="N748" s="90">
        <f ca="1">IF(Table26[[#This Row],[جایگاه سازمانی]]="دیسپچ",OFFSET(TblDispatch[[#Headers],[امتیاز]],MATCH(Table26[[#This Row],[تعداد تماس در دوره]]/'تنظیمات دوره'!$B$3,TblDispatch[کف],1),0)*'تنظیمات دوره'!$B$3,0)</f>
        <v>0</v>
      </c>
      <c r="O748" s="90">
        <f>IF(Table26[[#This Row],[جایگاه سازمانی]]="ستاد",(Table26[[#This Row],[تعداد بازدید میدانی در دوره]]/2+Table26[[#This Row],[تعداد فرماندهی حادثه در دوره]])*0.1+1,0)</f>
        <v>0</v>
      </c>
      <c r="P748" s="45">
        <f ca="1">SUM(Table26[[#This Row],[عملکرد دوره عملیاتی]:[عملکرد دوره ستادی]])</f>
        <v>2.342857142857143</v>
      </c>
      <c r="Q748" s="43">
        <v>100</v>
      </c>
      <c r="R748" s="90">
        <f ca="1">OFFSET(Table10[[#Headers],[امتیاز]],MATCH(Table26[[#This Row],[رضایت]],Table10[کف],1),0)</f>
        <v>5</v>
      </c>
      <c r="S748" s="90" t="e">
        <f ca="1">(VLOOKUP(Table26[[#This Row],[شماره پرسنلی]],Table1[#All],16,FALSE)+Table26[[#This Row],[امتیاز کارکرد]]+Table26[[#This Row],[امتیاز رضایت]])*Table26[[#This Row],[رتبه کارمند]]*Table26[[#This Row],[امتیاز عملکرد]]</f>
        <v>#N/A</v>
      </c>
      <c r="T748" s="50" t="e">
        <f ca="1">ROUND(Table26[[#This Row],[امتیاز نهایی]]*'تنظیمات دوره'!$B$6,0)</f>
        <v>#N/A</v>
      </c>
      <c r="U748" s="103"/>
    </row>
    <row r="749" spans="1:21" x14ac:dyDescent="0.15">
      <c r="A749" s="42">
        <v>746</v>
      </c>
      <c r="B749" s="38"/>
      <c r="C749" s="90" t="e">
        <f>VLOOKUP(Table26[[#This Row],[شماره پرسنلی]],Table1[[شماره پرسنلی]:[نام خانوادگی]],2,FALSE)&amp; " " &amp; VLOOKUP(Table26[[#This Row],[شماره پرسنلی]],Table1[[شماره پرسنلی]:[نام خانوادگی]],3,FALSE)</f>
        <v>#N/A</v>
      </c>
      <c r="D749" s="39" t="s">
        <v>9</v>
      </c>
      <c r="E749" s="43" t="e">
        <f>VLOOKUP(Table26[[#This Row],[شماره پرسنلی]],Table1[#All],6,FALSE)</f>
        <v>#N/A</v>
      </c>
      <c r="F749" s="44">
        <v>120</v>
      </c>
      <c r="G749" s="45">
        <f>Table26[[#This Row],[کارکرد دوره (ساعت)]]/8*'جداول پایه'!$B$24</f>
        <v>1.5</v>
      </c>
      <c r="H749" s="44">
        <v>3</v>
      </c>
      <c r="I749" s="44">
        <v>0</v>
      </c>
      <c r="J749" s="44">
        <v>0</v>
      </c>
      <c r="K749" s="44">
        <v>0</v>
      </c>
      <c r="L749" s="44">
        <v>0</v>
      </c>
      <c r="M749" s="45">
        <f>IF(Table26[[#This Row],[جایگاه سازمانی]]="عملیاتی",(Table26[[#This Row],[تعداد ماموریت شهری]]/7+Table26[[#This Row],[تعداد ماموریت جاده ای]]/3)*0.1+1,0)</f>
        <v>1.0428571428571429</v>
      </c>
      <c r="N749" s="45">
        <f ca="1">IF(Table26[[#This Row],[جایگاه سازمانی]]="دیسپچ",OFFSET(TblDispatch[[#Headers],[امتیاز]],MATCH(Table26[[#This Row],[تعداد تماس در دوره]]/'تنظیمات دوره'!$B$3,TblDispatch[کف],1),0)*'تنظیمات دوره'!$B$3,0)</f>
        <v>0</v>
      </c>
      <c r="O749" s="45">
        <f>IF(Table26[[#This Row],[جایگاه سازمانی]]="ستاد",(Table26[[#This Row],[تعداد بازدید میدانی در دوره]]/2+Table26[[#This Row],[تعداد فرماندهی حادثه در دوره]])*0.1+1,0)</f>
        <v>0</v>
      </c>
      <c r="P749" s="45">
        <f ca="1">SUM(Table26[[#This Row],[عملکرد دوره عملیاتی]:[عملکرد دوره ستادی]])</f>
        <v>1.0428571428571429</v>
      </c>
      <c r="Q749" s="43">
        <v>100</v>
      </c>
      <c r="R749" s="43">
        <f ca="1">OFFSET(Table10[[#Headers],[امتیاز]],MATCH(Table26[[#This Row],[رضایت]],Table10[کف],1),0)</f>
        <v>5</v>
      </c>
      <c r="S749" s="45" t="e">
        <f ca="1">(VLOOKUP(Table26[[#This Row],[شماره پرسنلی]],Table1[#All],16,FALSE)+Table26[[#This Row],[امتیاز کارکرد]]+Table26[[#This Row],[امتیاز رضایت]])*Table26[[#This Row],[رتبه کارمند]]*Table26[[#This Row],[امتیاز عملکرد]]</f>
        <v>#N/A</v>
      </c>
      <c r="T749" s="50" t="e">
        <f ca="1">ROUND(Table26[[#This Row],[امتیاز نهایی]]*'تنظیمات دوره'!$B$6,0)</f>
        <v>#N/A</v>
      </c>
      <c r="U749" s="46"/>
    </row>
    <row r="750" spans="1:21" x14ac:dyDescent="0.15">
      <c r="A750" s="42">
        <v>747</v>
      </c>
      <c r="B750" s="38"/>
      <c r="C750" s="90" t="e">
        <f>VLOOKUP(Table26[[#This Row],[شماره پرسنلی]],Table1[[شماره پرسنلی]:[نام خانوادگی]],2,FALSE)&amp; " " &amp; VLOOKUP(Table26[[#This Row],[شماره پرسنلی]],Table1[[شماره پرسنلی]:[نام خانوادگی]],3,FALSE)</f>
        <v>#N/A</v>
      </c>
      <c r="D750" s="39" t="s">
        <v>9</v>
      </c>
      <c r="E750" s="43" t="e">
        <f>VLOOKUP(Table26[[#This Row],[شماره پرسنلی]],Table1[#All],6,FALSE)</f>
        <v>#N/A</v>
      </c>
      <c r="F750" s="44">
        <v>360</v>
      </c>
      <c r="G750" s="45">
        <f>Table26[[#This Row],[کارکرد دوره (ساعت)]]/8*'جداول پایه'!$B$24</f>
        <v>4.5</v>
      </c>
      <c r="H750" s="44">
        <v>21</v>
      </c>
      <c r="I750" s="44">
        <v>0</v>
      </c>
      <c r="J750" s="44">
        <v>0</v>
      </c>
      <c r="K750" s="44">
        <v>0</v>
      </c>
      <c r="L750" s="44">
        <v>0</v>
      </c>
      <c r="M750" s="45">
        <f>IF(Table26[[#This Row],[جایگاه سازمانی]]="عملیاتی",(Table26[[#This Row],[تعداد ماموریت شهری]]/7+Table26[[#This Row],[تعداد ماموریت جاده ای]]/3)*0.1+1,0)</f>
        <v>1.3</v>
      </c>
      <c r="N750" s="45">
        <f ca="1">IF(Table26[[#This Row],[جایگاه سازمانی]]="دیسپچ",OFFSET(TblDispatch[[#Headers],[امتیاز]],MATCH(Table26[[#This Row],[تعداد تماس در دوره]]/'تنظیمات دوره'!$B$3,TblDispatch[کف],1),0)*'تنظیمات دوره'!$B$3,0)</f>
        <v>0</v>
      </c>
      <c r="O750" s="45">
        <f>IF(Table26[[#This Row],[جایگاه سازمانی]]="ستاد",(Table26[[#This Row],[تعداد بازدید میدانی در دوره]]/2+Table26[[#This Row],[تعداد فرماندهی حادثه در دوره]])*0.1+1,0)</f>
        <v>0</v>
      </c>
      <c r="P750" s="45">
        <f ca="1">SUM(Table26[[#This Row],[عملکرد دوره عملیاتی]:[عملکرد دوره ستادی]])</f>
        <v>1.3</v>
      </c>
      <c r="Q750" s="43">
        <v>90</v>
      </c>
      <c r="R750" s="43">
        <f ca="1">OFFSET(Table10[[#Headers],[امتیاز]],MATCH(Table26[[#This Row],[رضایت]],Table10[کف],1),0)</f>
        <v>3.6</v>
      </c>
      <c r="S750" s="45" t="e">
        <f ca="1">(VLOOKUP(Table26[[#This Row],[شماره پرسنلی]],Table1[#All],16,FALSE)+Table26[[#This Row],[امتیاز کارکرد]]+Table26[[#This Row],[امتیاز رضایت]])*Table26[[#This Row],[رتبه کارمند]]*Table26[[#This Row],[امتیاز عملکرد]]</f>
        <v>#N/A</v>
      </c>
      <c r="T750" s="50" t="e">
        <f ca="1">ROUND(Table26[[#This Row],[امتیاز نهایی]]*'تنظیمات دوره'!$B$6,0)</f>
        <v>#N/A</v>
      </c>
      <c r="U750" s="46"/>
    </row>
    <row r="751" spans="1:21" x14ac:dyDescent="0.15">
      <c r="A751" s="42">
        <v>748</v>
      </c>
      <c r="B751" s="38"/>
      <c r="C751" s="90" t="e">
        <f>VLOOKUP(Table26[[#This Row],[شماره پرسنلی]],Table1[[شماره پرسنلی]:[نام خانوادگی]],2,FALSE)&amp; " " &amp; VLOOKUP(Table26[[#This Row],[شماره پرسنلی]],Table1[[شماره پرسنلی]:[نام خانوادگی]],3,FALSE)</f>
        <v>#N/A</v>
      </c>
      <c r="D751" s="39" t="s">
        <v>9</v>
      </c>
      <c r="E751" s="43" t="e">
        <f>VLOOKUP(Table26[[#This Row],[شماره پرسنلی]],Table1[#All],6,FALSE)</f>
        <v>#N/A</v>
      </c>
      <c r="F751" s="44">
        <v>408</v>
      </c>
      <c r="G751" s="45">
        <f>Table26[[#This Row],[کارکرد دوره (ساعت)]]/8*'جداول پایه'!$B$24</f>
        <v>5.1000000000000005</v>
      </c>
      <c r="H751" s="44">
        <v>126</v>
      </c>
      <c r="I751" s="44">
        <v>0</v>
      </c>
      <c r="J751" s="44">
        <v>0</v>
      </c>
      <c r="K751" s="44">
        <v>0</v>
      </c>
      <c r="L751" s="44">
        <v>0</v>
      </c>
      <c r="M751" s="45">
        <f>IF(Table26[[#This Row],[جایگاه سازمانی]]="عملیاتی",(Table26[[#This Row],[تعداد ماموریت شهری]]/7+Table26[[#This Row],[تعداد ماموریت جاده ای]]/3)*0.1+1,0)</f>
        <v>2.8</v>
      </c>
      <c r="N751" s="45">
        <f ca="1">IF(Table26[[#This Row],[جایگاه سازمانی]]="دیسپچ",OFFSET(TblDispatch[[#Headers],[امتیاز]],MATCH(Table26[[#This Row],[تعداد تماس در دوره]]/'تنظیمات دوره'!$B$3,TblDispatch[کف],1),0)*'تنظیمات دوره'!$B$3,0)</f>
        <v>0</v>
      </c>
      <c r="O751" s="45">
        <f>IF(Table26[[#This Row],[جایگاه سازمانی]]="ستاد",(Table26[[#This Row],[تعداد بازدید میدانی در دوره]]/2+Table26[[#This Row],[تعداد فرماندهی حادثه در دوره]])*0.1+1,0)</f>
        <v>0</v>
      </c>
      <c r="P751" s="45">
        <f ca="1">SUM(Table26[[#This Row],[عملکرد دوره عملیاتی]:[عملکرد دوره ستادی]])</f>
        <v>2.8</v>
      </c>
      <c r="Q751" s="43">
        <v>90</v>
      </c>
      <c r="R751" s="43">
        <f ca="1">OFFSET(Table10[[#Headers],[امتیاز]],MATCH(Table26[[#This Row],[رضایت]],Table10[کف],1),0)</f>
        <v>3.6</v>
      </c>
      <c r="S751" s="45" t="e">
        <f ca="1">(VLOOKUP(Table26[[#This Row],[شماره پرسنلی]],Table1[#All],16,FALSE)+Table26[[#This Row],[امتیاز کارکرد]]+Table26[[#This Row],[امتیاز رضایت]])*Table26[[#This Row],[رتبه کارمند]]*Table26[[#This Row],[امتیاز عملکرد]]</f>
        <v>#N/A</v>
      </c>
      <c r="T751" s="50" t="e">
        <f ca="1">ROUND(Table26[[#This Row],[امتیاز نهایی]]*'تنظیمات دوره'!$B$6,0)</f>
        <v>#N/A</v>
      </c>
      <c r="U751" s="46"/>
    </row>
    <row r="752" spans="1:21" x14ac:dyDescent="0.15">
      <c r="A752" s="42">
        <v>749</v>
      </c>
      <c r="B752" s="38"/>
      <c r="C752" s="90" t="e">
        <f>VLOOKUP(Table26[[#This Row],[شماره پرسنلی]],Table1[[شماره پرسنلی]:[نام خانوادگی]],2,FALSE)&amp; " " &amp; VLOOKUP(Table26[[#This Row],[شماره پرسنلی]],Table1[[شماره پرسنلی]:[نام خانوادگی]],3,FALSE)</f>
        <v>#N/A</v>
      </c>
      <c r="D752" s="39" t="s">
        <v>9</v>
      </c>
      <c r="E752" s="43" t="e">
        <f>VLOOKUP(Table26[[#This Row],[شماره پرسنلی]],Table1[#All],6,FALSE)</f>
        <v>#N/A</v>
      </c>
      <c r="F752" s="44">
        <v>368</v>
      </c>
      <c r="G752" s="45">
        <f>Table26[[#This Row],[کارکرد دوره (ساعت)]]/8*'جداول پایه'!$B$24</f>
        <v>4.6000000000000005</v>
      </c>
      <c r="H752" s="44">
        <v>8</v>
      </c>
      <c r="I752" s="44">
        <v>17</v>
      </c>
      <c r="J752" s="44">
        <v>0</v>
      </c>
      <c r="K752" s="44">
        <v>0</v>
      </c>
      <c r="L752" s="44">
        <v>0</v>
      </c>
      <c r="M752" s="45">
        <f>IF(Table26[[#This Row],[جایگاه سازمانی]]="عملیاتی",(Table26[[#This Row],[تعداد ماموریت شهری]]/7+Table26[[#This Row],[تعداد ماموریت جاده ای]]/3)*0.1+1,0)</f>
        <v>1.6809523809523812</v>
      </c>
      <c r="N752" s="45">
        <f ca="1">IF(Table26[[#This Row],[جایگاه سازمانی]]="دیسپچ",OFFSET(TblDispatch[[#Headers],[امتیاز]],MATCH(Table26[[#This Row],[تعداد تماس در دوره]]/'تنظیمات دوره'!$B$3,TblDispatch[کف],1),0)*'تنظیمات دوره'!$B$3,0)</f>
        <v>0</v>
      </c>
      <c r="O752" s="45">
        <f>IF(Table26[[#This Row],[جایگاه سازمانی]]="ستاد",(Table26[[#This Row],[تعداد بازدید میدانی در دوره]]/2+Table26[[#This Row],[تعداد فرماندهی حادثه در دوره]])*0.1+1,0)</f>
        <v>0</v>
      </c>
      <c r="P752" s="45">
        <f ca="1">SUM(Table26[[#This Row],[عملکرد دوره عملیاتی]:[عملکرد دوره ستادی]])</f>
        <v>1.6809523809523812</v>
      </c>
      <c r="Q752" s="43">
        <v>95</v>
      </c>
      <c r="R752" s="43">
        <f ca="1">OFFSET(Table10[[#Headers],[امتیاز]],MATCH(Table26[[#This Row],[رضایت]],Table10[کف],1),0)</f>
        <v>5</v>
      </c>
      <c r="S752" s="45" t="e">
        <f ca="1">(VLOOKUP(Table26[[#This Row],[شماره پرسنلی]],Table1[#All],16,FALSE)+Table26[[#This Row],[امتیاز کارکرد]]+Table26[[#This Row],[امتیاز رضایت]])*Table26[[#This Row],[رتبه کارمند]]*Table26[[#This Row],[امتیاز عملکرد]]</f>
        <v>#N/A</v>
      </c>
      <c r="T752" s="50" t="e">
        <f ca="1">ROUND(Table26[[#This Row],[امتیاز نهایی]]*'تنظیمات دوره'!$B$6,0)</f>
        <v>#N/A</v>
      </c>
      <c r="U752" s="46"/>
    </row>
    <row r="753" spans="1:21" x14ac:dyDescent="0.15">
      <c r="A753" s="42">
        <v>750</v>
      </c>
      <c r="B753" s="38"/>
      <c r="C753" s="90" t="e">
        <f>VLOOKUP(Table26[[#This Row],[شماره پرسنلی]],Table1[[شماره پرسنلی]:[نام خانوادگی]],2,FALSE)&amp; " " &amp; VLOOKUP(Table26[[#This Row],[شماره پرسنلی]],Table1[[شماره پرسنلی]:[نام خانوادگی]],3,FALSE)</f>
        <v>#N/A</v>
      </c>
      <c r="D753" s="39" t="s">
        <v>9</v>
      </c>
      <c r="E753" s="43" t="e">
        <f>VLOOKUP(Table26[[#This Row],[شماره پرسنلی]],Table1[#All],6,FALSE)</f>
        <v>#N/A</v>
      </c>
      <c r="F753" s="44">
        <v>120</v>
      </c>
      <c r="G753" s="45">
        <f>Table26[[#This Row],[کارکرد دوره (ساعت)]]/8*'جداول پایه'!$B$24</f>
        <v>1.5</v>
      </c>
      <c r="H753" s="44">
        <v>0</v>
      </c>
      <c r="I753" s="44">
        <v>3</v>
      </c>
      <c r="J753" s="44">
        <v>0</v>
      </c>
      <c r="K753" s="44">
        <v>0</v>
      </c>
      <c r="L753" s="44">
        <v>0</v>
      </c>
      <c r="M753" s="45">
        <f>IF(Table26[[#This Row],[جایگاه سازمانی]]="عملیاتی",(Table26[[#This Row],[تعداد ماموریت شهری]]/7+Table26[[#This Row],[تعداد ماموریت جاده ای]]/3)*0.1+1,0)</f>
        <v>1.1000000000000001</v>
      </c>
      <c r="N753" s="45">
        <f ca="1">IF(Table26[[#This Row],[جایگاه سازمانی]]="دیسپچ",OFFSET(TblDispatch[[#Headers],[امتیاز]],MATCH(Table26[[#This Row],[تعداد تماس در دوره]]/'تنظیمات دوره'!$B$3,TblDispatch[کف],1),0)*'تنظیمات دوره'!$B$3,0)</f>
        <v>0</v>
      </c>
      <c r="O753" s="45">
        <f>IF(Table26[[#This Row],[جایگاه سازمانی]]="ستاد",(Table26[[#This Row],[تعداد بازدید میدانی در دوره]]/2+Table26[[#This Row],[تعداد فرماندهی حادثه در دوره]])*0.1+1,0)</f>
        <v>0</v>
      </c>
      <c r="P753" s="45">
        <f ca="1">SUM(Table26[[#This Row],[عملکرد دوره عملیاتی]:[عملکرد دوره ستادی]])</f>
        <v>1.1000000000000001</v>
      </c>
      <c r="Q753" s="43">
        <v>95</v>
      </c>
      <c r="R753" s="43">
        <f ca="1">OFFSET(Table10[[#Headers],[امتیاز]],MATCH(Table26[[#This Row],[رضایت]],Table10[کف],1),0)</f>
        <v>5</v>
      </c>
      <c r="S753" s="45" t="e">
        <f ca="1">(VLOOKUP(Table26[[#This Row],[شماره پرسنلی]],Table1[#All],16,FALSE)+Table26[[#This Row],[امتیاز کارکرد]]+Table26[[#This Row],[امتیاز رضایت]])*Table26[[#This Row],[رتبه کارمند]]*Table26[[#This Row],[امتیاز عملکرد]]</f>
        <v>#N/A</v>
      </c>
      <c r="T753" s="50" t="e">
        <f ca="1">ROUND(Table26[[#This Row],[امتیاز نهایی]]*'تنظیمات دوره'!$B$6,0)</f>
        <v>#N/A</v>
      </c>
      <c r="U753" s="46"/>
    </row>
    <row r="754" spans="1:21" x14ac:dyDescent="0.15">
      <c r="A754" s="42">
        <v>751</v>
      </c>
      <c r="B754" s="38"/>
      <c r="C754" s="90" t="e">
        <f>VLOOKUP(Table26[[#This Row],[شماره پرسنلی]],Table1[[شماره پرسنلی]:[نام خانوادگی]],2,FALSE)&amp; " " &amp; VLOOKUP(Table26[[#This Row],[شماره پرسنلی]],Table1[[شماره پرسنلی]:[نام خانوادگی]],3,FALSE)</f>
        <v>#N/A</v>
      </c>
      <c r="D754" s="39" t="s">
        <v>9</v>
      </c>
      <c r="E754" s="43" t="e">
        <f>VLOOKUP(Table26[[#This Row],[شماره پرسنلی]],Table1[#All],6,FALSE)</f>
        <v>#N/A</v>
      </c>
      <c r="F754" s="44">
        <v>144</v>
      </c>
      <c r="G754" s="45">
        <f>Table26[[#This Row],[کارکرد دوره (ساعت)]]/8*'جداول پایه'!$B$24</f>
        <v>1.8</v>
      </c>
      <c r="H754" s="44">
        <v>43</v>
      </c>
      <c r="I754" s="44">
        <v>0</v>
      </c>
      <c r="J754" s="44">
        <v>0</v>
      </c>
      <c r="K754" s="44">
        <v>0</v>
      </c>
      <c r="L754" s="44">
        <v>0</v>
      </c>
      <c r="M754" s="45">
        <f>IF(Table26[[#This Row],[جایگاه سازمانی]]="عملیاتی",(Table26[[#This Row],[تعداد ماموریت شهری]]/7+Table26[[#This Row],[تعداد ماموریت جاده ای]]/3)*0.1+1,0)</f>
        <v>1.6142857142857143</v>
      </c>
      <c r="N754" s="45">
        <f ca="1">IF(Table26[[#This Row],[جایگاه سازمانی]]="دیسپچ",OFFSET(TblDispatch[[#Headers],[امتیاز]],MATCH(Table26[[#This Row],[تعداد تماس در دوره]]/'تنظیمات دوره'!$B$3,TblDispatch[کف],1),0)*'تنظیمات دوره'!$B$3,0)</f>
        <v>0</v>
      </c>
      <c r="O754" s="45">
        <f>IF(Table26[[#This Row],[جایگاه سازمانی]]="ستاد",(Table26[[#This Row],[تعداد بازدید میدانی در دوره]]/2+Table26[[#This Row],[تعداد فرماندهی حادثه در دوره]])*0.1+1,0)</f>
        <v>0</v>
      </c>
      <c r="P754" s="45">
        <f ca="1">SUM(Table26[[#This Row],[عملکرد دوره عملیاتی]:[عملکرد دوره ستادی]])</f>
        <v>1.6142857142857143</v>
      </c>
      <c r="Q754" s="43">
        <v>95</v>
      </c>
      <c r="R754" s="43">
        <f ca="1">OFFSET(Table10[[#Headers],[امتیاز]],MATCH(Table26[[#This Row],[رضایت]],Table10[کف],1),0)</f>
        <v>5</v>
      </c>
      <c r="S754" s="45" t="e">
        <f ca="1">(VLOOKUP(Table26[[#This Row],[شماره پرسنلی]],Table1[#All],16,FALSE)+Table26[[#This Row],[امتیاز کارکرد]]+Table26[[#This Row],[امتیاز رضایت]])*Table26[[#This Row],[رتبه کارمند]]*Table26[[#This Row],[امتیاز عملکرد]]</f>
        <v>#N/A</v>
      </c>
      <c r="T754" s="50" t="e">
        <f ca="1">ROUND(Table26[[#This Row],[امتیاز نهایی]]*'تنظیمات دوره'!$B$6,0)</f>
        <v>#N/A</v>
      </c>
      <c r="U754" s="46"/>
    </row>
    <row r="755" spans="1:21" x14ac:dyDescent="0.15">
      <c r="A755" s="42">
        <v>752</v>
      </c>
      <c r="B755" s="38"/>
      <c r="C755" s="90" t="e">
        <f>VLOOKUP(Table26[[#This Row],[شماره پرسنلی]],Table1[[شماره پرسنلی]:[نام خانوادگی]],2,FALSE)&amp; " " &amp; VLOOKUP(Table26[[#This Row],[شماره پرسنلی]],Table1[[شماره پرسنلی]:[نام خانوادگی]],3,FALSE)</f>
        <v>#N/A</v>
      </c>
      <c r="D755" s="39" t="s">
        <v>9</v>
      </c>
      <c r="E755" s="43" t="e">
        <f>VLOOKUP(Table26[[#This Row],[شماره پرسنلی]],Table1[#All],6,FALSE)</f>
        <v>#N/A</v>
      </c>
      <c r="F755" s="44">
        <v>70</v>
      </c>
      <c r="G755" s="45">
        <f>Table26[[#This Row],[کارکرد دوره (ساعت)]]/8*'جداول پایه'!$B$24</f>
        <v>0.875</v>
      </c>
      <c r="H755" s="44">
        <v>22</v>
      </c>
      <c r="I755" s="44">
        <v>0</v>
      </c>
      <c r="J755" s="44">
        <v>0</v>
      </c>
      <c r="K755" s="44">
        <v>0</v>
      </c>
      <c r="L755" s="44">
        <v>0</v>
      </c>
      <c r="M755" s="45">
        <f>IF(Table26[[#This Row],[جایگاه سازمانی]]="عملیاتی",(Table26[[#This Row],[تعداد ماموریت شهری]]/7+Table26[[#This Row],[تعداد ماموریت جاده ای]]/3)*0.1+1,0)</f>
        <v>1.3142857142857143</v>
      </c>
      <c r="N755" s="45">
        <f ca="1">IF(Table26[[#This Row],[جایگاه سازمانی]]="دیسپچ",OFFSET(TblDispatch[[#Headers],[امتیاز]],MATCH(Table26[[#This Row],[تعداد تماس در دوره]]/'تنظیمات دوره'!$B$3,TblDispatch[کف],1),0)*'تنظیمات دوره'!$B$3,0)</f>
        <v>0</v>
      </c>
      <c r="O755" s="45">
        <f>IF(Table26[[#This Row],[جایگاه سازمانی]]="ستاد",(Table26[[#This Row],[تعداد بازدید میدانی در دوره]]/2+Table26[[#This Row],[تعداد فرماندهی حادثه در دوره]])*0.1+1,0)</f>
        <v>0</v>
      </c>
      <c r="P755" s="45">
        <f ca="1">SUM(Table26[[#This Row],[عملکرد دوره عملیاتی]:[عملکرد دوره ستادی]])</f>
        <v>1.3142857142857143</v>
      </c>
      <c r="Q755" s="43">
        <v>95</v>
      </c>
      <c r="R755" s="43">
        <f ca="1">OFFSET(Table10[[#Headers],[امتیاز]],MATCH(Table26[[#This Row],[رضایت]],Table10[کف],1),0)</f>
        <v>5</v>
      </c>
      <c r="S755" s="45" t="e">
        <f ca="1">(VLOOKUP(Table26[[#This Row],[شماره پرسنلی]],Table1[#All],16,FALSE)+Table26[[#This Row],[امتیاز کارکرد]]+Table26[[#This Row],[امتیاز رضایت]])*Table26[[#This Row],[رتبه کارمند]]*Table26[[#This Row],[امتیاز عملکرد]]</f>
        <v>#N/A</v>
      </c>
      <c r="T755" s="50" t="e">
        <f ca="1">ROUND(Table26[[#This Row],[امتیاز نهایی]]*'تنظیمات دوره'!$B$6,0)</f>
        <v>#N/A</v>
      </c>
      <c r="U755" s="46"/>
    </row>
    <row r="756" spans="1:21" x14ac:dyDescent="0.15">
      <c r="A756" s="42">
        <v>753</v>
      </c>
      <c r="B756" s="38"/>
      <c r="C756" s="90" t="e">
        <f>VLOOKUP(Table26[[#This Row],[شماره پرسنلی]],Table1[[شماره پرسنلی]:[نام خانوادگی]],2,FALSE)&amp; " " &amp; VLOOKUP(Table26[[#This Row],[شماره پرسنلی]],Table1[[شماره پرسنلی]:[نام خانوادگی]],3,FALSE)</f>
        <v>#N/A</v>
      </c>
      <c r="D756" s="39" t="s">
        <v>9</v>
      </c>
      <c r="E756" s="43" t="e">
        <f>VLOOKUP(Table26[[#This Row],[شماره پرسنلی]],Table1[#All],6,FALSE)</f>
        <v>#N/A</v>
      </c>
      <c r="F756" s="44">
        <v>168</v>
      </c>
      <c r="G756" s="45">
        <f>Table26[[#This Row],[کارکرد دوره (ساعت)]]/8*'جداول پایه'!$B$24</f>
        <v>2.1</v>
      </c>
      <c r="H756" s="44">
        <v>74</v>
      </c>
      <c r="I756" s="44">
        <v>0</v>
      </c>
      <c r="J756" s="44">
        <v>0</v>
      </c>
      <c r="K756" s="44">
        <v>0</v>
      </c>
      <c r="L756" s="44">
        <v>0</v>
      </c>
      <c r="M756" s="45">
        <f>IF(Table26[[#This Row],[جایگاه سازمانی]]="عملیاتی",(Table26[[#This Row],[تعداد ماموریت شهری]]/7+Table26[[#This Row],[تعداد ماموریت جاده ای]]/3)*0.1+1,0)</f>
        <v>2.0571428571428569</v>
      </c>
      <c r="N756" s="45">
        <f ca="1">IF(Table26[[#This Row],[جایگاه سازمانی]]="دیسپچ",OFFSET(TblDispatch[[#Headers],[امتیاز]],MATCH(Table26[[#This Row],[تعداد تماس در دوره]]/'تنظیمات دوره'!$B$3,TblDispatch[کف],1),0)*'تنظیمات دوره'!$B$3,0)</f>
        <v>0</v>
      </c>
      <c r="O756" s="45">
        <f>IF(Table26[[#This Row],[جایگاه سازمانی]]="ستاد",(Table26[[#This Row],[تعداد بازدید میدانی در دوره]]/2+Table26[[#This Row],[تعداد فرماندهی حادثه در دوره]])*0.1+1,0)</f>
        <v>0</v>
      </c>
      <c r="P756" s="45">
        <f ca="1">SUM(Table26[[#This Row],[عملکرد دوره عملیاتی]:[عملکرد دوره ستادی]])</f>
        <v>2.0571428571428569</v>
      </c>
      <c r="Q756" s="43">
        <v>95</v>
      </c>
      <c r="R756" s="43">
        <f ca="1">OFFSET(Table10[[#Headers],[امتیاز]],MATCH(Table26[[#This Row],[رضایت]],Table10[کف],1),0)</f>
        <v>5</v>
      </c>
      <c r="S756" s="45" t="e">
        <f ca="1">(VLOOKUP(Table26[[#This Row],[شماره پرسنلی]],Table1[#All],16,FALSE)+Table26[[#This Row],[امتیاز کارکرد]]+Table26[[#This Row],[امتیاز رضایت]])*Table26[[#This Row],[رتبه کارمند]]*Table26[[#This Row],[امتیاز عملکرد]]</f>
        <v>#N/A</v>
      </c>
      <c r="T756" s="50" t="e">
        <f ca="1">ROUND(Table26[[#This Row],[امتیاز نهایی]]*'تنظیمات دوره'!$B$6,0)</f>
        <v>#N/A</v>
      </c>
      <c r="U756" s="46"/>
    </row>
    <row r="757" spans="1:21" x14ac:dyDescent="0.15">
      <c r="A757" s="42">
        <v>754</v>
      </c>
      <c r="B757" s="38"/>
      <c r="C757" s="90" t="e">
        <f>VLOOKUP(Table26[[#This Row],[شماره پرسنلی]],Table1[[شماره پرسنلی]:[نام خانوادگی]],2,FALSE)&amp; " " &amp; VLOOKUP(Table26[[#This Row],[شماره پرسنلی]],Table1[[شماره پرسنلی]:[نام خانوادگی]],3,FALSE)</f>
        <v>#N/A</v>
      </c>
      <c r="D757" s="39" t="s">
        <v>9</v>
      </c>
      <c r="E757" s="43" t="e">
        <f>VLOOKUP(Table26[[#This Row],[شماره پرسنلی]],Table1[#All],6,FALSE)</f>
        <v>#N/A</v>
      </c>
      <c r="F757" s="44">
        <v>132</v>
      </c>
      <c r="G757" s="45">
        <f>Table26[[#This Row],[کارکرد دوره (ساعت)]]/8*'جداول پایه'!$B$24</f>
        <v>1.6500000000000001</v>
      </c>
      <c r="H757" s="44">
        <v>50</v>
      </c>
      <c r="I757" s="44">
        <v>0</v>
      </c>
      <c r="J757" s="44">
        <v>0</v>
      </c>
      <c r="K757" s="44">
        <v>0</v>
      </c>
      <c r="L757" s="44">
        <v>0</v>
      </c>
      <c r="M757" s="45">
        <f>IF(Table26[[#This Row],[جایگاه سازمانی]]="عملیاتی",(Table26[[#This Row],[تعداد ماموریت شهری]]/7+Table26[[#This Row],[تعداد ماموریت جاده ای]]/3)*0.1+1,0)</f>
        <v>1.7142857142857144</v>
      </c>
      <c r="N757" s="45">
        <f ca="1">IF(Table26[[#This Row],[جایگاه سازمانی]]="دیسپچ",OFFSET(TblDispatch[[#Headers],[امتیاز]],MATCH(Table26[[#This Row],[تعداد تماس در دوره]]/'تنظیمات دوره'!$B$3,TblDispatch[کف],1),0)*'تنظیمات دوره'!$B$3,0)</f>
        <v>0</v>
      </c>
      <c r="O757" s="45">
        <f>IF(Table26[[#This Row],[جایگاه سازمانی]]="ستاد",(Table26[[#This Row],[تعداد بازدید میدانی در دوره]]/2+Table26[[#This Row],[تعداد فرماندهی حادثه در دوره]])*0.1+1,0)</f>
        <v>0</v>
      </c>
      <c r="P757" s="45">
        <f ca="1">SUM(Table26[[#This Row],[عملکرد دوره عملیاتی]:[عملکرد دوره ستادی]])</f>
        <v>1.7142857142857144</v>
      </c>
      <c r="Q757" s="43">
        <v>95</v>
      </c>
      <c r="R757" s="43">
        <f ca="1">OFFSET(Table10[[#Headers],[امتیاز]],MATCH(Table26[[#This Row],[رضایت]],Table10[کف],1),0)</f>
        <v>5</v>
      </c>
      <c r="S757" s="45" t="e">
        <f ca="1">(VLOOKUP(Table26[[#This Row],[شماره پرسنلی]],Table1[#All],16,FALSE)+Table26[[#This Row],[امتیاز کارکرد]]+Table26[[#This Row],[امتیاز رضایت]])*Table26[[#This Row],[رتبه کارمند]]*Table26[[#This Row],[امتیاز عملکرد]]</f>
        <v>#N/A</v>
      </c>
      <c r="T757" s="50" t="e">
        <f ca="1">ROUND(Table26[[#This Row],[امتیاز نهایی]]*'تنظیمات دوره'!$B$6,0)</f>
        <v>#N/A</v>
      </c>
      <c r="U757" s="46"/>
    </row>
    <row r="758" spans="1:21" x14ac:dyDescent="0.15">
      <c r="A758" s="42">
        <v>755</v>
      </c>
      <c r="B758" s="38"/>
      <c r="C758" s="90" t="e">
        <f>VLOOKUP(Table26[[#This Row],[شماره پرسنلی]],Table1[[شماره پرسنلی]:[نام خانوادگی]],2,FALSE)&amp; " " &amp; VLOOKUP(Table26[[#This Row],[شماره پرسنلی]],Table1[[شماره پرسنلی]:[نام خانوادگی]],3,FALSE)</f>
        <v>#N/A</v>
      </c>
      <c r="D758" s="39" t="s">
        <v>9</v>
      </c>
      <c r="E758" s="43" t="e">
        <f>VLOOKUP(Table26[[#This Row],[شماره پرسنلی]],Table1[#All],6,FALSE)</f>
        <v>#N/A</v>
      </c>
      <c r="F758" s="44">
        <v>120</v>
      </c>
      <c r="G758" s="45">
        <f>Table26[[#This Row],[کارکرد دوره (ساعت)]]/8*'جداول پایه'!$B$24</f>
        <v>1.5</v>
      </c>
      <c r="H758" s="44">
        <v>0</v>
      </c>
      <c r="I758" s="44">
        <v>4</v>
      </c>
      <c r="J758" s="44">
        <v>0</v>
      </c>
      <c r="K758" s="44">
        <v>0</v>
      </c>
      <c r="L758" s="44">
        <v>0</v>
      </c>
      <c r="M758" s="45">
        <f>IF(Table26[[#This Row],[جایگاه سازمانی]]="عملیاتی",(Table26[[#This Row],[تعداد ماموریت شهری]]/7+Table26[[#This Row],[تعداد ماموریت جاده ای]]/3)*0.1+1,0)</f>
        <v>1.1333333333333333</v>
      </c>
      <c r="N758" s="45">
        <f ca="1">IF(Table26[[#This Row],[جایگاه سازمانی]]="دیسپچ",OFFSET(TblDispatch[[#Headers],[امتیاز]],MATCH(Table26[[#This Row],[تعداد تماس در دوره]]/'تنظیمات دوره'!$B$3,TblDispatch[کف],1),0)*'تنظیمات دوره'!$B$3,0)</f>
        <v>0</v>
      </c>
      <c r="O758" s="45">
        <f>IF(Table26[[#This Row],[جایگاه سازمانی]]="ستاد",(Table26[[#This Row],[تعداد بازدید میدانی در دوره]]/2+Table26[[#This Row],[تعداد فرماندهی حادثه در دوره]])*0.1+1,0)</f>
        <v>0</v>
      </c>
      <c r="P758" s="45">
        <f ca="1">SUM(Table26[[#This Row],[عملکرد دوره عملیاتی]:[عملکرد دوره ستادی]])</f>
        <v>1.1333333333333333</v>
      </c>
      <c r="Q758" s="43">
        <v>95</v>
      </c>
      <c r="R758" s="43">
        <f ca="1">OFFSET(Table10[[#Headers],[امتیاز]],MATCH(Table26[[#This Row],[رضایت]],Table10[کف],1),0)</f>
        <v>5</v>
      </c>
      <c r="S758" s="45" t="e">
        <f ca="1">(VLOOKUP(Table26[[#This Row],[شماره پرسنلی]],Table1[#All],16,FALSE)+Table26[[#This Row],[امتیاز کارکرد]]+Table26[[#This Row],[امتیاز رضایت]])*Table26[[#This Row],[رتبه کارمند]]*Table26[[#This Row],[امتیاز عملکرد]]</f>
        <v>#N/A</v>
      </c>
      <c r="T758" s="50" t="e">
        <f ca="1">ROUND(Table26[[#This Row],[امتیاز نهایی]]*'تنظیمات دوره'!$B$6,0)</f>
        <v>#N/A</v>
      </c>
      <c r="U758" s="46"/>
    </row>
    <row r="759" spans="1:21" x14ac:dyDescent="0.15">
      <c r="A759" s="42"/>
      <c r="B759" s="38"/>
      <c r="C759" s="90" t="e">
        <f>VLOOKUP(Table26[[#This Row],[شماره پرسنلی]],Table1[[شماره پرسنلی]:[نام خانوادگی]],2,FALSE)&amp; " " &amp; VLOOKUP(Table26[[#This Row],[شماره پرسنلی]],Table1[[شماره پرسنلی]:[نام خانوادگی]],3,FALSE)</f>
        <v>#N/A</v>
      </c>
      <c r="D759" s="39" t="s">
        <v>9</v>
      </c>
      <c r="E759" s="43" t="e">
        <f>VLOOKUP(Table26[[#This Row],[شماره پرسنلی]],Table1[#All],6,FALSE)</f>
        <v>#N/A</v>
      </c>
      <c r="F759" s="44">
        <v>432</v>
      </c>
      <c r="G759" s="45">
        <f>Table26[[#This Row],[کارکرد دوره (ساعت)]]/8*'جداول پایه'!$B$24</f>
        <v>5.4</v>
      </c>
      <c r="H759" s="44">
        <v>128</v>
      </c>
      <c r="I759" s="44">
        <v>0</v>
      </c>
      <c r="J759" s="44">
        <v>0</v>
      </c>
      <c r="K759" s="44">
        <v>0</v>
      </c>
      <c r="L759" s="44">
        <v>0</v>
      </c>
      <c r="M759" s="45">
        <f>IF(Table26[[#This Row],[جایگاه سازمانی]]="عملیاتی",(Table26[[#This Row],[تعداد ماموریت شهری]]/7+Table26[[#This Row],[تعداد ماموریت جاده ای]]/3)*0.1+1,0)</f>
        <v>2.8285714285714283</v>
      </c>
      <c r="N759" s="45">
        <f ca="1">IF(Table26[[#This Row],[جایگاه سازمانی]]="دیسپچ",OFFSET(TblDispatch[[#Headers],[امتیاز]],MATCH(Table26[[#This Row],[تعداد تماس در دوره]]/'تنظیمات دوره'!$B$3,TblDispatch[کف],1),0)*'تنظیمات دوره'!$B$3,0)</f>
        <v>0</v>
      </c>
      <c r="O759" s="45">
        <f>IF(Table26[[#This Row],[جایگاه سازمانی]]="ستاد",(Table26[[#This Row],[تعداد بازدید میدانی در دوره]]/2+Table26[[#This Row],[تعداد فرماندهی حادثه در دوره]])*0.1+1,0)</f>
        <v>0</v>
      </c>
      <c r="P759" s="45">
        <f ca="1">SUM(Table26[[#This Row],[عملکرد دوره عملیاتی]:[عملکرد دوره ستادی]])</f>
        <v>2.8285714285714283</v>
      </c>
      <c r="Q759" s="43">
        <v>90</v>
      </c>
      <c r="R759" s="43">
        <f ca="1">OFFSET(Table10[[#Headers],[امتیاز]],MATCH(Table26[[#This Row],[رضایت]],Table10[کف],1),0)</f>
        <v>3.6</v>
      </c>
      <c r="S759" s="45" t="e">
        <f ca="1">(VLOOKUP(Table26[[#This Row],[شماره پرسنلی]],Table1[#All],16,FALSE)+Table26[[#This Row],[امتیاز کارکرد]]+Table26[[#This Row],[امتیاز رضایت]])*Table26[[#This Row],[رتبه کارمند]]*Table26[[#This Row],[امتیاز عملکرد]]</f>
        <v>#N/A</v>
      </c>
      <c r="T759" s="50" t="e">
        <f ca="1">ROUND(Table26[[#This Row],[امتیاز نهایی]]*'تنظیمات دوره'!$B$6,0)</f>
        <v>#N/A</v>
      </c>
      <c r="U759" s="46"/>
    </row>
    <row r="760" spans="1:21" x14ac:dyDescent="0.15">
      <c r="A760" s="42">
        <v>756</v>
      </c>
      <c r="B760" s="93"/>
      <c r="C760" s="106" t="e">
        <f>VLOOKUP(Table26[[#This Row],[شماره پرسنلی]],Table1[[شماره پرسنلی]:[نام خانوادگی]],2,FALSE)&amp; " " &amp; VLOOKUP(Table26[[#This Row],[شماره پرسنلی]],Table1[[شماره پرسنلی]:[نام خانوادگی]],3,FALSE)</f>
        <v>#N/A</v>
      </c>
      <c r="D760" s="94" t="s">
        <v>9</v>
      </c>
      <c r="E760" s="95" t="e">
        <f>VLOOKUP(Table26[[#This Row],[شماره پرسنلی]],Table1[#All],6,FALSE)</f>
        <v>#N/A</v>
      </c>
      <c r="F760" s="96">
        <v>840</v>
      </c>
      <c r="G760" s="97">
        <f>Table26[[#This Row],[کارکرد دوره (ساعت)]]/8*'جداول پایه'!$B$24</f>
        <v>10.5</v>
      </c>
      <c r="H760" s="96">
        <v>0</v>
      </c>
      <c r="I760" s="96">
        <v>24</v>
      </c>
      <c r="J760" s="96">
        <v>0</v>
      </c>
      <c r="K760" s="96">
        <v>0</v>
      </c>
      <c r="L760" s="96">
        <v>0</v>
      </c>
      <c r="M760" s="97">
        <f>IF(Table26[[#This Row],[جایگاه سازمانی]]="عملیاتی",(Table26[[#This Row],[تعداد ماموریت شهری]]/7+Table26[[#This Row],[تعداد ماموریت جاده ای]]/3)*0.1+1,0)</f>
        <v>1.8</v>
      </c>
      <c r="N760" s="97">
        <f ca="1">IF(Table26[[#This Row],[جایگاه سازمانی]]="دیسپچ",OFFSET(TblDispatch[[#Headers],[امتیاز]],MATCH(Table26[[#This Row],[تعداد تماس در دوره]]/'تنظیمات دوره'!$B$3,TblDispatch[کف],1),0)*'تنظیمات دوره'!$B$3,0)</f>
        <v>0</v>
      </c>
      <c r="O760" s="97">
        <f>IF(Table26[[#This Row],[جایگاه سازمانی]]="ستاد",(Table26[[#This Row],[تعداد بازدید میدانی در دوره]]/2+Table26[[#This Row],[تعداد فرماندهی حادثه در دوره]])*0.1+1,0)</f>
        <v>0</v>
      </c>
      <c r="P760" s="97">
        <f ca="1">SUM(Table26[[#This Row],[عملکرد دوره عملیاتی]:[عملکرد دوره ستادی]])</f>
        <v>1.8</v>
      </c>
      <c r="Q760" s="95">
        <v>100</v>
      </c>
      <c r="R760" s="95">
        <f ca="1">OFFSET(Table10[[#Headers],[امتیاز]],MATCH(Table26[[#This Row],[رضایت]],Table10[کف],1),0)</f>
        <v>5</v>
      </c>
      <c r="S760" s="97" t="e">
        <f ca="1">(VLOOKUP(Table26[[#This Row],[شماره پرسنلی]],Table1[#All],16,FALSE)+Table26[[#This Row],[امتیاز کارکرد]]+Table26[[#This Row],[امتیاز رضایت]])*Table26[[#This Row],[رتبه کارمند]]*Table26[[#This Row],[امتیاز عملکرد]]</f>
        <v>#N/A</v>
      </c>
      <c r="T760" s="116" t="e">
        <f ca="1">ROUND(Table26[[#This Row],[امتیاز نهایی]]*'تنظیمات دوره'!$B$6,0)</f>
        <v>#N/A</v>
      </c>
      <c r="U760" s="46"/>
    </row>
    <row r="761" spans="1:21" x14ac:dyDescent="0.15">
      <c r="A761" s="42">
        <v>757</v>
      </c>
      <c r="B761" s="38"/>
      <c r="C761" s="90" t="e">
        <f>VLOOKUP(Table26[[#This Row],[شماره پرسنلی]],Table1[[شماره پرسنلی]:[نام خانوادگی]],2,FALSE)&amp; " " &amp; VLOOKUP(Table26[[#This Row],[شماره پرسنلی]],Table1[[شماره پرسنلی]:[نام خانوادگی]],3,FALSE)</f>
        <v>#N/A</v>
      </c>
      <c r="D761" s="39" t="s">
        <v>9</v>
      </c>
      <c r="E761" s="43" t="e">
        <f>VLOOKUP(Table26[[#This Row],[شماره پرسنلی]],Table1[#All],6,FALSE)</f>
        <v>#N/A</v>
      </c>
      <c r="F761" s="44">
        <v>540</v>
      </c>
      <c r="G761" s="45">
        <f>Table26[[#This Row],[کارکرد دوره (ساعت)]]/8*'جداول پایه'!$B$24</f>
        <v>6.75</v>
      </c>
      <c r="H761" s="44">
        <v>0</v>
      </c>
      <c r="I761" s="44">
        <v>17</v>
      </c>
      <c r="J761" s="44">
        <v>0</v>
      </c>
      <c r="K761" s="44">
        <v>0</v>
      </c>
      <c r="L761" s="44">
        <v>0</v>
      </c>
      <c r="M761" s="45">
        <f>IF(Table26[[#This Row],[جایگاه سازمانی]]="عملیاتی",(Table26[[#This Row],[تعداد ماموریت شهری]]/7+Table26[[#This Row],[تعداد ماموریت جاده ای]]/3)*0.1+1,0)</f>
        <v>1.5666666666666669</v>
      </c>
      <c r="N761" s="45">
        <f ca="1">IF(Table26[[#This Row],[جایگاه سازمانی]]="دیسپچ",OFFSET(TblDispatch[[#Headers],[امتیاز]],MATCH(Table26[[#This Row],[تعداد تماس در دوره]]/'تنظیمات دوره'!$B$3,TblDispatch[کف],1),0)*'تنظیمات دوره'!$B$3,0)</f>
        <v>0</v>
      </c>
      <c r="O761" s="45">
        <f>IF(Table26[[#This Row],[جایگاه سازمانی]]="ستاد",(Table26[[#This Row],[تعداد بازدید میدانی در دوره]]/2+Table26[[#This Row],[تعداد فرماندهی حادثه در دوره]])*0.1+1,0)</f>
        <v>0</v>
      </c>
      <c r="P761" s="45">
        <f ca="1">SUM(Table26[[#This Row],[عملکرد دوره عملیاتی]:[عملکرد دوره ستادی]])</f>
        <v>1.5666666666666669</v>
      </c>
      <c r="Q761" s="43">
        <v>100</v>
      </c>
      <c r="R761" s="43">
        <f ca="1">OFFSET(Table10[[#Headers],[امتیاز]],MATCH(Table26[[#This Row],[رضایت]],Table10[کف],1),0)</f>
        <v>5</v>
      </c>
      <c r="S761" s="45" t="e">
        <f ca="1">(VLOOKUP(Table26[[#This Row],[شماره پرسنلی]],Table1[#All],16,FALSE)+Table26[[#This Row],[امتیاز کارکرد]]+Table26[[#This Row],[امتیاز رضایت]])*Table26[[#This Row],[رتبه کارمند]]*Table26[[#This Row],[امتیاز عملکرد]]</f>
        <v>#N/A</v>
      </c>
      <c r="T761" s="50" t="e">
        <f ca="1">ROUND(Table26[[#This Row],[امتیاز نهایی]]*'تنظیمات دوره'!$B$6,0)</f>
        <v>#N/A</v>
      </c>
      <c r="U761" s="46"/>
    </row>
    <row r="762" spans="1:21" x14ac:dyDescent="0.15">
      <c r="A762" s="42">
        <v>758</v>
      </c>
      <c r="B762" s="93"/>
      <c r="C762" s="106" t="e">
        <f>VLOOKUP(Table26[[#This Row],[شماره پرسنلی]],Table1[[شماره پرسنلی]:[نام خانوادگی]],2,FALSE)&amp; " " &amp; VLOOKUP(Table26[[#This Row],[شماره پرسنلی]],Table1[[شماره پرسنلی]:[نام خانوادگی]],3,FALSE)</f>
        <v>#N/A</v>
      </c>
      <c r="D762" s="94" t="s">
        <v>9</v>
      </c>
      <c r="E762" s="95" t="e">
        <f>VLOOKUP(Table26[[#This Row],[شماره پرسنلی]],Table1[#All],6,FALSE)</f>
        <v>#N/A</v>
      </c>
      <c r="F762" s="96">
        <v>432</v>
      </c>
      <c r="G762" s="97">
        <f>Table26[[#This Row],[کارکرد دوره (ساعت)]]/8*'جداول پایه'!$B$24</f>
        <v>5.4</v>
      </c>
      <c r="H762" s="96">
        <v>0</v>
      </c>
      <c r="I762" s="96">
        <v>18</v>
      </c>
      <c r="J762" s="96">
        <v>0</v>
      </c>
      <c r="K762" s="96">
        <v>0</v>
      </c>
      <c r="L762" s="96">
        <v>0</v>
      </c>
      <c r="M762" s="97">
        <f>IF(Table26[[#This Row],[جایگاه سازمانی]]="عملیاتی",(Table26[[#This Row],[تعداد ماموریت شهری]]/7+Table26[[#This Row],[تعداد ماموریت جاده ای]]/3)*0.1+1,0)</f>
        <v>1.6</v>
      </c>
      <c r="N762" s="97">
        <f ca="1">IF(Table26[[#This Row],[جایگاه سازمانی]]="دیسپچ",OFFSET(TblDispatch[[#Headers],[امتیاز]],MATCH(Table26[[#This Row],[تعداد تماس در دوره]]/'تنظیمات دوره'!$B$3,TblDispatch[کف],1),0)*'تنظیمات دوره'!$B$3,0)</f>
        <v>0</v>
      </c>
      <c r="O762" s="97">
        <f>IF(Table26[[#This Row],[جایگاه سازمانی]]="ستاد",(Table26[[#This Row],[تعداد بازدید میدانی در دوره]]/2+Table26[[#This Row],[تعداد فرماندهی حادثه در دوره]])*0.1+1,0)</f>
        <v>0</v>
      </c>
      <c r="P762" s="97">
        <f ca="1">SUM(Table26[[#This Row],[عملکرد دوره عملیاتی]:[عملکرد دوره ستادی]])</f>
        <v>1.6</v>
      </c>
      <c r="Q762" s="95">
        <v>100</v>
      </c>
      <c r="R762" s="95">
        <f ca="1">OFFSET(Table10[[#Headers],[امتیاز]],MATCH(Table26[[#This Row],[رضایت]],Table10[کف],1),0)</f>
        <v>5</v>
      </c>
      <c r="S762" s="97" t="e">
        <f ca="1">(VLOOKUP(Table26[[#This Row],[شماره پرسنلی]],Table1[#All],16,FALSE)+Table26[[#This Row],[امتیاز کارکرد]]+Table26[[#This Row],[امتیاز رضایت]])*Table26[[#This Row],[رتبه کارمند]]*Table26[[#This Row],[امتیاز عملکرد]]</f>
        <v>#N/A</v>
      </c>
      <c r="T762" s="116" t="e">
        <f ca="1">ROUND(Table26[[#This Row],[امتیاز نهایی]]*'تنظیمات دوره'!$B$6,0)</f>
        <v>#N/A</v>
      </c>
      <c r="U762" s="46"/>
    </row>
    <row r="763" spans="1:21" x14ac:dyDescent="0.15">
      <c r="A763" s="42">
        <v>759</v>
      </c>
      <c r="B763" s="93"/>
      <c r="C763" s="106" t="e">
        <f>VLOOKUP(Table26[[#This Row],[شماره پرسنلی]],Table1[[شماره پرسنلی]:[نام خانوادگی]],2,FALSE)&amp; " " &amp; VLOOKUP(Table26[[#This Row],[شماره پرسنلی]],Table1[[شماره پرسنلی]:[نام خانوادگی]],3,FALSE)</f>
        <v>#N/A</v>
      </c>
      <c r="D763" s="94" t="s">
        <v>9</v>
      </c>
      <c r="E763" s="95" t="e">
        <f>VLOOKUP(Table26[[#This Row],[شماره پرسنلی]],Table1[#All],6,FALSE)</f>
        <v>#N/A</v>
      </c>
      <c r="F763" s="96">
        <v>540</v>
      </c>
      <c r="G763" s="97">
        <f>Table26[[#This Row],[کارکرد دوره (ساعت)]]/8*'جداول پایه'!$B$24</f>
        <v>6.75</v>
      </c>
      <c r="H763" s="96">
        <v>0</v>
      </c>
      <c r="I763" s="96">
        <v>36</v>
      </c>
      <c r="J763" s="96">
        <v>0</v>
      </c>
      <c r="K763" s="96">
        <v>0</v>
      </c>
      <c r="L763" s="96">
        <v>0</v>
      </c>
      <c r="M763" s="97">
        <f>IF(Table26[[#This Row],[جایگاه سازمانی]]="عملیاتی",(Table26[[#This Row],[تعداد ماموریت شهری]]/7+Table26[[#This Row],[تعداد ماموریت جاده ای]]/3)*0.1+1,0)</f>
        <v>2.2000000000000002</v>
      </c>
      <c r="N763" s="97">
        <f ca="1">IF(Table26[[#This Row],[جایگاه سازمانی]]="دیسپچ",OFFSET(TblDispatch[[#Headers],[امتیاز]],MATCH(Table26[[#This Row],[تعداد تماس در دوره]]/'تنظیمات دوره'!$B$3,TblDispatch[کف],1),0)*'تنظیمات دوره'!$B$3,0)</f>
        <v>0</v>
      </c>
      <c r="O763" s="97">
        <f>IF(Table26[[#This Row],[جایگاه سازمانی]]="ستاد",(Table26[[#This Row],[تعداد بازدید میدانی در دوره]]/2+Table26[[#This Row],[تعداد فرماندهی حادثه در دوره]])*0.1+1,0)</f>
        <v>0</v>
      </c>
      <c r="P763" s="97">
        <f ca="1">SUM(Table26[[#This Row],[عملکرد دوره عملیاتی]:[عملکرد دوره ستادی]])</f>
        <v>2.2000000000000002</v>
      </c>
      <c r="Q763" s="95">
        <v>100</v>
      </c>
      <c r="R763" s="95">
        <f ca="1">OFFSET(Table10[[#Headers],[امتیاز]],MATCH(Table26[[#This Row],[رضایت]],Table10[کف],1),0)</f>
        <v>5</v>
      </c>
      <c r="S763" s="97" t="e">
        <f ca="1">(VLOOKUP(Table26[[#This Row],[شماره پرسنلی]],Table1[#All],16,FALSE)+Table26[[#This Row],[امتیاز کارکرد]]+Table26[[#This Row],[امتیاز رضایت]])*Table26[[#This Row],[رتبه کارمند]]*Table26[[#This Row],[امتیاز عملکرد]]</f>
        <v>#N/A</v>
      </c>
      <c r="T763" s="116" t="e">
        <f ca="1">ROUND(Table26[[#This Row],[امتیاز نهایی]]*'تنظیمات دوره'!$B$6,0)</f>
        <v>#N/A</v>
      </c>
      <c r="U763" s="46"/>
    </row>
    <row r="764" spans="1:21" x14ac:dyDescent="0.15">
      <c r="A764" s="42">
        <v>760</v>
      </c>
      <c r="B764" s="93"/>
      <c r="C764" s="106" t="e">
        <f>VLOOKUP(Table26[[#This Row],[شماره پرسنلی]],Table1[[شماره پرسنلی]:[نام خانوادگی]],2,FALSE)&amp; " " &amp; VLOOKUP(Table26[[#This Row],[شماره پرسنلی]],Table1[[شماره پرسنلی]:[نام خانوادگی]],3,FALSE)</f>
        <v>#N/A</v>
      </c>
      <c r="D764" s="94" t="s">
        <v>9</v>
      </c>
      <c r="E764" s="95" t="e">
        <f>VLOOKUP(Table26[[#This Row],[شماره پرسنلی]],Table1[#All],6,FALSE)</f>
        <v>#N/A</v>
      </c>
      <c r="F764" s="96">
        <v>468</v>
      </c>
      <c r="G764" s="97">
        <f>Table26[[#This Row],[کارکرد دوره (ساعت)]]/8*'جداول پایه'!$B$24</f>
        <v>5.8500000000000005</v>
      </c>
      <c r="H764" s="96">
        <v>0</v>
      </c>
      <c r="I764" s="96">
        <v>42</v>
      </c>
      <c r="J764" s="96">
        <v>0</v>
      </c>
      <c r="K764" s="96">
        <v>0</v>
      </c>
      <c r="L764" s="96">
        <v>0</v>
      </c>
      <c r="M764" s="97">
        <f>IF(Table26[[#This Row],[جایگاه سازمانی]]="عملیاتی",(Table26[[#This Row],[تعداد ماموریت شهری]]/7+Table26[[#This Row],[تعداد ماموریت جاده ای]]/3)*0.1+1,0)</f>
        <v>2.4000000000000004</v>
      </c>
      <c r="N764" s="97">
        <f ca="1">IF(Table26[[#This Row],[جایگاه سازمانی]]="دیسپچ",OFFSET(TblDispatch[[#Headers],[امتیاز]],MATCH(Table26[[#This Row],[تعداد تماس در دوره]]/'تنظیمات دوره'!$B$3,TblDispatch[کف],1),0)*'تنظیمات دوره'!$B$3,0)</f>
        <v>0</v>
      </c>
      <c r="O764" s="97">
        <f>IF(Table26[[#This Row],[جایگاه سازمانی]]="ستاد",(Table26[[#This Row],[تعداد بازدید میدانی در دوره]]/2+Table26[[#This Row],[تعداد فرماندهی حادثه در دوره]])*0.1+1,0)</f>
        <v>0</v>
      </c>
      <c r="P764" s="97">
        <f ca="1">SUM(Table26[[#This Row],[عملکرد دوره عملیاتی]:[عملکرد دوره ستادی]])</f>
        <v>2.4000000000000004</v>
      </c>
      <c r="Q764" s="95">
        <v>100</v>
      </c>
      <c r="R764" s="95">
        <f ca="1">OFFSET(Table10[[#Headers],[امتیاز]],MATCH(Table26[[#This Row],[رضایت]],Table10[کف],1),0)</f>
        <v>5</v>
      </c>
      <c r="S764" s="97" t="e">
        <f ca="1">(VLOOKUP(Table26[[#This Row],[شماره پرسنلی]],Table1[#All],16,FALSE)+Table26[[#This Row],[امتیاز کارکرد]]+Table26[[#This Row],[امتیاز رضایت]])*Table26[[#This Row],[رتبه کارمند]]*Table26[[#This Row],[امتیاز عملکرد]]</f>
        <v>#N/A</v>
      </c>
      <c r="T764" s="116" t="e">
        <f ca="1">ROUND(Table26[[#This Row],[امتیاز نهایی]]*'تنظیمات دوره'!$B$6,0)</f>
        <v>#N/A</v>
      </c>
      <c r="U764" s="46"/>
    </row>
    <row r="765" spans="1:21" x14ac:dyDescent="0.15">
      <c r="A765" s="42">
        <v>761</v>
      </c>
      <c r="B765" s="108"/>
      <c r="C765" s="109" t="e">
        <f>VLOOKUP(Table26[[#This Row],[شماره پرسنلی]],Table1[[شماره پرسنلی]:[نام خانوادگی]],2,FALSE)&amp; " " &amp; VLOOKUP(Table26[[#This Row],[شماره پرسنلی]],Table1[[شماره پرسنلی]:[نام خانوادگی]],3,FALSE)</f>
        <v>#N/A</v>
      </c>
      <c r="D765" s="109" t="s">
        <v>10</v>
      </c>
      <c r="E765" s="110">
        <v>1</v>
      </c>
      <c r="F765" s="111">
        <v>48</v>
      </c>
      <c r="G765" s="112">
        <f>Table26[[#This Row],[کارکرد دوره (ساعت)]]/8*'جداول پایه'!$B$24</f>
        <v>0.60000000000000009</v>
      </c>
      <c r="H765" s="111">
        <v>0</v>
      </c>
      <c r="I765" s="111">
        <v>0</v>
      </c>
      <c r="J765" s="111">
        <v>652</v>
      </c>
      <c r="K765" s="111">
        <v>0</v>
      </c>
      <c r="L765" s="111">
        <v>0</v>
      </c>
      <c r="M765" s="112">
        <f>IF(Table26[[#This Row],[جایگاه سازمانی]]="عملیاتی",(Table26[[#This Row],[تعداد ماموریت شهری]]/7+Table26[[#This Row],[تعداد ماموریت جاده ای]]/3)*0.1+1,0)</f>
        <v>0</v>
      </c>
      <c r="N765" s="112">
        <f ca="1">IF(Table26[[#This Row],[جایگاه سازمانی]]="دیسپچ",OFFSET(TblDispatch[[#Headers],[امتیاز]],MATCH(Table26[[#This Row],[تعداد تماس در دوره]]/'تنظیمات دوره'!$B$3,TblDispatch[کف],1),0)*'تنظیمات دوره'!$B$3,0)</f>
        <v>0.89999999999999991</v>
      </c>
      <c r="O765" s="112">
        <f>IF(Table26[[#This Row],[جایگاه سازمانی]]="ستاد",(Table26[[#This Row],[تعداد بازدید میدانی در دوره]]/2+Table26[[#This Row],[تعداد فرماندهی حادثه در دوره]])*0.1+1,0)</f>
        <v>0</v>
      </c>
      <c r="P765" s="112">
        <f ca="1">SUM(Table26[[#This Row],[عملکرد دوره عملیاتی]:[عملکرد دوره ستادی]])</f>
        <v>0.89999999999999991</v>
      </c>
      <c r="Q765" s="110">
        <v>90</v>
      </c>
      <c r="R765" s="110">
        <f ca="1">OFFSET(Table10[[#Headers],[امتیاز]],MATCH(Table26[[#This Row],[رضایت]],Table10[کف],1),0)</f>
        <v>3.6</v>
      </c>
      <c r="S765" s="112" t="e">
        <f ca="1">(VLOOKUP(Table26[[#This Row],[شماره پرسنلی]],Table1[#All],16,FALSE)+Table26[[#This Row],[امتیاز کارکرد]]+Table26[[#This Row],[امتیاز رضایت]])*Table26[[#This Row],[رتبه کارمند]]*Table26[[#This Row],[امتیاز عملکرد]]</f>
        <v>#N/A</v>
      </c>
      <c r="T765" s="114" t="e">
        <f ca="1">ROUND(Table26[[#This Row],[امتیاز نهایی]]*'تنظیمات دوره'!$B$6,0)</f>
        <v>#N/A</v>
      </c>
      <c r="U765" s="43"/>
    </row>
    <row r="766" spans="1:21" x14ac:dyDescent="0.15">
      <c r="A766" s="42">
        <v>762</v>
      </c>
      <c r="B766" s="35"/>
      <c r="C766" s="36" t="e">
        <f>VLOOKUP(Table26[[#This Row],[شماره پرسنلی]],Table1[[شماره پرسنلی]:[نام خانوادگی]],2,FALSE)&amp; " " &amp; VLOOKUP(Table26[[#This Row],[شماره پرسنلی]],Table1[[شماره پرسنلی]:[نام خانوادگی]],3,FALSE)</f>
        <v>#N/A</v>
      </c>
      <c r="D766" s="36" t="s">
        <v>10</v>
      </c>
      <c r="E766" s="48">
        <v>1</v>
      </c>
      <c r="F766" s="37">
        <v>79</v>
      </c>
      <c r="G766" s="49">
        <f>Table26[[#This Row],[کارکرد دوره (ساعت)]]/8*'جداول پایه'!$B$24</f>
        <v>0.98750000000000004</v>
      </c>
      <c r="H766" s="37">
        <v>0</v>
      </c>
      <c r="I766" s="37">
        <v>0</v>
      </c>
      <c r="J766" s="37">
        <v>572</v>
      </c>
      <c r="K766" s="37">
        <v>0</v>
      </c>
      <c r="L766" s="37">
        <v>0</v>
      </c>
      <c r="M766" s="49">
        <f>IF(Table26[[#This Row],[جایگاه سازمانی]]="عملیاتی",(Table26[[#This Row],[تعداد ماموریت شهری]]/7+Table26[[#This Row],[تعداد ماموریت جاده ای]]/3)*0.1+1,0)</f>
        <v>0</v>
      </c>
      <c r="N766" s="49">
        <f ca="1">IF(Table26[[#This Row],[جایگاه سازمانی]]="دیسپچ",OFFSET(TblDispatch[[#Headers],[امتیاز]],MATCH(Table26[[#This Row],[تعداد تماس در دوره]]/'تنظیمات دوره'!$B$3,TblDispatch[کف],1),0)*'تنظیمات دوره'!$B$3,0)</f>
        <v>0.89999999999999991</v>
      </c>
      <c r="O766" s="49">
        <f>IF(Table26[[#This Row],[جایگاه سازمانی]]="ستاد",(Table26[[#This Row],[تعداد بازدید میدانی در دوره]]/2+Table26[[#This Row],[تعداد فرماندهی حادثه در دوره]])*0.1+1,0)</f>
        <v>0</v>
      </c>
      <c r="P766" s="49">
        <f ca="1">SUM(Table26[[#This Row],[عملکرد دوره عملیاتی]:[عملکرد دوره ستادی]])</f>
        <v>0.89999999999999991</v>
      </c>
      <c r="Q766" s="48">
        <v>95</v>
      </c>
      <c r="R766" s="48">
        <f ca="1">OFFSET(Table10[[#Headers],[امتیاز]],MATCH(Table26[[#This Row],[رضایت]],Table10[کف],1),0)</f>
        <v>5</v>
      </c>
      <c r="S766" s="49" t="e">
        <f ca="1">(VLOOKUP(Table26[[#This Row],[شماره پرسنلی]],Table1[#All],16,FALSE)+Table26[[#This Row],[امتیاز کارکرد]]+Table26[[#This Row],[امتیاز رضایت]])*Table26[[#This Row],[رتبه کارمند]]*Table26[[#This Row],[امتیاز عملکرد]]</f>
        <v>#N/A</v>
      </c>
      <c r="T766" s="50" t="e">
        <f ca="1">ROUND(Table26[[#This Row],[امتیاز نهایی]]*'تنظیمات دوره'!$B$6,0)</f>
        <v>#N/A</v>
      </c>
      <c r="U766" s="43"/>
    </row>
    <row r="767" spans="1:21" x14ac:dyDescent="0.15">
      <c r="A767" s="42">
        <v>763</v>
      </c>
      <c r="B767" s="35"/>
      <c r="C767" s="36" t="e">
        <f>VLOOKUP(Table26[[#This Row],[شماره پرسنلی]],Table1[[شماره پرسنلی]:[نام خانوادگی]],2,FALSE)&amp; " " &amp; VLOOKUP(Table26[[#This Row],[شماره پرسنلی]],Table1[[شماره پرسنلی]:[نام خانوادگی]],3,FALSE)</f>
        <v>#N/A</v>
      </c>
      <c r="D767" s="36" t="e">
        <f>VLOOKUP(Table26[[#This Row],[شماره پرسنلی]],Table1[#All],7,FALSE)</f>
        <v>#N/A</v>
      </c>
      <c r="E767" s="48" t="e">
        <f>VLOOKUP(Table26[[#This Row],[شماره پرسنلی]],Table1[#All],6,FALSE)</f>
        <v>#N/A</v>
      </c>
      <c r="F767" s="37">
        <v>480</v>
      </c>
      <c r="G767" s="49">
        <f>Table26[[#This Row],[کارکرد دوره (ساعت)]]/8*'جداول پایه'!$B$24</f>
        <v>6</v>
      </c>
      <c r="H767" s="37">
        <v>0</v>
      </c>
      <c r="I767" s="37">
        <v>0</v>
      </c>
      <c r="J767" s="37">
        <v>3869</v>
      </c>
      <c r="K767" s="37">
        <v>0</v>
      </c>
      <c r="L767" s="37">
        <v>0</v>
      </c>
      <c r="M767" s="49" t="e">
        <f>IF(Table26[[#This Row],[جایگاه سازمانی]]="عملیاتی",(Table26[[#This Row],[تعداد ماموریت شهری]]/7+Table26[[#This Row],[تعداد ماموریت جاده ای]]/3)*0.1+1,0)</f>
        <v>#N/A</v>
      </c>
      <c r="N767" s="49" t="e">
        <f ca="1">IF(Table26[[#This Row],[جایگاه سازمانی]]="دیسپچ",OFFSET(TblDispatch[[#Headers],[امتیاز]],MATCH(Table26[[#This Row],[تعداد تماس در دوره]]/'تنظیمات دوره'!$B$3,TblDispatch[کف],1),0)*'تنظیمات دوره'!$B$3,0)</f>
        <v>#N/A</v>
      </c>
      <c r="O767" s="49" t="e">
        <f>IF(Table26[[#This Row],[جایگاه سازمانی]]="ستاد",(Table26[[#This Row],[تعداد بازدید میدانی در دوره]]/2+Table26[[#This Row],[تعداد فرماندهی حادثه در دوره]])*0.1+1,0)</f>
        <v>#N/A</v>
      </c>
      <c r="P767" s="49" t="e">
        <f>SUM(Table26[[#This Row],[عملکرد دوره عملیاتی]:[عملکرد دوره ستادی]])</f>
        <v>#N/A</v>
      </c>
      <c r="Q767" s="48">
        <v>95</v>
      </c>
      <c r="R767" s="48">
        <f ca="1">OFFSET(Table10[[#Headers],[امتیاز]],MATCH(Table26[[#This Row],[رضایت]],Table10[کف],1),0)</f>
        <v>5</v>
      </c>
      <c r="S767" s="49" t="e">
        <f ca="1">(VLOOKUP(Table26[[#This Row],[شماره پرسنلی]],Table1[#All],16,FALSE)+Table26[[#This Row],[امتیاز کارکرد]]+Table26[[#This Row],[امتیاز رضایت]])*Table26[[#This Row],[رتبه کارمند]]*Table26[[#This Row],[امتیاز عملکرد]]</f>
        <v>#N/A</v>
      </c>
      <c r="T767" s="50" t="e">
        <f ca="1">ROUND(Table26[[#This Row],[امتیاز نهایی]]*'تنظیمات دوره'!$B$6,0)</f>
        <v>#N/A</v>
      </c>
      <c r="U767" s="43"/>
    </row>
    <row r="768" spans="1:21" x14ac:dyDescent="0.15">
      <c r="A768" s="42">
        <v>764</v>
      </c>
      <c r="B768" s="35"/>
      <c r="C768" s="36" t="e">
        <f>VLOOKUP(Table26[[#This Row],[شماره پرسنلی]],Table1[[شماره پرسنلی]:[نام خانوادگی]],2,FALSE)&amp; " " &amp; VLOOKUP(Table26[[#This Row],[شماره پرسنلی]],Table1[[شماره پرسنلی]:[نام خانوادگی]],3,FALSE)</f>
        <v>#N/A</v>
      </c>
      <c r="D768" s="36" t="e">
        <f>VLOOKUP(Table26[[#This Row],[شماره پرسنلی]],Table1[#All],7,FALSE)</f>
        <v>#N/A</v>
      </c>
      <c r="E768" s="48" t="e">
        <f>VLOOKUP(Table26[[#This Row],[شماره پرسنلی]],Table1[#All],6,FALSE)</f>
        <v>#N/A</v>
      </c>
      <c r="F768" s="37">
        <v>480</v>
      </c>
      <c r="G768" s="49">
        <f>Table26[[#This Row],[کارکرد دوره (ساعت)]]/8*'جداول پایه'!$B$24</f>
        <v>6</v>
      </c>
      <c r="H768" s="37">
        <v>0</v>
      </c>
      <c r="I768" s="37">
        <v>0</v>
      </c>
      <c r="J768" s="37">
        <v>3918</v>
      </c>
      <c r="K768" s="37">
        <v>0</v>
      </c>
      <c r="L768" s="37">
        <v>0</v>
      </c>
      <c r="M768" s="49" t="e">
        <f>IF(Table26[[#This Row],[جایگاه سازمانی]]="عملیاتی",(Table26[[#This Row],[تعداد ماموریت شهری]]/7+Table26[[#This Row],[تعداد ماموریت جاده ای]]/3)*0.1+1,0)</f>
        <v>#N/A</v>
      </c>
      <c r="N768" s="49" t="e">
        <f ca="1">IF(Table26[[#This Row],[جایگاه سازمانی]]="دیسپچ",OFFSET(TblDispatch[[#Headers],[امتیاز]],MATCH(Table26[[#This Row],[تعداد تماس در دوره]]/'تنظیمات دوره'!$B$3,TblDispatch[کف],1),0)*'تنظیمات دوره'!$B$3,0)</f>
        <v>#N/A</v>
      </c>
      <c r="O768" s="49" t="e">
        <f>IF(Table26[[#This Row],[جایگاه سازمانی]]="ستاد",(Table26[[#This Row],[تعداد بازدید میدانی در دوره]]/2+Table26[[#This Row],[تعداد فرماندهی حادثه در دوره]])*0.1+1,0)</f>
        <v>#N/A</v>
      </c>
      <c r="P768" s="49" t="e">
        <f>SUM(Table26[[#This Row],[عملکرد دوره عملیاتی]:[عملکرد دوره ستادی]])</f>
        <v>#N/A</v>
      </c>
      <c r="Q768" s="48">
        <v>90</v>
      </c>
      <c r="R768" s="48">
        <f ca="1">OFFSET(Table10[[#Headers],[امتیاز]],MATCH(Table26[[#This Row],[رضایت]],Table10[کف],1),0)</f>
        <v>3.6</v>
      </c>
      <c r="S768" s="49" t="e">
        <f ca="1">(VLOOKUP(Table26[[#This Row],[شماره پرسنلی]],Table1[#All],16,FALSE)+Table26[[#This Row],[امتیاز کارکرد]]+Table26[[#This Row],[امتیاز رضایت]])*Table26[[#This Row],[رتبه کارمند]]*Table26[[#This Row],[امتیاز عملکرد]]</f>
        <v>#N/A</v>
      </c>
      <c r="T768" s="50" t="e">
        <f ca="1">ROUND(Table26[[#This Row],[امتیاز نهایی]]*'تنظیمات دوره'!$B$6,0)</f>
        <v>#N/A</v>
      </c>
      <c r="U768" s="43"/>
    </row>
    <row r="769" spans="1:21" x14ac:dyDescent="0.15">
      <c r="A769" s="42">
        <v>765</v>
      </c>
      <c r="B769" s="35"/>
      <c r="C769" s="36" t="e">
        <f>VLOOKUP(Table26[[#This Row],[شماره پرسنلی]],Table1[[شماره پرسنلی]:[نام خانوادگی]],2,FALSE)&amp; " " &amp; VLOOKUP(Table26[[#This Row],[شماره پرسنلی]],Table1[[شماره پرسنلی]:[نام خانوادگی]],3,FALSE)</f>
        <v>#N/A</v>
      </c>
      <c r="D769" s="36" t="e">
        <f>VLOOKUP(Table26[[#This Row],[شماره پرسنلی]],Table1[#All],7,FALSE)</f>
        <v>#N/A</v>
      </c>
      <c r="E769" s="48" t="e">
        <f>VLOOKUP(Table26[[#This Row],[شماره پرسنلی]],Table1[#All],6,FALSE)</f>
        <v>#N/A</v>
      </c>
      <c r="F769" s="37">
        <v>528</v>
      </c>
      <c r="G769" s="49">
        <f>Table26[[#This Row],[کارکرد دوره (ساعت)]]/8*'جداول پایه'!$B$24</f>
        <v>6.6000000000000005</v>
      </c>
      <c r="H769" s="37">
        <v>0</v>
      </c>
      <c r="I769" s="37">
        <v>0</v>
      </c>
      <c r="J769" s="37">
        <v>4269</v>
      </c>
      <c r="K769" s="37">
        <v>0</v>
      </c>
      <c r="L769" s="37">
        <v>0</v>
      </c>
      <c r="M769" s="49" t="e">
        <f>IF(Table26[[#This Row],[جایگاه سازمانی]]="عملیاتی",(Table26[[#This Row],[تعداد ماموریت شهری]]/7+Table26[[#This Row],[تعداد ماموریت جاده ای]]/3)*0.1+1,0)</f>
        <v>#N/A</v>
      </c>
      <c r="N769" s="49" t="e">
        <f ca="1">IF(Table26[[#This Row],[جایگاه سازمانی]]="دیسپچ",OFFSET(TblDispatch[[#Headers],[امتیاز]],MATCH(Table26[[#This Row],[تعداد تماس در دوره]]/'تنظیمات دوره'!$B$3,TblDispatch[کف],1),0)*'تنظیمات دوره'!$B$3,0)</f>
        <v>#N/A</v>
      </c>
      <c r="O769" s="49" t="e">
        <f>IF(Table26[[#This Row],[جایگاه سازمانی]]="ستاد",(Table26[[#This Row],[تعداد بازدید میدانی در دوره]]/2+Table26[[#This Row],[تعداد فرماندهی حادثه در دوره]])*0.1+1,0)</f>
        <v>#N/A</v>
      </c>
      <c r="P769" s="49" t="e">
        <f>SUM(Table26[[#This Row],[عملکرد دوره عملیاتی]:[عملکرد دوره ستادی]])</f>
        <v>#N/A</v>
      </c>
      <c r="Q769" s="48">
        <v>90</v>
      </c>
      <c r="R769" s="48">
        <f ca="1">OFFSET(Table10[[#Headers],[امتیاز]],MATCH(Table26[[#This Row],[رضایت]],Table10[کف],1),0)</f>
        <v>3.6</v>
      </c>
      <c r="S769" s="49" t="e">
        <f ca="1">(VLOOKUP(Table26[[#This Row],[شماره پرسنلی]],Table1[#All],16,FALSE)+Table26[[#This Row],[امتیاز کارکرد]]+Table26[[#This Row],[امتیاز رضایت]])*Table26[[#This Row],[رتبه کارمند]]*Table26[[#This Row],[امتیاز عملکرد]]</f>
        <v>#N/A</v>
      </c>
      <c r="T769" s="50" t="e">
        <f ca="1">ROUND(Table26[[#This Row],[امتیاز نهایی]]*'تنظیمات دوره'!$B$6,0)</f>
        <v>#N/A</v>
      </c>
      <c r="U769" s="43"/>
    </row>
    <row r="770" spans="1:21" x14ac:dyDescent="0.15">
      <c r="A770" s="42">
        <v>766</v>
      </c>
      <c r="B770" s="35"/>
      <c r="C770" s="36" t="e">
        <f>VLOOKUP(Table26[[#This Row],[شماره پرسنلی]],Table1[[شماره پرسنلی]:[نام خانوادگی]],2,FALSE)&amp; " " &amp; VLOOKUP(Table26[[#This Row],[شماره پرسنلی]],Table1[[شماره پرسنلی]:[نام خانوادگی]],3,FALSE)</f>
        <v>#N/A</v>
      </c>
      <c r="D770" s="36" t="e">
        <f>VLOOKUP(Table26[[#This Row],[شماره پرسنلی]],Table1[#All],7,FALSE)</f>
        <v>#N/A</v>
      </c>
      <c r="E770" s="48" t="e">
        <f>VLOOKUP(Table26[[#This Row],[شماره پرسنلی]],Table1[#All],6,FALSE)</f>
        <v>#N/A</v>
      </c>
      <c r="F770" s="37">
        <v>632</v>
      </c>
      <c r="G770" s="49">
        <f>Table26[[#This Row],[کارکرد دوره (ساعت)]]/8*'جداول پایه'!$B$24</f>
        <v>7.9</v>
      </c>
      <c r="H770" s="37">
        <v>0</v>
      </c>
      <c r="I770" s="37">
        <v>0</v>
      </c>
      <c r="J770" s="37">
        <v>4400</v>
      </c>
      <c r="K770" s="37">
        <v>0</v>
      </c>
      <c r="L770" s="37">
        <v>0</v>
      </c>
      <c r="M770" s="49" t="e">
        <f>IF(Table26[[#This Row],[جایگاه سازمانی]]="عملیاتی",(Table26[[#This Row],[تعداد ماموریت شهری]]/7+Table26[[#This Row],[تعداد ماموریت جاده ای]]/3)*0.1+1,0)</f>
        <v>#N/A</v>
      </c>
      <c r="N770" s="49" t="e">
        <f ca="1">IF(Table26[[#This Row],[جایگاه سازمانی]]="دیسپچ",OFFSET(TblDispatch[[#Headers],[امتیاز]],MATCH(Table26[[#This Row],[تعداد تماس در دوره]]/'تنظیمات دوره'!$B$3,TblDispatch[کف],1),0)*'تنظیمات دوره'!$B$3,0)</f>
        <v>#N/A</v>
      </c>
      <c r="O770" s="49" t="e">
        <f>IF(Table26[[#This Row],[جایگاه سازمانی]]="ستاد",(Table26[[#This Row],[تعداد بازدید میدانی در دوره]]/2+Table26[[#This Row],[تعداد فرماندهی حادثه در دوره]])*0.1+1,0)</f>
        <v>#N/A</v>
      </c>
      <c r="P770" s="49" t="e">
        <f>SUM(Table26[[#This Row],[عملکرد دوره عملیاتی]:[عملکرد دوره ستادی]])</f>
        <v>#N/A</v>
      </c>
      <c r="Q770" s="48">
        <v>95</v>
      </c>
      <c r="R770" s="48">
        <f ca="1">OFFSET(Table10[[#Headers],[امتیاز]],MATCH(Table26[[#This Row],[رضایت]],Table10[کف],1),0)</f>
        <v>5</v>
      </c>
      <c r="S770" s="49" t="e">
        <f ca="1">(VLOOKUP(Table26[[#This Row],[شماره پرسنلی]],Table1[#All],16,FALSE)+Table26[[#This Row],[امتیاز کارکرد]]+Table26[[#This Row],[امتیاز رضایت]])*Table26[[#This Row],[رتبه کارمند]]*Table26[[#This Row],[امتیاز عملکرد]]</f>
        <v>#N/A</v>
      </c>
      <c r="T770" s="50" t="e">
        <f ca="1">ROUND(Table26[[#This Row],[امتیاز نهایی]]*'تنظیمات دوره'!$B$6,0)</f>
        <v>#N/A</v>
      </c>
      <c r="U770" s="43"/>
    </row>
    <row r="771" spans="1:21" x14ac:dyDescent="0.15">
      <c r="A771" s="42">
        <v>767</v>
      </c>
      <c r="B771" s="35"/>
      <c r="C771" s="36" t="e">
        <f>VLOOKUP(Table26[[#This Row],[شماره پرسنلی]],Table1[[شماره پرسنلی]:[نام خانوادگی]],2,FALSE)&amp; " " &amp; VLOOKUP(Table26[[#This Row],[شماره پرسنلی]],Table1[[شماره پرسنلی]:[نام خانوادگی]],3,FALSE)</f>
        <v>#N/A</v>
      </c>
      <c r="D771" s="36" t="e">
        <f>VLOOKUP(Table26[[#This Row],[شماره پرسنلی]],Table1[#All],7,FALSE)</f>
        <v>#N/A</v>
      </c>
      <c r="E771" s="48" t="e">
        <f>VLOOKUP(Table26[[#This Row],[شماره پرسنلی]],Table1[#All],6,FALSE)</f>
        <v>#N/A</v>
      </c>
      <c r="F771" s="37">
        <v>528</v>
      </c>
      <c r="G771" s="49">
        <f>Table26[[#This Row],[کارکرد دوره (ساعت)]]/8*'جداول پایه'!$B$24</f>
        <v>6.6000000000000005</v>
      </c>
      <c r="H771" s="37">
        <v>0</v>
      </c>
      <c r="I771" s="37">
        <v>0</v>
      </c>
      <c r="J771" s="37">
        <v>4355</v>
      </c>
      <c r="K771" s="37">
        <v>0</v>
      </c>
      <c r="L771" s="37">
        <v>0</v>
      </c>
      <c r="M771" s="49" t="e">
        <f>IF(Table26[[#This Row],[جایگاه سازمانی]]="عملیاتی",(Table26[[#This Row],[تعداد ماموریت شهری]]/7+Table26[[#This Row],[تعداد ماموریت جاده ای]]/3)*0.1+1,0)</f>
        <v>#N/A</v>
      </c>
      <c r="N771" s="49" t="e">
        <f ca="1">IF(Table26[[#This Row],[جایگاه سازمانی]]="دیسپچ",OFFSET(TblDispatch[[#Headers],[امتیاز]],MATCH(Table26[[#This Row],[تعداد تماس در دوره]]/'تنظیمات دوره'!$B$3,TblDispatch[کف],1),0)*'تنظیمات دوره'!$B$3,0)</f>
        <v>#N/A</v>
      </c>
      <c r="O771" s="49" t="e">
        <f>IF(Table26[[#This Row],[جایگاه سازمانی]]="ستاد",(Table26[[#This Row],[تعداد بازدید میدانی در دوره]]/2+Table26[[#This Row],[تعداد فرماندهی حادثه در دوره]])*0.1+1,0)</f>
        <v>#N/A</v>
      </c>
      <c r="P771" s="49" t="e">
        <f>SUM(Table26[[#This Row],[عملکرد دوره عملیاتی]:[عملکرد دوره ستادی]])</f>
        <v>#N/A</v>
      </c>
      <c r="Q771" s="48">
        <v>95</v>
      </c>
      <c r="R771" s="48">
        <f ca="1">OFFSET(Table10[[#Headers],[امتیاز]],MATCH(Table26[[#This Row],[رضایت]],Table10[کف],1),0)</f>
        <v>5</v>
      </c>
      <c r="S771" s="49" t="e">
        <f ca="1">(VLOOKUP(Table26[[#This Row],[شماره پرسنلی]],Table1[#All],16,FALSE)+Table26[[#This Row],[امتیاز کارکرد]]+Table26[[#This Row],[امتیاز رضایت]])*Table26[[#This Row],[رتبه کارمند]]*Table26[[#This Row],[امتیاز عملکرد]]</f>
        <v>#N/A</v>
      </c>
      <c r="T771" s="50" t="e">
        <f ca="1">ROUND(Table26[[#This Row],[امتیاز نهایی]]*'تنظیمات دوره'!$B$6,0)</f>
        <v>#N/A</v>
      </c>
      <c r="U771" s="43"/>
    </row>
    <row r="772" spans="1:21" x14ac:dyDescent="0.15">
      <c r="A772" s="42">
        <v>768</v>
      </c>
      <c r="B772" s="35"/>
      <c r="C772" s="36" t="e">
        <f>VLOOKUP(Table26[[#This Row],[شماره پرسنلی]],Table1[[شماره پرسنلی]:[نام خانوادگی]],2,FALSE)&amp; " " &amp; VLOOKUP(Table26[[#This Row],[شماره پرسنلی]],Table1[[شماره پرسنلی]:[نام خانوادگی]],3,FALSE)</f>
        <v>#N/A</v>
      </c>
      <c r="D772" s="36" t="e">
        <f>VLOOKUP(Table26[[#This Row],[شماره پرسنلی]],Table1[#All],7,FALSE)</f>
        <v>#N/A</v>
      </c>
      <c r="E772" s="48" t="e">
        <f>VLOOKUP(Table26[[#This Row],[شماره پرسنلی]],Table1[#All],6,FALSE)</f>
        <v>#N/A</v>
      </c>
      <c r="F772" s="37">
        <v>704</v>
      </c>
      <c r="G772" s="49">
        <f>Table26[[#This Row],[کارکرد دوره (ساعت)]]/8*'جداول پایه'!$B$24</f>
        <v>8.8000000000000007</v>
      </c>
      <c r="H772" s="37">
        <v>0</v>
      </c>
      <c r="I772" s="37">
        <v>0</v>
      </c>
      <c r="J772" s="37">
        <v>3904</v>
      </c>
      <c r="K772" s="37">
        <v>0</v>
      </c>
      <c r="L772" s="37">
        <v>0</v>
      </c>
      <c r="M772" s="49" t="e">
        <f>IF(Table26[[#This Row],[جایگاه سازمانی]]="عملیاتی",(Table26[[#This Row],[تعداد ماموریت شهری]]/7+Table26[[#This Row],[تعداد ماموریت جاده ای]]/3)*0.1+1,0)</f>
        <v>#N/A</v>
      </c>
      <c r="N772" s="49" t="e">
        <f ca="1">IF(Table26[[#This Row],[جایگاه سازمانی]]="دیسپچ",OFFSET(TblDispatch[[#Headers],[امتیاز]],MATCH(Table26[[#This Row],[تعداد تماس در دوره]]/'تنظیمات دوره'!$B$3,TblDispatch[کف],1),0)*'تنظیمات دوره'!$B$3,0)</f>
        <v>#N/A</v>
      </c>
      <c r="O772" s="49" t="e">
        <f>IF(Table26[[#This Row],[جایگاه سازمانی]]="ستاد",(Table26[[#This Row],[تعداد بازدید میدانی در دوره]]/2+Table26[[#This Row],[تعداد فرماندهی حادثه در دوره]])*0.1+1,0)</f>
        <v>#N/A</v>
      </c>
      <c r="P772" s="49" t="e">
        <f>SUM(Table26[[#This Row],[عملکرد دوره عملیاتی]:[عملکرد دوره ستادی]])</f>
        <v>#N/A</v>
      </c>
      <c r="Q772" s="48">
        <v>95</v>
      </c>
      <c r="R772" s="48">
        <f ca="1">OFFSET(Table10[[#Headers],[امتیاز]],MATCH(Table26[[#This Row],[رضایت]],Table10[کف],1),0)</f>
        <v>5</v>
      </c>
      <c r="S772" s="49" t="e">
        <f ca="1">(VLOOKUP(Table26[[#This Row],[شماره پرسنلی]],Table1[#All],16,FALSE)+Table26[[#This Row],[امتیاز کارکرد]]+Table26[[#This Row],[امتیاز رضایت]])*Table26[[#This Row],[رتبه کارمند]]*Table26[[#This Row],[امتیاز عملکرد]]</f>
        <v>#N/A</v>
      </c>
      <c r="T772" s="50" t="e">
        <f ca="1">ROUND(Table26[[#This Row],[امتیاز نهایی]]*'تنظیمات دوره'!$B$6,0)</f>
        <v>#N/A</v>
      </c>
      <c r="U772" s="43"/>
    </row>
    <row r="773" spans="1:21" x14ac:dyDescent="0.15">
      <c r="A773" s="42">
        <v>769</v>
      </c>
      <c r="B773" s="35"/>
      <c r="C773" s="36" t="e">
        <f>VLOOKUP(Table26[[#This Row],[شماره پرسنلی]],Table1[[شماره پرسنلی]:[نام خانوادگی]],2,FALSE)&amp; " " &amp; VLOOKUP(Table26[[#This Row],[شماره پرسنلی]],Table1[[شماره پرسنلی]:[نام خانوادگی]],3,FALSE)</f>
        <v>#N/A</v>
      </c>
      <c r="D773" s="36" t="e">
        <f>VLOOKUP(Table26[[#This Row],[شماره پرسنلی]],Table1[#All],7,FALSE)</f>
        <v>#N/A</v>
      </c>
      <c r="E773" s="48" t="e">
        <f>VLOOKUP(Table26[[#This Row],[شماره پرسنلی]],Table1[#All],6,FALSE)</f>
        <v>#N/A</v>
      </c>
      <c r="F773" s="37">
        <v>620</v>
      </c>
      <c r="G773" s="49">
        <f>Table26[[#This Row],[کارکرد دوره (ساعت)]]/8*'جداول پایه'!$B$24</f>
        <v>7.75</v>
      </c>
      <c r="H773" s="37">
        <v>0</v>
      </c>
      <c r="I773" s="37">
        <v>0</v>
      </c>
      <c r="J773" s="37">
        <v>3027</v>
      </c>
      <c r="K773" s="37">
        <v>0</v>
      </c>
      <c r="L773" s="37">
        <v>0</v>
      </c>
      <c r="M773" s="49" t="e">
        <f>IF(Table26[[#This Row],[جایگاه سازمانی]]="عملیاتی",(Table26[[#This Row],[تعداد ماموریت شهری]]/7+Table26[[#This Row],[تعداد ماموریت جاده ای]]/3)*0.1+1,0)</f>
        <v>#N/A</v>
      </c>
      <c r="N773" s="49" t="e">
        <f ca="1">IF(Table26[[#This Row],[جایگاه سازمانی]]="دیسپچ",OFFSET(TblDispatch[[#Headers],[امتیاز]],MATCH(Table26[[#This Row],[تعداد تماس در دوره]]/'تنظیمات دوره'!$B$3,TblDispatch[کف],1),0)*'تنظیمات دوره'!$B$3,0)</f>
        <v>#N/A</v>
      </c>
      <c r="O773" s="49" t="e">
        <f>IF(Table26[[#This Row],[جایگاه سازمانی]]="ستاد",(Table26[[#This Row],[تعداد بازدید میدانی در دوره]]/2+Table26[[#This Row],[تعداد فرماندهی حادثه در دوره]])*0.1+1,0)</f>
        <v>#N/A</v>
      </c>
      <c r="P773" s="49" t="e">
        <f>SUM(Table26[[#This Row],[عملکرد دوره عملیاتی]:[عملکرد دوره ستادی]])</f>
        <v>#N/A</v>
      </c>
      <c r="Q773" s="48">
        <v>95</v>
      </c>
      <c r="R773" s="48">
        <f ca="1">OFFSET(Table10[[#Headers],[امتیاز]],MATCH(Table26[[#This Row],[رضایت]],Table10[کف],1),0)</f>
        <v>5</v>
      </c>
      <c r="S773" s="49" t="e">
        <f ca="1">(VLOOKUP(Table26[[#This Row],[شماره پرسنلی]],Table1[#All],16,FALSE)+Table26[[#This Row],[امتیاز کارکرد]]+Table26[[#This Row],[امتیاز رضایت]])*Table26[[#This Row],[رتبه کارمند]]*Table26[[#This Row],[امتیاز عملکرد]]</f>
        <v>#N/A</v>
      </c>
      <c r="T773" s="50" t="e">
        <f ca="1">ROUND(Table26[[#This Row],[امتیاز نهایی]]*'تنظیمات دوره'!$B$6,0)</f>
        <v>#N/A</v>
      </c>
      <c r="U773" s="43"/>
    </row>
    <row r="774" spans="1:21" x14ac:dyDescent="0.15">
      <c r="A774" s="42">
        <v>770</v>
      </c>
      <c r="B774" s="35"/>
      <c r="C774" s="36" t="e">
        <f>VLOOKUP(Table26[[#This Row],[شماره پرسنلی]],Table1[[شماره پرسنلی]:[نام خانوادگی]],2,FALSE)&amp; " " &amp; VLOOKUP(Table26[[#This Row],[شماره پرسنلی]],Table1[[شماره پرسنلی]:[نام خانوادگی]],3,FALSE)</f>
        <v>#N/A</v>
      </c>
      <c r="D774" s="36" t="e">
        <f>VLOOKUP(Table26[[#This Row],[شماره پرسنلی]],Table1[#All],7,FALSE)</f>
        <v>#N/A</v>
      </c>
      <c r="E774" s="48" t="e">
        <f>VLOOKUP(Table26[[#This Row],[شماره پرسنلی]],Table1[#All],6,FALSE)</f>
        <v>#N/A</v>
      </c>
      <c r="F774" s="37">
        <v>456</v>
      </c>
      <c r="G774" s="49">
        <f>Table26[[#This Row],[کارکرد دوره (ساعت)]]/8*'جداول پایه'!$B$24</f>
        <v>5.7</v>
      </c>
      <c r="H774" s="37">
        <v>0</v>
      </c>
      <c r="I774" s="37">
        <v>0</v>
      </c>
      <c r="J774" s="37">
        <v>3757</v>
      </c>
      <c r="K774" s="37">
        <v>0</v>
      </c>
      <c r="L774" s="37">
        <v>0</v>
      </c>
      <c r="M774" s="49" t="e">
        <f>IF(Table26[[#This Row],[جایگاه سازمانی]]="عملیاتی",(Table26[[#This Row],[تعداد ماموریت شهری]]/7+Table26[[#This Row],[تعداد ماموریت جاده ای]]/3)*0.1+1,0)</f>
        <v>#N/A</v>
      </c>
      <c r="N774" s="49" t="e">
        <f ca="1">IF(Table26[[#This Row],[جایگاه سازمانی]]="دیسپچ",OFFSET(TblDispatch[[#Headers],[امتیاز]],MATCH(Table26[[#This Row],[تعداد تماس در دوره]]/'تنظیمات دوره'!$B$3,TblDispatch[کف],1),0)*'تنظیمات دوره'!$B$3,0)</f>
        <v>#N/A</v>
      </c>
      <c r="O774" s="49" t="e">
        <f>IF(Table26[[#This Row],[جایگاه سازمانی]]="ستاد",(Table26[[#This Row],[تعداد بازدید میدانی در دوره]]/2+Table26[[#This Row],[تعداد فرماندهی حادثه در دوره]])*0.1+1,0)</f>
        <v>#N/A</v>
      </c>
      <c r="P774" s="49" t="e">
        <f>SUM(Table26[[#This Row],[عملکرد دوره عملیاتی]:[عملکرد دوره ستادی]])</f>
        <v>#N/A</v>
      </c>
      <c r="Q774" s="48">
        <v>90</v>
      </c>
      <c r="R774" s="48">
        <f ca="1">OFFSET(Table10[[#Headers],[امتیاز]],MATCH(Table26[[#This Row],[رضایت]],Table10[کف],1),0)</f>
        <v>3.6</v>
      </c>
      <c r="S774" s="49" t="e">
        <f ca="1">(VLOOKUP(Table26[[#This Row],[شماره پرسنلی]],Table1[#All],16,FALSE)+Table26[[#This Row],[امتیاز کارکرد]]+Table26[[#This Row],[امتیاز رضایت]])*Table26[[#This Row],[رتبه کارمند]]*Table26[[#This Row],[امتیاز عملکرد]]</f>
        <v>#N/A</v>
      </c>
      <c r="T774" s="50" t="e">
        <f ca="1">ROUND(Table26[[#This Row],[امتیاز نهایی]]*'تنظیمات دوره'!$B$6,0)</f>
        <v>#N/A</v>
      </c>
      <c r="U774" s="43"/>
    </row>
    <row r="775" spans="1:21" x14ac:dyDescent="0.15">
      <c r="A775" s="42">
        <v>771</v>
      </c>
      <c r="B775" s="35"/>
      <c r="C775" s="36" t="e">
        <f>VLOOKUP(Table26[[#This Row],[شماره پرسنلی]],Table1[[شماره پرسنلی]:[نام خانوادگی]],2,FALSE)&amp; " " &amp; VLOOKUP(Table26[[#This Row],[شماره پرسنلی]],Table1[[شماره پرسنلی]:[نام خانوادگی]],3,FALSE)</f>
        <v>#N/A</v>
      </c>
      <c r="D775" s="36" t="e">
        <f>VLOOKUP(Table26[[#This Row],[شماره پرسنلی]],Table1[#All],7,FALSE)</f>
        <v>#N/A</v>
      </c>
      <c r="E775" s="48" t="e">
        <f>VLOOKUP(Table26[[#This Row],[شماره پرسنلی]],Table1[#All],6,FALSE)</f>
        <v>#N/A</v>
      </c>
      <c r="F775" s="37">
        <v>578</v>
      </c>
      <c r="G775" s="49">
        <f>Table26[[#This Row],[کارکرد دوره (ساعت)]]/8*'جداول پایه'!$B$24</f>
        <v>7.2250000000000005</v>
      </c>
      <c r="H775" s="37">
        <v>0</v>
      </c>
      <c r="I775" s="37">
        <v>0</v>
      </c>
      <c r="J775" s="37">
        <v>2104</v>
      </c>
      <c r="K775" s="37">
        <v>0</v>
      </c>
      <c r="L775" s="37">
        <v>0</v>
      </c>
      <c r="M775" s="49" t="e">
        <f>IF(Table26[[#This Row],[جایگاه سازمانی]]="عملیاتی",(Table26[[#This Row],[تعداد ماموریت شهری]]/7+Table26[[#This Row],[تعداد ماموریت جاده ای]]/3)*0.1+1,0)</f>
        <v>#N/A</v>
      </c>
      <c r="N775" s="49" t="e">
        <f ca="1">IF(Table26[[#This Row],[جایگاه سازمانی]]="دیسپچ",OFFSET(TblDispatch[[#Headers],[امتیاز]],MATCH(Table26[[#This Row],[تعداد تماس در دوره]]/'تنظیمات دوره'!$B$3,TblDispatch[کف],1),0)*'تنظیمات دوره'!$B$3,0)</f>
        <v>#N/A</v>
      </c>
      <c r="O775" s="49" t="e">
        <f>IF(Table26[[#This Row],[جایگاه سازمانی]]="ستاد",(Table26[[#This Row],[تعداد بازدید میدانی در دوره]]/2+Table26[[#This Row],[تعداد فرماندهی حادثه در دوره]])*0.1+1,0)</f>
        <v>#N/A</v>
      </c>
      <c r="P775" s="49" t="e">
        <f>SUM(Table26[[#This Row],[عملکرد دوره عملیاتی]:[عملکرد دوره ستادی]])</f>
        <v>#N/A</v>
      </c>
      <c r="Q775" s="48">
        <v>95</v>
      </c>
      <c r="R775" s="48">
        <f ca="1">OFFSET(Table10[[#Headers],[امتیاز]],MATCH(Table26[[#This Row],[رضایت]],Table10[کف],1),0)</f>
        <v>5</v>
      </c>
      <c r="S775" s="49" t="e">
        <f ca="1">(VLOOKUP(Table26[[#This Row],[شماره پرسنلی]],Table1[#All],16,FALSE)+Table26[[#This Row],[امتیاز کارکرد]]+Table26[[#This Row],[امتیاز رضایت]])*Table26[[#This Row],[رتبه کارمند]]*Table26[[#This Row],[امتیاز عملکرد]]</f>
        <v>#N/A</v>
      </c>
      <c r="T775" s="50" t="e">
        <f ca="1">ROUND(Table26[[#This Row],[امتیاز نهایی]]*'تنظیمات دوره'!$B$6,0)</f>
        <v>#N/A</v>
      </c>
      <c r="U775" s="43"/>
    </row>
    <row r="776" spans="1:21" x14ac:dyDescent="0.15">
      <c r="A776" s="42">
        <v>773</v>
      </c>
      <c r="B776" s="35"/>
      <c r="C776" s="36" t="e">
        <f>VLOOKUP(Table26[[#This Row],[شماره پرسنلی]],Table1[[شماره پرسنلی]:[نام خانوادگی]],2,FALSE)&amp; " " &amp; VLOOKUP(Table26[[#This Row],[شماره پرسنلی]],Table1[[شماره پرسنلی]:[نام خانوادگی]],3,FALSE)</f>
        <v>#N/A</v>
      </c>
      <c r="D776" s="36" t="e">
        <f>VLOOKUP(Table26[[#This Row],[شماره پرسنلی]],Table1[#All],7,FALSE)</f>
        <v>#N/A</v>
      </c>
      <c r="E776" s="48" t="e">
        <f>VLOOKUP(Table26[[#This Row],[شماره پرسنلی]],Table1[#All],6,FALSE)</f>
        <v>#N/A</v>
      </c>
      <c r="F776" s="37">
        <v>496</v>
      </c>
      <c r="G776" s="49">
        <f>Table26[[#This Row],[کارکرد دوره (ساعت)]]/8*'جداول پایه'!$B$24</f>
        <v>6.2</v>
      </c>
      <c r="H776" s="37">
        <v>0</v>
      </c>
      <c r="I776" s="37">
        <v>0</v>
      </c>
      <c r="J776" s="37">
        <v>2707</v>
      </c>
      <c r="K776" s="37">
        <v>0</v>
      </c>
      <c r="L776" s="37">
        <v>0</v>
      </c>
      <c r="M776" s="49" t="e">
        <f>IF(Table26[[#This Row],[جایگاه سازمانی]]="عملیاتی",(Table26[[#This Row],[تعداد ماموریت شهری]]/7+Table26[[#This Row],[تعداد ماموریت جاده ای]]/3)*0.1+1,0)</f>
        <v>#N/A</v>
      </c>
      <c r="N776" s="49" t="e">
        <f ca="1">IF(Table26[[#This Row],[جایگاه سازمانی]]="دیسپچ",OFFSET(TblDispatch[[#Headers],[امتیاز]],MATCH(Table26[[#This Row],[تعداد تماس در دوره]]/'تنظیمات دوره'!$B$3,TblDispatch[کف],1),0)*'تنظیمات دوره'!$B$3,0)</f>
        <v>#N/A</v>
      </c>
      <c r="O776" s="49" t="e">
        <f>IF(Table26[[#This Row],[جایگاه سازمانی]]="ستاد",(Table26[[#This Row],[تعداد بازدید میدانی در دوره]]/2+Table26[[#This Row],[تعداد فرماندهی حادثه در دوره]])*0.1+1,0)</f>
        <v>#N/A</v>
      </c>
      <c r="P776" s="49" t="e">
        <f>SUM(Table26[[#This Row],[عملکرد دوره عملیاتی]:[عملکرد دوره ستادی]])</f>
        <v>#N/A</v>
      </c>
      <c r="Q776" s="48">
        <v>90</v>
      </c>
      <c r="R776" s="48">
        <f ca="1">OFFSET(Table10[[#Headers],[امتیاز]],MATCH(Table26[[#This Row],[رضایت]],Table10[کف],1),0)</f>
        <v>3.6</v>
      </c>
      <c r="S776" s="49" t="e">
        <f ca="1">(VLOOKUP(Table26[[#This Row],[شماره پرسنلی]],Table1[#All],16,FALSE)+Table26[[#This Row],[امتیاز کارکرد]]+Table26[[#This Row],[امتیاز رضایت]])*Table26[[#This Row],[رتبه کارمند]]*Table26[[#This Row],[امتیاز عملکرد]]</f>
        <v>#N/A</v>
      </c>
      <c r="T776" s="50" t="e">
        <f ca="1">ROUND(Table26[[#This Row],[امتیاز نهایی]]*'تنظیمات دوره'!$B$6,0)</f>
        <v>#N/A</v>
      </c>
      <c r="U776" s="43"/>
    </row>
    <row r="777" spans="1:21" x14ac:dyDescent="0.15">
      <c r="A777" s="42">
        <v>774</v>
      </c>
      <c r="B777" s="35"/>
      <c r="C777" s="36" t="e">
        <f>VLOOKUP(Table26[[#This Row],[شماره پرسنلی]],Table1[[شماره پرسنلی]:[نام خانوادگی]],2,FALSE)&amp; " " &amp; VLOOKUP(Table26[[#This Row],[شماره پرسنلی]],Table1[[شماره پرسنلی]:[نام خانوادگی]],3,FALSE)</f>
        <v>#N/A</v>
      </c>
      <c r="D777" s="36" t="e">
        <f>VLOOKUP(Table26[[#This Row],[شماره پرسنلی]],Table1[#All],7,FALSE)</f>
        <v>#N/A</v>
      </c>
      <c r="E777" s="48" t="e">
        <f>VLOOKUP(Table26[[#This Row],[شماره پرسنلی]],Table1[#All],6,FALSE)</f>
        <v>#N/A</v>
      </c>
      <c r="F777" s="37">
        <v>572</v>
      </c>
      <c r="G777" s="49">
        <f>Table26[[#This Row],[کارکرد دوره (ساعت)]]/8*'جداول پایه'!$B$24</f>
        <v>7.15</v>
      </c>
      <c r="H777" s="37">
        <v>0</v>
      </c>
      <c r="I777" s="37">
        <v>0</v>
      </c>
      <c r="J777" s="37">
        <v>2013</v>
      </c>
      <c r="K777" s="37">
        <v>0</v>
      </c>
      <c r="L777" s="37">
        <v>0</v>
      </c>
      <c r="M777" s="49" t="e">
        <f>IF(Table26[[#This Row],[جایگاه سازمانی]]="عملیاتی",(Table26[[#This Row],[تعداد ماموریت شهری]]/7+Table26[[#This Row],[تعداد ماموریت جاده ای]]/3)*0.1+1,0)</f>
        <v>#N/A</v>
      </c>
      <c r="N777" s="49" t="e">
        <f ca="1">IF(Table26[[#This Row],[جایگاه سازمانی]]="دیسپچ",OFFSET(TblDispatch[[#Headers],[امتیاز]],MATCH(Table26[[#This Row],[تعداد تماس در دوره]]/'تنظیمات دوره'!$B$3,TblDispatch[کف],1),0)*'تنظیمات دوره'!$B$3,0)</f>
        <v>#N/A</v>
      </c>
      <c r="O777" s="49" t="e">
        <f>IF(Table26[[#This Row],[جایگاه سازمانی]]="ستاد",(Table26[[#This Row],[تعداد بازدید میدانی در دوره]]/2+Table26[[#This Row],[تعداد فرماندهی حادثه در دوره]])*0.1+1,0)</f>
        <v>#N/A</v>
      </c>
      <c r="P777" s="49" t="e">
        <f>SUM(Table26[[#This Row],[عملکرد دوره عملیاتی]:[عملکرد دوره ستادی]])</f>
        <v>#N/A</v>
      </c>
      <c r="Q777" s="48">
        <v>95</v>
      </c>
      <c r="R777" s="48">
        <f ca="1">OFFSET(Table10[[#Headers],[امتیاز]],MATCH(Table26[[#This Row],[رضایت]],Table10[کف],1),0)</f>
        <v>5</v>
      </c>
      <c r="S777" s="49" t="e">
        <f ca="1">(VLOOKUP(Table26[[#This Row],[شماره پرسنلی]],Table1[#All],16,FALSE)+Table26[[#This Row],[امتیاز کارکرد]]+Table26[[#This Row],[امتیاز رضایت]])*Table26[[#This Row],[رتبه کارمند]]*Table26[[#This Row],[امتیاز عملکرد]]</f>
        <v>#N/A</v>
      </c>
      <c r="T777" s="50" t="e">
        <f ca="1">ROUND(Table26[[#This Row],[امتیاز نهایی]]*'تنظیمات دوره'!$B$6,0)</f>
        <v>#N/A</v>
      </c>
      <c r="U777" s="43"/>
    </row>
    <row r="778" spans="1:21" x14ac:dyDescent="0.15">
      <c r="A778" s="42">
        <v>775</v>
      </c>
      <c r="B778" s="35"/>
      <c r="C778" s="36" t="e">
        <f>VLOOKUP(Table26[[#This Row],[شماره پرسنلی]],Table1[[شماره پرسنلی]:[نام خانوادگی]],2,FALSE)&amp; " " &amp; VLOOKUP(Table26[[#This Row],[شماره پرسنلی]],Table1[[شماره پرسنلی]:[نام خانوادگی]],3,FALSE)</f>
        <v>#N/A</v>
      </c>
      <c r="D778" s="36" t="e">
        <f>VLOOKUP(Table26[[#This Row],[شماره پرسنلی]],Table1[#All],7,FALSE)</f>
        <v>#N/A</v>
      </c>
      <c r="E778" s="48" t="e">
        <f>VLOOKUP(Table26[[#This Row],[شماره پرسنلی]],Table1[#All],6,FALSE)</f>
        <v>#N/A</v>
      </c>
      <c r="F778" s="37">
        <v>560</v>
      </c>
      <c r="G778" s="49">
        <f>Table26[[#This Row],[کارکرد دوره (ساعت)]]/8*'جداول پایه'!$B$24</f>
        <v>7</v>
      </c>
      <c r="H778" s="37">
        <v>0</v>
      </c>
      <c r="I778" s="37">
        <v>0</v>
      </c>
      <c r="J778" s="37">
        <v>2642</v>
      </c>
      <c r="K778" s="37">
        <v>0</v>
      </c>
      <c r="L778" s="37">
        <v>0</v>
      </c>
      <c r="M778" s="49" t="e">
        <f>IF(Table26[[#This Row],[جایگاه سازمانی]]="عملیاتی",(Table26[[#This Row],[تعداد ماموریت شهری]]/7+Table26[[#This Row],[تعداد ماموریت جاده ای]]/3)*0.1+1,0)</f>
        <v>#N/A</v>
      </c>
      <c r="N778" s="49" t="e">
        <f ca="1">IF(Table26[[#This Row],[جایگاه سازمانی]]="دیسپچ",OFFSET(TblDispatch[[#Headers],[امتیاز]],MATCH(Table26[[#This Row],[تعداد تماس در دوره]]/'تنظیمات دوره'!$B$3,TblDispatch[کف],1),0)*'تنظیمات دوره'!$B$3,0)</f>
        <v>#N/A</v>
      </c>
      <c r="O778" s="49" t="e">
        <f>IF(Table26[[#This Row],[جایگاه سازمانی]]="ستاد",(Table26[[#This Row],[تعداد بازدید میدانی در دوره]]/2+Table26[[#This Row],[تعداد فرماندهی حادثه در دوره]])*0.1+1,0)</f>
        <v>#N/A</v>
      </c>
      <c r="P778" s="49" t="e">
        <f>SUM(Table26[[#This Row],[عملکرد دوره عملیاتی]:[عملکرد دوره ستادی]])</f>
        <v>#N/A</v>
      </c>
      <c r="Q778" s="48">
        <v>95</v>
      </c>
      <c r="R778" s="48">
        <f ca="1">OFFSET(Table10[[#Headers],[امتیاز]],MATCH(Table26[[#This Row],[رضایت]],Table10[کف],1),0)</f>
        <v>5</v>
      </c>
      <c r="S778" s="49" t="e">
        <f ca="1">(VLOOKUP(Table26[[#This Row],[شماره پرسنلی]],Table1[#All],16,FALSE)+Table26[[#This Row],[امتیاز کارکرد]]+Table26[[#This Row],[امتیاز رضایت]])*Table26[[#This Row],[رتبه کارمند]]*Table26[[#This Row],[امتیاز عملکرد]]</f>
        <v>#N/A</v>
      </c>
      <c r="T778" s="50" t="e">
        <f ca="1">ROUND(Table26[[#This Row],[امتیاز نهایی]]*'تنظیمات دوره'!$B$6,0)</f>
        <v>#N/A</v>
      </c>
      <c r="U778" s="43"/>
    </row>
    <row r="779" spans="1:21" x14ac:dyDescent="0.15">
      <c r="A779" s="42">
        <v>776</v>
      </c>
      <c r="B779" s="35"/>
      <c r="C779" s="36" t="e">
        <f>VLOOKUP(Table26[[#This Row],[شماره پرسنلی]],Table1[[شماره پرسنلی]:[نام خانوادگی]],2,FALSE)&amp; " " &amp; VLOOKUP(Table26[[#This Row],[شماره پرسنلی]],Table1[[شماره پرسنلی]:[نام خانوادگی]],3,FALSE)</f>
        <v>#N/A</v>
      </c>
      <c r="D779" s="36" t="e">
        <f>VLOOKUP(Table26[[#This Row],[شماره پرسنلی]],Table1[#All],7,FALSE)</f>
        <v>#N/A</v>
      </c>
      <c r="E779" s="48" t="e">
        <f>VLOOKUP(Table26[[#This Row],[شماره پرسنلی]],Table1[#All],6,FALSE)</f>
        <v>#N/A</v>
      </c>
      <c r="F779" s="37">
        <v>608</v>
      </c>
      <c r="G779" s="49">
        <f>Table26[[#This Row],[کارکرد دوره (ساعت)]]/8*'جداول پایه'!$B$24</f>
        <v>7.6000000000000005</v>
      </c>
      <c r="H779" s="37">
        <v>0</v>
      </c>
      <c r="I779" s="37">
        <v>0</v>
      </c>
      <c r="J779" s="37">
        <v>3299</v>
      </c>
      <c r="K779" s="37">
        <v>0</v>
      </c>
      <c r="L779" s="37">
        <v>0</v>
      </c>
      <c r="M779" s="49" t="e">
        <f>IF(Table26[[#This Row],[جایگاه سازمانی]]="عملیاتی",(Table26[[#This Row],[تعداد ماموریت شهری]]/7+Table26[[#This Row],[تعداد ماموریت جاده ای]]/3)*0.1+1,0)</f>
        <v>#N/A</v>
      </c>
      <c r="N779" s="49" t="e">
        <f ca="1">IF(Table26[[#This Row],[جایگاه سازمانی]]="دیسپچ",OFFSET(TblDispatch[[#Headers],[امتیاز]],MATCH(Table26[[#This Row],[تعداد تماس در دوره]]/'تنظیمات دوره'!$B$3,TblDispatch[کف],1),0)*'تنظیمات دوره'!$B$3,0)</f>
        <v>#N/A</v>
      </c>
      <c r="O779" s="49" t="e">
        <f>IF(Table26[[#This Row],[جایگاه سازمانی]]="ستاد",(Table26[[#This Row],[تعداد بازدید میدانی در دوره]]/2+Table26[[#This Row],[تعداد فرماندهی حادثه در دوره]])*0.1+1,0)</f>
        <v>#N/A</v>
      </c>
      <c r="P779" s="49" t="e">
        <f>SUM(Table26[[#This Row],[عملکرد دوره عملیاتی]:[عملکرد دوره ستادی]])</f>
        <v>#N/A</v>
      </c>
      <c r="Q779" s="48">
        <v>95</v>
      </c>
      <c r="R779" s="48">
        <f ca="1">OFFSET(Table10[[#Headers],[امتیاز]],MATCH(Table26[[#This Row],[رضایت]],Table10[کف],1),0)</f>
        <v>5</v>
      </c>
      <c r="S779" s="49" t="e">
        <f ca="1">(VLOOKUP(Table26[[#This Row],[شماره پرسنلی]],Table1[#All],16,FALSE)+Table26[[#This Row],[امتیاز کارکرد]]+Table26[[#This Row],[امتیاز رضایت]])*Table26[[#This Row],[رتبه کارمند]]*Table26[[#This Row],[امتیاز عملکرد]]</f>
        <v>#N/A</v>
      </c>
      <c r="T779" s="50" t="e">
        <f ca="1">ROUND(Table26[[#This Row],[امتیاز نهایی]]*'تنظیمات دوره'!$B$6,0)</f>
        <v>#N/A</v>
      </c>
      <c r="U779" s="43"/>
    </row>
    <row r="780" spans="1:21" x14ac:dyDescent="0.15">
      <c r="A780" s="42">
        <v>777</v>
      </c>
      <c r="B780" s="35"/>
      <c r="C780" s="36" t="e">
        <f>VLOOKUP(Table26[[#This Row],[شماره پرسنلی]],Table1[[شماره پرسنلی]:[نام خانوادگی]],2,FALSE)&amp; " " &amp; VLOOKUP(Table26[[#This Row],[شماره پرسنلی]],Table1[[شماره پرسنلی]:[نام خانوادگی]],3,FALSE)</f>
        <v>#N/A</v>
      </c>
      <c r="D780" s="36" t="e">
        <f>VLOOKUP(Table26[[#This Row],[شماره پرسنلی]],Table1[#All],7,FALSE)</f>
        <v>#N/A</v>
      </c>
      <c r="E780" s="48" t="e">
        <f>VLOOKUP(Table26[[#This Row],[شماره پرسنلی]],Table1[#All],6,FALSE)</f>
        <v>#N/A</v>
      </c>
      <c r="F780" s="37">
        <v>480</v>
      </c>
      <c r="G780" s="49">
        <f>Table26[[#This Row],[کارکرد دوره (ساعت)]]/8*'جداول پایه'!$B$24</f>
        <v>6</v>
      </c>
      <c r="H780" s="37">
        <v>0</v>
      </c>
      <c r="I780" s="37">
        <v>0</v>
      </c>
      <c r="J780" s="37">
        <v>4046</v>
      </c>
      <c r="K780" s="37">
        <v>0</v>
      </c>
      <c r="L780" s="37">
        <v>0</v>
      </c>
      <c r="M780" s="49" t="e">
        <f>IF(Table26[[#This Row],[جایگاه سازمانی]]="عملیاتی",(Table26[[#This Row],[تعداد ماموریت شهری]]/7+Table26[[#This Row],[تعداد ماموریت جاده ای]]/3)*0.1+1,0)</f>
        <v>#N/A</v>
      </c>
      <c r="N780" s="49" t="e">
        <f ca="1">IF(Table26[[#This Row],[جایگاه سازمانی]]="دیسپچ",OFFSET(TblDispatch[[#Headers],[امتیاز]],MATCH(Table26[[#This Row],[تعداد تماس در دوره]]/'تنظیمات دوره'!$B$3,TblDispatch[کف],1),0)*'تنظیمات دوره'!$B$3,0)</f>
        <v>#N/A</v>
      </c>
      <c r="O780" s="49" t="e">
        <f>IF(Table26[[#This Row],[جایگاه سازمانی]]="ستاد",(Table26[[#This Row],[تعداد بازدید میدانی در دوره]]/2+Table26[[#This Row],[تعداد فرماندهی حادثه در دوره]])*0.1+1,0)</f>
        <v>#N/A</v>
      </c>
      <c r="P780" s="49" t="e">
        <f>SUM(Table26[[#This Row],[عملکرد دوره عملیاتی]:[عملکرد دوره ستادی]])</f>
        <v>#N/A</v>
      </c>
      <c r="Q780" s="48">
        <v>90</v>
      </c>
      <c r="R780" s="48">
        <f ca="1">OFFSET(Table10[[#Headers],[امتیاز]],MATCH(Table26[[#This Row],[رضایت]],Table10[کف],1),0)</f>
        <v>3.6</v>
      </c>
      <c r="S780" s="49" t="e">
        <f ca="1">(VLOOKUP(Table26[[#This Row],[شماره پرسنلی]],Table1[#All],16,FALSE)+Table26[[#This Row],[امتیاز کارکرد]]+Table26[[#This Row],[امتیاز رضایت]])*Table26[[#This Row],[رتبه کارمند]]*Table26[[#This Row],[امتیاز عملکرد]]</f>
        <v>#N/A</v>
      </c>
      <c r="T780" s="50" t="e">
        <f ca="1">ROUND(Table26[[#This Row],[امتیاز نهایی]]*'تنظیمات دوره'!$B$6,0)</f>
        <v>#N/A</v>
      </c>
      <c r="U780" s="43"/>
    </row>
    <row r="781" spans="1:21" x14ac:dyDescent="0.15">
      <c r="A781" s="42">
        <v>778</v>
      </c>
      <c r="B781" s="35"/>
      <c r="C781" s="36" t="e">
        <f>VLOOKUP(Table26[[#This Row],[شماره پرسنلی]],Table1[[شماره پرسنلی]:[نام خانوادگی]],2,FALSE)&amp; " " &amp; VLOOKUP(Table26[[#This Row],[شماره پرسنلی]],Table1[[شماره پرسنلی]:[نام خانوادگی]],3,FALSE)</f>
        <v>#N/A</v>
      </c>
      <c r="D781" s="36" t="e">
        <f>VLOOKUP(Table26[[#This Row],[شماره پرسنلی]],Table1[#All],7,FALSE)</f>
        <v>#N/A</v>
      </c>
      <c r="E781" s="48" t="e">
        <f>VLOOKUP(Table26[[#This Row],[شماره پرسنلی]],Table1[#All],6,FALSE)</f>
        <v>#N/A</v>
      </c>
      <c r="F781" s="37">
        <v>456</v>
      </c>
      <c r="G781" s="49">
        <f>Table26[[#This Row],[کارکرد دوره (ساعت)]]/8*'جداول پایه'!$B$24</f>
        <v>5.7</v>
      </c>
      <c r="H781" s="37">
        <v>0</v>
      </c>
      <c r="I781" s="37">
        <v>0</v>
      </c>
      <c r="J781" s="37">
        <v>4104</v>
      </c>
      <c r="K781" s="37">
        <v>0</v>
      </c>
      <c r="L781" s="37">
        <v>0</v>
      </c>
      <c r="M781" s="49" t="e">
        <f>IF(Table26[[#This Row],[جایگاه سازمانی]]="عملیاتی",(Table26[[#This Row],[تعداد ماموریت شهری]]/7+Table26[[#This Row],[تعداد ماموریت جاده ای]]/3)*0.1+1,0)</f>
        <v>#N/A</v>
      </c>
      <c r="N781" s="49" t="e">
        <f ca="1">IF(Table26[[#This Row],[جایگاه سازمانی]]="دیسپچ",OFFSET(TblDispatch[[#Headers],[امتیاز]],MATCH(Table26[[#This Row],[تعداد تماس در دوره]]/'تنظیمات دوره'!$B$3,TblDispatch[کف],1),0)*'تنظیمات دوره'!$B$3,0)</f>
        <v>#N/A</v>
      </c>
      <c r="O781" s="49" t="e">
        <f>IF(Table26[[#This Row],[جایگاه سازمانی]]="ستاد",(Table26[[#This Row],[تعداد بازدید میدانی در دوره]]/2+Table26[[#This Row],[تعداد فرماندهی حادثه در دوره]])*0.1+1,0)</f>
        <v>#N/A</v>
      </c>
      <c r="P781" s="49" t="e">
        <f>SUM(Table26[[#This Row],[عملکرد دوره عملیاتی]:[عملکرد دوره ستادی]])</f>
        <v>#N/A</v>
      </c>
      <c r="Q781" s="48">
        <v>90</v>
      </c>
      <c r="R781" s="48">
        <f ca="1">OFFSET(Table10[[#Headers],[امتیاز]],MATCH(Table26[[#This Row],[رضایت]],Table10[کف],1),0)</f>
        <v>3.6</v>
      </c>
      <c r="S781" s="49" t="e">
        <f ca="1">(VLOOKUP(Table26[[#This Row],[شماره پرسنلی]],Table1[#All],16,FALSE)+Table26[[#This Row],[امتیاز کارکرد]]+Table26[[#This Row],[امتیاز رضایت]])*Table26[[#This Row],[رتبه کارمند]]*Table26[[#This Row],[امتیاز عملکرد]]</f>
        <v>#N/A</v>
      </c>
      <c r="T781" s="50" t="e">
        <f ca="1">ROUND(Table26[[#This Row],[امتیاز نهایی]]*'تنظیمات دوره'!$B$6,0)</f>
        <v>#N/A</v>
      </c>
      <c r="U781" s="43"/>
    </row>
    <row r="782" spans="1:21" x14ac:dyDescent="0.15">
      <c r="A782" s="42">
        <v>779</v>
      </c>
      <c r="B782" s="35"/>
      <c r="C782" s="36" t="e">
        <f>VLOOKUP(Table26[[#This Row],[شماره پرسنلی]],Table1[[شماره پرسنلی]:[نام خانوادگی]],2,FALSE)&amp; " " &amp; VLOOKUP(Table26[[#This Row],[شماره پرسنلی]],Table1[[شماره پرسنلی]:[نام خانوادگی]],3,FALSE)</f>
        <v>#N/A</v>
      </c>
      <c r="D782" s="36" t="e">
        <f>VLOOKUP(Table26[[#This Row],[شماره پرسنلی]],Table1[#All],7,FALSE)</f>
        <v>#N/A</v>
      </c>
      <c r="E782" s="48" t="e">
        <f>VLOOKUP(Table26[[#This Row],[شماره پرسنلی]],Table1[#All],6,FALSE)</f>
        <v>#N/A</v>
      </c>
      <c r="F782" s="37">
        <v>384</v>
      </c>
      <c r="G782" s="49">
        <f>Table26[[#This Row],[کارکرد دوره (ساعت)]]/8*'جداول پایه'!$B$24</f>
        <v>4.8000000000000007</v>
      </c>
      <c r="H782" s="37">
        <v>0</v>
      </c>
      <c r="I782" s="37">
        <v>0</v>
      </c>
      <c r="J782" s="37">
        <v>3027</v>
      </c>
      <c r="K782" s="37">
        <v>0</v>
      </c>
      <c r="L782" s="37">
        <v>0</v>
      </c>
      <c r="M782" s="49" t="e">
        <f>IF(Table26[[#This Row],[جایگاه سازمانی]]="عملیاتی",(Table26[[#This Row],[تعداد ماموریت شهری]]/7+Table26[[#This Row],[تعداد ماموریت جاده ای]]/3)*0.1+1,0)</f>
        <v>#N/A</v>
      </c>
      <c r="N782" s="49" t="e">
        <f ca="1">IF(Table26[[#This Row],[جایگاه سازمانی]]="دیسپچ",OFFSET(TblDispatch[[#Headers],[امتیاز]],MATCH(Table26[[#This Row],[تعداد تماس در دوره]]/'تنظیمات دوره'!$B$3,TblDispatch[کف],1),0)*'تنظیمات دوره'!$B$3,0)</f>
        <v>#N/A</v>
      </c>
      <c r="O782" s="49" t="e">
        <f>IF(Table26[[#This Row],[جایگاه سازمانی]]="ستاد",(Table26[[#This Row],[تعداد بازدید میدانی در دوره]]/2+Table26[[#This Row],[تعداد فرماندهی حادثه در دوره]])*0.1+1,0)</f>
        <v>#N/A</v>
      </c>
      <c r="P782" s="49" t="e">
        <f>SUM(Table26[[#This Row],[عملکرد دوره عملیاتی]:[عملکرد دوره ستادی]])</f>
        <v>#N/A</v>
      </c>
      <c r="Q782" s="48">
        <v>80</v>
      </c>
      <c r="R782" s="48">
        <f ca="1">OFFSET(Table10[[#Headers],[امتیاز]],MATCH(Table26[[#This Row],[رضایت]],Table10[کف],1),0)</f>
        <v>2.5</v>
      </c>
      <c r="S782" s="49" t="e">
        <f ca="1">(VLOOKUP(Table26[[#This Row],[شماره پرسنلی]],Table1[#All],16,FALSE)+Table26[[#This Row],[امتیاز کارکرد]]+Table26[[#This Row],[امتیاز رضایت]])*Table26[[#This Row],[رتبه کارمند]]*Table26[[#This Row],[امتیاز عملکرد]]</f>
        <v>#N/A</v>
      </c>
      <c r="T782" s="50" t="e">
        <f ca="1">ROUND(Table26[[#This Row],[امتیاز نهایی]]*'تنظیمات دوره'!$B$6,0)</f>
        <v>#N/A</v>
      </c>
      <c r="U782" s="43"/>
    </row>
    <row r="783" spans="1:21" x14ac:dyDescent="0.15">
      <c r="A783" s="42">
        <v>780</v>
      </c>
      <c r="B783" s="35"/>
      <c r="C783" s="36" t="e">
        <f>VLOOKUP(Table26[[#This Row],[شماره پرسنلی]],Table1[[شماره پرسنلی]:[نام خانوادگی]],2,FALSE)&amp; " " &amp; VLOOKUP(Table26[[#This Row],[شماره پرسنلی]],Table1[[شماره پرسنلی]:[نام خانوادگی]],3,FALSE)</f>
        <v>#N/A</v>
      </c>
      <c r="D783" s="36" t="e">
        <f>VLOOKUP(Table26[[#This Row],[شماره پرسنلی]],Table1[#All],7,FALSE)</f>
        <v>#N/A</v>
      </c>
      <c r="E783" s="48" t="e">
        <f>VLOOKUP(Table26[[#This Row],[شماره پرسنلی]],Table1[#All],6,FALSE)</f>
        <v>#N/A</v>
      </c>
      <c r="F783" s="37">
        <v>650</v>
      </c>
      <c r="G783" s="49">
        <f>Table26[[#This Row],[کارکرد دوره (ساعت)]]/8*'جداول پایه'!$B$24</f>
        <v>8.125</v>
      </c>
      <c r="H783" s="37">
        <v>0</v>
      </c>
      <c r="I783" s="37">
        <v>0</v>
      </c>
      <c r="J783" s="37">
        <v>3879</v>
      </c>
      <c r="K783" s="37">
        <v>0</v>
      </c>
      <c r="L783" s="37">
        <v>0</v>
      </c>
      <c r="M783" s="49" t="e">
        <f>IF(Table26[[#This Row],[جایگاه سازمانی]]="عملیاتی",(Table26[[#This Row],[تعداد ماموریت شهری]]/7+Table26[[#This Row],[تعداد ماموریت جاده ای]]/3)*0.1+1,0)</f>
        <v>#N/A</v>
      </c>
      <c r="N783" s="49" t="e">
        <f ca="1">IF(Table26[[#This Row],[جایگاه سازمانی]]="دیسپچ",OFFSET(TblDispatch[[#Headers],[امتیاز]],MATCH(Table26[[#This Row],[تعداد تماس در دوره]]/'تنظیمات دوره'!$B$3,TblDispatch[کف],1),0)*'تنظیمات دوره'!$B$3,0)</f>
        <v>#N/A</v>
      </c>
      <c r="O783" s="49" t="e">
        <f>IF(Table26[[#This Row],[جایگاه سازمانی]]="ستاد",(Table26[[#This Row],[تعداد بازدید میدانی در دوره]]/2+Table26[[#This Row],[تعداد فرماندهی حادثه در دوره]])*0.1+1,0)</f>
        <v>#N/A</v>
      </c>
      <c r="P783" s="49" t="e">
        <f>SUM(Table26[[#This Row],[عملکرد دوره عملیاتی]:[عملکرد دوره ستادی]])</f>
        <v>#N/A</v>
      </c>
      <c r="Q783" s="48">
        <v>95</v>
      </c>
      <c r="R783" s="48">
        <f ca="1">OFFSET(Table10[[#Headers],[امتیاز]],MATCH(Table26[[#This Row],[رضایت]],Table10[کف],1),0)</f>
        <v>5</v>
      </c>
      <c r="S783" s="49" t="e">
        <f ca="1">(VLOOKUP(Table26[[#This Row],[شماره پرسنلی]],Table1[#All],16,FALSE)+Table26[[#This Row],[امتیاز کارکرد]]+Table26[[#This Row],[امتیاز رضایت]])*Table26[[#This Row],[رتبه کارمند]]*Table26[[#This Row],[امتیاز عملکرد]]</f>
        <v>#N/A</v>
      </c>
      <c r="T783" s="50" t="e">
        <f ca="1">ROUND(Table26[[#This Row],[امتیاز نهایی]]*'تنظیمات دوره'!$B$6,0)</f>
        <v>#N/A</v>
      </c>
      <c r="U783" s="43"/>
    </row>
    <row r="784" spans="1:21" x14ac:dyDescent="0.15">
      <c r="A784" s="42">
        <v>781</v>
      </c>
      <c r="B784" s="35"/>
      <c r="C784" s="36" t="e">
        <f>VLOOKUP(Table26[[#This Row],[شماره پرسنلی]],Table1[[شماره پرسنلی]:[نام خانوادگی]],2,FALSE)&amp; " " &amp; VLOOKUP(Table26[[#This Row],[شماره پرسنلی]],Table1[[شماره پرسنلی]:[نام خانوادگی]],3,FALSE)</f>
        <v>#N/A</v>
      </c>
      <c r="D784" s="36" t="e">
        <f>VLOOKUP(Table26[[#This Row],[شماره پرسنلی]],Table1[#All],7,FALSE)</f>
        <v>#N/A</v>
      </c>
      <c r="E784" s="48" t="e">
        <f>VLOOKUP(Table26[[#This Row],[شماره پرسنلی]],Table1[#All],6,FALSE)</f>
        <v>#N/A</v>
      </c>
      <c r="F784" s="37">
        <v>704</v>
      </c>
      <c r="G784" s="49">
        <f>Table26[[#This Row],[کارکرد دوره (ساعت)]]/8*'جداول پایه'!$B$24</f>
        <v>8.8000000000000007</v>
      </c>
      <c r="H784" s="37">
        <v>0</v>
      </c>
      <c r="I784" s="37">
        <v>0</v>
      </c>
      <c r="J784" s="37">
        <v>3896</v>
      </c>
      <c r="K784" s="37">
        <v>0</v>
      </c>
      <c r="L784" s="37">
        <v>0</v>
      </c>
      <c r="M784" s="49" t="e">
        <f>IF(Table26[[#This Row],[جایگاه سازمانی]]="عملیاتی",(Table26[[#This Row],[تعداد ماموریت شهری]]/7+Table26[[#This Row],[تعداد ماموریت جاده ای]]/3)*0.1+1,0)</f>
        <v>#N/A</v>
      </c>
      <c r="N784" s="49" t="e">
        <f ca="1">IF(Table26[[#This Row],[جایگاه سازمانی]]="دیسپچ",OFFSET(TblDispatch[[#Headers],[امتیاز]],MATCH(Table26[[#This Row],[تعداد تماس در دوره]]/'تنظیمات دوره'!$B$3,TblDispatch[کف],1),0)*'تنظیمات دوره'!$B$3,0)</f>
        <v>#N/A</v>
      </c>
      <c r="O784" s="49" t="e">
        <f>IF(Table26[[#This Row],[جایگاه سازمانی]]="ستاد",(Table26[[#This Row],[تعداد بازدید میدانی در دوره]]/2+Table26[[#This Row],[تعداد فرماندهی حادثه در دوره]])*0.1+1,0)</f>
        <v>#N/A</v>
      </c>
      <c r="P784" s="49" t="e">
        <f>SUM(Table26[[#This Row],[عملکرد دوره عملیاتی]:[عملکرد دوره ستادی]])</f>
        <v>#N/A</v>
      </c>
      <c r="Q784" s="48">
        <v>95</v>
      </c>
      <c r="R784" s="48">
        <f ca="1">OFFSET(Table10[[#Headers],[امتیاز]],MATCH(Table26[[#This Row],[رضایت]],Table10[کف],1),0)</f>
        <v>5</v>
      </c>
      <c r="S784" s="49" t="e">
        <f ca="1">(VLOOKUP(Table26[[#This Row],[شماره پرسنلی]],Table1[#All],16,FALSE)+Table26[[#This Row],[امتیاز کارکرد]]+Table26[[#This Row],[امتیاز رضایت]])*Table26[[#This Row],[رتبه کارمند]]*Table26[[#This Row],[امتیاز عملکرد]]</f>
        <v>#N/A</v>
      </c>
      <c r="T784" s="50" t="e">
        <f ca="1">ROUND(Table26[[#This Row],[امتیاز نهایی]]*'تنظیمات دوره'!$B$6,0)</f>
        <v>#N/A</v>
      </c>
      <c r="U784" s="43"/>
    </row>
    <row r="785" spans="1:21" x14ac:dyDescent="0.15">
      <c r="A785" s="42">
        <v>782</v>
      </c>
      <c r="B785" s="35"/>
      <c r="C785" s="36" t="e">
        <f>VLOOKUP(Table26[[#This Row],[شماره پرسنلی]],Table1[[شماره پرسنلی]:[نام خانوادگی]],2,FALSE)&amp; " " &amp; VLOOKUP(Table26[[#This Row],[شماره پرسنلی]],Table1[[شماره پرسنلی]:[نام خانوادگی]],3,FALSE)</f>
        <v>#N/A</v>
      </c>
      <c r="D785" s="36" t="e">
        <f>VLOOKUP(Table26[[#This Row],[شماره پرسنلی]],Table1[#All],7,FALSE)</f>
        <v>#N/A</v>
      </c>
      <c r="E785" s="48" t="e">
        <f>VLOOKUP(Table26[[#This Row],[شماره پرسنلی]],Table1[#All],6,FALSE)</f>
        <v>#N/A</v>
      </c>
      <c r="F785" s="37">
        <v>528</v>
      </c>
      <c r="G785" s="49">
        <f>Table26[[#This Row],[کارکرد دوره (ساعت)]]/8*'جداول پایه'!$B$24</f>
        <v>6.6000000000000005</v>
      </c>
      <c r="H785" s="37">
        <v>0</v>
      </c>
      <c r="I785" s="37">
        <v>0</v>
      </c>
      <c r="J785" s="37">
        <v>4454</v>
      </c>
      <c r="K785" s="37">
        <v>0</v>
      </c>
      <c r="L785" s="37">
        <v>0</v>
      </c>
      <c r="M785" s="49" t="e">
        <f>IF(Table26[[#This Row],[جایگاه سازمانی]]="عملیاتی",(Table26[[#This Row],[تعداد ماموریت شهری]]/7+Table26[[#This Row],[تعداد ماموریت جاده ای]]/3)*0.1+1,0)</f>
        <v>#N/A</v>
      </c>
      <c r="N785" s="49" t="e">
        <f ca="1">IF(Table26[[#This Row],[جایگاه سازمانی]]="دیسپچ",OFFSET(TblDispatch[[#Headers],[امتیاز]],MATCH(Table26[[#This Row],[تعداد تماس در دوره]]/'تنظیمات دوره'!$B$3,TblDispatch[کف],1),0)*'تنظیمات دوره'!$B$3,0)</f>
        <v>#N/A</v>
      </c>
      <c r="O785" s="49" t="e">
        <f>IF(Table26[[#This Row],[جایگاه سازمانی]]="ستاد",(Table26[[#This Row],[تعداد بازدید میدانی در دوره]]/2+Table26[[#This Row],[تعداد فرماندهی حادثه در دوره]])*0.1+1,0)</f>
        <v>#N/A</v>
      </c>
      <c r="P785" s="49" t="e">
        <f>SUM(Table26[[#This Row],[عملکرد دوره عملیاتی]:[عملکرد دوره ستادی]])</f>
        <v>#N/A</v>
      </c>
      <c r="Q785" s="48">
        <v>90</v>
      </c>
      <c r="R785" s="48">
        <f ca="1">OFFSET(Table10[[#Headers],[امتیاز]],MATCH(Table26[[#This Row],[رضایت]],Table10[کف],1),0)</f>
        <v>3.6</v>
      </c>
      <c r="S785" s="49" t="e">
        <f ca="1">(VLOOKUP(Table26[[#This Row],[شماره پرسنلی]],Table1[#All],16,FALSE)+Table26[[#This Row],[امتیاز کارکرد]]+Table26[[#This Row],[امتیاز رضایت]])*Table26[[#This Row],[رتبه کارمند]]*Table26[[#This Row],[امتیاز عملکرد]]</f>
        <v>#N/A</v>
      </c>
      <c r="T785" s="50" t="e">
        <f ca="1">ROUND(Table26[[#This Row],[امتیاز نهایی]]*'تنظیمات دوره'!$B$6,0)</f>
        <v>#N/A</v>
      </c>
      <c r="U785" s="43"/>
    </row>
    <row r="786" spans="1:21" x14ac:dyDescent="0.15">
      <c r="A786" s="42">
        <v>783</v>
      </c>
      <c r="B786" s="35"/>
      <c r="C786" s="36" t="e">
        <f>VLOOKUP(Table26[[#This Row],[شماره پرسنلی]],Table1[[شماره پرسنلی]:[نام خانوادگی]],2,FALSE)&amp; " " &amp; VLOOKUP(Table26[[#This Row],[شماره پرسنلی]],Table1[[شماره پرسنلی]:[نام خانوادگی]],3,FALSE)</f>
        <v>#N/A</v>
      </c>
      <c r="D786" s="36" t="e">
        <f>VLOOKUP(Table26[[#This Row],[شماره پرسنلی]],Table1[#All],7,FALSE)</f>
        <v>#N/A</v>
      </c>
      <c r="E786" s="48" t="e">
        <f>VLOOKUP(Table26[[#This Row],[شماره پرسنلی]],Table1[#All],6,FALSE)</f>
        <v>#N/A</v>
      </c>
      <c r="F786" s="37">
        <v>312</v>
      </c>
      <c r="G786" s="49">
        <f>Table26[[#This Row],[کارکرد دوره (ساعت)]]/8*'جداول پایه'!$B$24</f>
        <v>3.9000000000000004</v>
      </c>
      <c r="H786" s="37">
        <v>0</v>
      </c>
      <c r="I786" s="37">
        <v>0</v>
      </c>
      <c r="J786" s="37">
        <v>2267</v>
      </c>
      <c r="K786" s="37">
        <v>0</v>
      </c>
      <c r="L786" s="37">
        <v>0</v>
      </c>
      <c r="M786" s="49" t="e">
        <f>IF(Table26[[#This Row],[جایگاه سازمانی]]="عملیاتی",(Table26[[#This Row],[تعداد ماموریت شهری]]/7+Table26[[#This Row],[تعداد ماموریت جاده ای]]/3)*0.1+1,0)</f>
        <v>#N/A</v>
      </c>
      <c r="N786" s="49" t="e">
        <f ca="1">IF(Table26[[#This Row],[جایگاه سازمانی]]="دیسپچ",OFFSET(TblDispatch[[#Headers],[امتیاز]],MATCH(Table26[[#This Row],[تعداد تماس در دوره]]/'تنظیمات دوره'!$B$3,TblDispatch[کف],1),0)*'تنظیمات دوره'!$B$3,0)</f>
        <v>#N/A</v>
      </c>
      <c r="O786" s="49" t="e">
        <f>IF(Table26[[#This Row],[جایگاه سازمانی]]="ستاد",(Table26[[#This Row],[تعداد بازدید میدانی در دوره]]/2+Table26[[#This Row],[تعداد فرماندهی حادثه در دوره]])*0.1+1,0)</f>
        <v>#N/A</v>
      </c>
      <c r="P786" s="49" t="e">
        <f>SUM(Table26[[#This Row],[عملکرد دوره عملیاتی]:[عملکرد دوره ستادی]])</f>
        <v>#N/A</v>
      </c>
      <c r="Q786" s="48">
        <v>90</v>
      </c>
      <c r="R786" s="48">
        <f ca="1">OFFSET(Table10[[#Headers],[امتیاز]],MATCH(Table26[[#This Row],[رضایت]],Table10[کف],1),0)</f>
        <v>3.6</v>
      </c>
      <c r="S786" s="49" t="e">
        <f ca="1">(VLOOKUP(Table26[[#This Row],[شماره پرسنلی]],Table1[#All],16,FALSE)+Table26[[#This Row],[امتیاز کارکرد]]+Table26[[#This Row],[امتیاز رضایت]])*Table26[[#This Row],[رتبه کارمند]]*Table26[[#This Row],[امتیاز عملکرد]]</f>
        <v>#N/A</v>
      </c>
      <c r="T786" s="50" t="e">
        <f ca="1">ROUND(Table26[[#This Row],[امتیاز نهایی]]*'تنظیمات دوره'!$B$6,0)</f>
        <v>#N/A</v>
      </c>
      <c r="U786" s="43"/>
    </row>
    <row r="787" spans="1:21" x14ac:dyDescent="0.15">
      <c r="A787" s="42">
        <v>784</v>
      </c>
      <c r="B787" s="35"/>
      <c r="C787" s="36" t="e">
        <f>VLOOKUP(Table26[[#This Row],[شماره پرسنلی]],Table1[[شماره پرسنلی]:[نام خانوادگی]],2,FALSE)&amp; " " &amp; VLOOKUP(Table26[[#This Row],[شماره پرسنلی]],Table1[[شماره پرسنلی]:[نام خانوادگی]],3,FALSE)</f>
        <v>#N/A</v>
      </c>
      <c r="D787" s="36" t="e">
        <f>VLOOKUP(Table26[[#This Row],[شماره پرسنلی]],Table1[#All],7,FALSE)</f>
        <v>#N/A</v>
      </c>
      <c r="E787" s="48" t="e">
        <f>VLOOKUP(Table26[[#This Row],[شماره پرسنلی]],Table1[#All],6,FALSE)</f>
        <v>#N/A</v>
      </c>
      <c r="F787" s="37">
        <v>504</v>
      </c>
      <c r="G787" s="49">
        <f>Table26[[#This Row],[کارکرد دوره (ساعت)]]/8*'جداول پایه'!$B$24</f>
        <v>6.3000000000000007</v>
      </c>
      <c r="H787" s="37">
        <v>0</v>
      </c>
      <c r="I787" s="37">
        <v>0</v>
      </c>
      <c r="J787" s="37">
        <v>4140</v>
      </c>
      <c r="K787" s="37">
        <v>0</v>
      </c>
      <c r="L787" s="37">
        <v>0</v>
      </c>
      <c r="M787" s="49" t="e">
        <f>IF(Table26[[#This Row],[جایگاه سازمانی]]="عملیاتی",(Table26[[#This Row],[تعداد ماموریت شهری]]/7+Table26[[#This Row],[تعداد ماموریت جاده ای]]/3)*0.1+1,0)</f>
        <v>#N/A</v>
      </c>
      <c r="N787" s="49" t="e">
        <f ca="1">IF(Table26[[#This Row],[جایگاه سازمانی]]="دیسپچ",OFFSET(TblDispatch[[#Headers],[امتیاز]],MATCH(Table26[[#This Row],[تعداد تماس در دوره]]/'تنظیمات دوره'!$B$3,TblDispatch[کف],1),0)*'تنظیمات دوره'!$B$3,0)</f>
        <v>#N/A</v>
      </c>
      <c r="O787" s="49" t="e">
        <f>IF(Table26[[#This Row],[جایگاه سازمانی]]="ستاد",(Table26[[#This Row],[تعداد بازدید میدانی در دوره]]/2+Table26[[#This Row],[تعداد فرماندهی حادثه در دوره]])*0.1+1,0)</f>
        <v>#N/A</v>
      </c>
      <c r="P787" s="49" t="e">
        <f>SUM(Table26[[#This Row],[عملکرد دوره عملیاتی]:[عملکرد دوره ستادی]])</f>
        <v>#N/A</v>
      </c>
      <c r="Q787" s="48">
        <v>90</v>
      </c>
      <c r="R787" s="48">
        <f ca="1">OFFSET(Table10[[#Headers],[امتیاز]],MATCH(Table26[[#This Row],[رضایت]],Table10[کف],1),0)</f>
        <v>3.6</v>
      </c>
      <c r="S787" s="49" t="e">
        <f ca="1">(VLOOKUP(Table26[[#This Row],[شماره پرسنلی]],Table1[#All],16,FALSE)+Table26[[#This Row],[امتیاز کارکرد]]+Table26[[#This Row],[امتیاز رضایت]])*Table26[[#This Row],[رتبه کارمند]]*Table26[[#This Row],[امتیاز عملکرد]]</f>
        <v>#N/A</v>
      </c>
      <c r="T787" s="50" t="e">
        <f ca="1">ROUND(Table26[[#This Row],[امتیاز نهایی]]*'تنظیمات دوره'!$B$6,0)</f>
        <v>#N/A</v>
      </c>
      <c r="U787" s="43"/>
    </row>
    <row r="788" spans="1:21" x14ac:dyDescent="0.15">
      <c r="A788" s="42">
        <v>785</v>
      </c>
      <c r="B788" s="35"/>
      <c r="C788" s="36" t="e">
        <f>VLOOKUP(Table26[[#This Row],[شماره پرسنلی]],Table1[[شماره پرسنلی]:[نام خانوادگی]],2,FALSE)&amp; " " &amp; VLOOKUP(Table26[[#This Row],[شماره پرسنلی]],Table1[[شماره پرسنلی]:[نام خانوادگی]],3,FALSE)</f>
        <v>#N/A</v>
      </c>
      <c r="D788" s="36" t="e">
        <f>VLOOKUP(Table26[[#This Row],[شماره پرسنلی]],Table1[#All],7,FALSE)</f>
        <v>#N/A</v>
      </c>
      <c r="E788" s="48" t="e">
        <f>VLOOKUP(Table26[[#This Row],[شماره پرسنلی]],Table1[#All],6,FALSE)</f>
        <v>#N/A</v>
      </c>
      <c r="F788" s="37">
        <v>700</v>
      </c>
      <c r="G788" s="49">
        <f>Table26[[#This Row],[کارکرد دوره (ساعت)]]/8*'جداول پایه'!$B$24</f>
        <v>8.75</v>
      </c>
      <c r="H788" s="37">
        <v>0</v>
      </c>
      <c r="I788" s="37">
        <v>0</v>
      </c>
      <c r="J788" s="37">
        <v>3928</v>
      </c>
      <c r="K788" s="37">
        <v>0</v>
      </c>
      <c r="L788" s="37">
        <v>0</v>
      </c>
      <c r="M788" s="49" t="e">
        <f>IF(Table26[[#This Row],[جایگاه سازمانی]]="عملیاتی",(Table26[[#This Row],[تعداد ماموریت شهری]]/7+Table26[[#This Row],[تعداد ماموریت جاده ای]]/3)*0.1+1,0)</f>
        <v>#N/A</v>
      </c>
      <c r="N788" s="49" t="e">
        <f ca="1">IF(Table26[[#This Row],[جایگاه سازمانی]]="دیسپچ",OFFSET(TblDispatch[[#Headers],[امتیاز]],MATCH(Table26[[#This Row],[تعداد تماس در دوره]]/'تنظیمات دوره'!$B$3,TblDispatch[کف],1),0)*'تنظیمات دوره'!$B$3,0)</f>
        <v>#N/A</v>
      </c>
      <c r="O788" s="49" t="e">
        <f>IF(Table26[[#This Row],[جایگاه سازمانی]]="ستاد",(Table26[[#This Row],[تعداد بازدید میدانی در دوره]]/2+Table26[[#This Row],[تعداد فرماندهی حادثه در دوره]])*0.1+1,0)</f>
        <v>#N/A</v>
      </c>
      <c r="P788" s="49" t="e">
        <f>SUM(Table26[[#This Row],[عملکرد دوره عملیاتی]:[عملکرد دوره ستادی]])</f>
        <v>#N/A</v>
      </c>
      <c r="Q788" s="48">
        <v>90</v>
      </c>
      <c r="R788" s="48">
        <f ca="1">OFFSET(Table10[[#Headers],[امتیاز]],MATCH(Table26[[#This Row],[رضایت]],Table10[کف],1),0)</f>
        <v>3.6</v>
      </c>
      <c r="S788" s="49" t="e">
        <f ca="1">(VLOOKUP(Table26[[#This Row],[شماره پرسنلی]],Table1[#All],16,FALSE)+Table26[[#This Row],[امتیاز کارکرد]]+Table26[[#This Row],[امتیاز رضایت]])*Table26[[#This Row],[رتبه کارمند]]*Table26[[#This Row],[امتیاز عملکرد]]</f>
        <v>#N/A</v>
      </c>
      <c r="T788" s="50" t="e">
        <f ca="1">ROUND(Table26[[#This Row],[امتیاز نهایی]]*'تنظیمات دوره'!$B$6,0)</f>
        <v>#N/A</v>
      </c>
      <c r="U788" s="43"/>
    </row>
    <row r="789" spans="1:21" x14ac:dyDescent="0.15">
      <c r="A789" s="42">
        <v>786</v>
      </c>
      <c r="B789" s="35"/>
      <c r="C789" s="36" t="e">
        <f>VLOOKUP(Table26[[#This Row],[شماره پرسنلی]],Table1[[شماره پرسنلی]:[نام خانوادگی]],2,FALSE)&amp; " " &amp; VLOOKUP(Table26[[#This Row],[شماره پرسنلی]],Table1[[شماره پرسنلی]:[نام خانوادگی]],3,FALSE)</f>
        <v>#N/A</v>
      </c>
      <c r="D789" s="36" t="e">
        <f>VLOOKUP(Table26[[#This Row],[شماره پرسنلی]],Table1[#All],7,FALSE)</f>
        <v>#N/A</v>
      </c>
      <c r="E789" s="48" t="e">
        <f>VLOOKUP(Table26[[#This Row],[شماره پرسنلی]],Table1[#All],6,FALSE)</f>
        <v>#N/A</v>
      </c>
      <c r="F789" s="37">
        <v>674</v>
      </c>
      <c r="G789" s="49">
        <f>Table26[[#This Row],[کارکرد دوره (ساعت)]]/8*'جداول پایه'!$B$24</f>
        <v>8.4250000000000007</v>
      </c>
      <c r="H789" s="37">
        <v>0</v>
      </c>
      <c r="I789" s="37">
        <v>0</v>
      </c>
      <c r="J789" s="37">
        <v>2444</v>
      </c>
      <c r="K789" s="37">
        <v>0</v>
      </c>
      <c r="L789" s="37">
        <v>0</v>
      </c>
      <c r="M789" s="49" t="e">
        <f>IF(Table26[[#This Row],[جایگاه سازمانی]]="عملیاتی",(Table26[[#This Row],[تعداد ماموریت شهری]]/7+Table26[[#This Row],[تعداد ماموریت جاده ای]]/3)*0.1+1,0)</f>
        <v>#N/A</v>
      </c>
      <c r="N789" s="49" t="e">
        <f ca="1">IF(Table26[[#This Row],[جایگاه سازمانی]]="دیسپچ",OFFSET(TblDispatch[[#Headers],[امتیاز]],MATCH(Table26[[#This Row],[تعداد تماس در دوره]]/'تنظیمات دوره'!$B$3,TblDispatch[کف],1),0)*'تنظیمات دوره'!$B$3,0)</f>
        <v>#N/A</v>
      </c>
      <c r="O789" s="49" t="e">
        <f>IF(Table26[[#This Row],[جایگاه سازمانی]]="ستاد",(Table26[[#This Row],[تعداد بازدید میدانی در دوره]]/2+Table26[[#This Row],[تعداد فرماندهی حادثه در دوره]])*0.1+1,0)</f>
        <v>#N/A</v>
      </c>
      <c r="P789" s="49" t="e">
        <f>SUM(Table26[[#This Row],[عملکرد دوره عملیاتی]:[عملکرد دوره ستادی]])</f>
        <v>#N/A</v>
      </c>
      <c r="Q789" s="48">
        <v>90</v>
      </c>
      <c r="R789" s="48">
        <f ca="1">OFFSET(Table10[[#Headers],[امتیاز]],MATCH(Table26[[#This Row],[رضایت]],Table10[کف],1),0)</f>
        <v>3.6</v>
      </c>
      <c r="S789" s="49" t="e">
        <f ca="1">(VLOOKUP(Table26[[#This Row],[شماره پرسنلی]],Table1[#All],16,FALSE)+Table26[[#This Row],[امتیاز کارکرد]]+Table26[[#This Row],[امتیاز رضایت]])*Table26[[#This Row],[رتبه کارمند]]*Table26[[#This Row],[امتیاز عملکرد]]</f>
        <v>#N/A</v>
      </c>
      <c r="T789" s="50" t="e">
        <f ca="1">ROUND(Table26[[#This Row],[امتیاز نهایی]]*'تنظیمات دوره'!$B$6,0)</f>
        <v>#N/A</v>
      </c>
      <c r="U789" s="43"/>
    </row>
    <row r="790" spans="1:21" x14ac:dyDescent="0.15">
      <c r="A790" s="42">
        <v>787</v>
      </c>
      <c r="B790" s="35"/>
      <c r="C790" s="36" t="e">
        <f>VLOOKUP(Table26[[#This Row],[شماره پرسنلی]],Table1[[شماره پرسنلی]:[نام خانوادگی]],2,FALSE)&amp; " " &amp; VLOOKUP(Table26[[#This Row],[شماره پرسنلی]],Table1[[شماره پرسنلی]:[نام خانوادگی]],3,FALSE)</f>
        <v>#N/A</v>
      </c>
      <c r="D790" s="36" t="e">
        <f>VLOOKUP(Table26[[#This Row],[شماره پرسنلی]],Table1[#All],7,FALSE)</f>
        <v>#N/A</v>
      </c>
      <c r="E790" s="48" t="e">
        <f>VLOOKUP(Table26[[#This Row],[شماره پرسنلی]],Table1[#All],6,FALSE)</f>
        <v>#N/A</v>
      </c>
      <c r="F790" s="37">
        <v>468</v>
      </c>
      <c r="G790" s="49">
        <f>Table26[[#This Row],[کارکرد دوره (ساعت)]]/8*'جداول پایه'!$B$24</f>
        <v>5.8500000000000005</v>
      </c>
      <c r="H790" s="37">
        <v>0</v>
      </c>
      <c r="I790" s="37">
        <v>0</v>
      </c>
      <c r="J790" s="37">
        <v>468</v>
      </c>
      <c r="K790" s="37">
        <v>0</v>
      </c>
      <c r="L790" s="37">
        <v>0</v>
      </c>
      <c r="M790" s="49" t="e">
        <f>IF(Table26[[#This Row],[جایگاه سازمانی]]="عملیاتی",(Table26[[#This Row],[تعداد ماموریت شهری]]/7+Table26[[#This Row],[تعداد ماموریت جاده ای]]/3)*0.1+1,0)</f>
        <v>#N/A</v>
      </c>
      <c r="N790" s="49" t="e">
        <f ca="1">IF(Table26[[#This Row],[جایگاه سازمانی]]="دیسپچ",OFFSET(TblDispatch[[#Headers],[امتیاز]],MATCH(Table26[[#This Row],[تعداد تماس در دوره]]/'تنظیمات دوره'!$B$3,TblDispatch[کف],1),0)*'تنظیمات دوره'!$B$3,0)</f>
        <v>#N/A</v>
      </c>
      <c r="O790" s="49" t="e">
        <f>IF(Table26[[#This Row],[جایگاه سازمانی]]="ستاد",(Table26[[#This Row],[تعداد بازدید میدانی در دوره]]/2+Table26[[#This Row],[تعداد فرماندهی حادثه در دوره]])*0.1+1,0)</f>
        <v>#N/A</v>
      </c>
      <c r="P790" s="49" t="e">
        <f>SUM(Table26[[#This Row],[عملکرد دوره عملیاتی]:[عملکرد دوره ستادی]])</f>
        <v>#N/A</v>
      </c>
      <c r="Q790" s="48">
        <v>90</v>
      </c>
      <c r="R790" s="48">
        <f ca="1">OFFSET(Table10[[#Headers],[امتیاز]],MATCH(Table26[[#This Row],[رضایت]],Table10[کف],1),0)</f>
        <v>3.6</v>
      </c>
      <c r="S790" s="49" t="e">
        <f ca="1">(VLOOKUP(Table26[[#This Row],[شماره پرسنلی]],Table1[#All],16,FALSE)+Table26[[#This Row],[امتیاز کارکرد]]+Table26[[#This Row],[امتیاز رضایت]])*Table26[[#This Row],[رتبه کارمند]]*Table26[[#This Row],[امتیاز عملکرد]]</f>
        <v>#N/A</v>
      </c>
      <c r="T790" s="50" t="e">
        <f ca="1">ROUND(Table26[[#This Row],[امتیاز نهایی]]*'تنظیمات دوره'!$B$6,0)</f>
        <v>#N/A</v>
      </c>
      <c r="U790" s="43"/>
    </row>
    <row r="791" spans="1:21" x14ac:dyDescent="0.15">
      <c r="A791" s="42">
        <v>788</v>
      </c>
      <c r="B791" s="35"/>
      <c r="C791" s="36" t="e">
        <f>VLOOKUP(Table26[[#This Row],[شماره پرسنلی]],Table1[[شماره پرسنلی]:[نام خانوادگی]],2,FALSE)&amp; " " &amp; VLOOKUP(Table26[[#This Row],[شماره پرسنلی]],Table1[[شماره پرسنلی]:[نام خانوادگی]],3,FALSE)</f>
        <v>#N/A</v>
      </c>
      <c r="D791" s="36" t="e">
        <f>VLOOKUP(Table26[[#This Row],[شماره پرسنلی]],Table1[#All],7,FALSE)</f>
        <v>#N/A</v>
      </c>
      <c r="E791" s="48" t="e">
        <f>VLOOKUP(Table26[[#This Row],[شماره پرسنلی]],Table1[#All],6,FALSE)</f>
        <v>#N/A</v>
      </c>
      <c r="F791" s="37">
        <v>360</v>
      </c>
      <c r="G791" s="49">
        <f>Table26[[#This Row],[کارکرد دوره (ساعت)]]/8*'جداول پایه'!$B$24</f>
        <v>4.5</v>
      </c>
      <c r="H791" s="37">
        <v>0</v>
      </c>
      <c r="I791" s="37">
        <v>0</v>
      </c>
      <c r="J791" s="37">
        <v>1951</v>
      </c>
      <c r="K791" s="37">
        <v>0</v>
      </c>
      <c r="L791" s="37">
        <v>0</v>
      </c>
      <c r="M791" s="49" t="e">
        <f>IF(Table26[[#This Row],[جایگاه سازمانی]]="عملیاتی",(Table26[[#This Row],[تعداد ماموریت شهری]]/7+Table26[[#This Row],[تعداد ماموریت جاده ای]]/3)*0.1+1,0)</f>
        <v>#N/A</v>
      </c>
      <c r="N791" s="49" t="e">
        <f ca="1">IF(Table26[[#This Row],[جایگاه سازمانی]]="دیسپچ",OFFSET(TblDispatch[[#Headers],[امتیاز]],MATCH(Table26[[#This Row],[تعداد تماس در دوره]]/'تنظیمات دوره'!$B$3,TblDispatch[کف],1),0)*'تنظیمات دوره'!$B$3,0)</f>
        <v>#N/A</v>
      </c>
      <c r="O791" s="49" t="e">
        <f>IF(Table26[[#This Row],[جایگاه سازمانی]]="ستاد",(Table26[[#This Row],[تعداد بازدید میدانی در دوره]]/2+Table26[[#This Row],[تعداد فرماندهی حادثه در دوره]])*0.1+1,0)</f>
        <v>#N/A</v>
      </c>
      <c r="P791" s="49" t="e">
        <f>SUM(Table26[[#This Row],[عملکرد دوره عملیاتی]:[عملکرد دوره ستادی]])</f>
        <v>#N/A</v>
      </c>
      <c r="Q791" s="48">
        <v>90</v>
      </c>
      <c r="R791" s="48">
        <f ca="1">OFFSET(Table10[[#Headers],[امتیاز]],MATCH(Table26[[#This Row],[رضایت]],Table10[کف],1),0)</f>
        <v>3.6</v>
      </c>
      <c r="S791" s="49" t="e">
        <f ca="1">(VLOOKUP(Table26[[#This Row],[شماره پرسنلی]],Table1[#All],16,FALSE)+Table26[[#This Row],[امتیاز کارکرد]]+Table26[[#This Row],[امتیاز رضایت]])*Table26[[#This Row],[رتبه کارمند]]*Table26[[#This Row],[امتیاز عملکرد]]</f>
        <v>#N/A</v>
      </c>
      <c r="T791" s="50" t="e">
        <f ca="1">ROUND(Table26[[#This Row],[امتیاز نهایی]]*'تنظیمات دوره'!$B$6,0)</f>
        <v>#N/A</v>
      </c>
      <c r="U791" s="43"/>
    </row>
    <row r="792" spans="1:21" x14ac:dyDescent="0.15">
      <c r="A792" s="42">
        <v>789</v>
      </c>
      <c r="B792" s="35"/>
      <c r="C792" s="36" t="e">
        <f>VLOOKUP(Table26[[#This Row],[شماره پرسنلی]],Table1[[شماره پرسنلی]:[نام خانوادگی]],2,FALSE)&amp; " " &amp; VLOOKUP(Table26[[#This Row],[شماره پرسنلی]],Table1[[شماره پرسنلی]:[نام خانوادگی]],3,FALSE)</f>
        <v>#N/A</v>
      </c>
      <c r="D792" s="36" t="e">
        <f>VLOOKUP(Table26[[#This Row],[شماره پرسنلی]],Table1[#All],7,FALSE)</f>
        <v>#N/A</v>
      </c>
      <c r="E792" s="48" t="e">
        <f>VLOOKUP(Table26[[#This Row],[شماره پرسنلی]],Table1[#All],6,FALSE)</f>
        <v>#N/A</v>
      </c>
      <c r="F792" s="37">
        <v>420</v>
      </c>
      <c r="G792" s="49">
        <f>Table26[[#This Row],[کارکرد دوره (ساعت)]]/8*'جداول پایه'!$B$24</f>
        <v>5.25</v>
      </c>
      <c r="H792" s="37">
        <v>0</v>
      </c>
      <c r="I792" s="37">
        <v>0</v>
      </c>
      <c r="J792" s="37">
        <v>3329</v>
      </c>
      <c r="K792" s="37">
        <v>0</v>
      </c>
      <c r="L792" s="37">
        <v>0</v>
      </c>
      <c r="M792" s="49" t="e">
        <f>IF(Table26[[#This Row],[جایگاه سازمانی]]="عملیاتی",(Table26[[#This Row],[تعداد ماموریت شهری]]/7+Table26[[#This Row],[تعداد ماموریت جاده ای]]/3)*0.1+1,0)</f>
        <v>#N/A</v>
      </c>
      <c r="N792" s="49" t="e">
        <f ca="1">IF(Table26[[#This Row],[جایگاه سازمانی]]="دیسپچ",OFFSET(TblDispatch[[#Headers],[امتیاز]],MATCH(Table26[[#This Row],[تعداد تماس در دوره]]/'تنظیمات دوره'!$B$3,TblDispatch[کف],1),0)*'تنظیمات دوره'!$B$3,0)</f>
        <v>#N/A</v>
      </c>
      <c r="O792" s="49" t="e">
        <f>IF(Table26[[#This Row],[جایگاه سازمانی]]="ستاد",(Table26[[#This Row],[تعداد بازدید میدانی در دوره]]/2+Table26[[#This Row],[تعداد فرماندهی حادثه در دوره]])*0.1+1,0)</f>
        <v>#N/A</v>
      </c>
      <c r="P792" s="49" t="e">
        <f>SUM(Table26[[#This Row],[عملکرد دوره عملیاتی]:[عملکرد دوره ستادی]])</f>
        <v>#N/A</v>
      </c>
      <c r="Q792" s="48">
        <v>85</v>
      </c>
      <c r="R792" s="48">
        <f ca="1">OFFSET(Table10[[#Headers],[امتیاز]],MATCH(Table26[[#This Row],[رضایت]],Table10[کف],1),0)</f>
        <v>3.6</v>
      </c>
      <c r="S792" s="49" t="e">
        <f ca="1">(VLOOKUP(Table26[[#This Row],[شماره پرسنلی]],Table1[#All],16,FALSE)+Table26[[#This Row],[امتیاز کارکرد]]+Table26[[#This Row],[امتیاز رضایت]])*Table26[[#This Row],[رتبه کارمند]]*Table26[[#This Row],[امتیاز عملکرد]]</f>
        <v>#N/A</v>
      </c>
      <c r="T792" s="50" t="e">
        <f ca="1">ROUND(Table26[[#This Row],[امتیاز نهایی]]*'تنظیمات دوره'!$B$6,0)</f>
        <v>#N/A</v>
      </c>
      <c r="U792" s="43"/>
    </row>
    <row r="793" spans="1:21" x14ac:dyDescent="0.15">
      <c r="A793" s="42">
        <v>790</v>
      </c>
      <c r="B793" s="35"/>
      <c r="C793" s="36" t="e">
        <f>VLOOKUP(Table26[[#This Row],[شماره پرسنلی]],Table1[[شماره پرسنلی]:[نام خانوادگی]],2,FALSE)&amp; " " &amp; VLOOKUP(Table26[[#This Row],[شماره پرسنلی]],Table1[[شماره پرسنلی]:[نام خانوادگی]],3,FALSE)</f>
        <v>#N/A</v>
      </c>
      <c r="D793" s="36" t="e">
        <f>VLOOKUP(Table26[[#This Row],[شماره پرسنلی]],Table1[#All],7,FALSE)</f>
        <v>#N/A</v>
      </c>
      <c r="E793" s="48" t="e">
        <f>VLOOKUP(Table26[[#This Row],[شماره پرسنلی]],Table1[#All],6,FALSE)</f>
        <v>#N/A</v>
      </c>
      <c r="F793" s="37">
        <v>632</v>
      </c>
      <c r="G793" s="49">
        <f>Table26[[#This Row],[کارکرد دوره (ساعت)]]/8*'جداول پایه'!$B$24</f>
        <v>7.9</v>
      </c>
      <c r="H793" s="37">
        <v>0</v>
      </c>
      <c r="I793" s="37">
        <v>0</v>
      </c>
      <c r="J793" s="37">
        <v>2998</v>
      </c>
      <c r="K793" s="37">
        <v>0</v>
      </c>
      <c r="L793" s="37">
        <v>0</v>
      </c>
      <c r="M793" s="49" t="e">
        <f>IF(Table26[[#This Row],[جایگاه سازمانی]]="عملیاتی",(Table26[[#This Row],[تعداد ماموریت شهری]]/7+Table26[[#This Row],[تعداد ماموریت جاده ای]]/3)*0.1+1,0)</f>
        <v>#N/A</v>
      </c>
      <c r="N793" s="49" t="e">
        <f ca="1">IF(Table26[[#This Row],[جایگاه سازمانی]]="دیسپچ",OFFSET(TblDispatch[[#Headers],[امتیاز]],MATCH(Table26[[#This Row],[تعداد تماس در دوره]]/'تنظیمات دوره'!$B$3,TblDispatch[کف],1),0)*'تنظیمات دوره'!$B$3,0)</f>
        <v>#N/A</v>
      </c>
      <c r="O793" s="49" t="e">
        <f>IF(Table26[[#This Row],[جایگاه سازمانی]]="ستاد",(Table26[[#This Row],[تعداد بازدید میدانی در دوره]]/2+Table26[[#This Row],[تعداد فرماندهی حادثه در دوره]])*0.1+1,0)</f>
        <v>#N/A</v>
      </c>
      <c r="P793" s="49" t="e">
        <f>SUM(Table26[[#This Row],[عملکرد دوره عملیاتی]:[عملکرد دوره ستادی]])</f>
        <v>#N/A</v>
      </c>
      <c r="Q793" s="48">
        <v>90</v>
      </c>
      <c r="R793" s="48">
        <f ca="1">OFFSET(Table10[[#Headers],[امتیاز]],MATCH(Table26[[#This Row],[رضایت]],Table10[کف],1),0)</f>
        <v>3.6</v>
      </c>
      <c r="S793" s="49" t="e">
        <f ca="1">(VLOOKUP(Table26[[#This Row],[شماره پرسنلی]],Table1[#All],16,FALSE)+Table26[[#This Row],[امتیاز کارکرد]]+Table26[[#This Row],[امتیاز رضایت]])*Table26[[#This Row],[رتبه کارمند]]*Table26[[#This Row],[امتیاز عملکرد]]</f>
        <v>#N/A</v>
      </c>
      <c r="T793" s="50" t="e">
        <f ca="1">ROUND(Table26[[#This Row],[امتیاز نهایی]]*'تنظیمات دوره'!$B$6,0)</f>
        <v>#N/A</v>
      </c>
      <c r="U793" s="43"/>
    </row>
    <row r="794" spans="1:21" x14ac:dyDescent="0.15">
      <c r="A794" s="42">
        <v>791</v>
      </c>
      <c r="B794" s="35"/>
      <c r="C794" s="36" t="e">
        <f>VLOOKUP(Table26[[#This Row],[شماره پرسنلی]],Table1[[شماره پرسنلی]:[نام خانوادگی]],2,FALSE)&amp; " " &amp; VLOOKUP(Table26[[#This Row],[شماره پرسنلی]],Table1[[شماره پرسنلی]:[نام خانوادگی]],3,FALSE)</f>
        <v>#N/A</v>
      </c>
      <c r="D794" s="36" t="e">
        <f>VLOOKUP(Table26[[#This Row],[شماره پرسنلی]],Table1[#All],7,FALSE)</f>
        <v>#N/A</v>
      </c>
      <c r="E794" s="48" t="e">
        <f>VLOOKUP(Table26[[#This Row],[شماره پرسنلی]],Table1[#All],6,FALSE)</f>
        <v>#N/A</v>
      </c>
      <c r="F794" s="37">
        <v>593</v>
      </c>
      <c r="G794" s="49">
        <f>Table26[[#This Row],[کارکرد دوره (ساعت)]]/8*'جداول پایه'!$B$24</f>
        <v>7.4125000000000005</v>
      </c>
      <c r="H794" s="37">
        <v>0</v>
      </c>
      <c r="I794" s="37">
        <v>0</v>
      </c>
      <c r="J794" s="37">
        <v>1803</v>
      </c>
      <c r="K794" s="37">
        <v>0</v>
      </c>
      <c r="L794" s="37">
        <v>0</v>
      </c>
      <c r="M794" s="49" t="e">
        <f>IF(Table26[[#This Row],[جایگاه سازمانی]]="عملیاتی",(Table26[[#This Row],[تعداد ماموریت شهری]]/7+Table26[[#This Row],[تعداد ماموریت جاده ای]]/3)*0.1+1,0)</f>
        <v>#N/A</v>
      </c>
      <c r="N794" s="49" t="e">
        <f ca="1">IF(Table26[[#This Row],[جایگاه سازمانی]]="دیسپچ",OFFSET(TblDispatch[[#Headers],[امتیاز]],MATCH(Table26[[#This Row],[تعداد تماس در دوره]]/'تنظیمات دوره'!$B$3,TblDispatch[کف],1),0)*'تنظیمات دوره'!$B$3,0)</f>
        <v>#N/A</v>
      </c>
      <c r="O794" s="49" t="e">
        <f>IF(Table26[[#This Row],[جایگاه سازمانی]]="ستاد",(Table26[[#This Row],[تعداد بازدید میدانی در دوره]]/2+Table26[[#This Row],[تعداد فرماندهی حادثه در دوره]])*0.1+1,0)</f>
        <v>#N/A</v>
      </c>
      <c r="P794" s="49" t="e">
        <f>SUM(Table26[[#This Row],[عملکرد دوره عملیاتی]:[عملکرد دوره ستادی]])</f>
        <v>#N/A</v>
      </c>
      <c r="Q794" s="48">
        <v>95</v>
      </c>
      <c r="R794" s="48">
        <f ca="1">OFFSET(Table10[[#Headers],[امتیاز]],MATCH(Table26[[#This Row],[رضایت]],Table10[کف],1),0)</f>
        <v>5</v>
      </c>
      <c r="S794" s="49" t="e">
        <f ca="1">(VLOOKUP(Table26[[#This Row],[شماره پرسنلی]],Table1[#All],16,FALSE)+Table26[[#This Row],[امتیاز کارکرد]]+Table26[[#This Row],[امتیاز رضایت]])*Table26[[#This Row],[رتبه کارمند]]*Table26[[#This Row],[امتیاز عملکرد]]</f>
        <v>#N/A</v>
      </c>
      <c r="T794" s="50" t="e">
        <f ca="1">ROUND(Table26[[#This Row],[امتیاز نهایی]]*'تنظیمات دوره'!$B$6,0)</f>
        <v>#N/A</v>
      </c>
      <c r="U794" s="43"/>
    </row>
    <row r="795" spans="1:21" x14ac:dyDescent="0.15">
      <c r="A795" s="42">
        <v>792</v>
      </c>
      <c r="B795" s="35"/>
      <c r="C795" s="36" t="e">
        <f>VLOOKUP(Table26[[#This Row],[شماره پرسنلی]],Table1[[شماره پرسنلی]:[نام خانوادگی]],2,FALSE)&amp; " " &amp; VLOOKUP(Table26[[#This Row],[شماره پرسنلی]],Table1[[شماره پرسنلی]:[نام خانوادگی]],3,FALSE)</f>
        <v>#N/A</v>
      </c>
      <c r="D795" s="36" t="e">
        <f>VLOOKUP(Table26[[#This Row],[شماره پرسنلی]],Table1[#All],7,FALSE)</f>
        <v>#N/A</v>
      </c>
      <c r="E795" s="48" t="e">
        <f>VLOOKUP(Table26[[#This Row],[شماره پرسنلی]],Table1[#All],6,FALSE)</f>
        <v>#N/A</v>
      </c>
      <c r="F795" s="37">
        <v>656</v>
      </c>
      <c r="G795" s="49">
        <f>Table26[[#This Row],[کارکرد دوره (ساعت)]]/8*'جداول پایه'!$B$24</f>
        <v>8.2000000000000011</v>
      </c>
      <c r="H795" s="37">
        <v>0</v>
      </c>
      <c r="I795" s="37">
        <v>0</v>
      </c>
      <c r="J795" s="37">
        <v>3801</v>
      </c>
      <c r="K795" s="37">
        <v>0</v>
      </c>
      <c r="L795" s="37">
        <v>0</v>
      </c>
      <c r="M795" s="49" t="e">
        <f>IF(Table26[[#This Row],[جایگاه سازمانی]]="عملیاتی",(Table26[[#This Row],[تعداد ماموریت شهری]]/7+Table26[[#This Row],[تعداد ماموریت جاده ای]]/3)*0.1+1,0)</f>
        <v>#N/A</v>
      </c>
      <c r="N795" s="49" t="e">
        <f ca="1">IF(Table26[[#This Row],[جایگاه سازمانی]]="دیسپچ",OFFSET(TblDispatch[[#Headers],[امتیاز]],MATCH(Table26[[#This Row],[تعداد تماس در دوره]]/'تنظیمات دوره'!$B$3,TblDispatch[کف],1),0)*'تنظیمات دوره'!$B$3,0)</f>
        <v>#N/A</v>
      </c>
      <c r="O795" s="49" t="e">
        <f>IF(Table26[[#This Row],[جایگاه سازمانی]]="ستاد",(Table26[[#This Row],[تعداد بازدید میدانی در دوره]]/2+Table26[[#This Row],[تعداد فرماندهی حادثه در دوره]])*0.1+1,0)</f>
        <v>#N/A</v>
      </c>
      <c r="P795" s="49" t="e">
        <f>SUM(Table26[[#This Row],[عملکرد دوره عملیاتی]:[عملکرد دوره ستادی]])</f>
        <v>#N/A</v>
      </c>
      <c r="Q795" s="48">
        <v>90</v>
      </c>
      <c r="R795" s="48">
        <f ca="1">OFFSET(Table10[[#Headers],[امتیاز]],MATCH(Table26[[#This Row],[رضایت]],Table10[کف],1),0)</f>
        <v>3.6</v>
      </c>
      <c r="S795" s="49" t="e">
        <f ca="1">(VLOOKUP(Table26[[#This Row],[شماره پرسنلی]],Table1[#All],16,FALSE)+Table26[[#This Row],[امتیاز کارکرد]]+Table26[[#This Row],[امتیاز رضایت]])*Table26[[#This Row],[رتبه کارمند]]*Table26[[#This Row],[امتیاز عملکرد]]</f>
        <v>#N/A</v>
      </c>
      <c r="T795" s="50" t="e">
        <f ca="1">ROUND(Table26[[#This Row],[امتیاز نهایی]]*'تنظیمات دوره'!$B$6,0)</f>
        <v>#N/A</v>
      </c>
      <c r="U795" s="43"/>
    </row>
    <row r="796" spans="1:21" x14ac:dyDescent="0.15">
      <c r="A796" s="42">
        <v>793</v>
      </c>
      <c r="B796" s="35"/>
      <c r="C796" s="36" t="e">
        <f>VLOOKUP(Table26[[#This Row],[شماره پرسنلی]],Table1[[شماره پرسنلی]:[نام خانوادگی]],2,FALSE)&amp; " " &amp; VLOOKUP(Table26[[#This Row],[شماره پرسنلی]],Table1[[شماره پرسنلی]:[نام خانوادگی]],3,FALSE)</f>
        <v>#N/A</v>
      </c>
      <c r="D796" s="36" t="e">
        <f>VLOOKUP(Table26[[#This Row],[شماره پرسنلی]],Table1[#All],7,FALSE)</f>
        <v>#N/A</v>
      </c>
      <c r="E796" s="48" t="e">
        <f>VLOOKUP(Table26[[#This Row],[شماره پرسنلی]],Table1[#All],6,FALSE)</f>
        <v>#N/A</v>
      </c>
      <c r="F796" s="37">
        <v>674</v>
      </c>
      <c r="G796" s="49">
        <f>Table26[[#This Row],[کارکرد دوره (ساعت)]]/8*'جداول پایه'!$B$24</f>
        <v>8.4250000000000007</v>
      </c>
      <c r="H796" s="37">
        <v>0</v>
      </c>
      <c r="I796" s="37">
        <v>0</v>
      </c>
      <c r="J796" s="37">
        <v>3610</v>
      </c>
      <c r="K796" s="37">
        <v>0</v>
      </c>
      <c r="L796" s="37">
        <v>0</v>
      </c>
      <c r="M796" s="49" t="e">
        <f>IF(Table26[[#This Row],[جایگاه سازمانی]]="عملیاتی",(Table26[[#This Row],[تعداد ماموریت شهری]]/7+Table26[[#This Row],[تعداد ماموریت جاده ای]]/3)*0.1+1,0)</f>
        <v>#N/A</v>
      </c>
      <c r="N796" s="49" t="e">
        <f ca="1">IF(Table26[[#This Row],[جایگاه سازمانی]]="دیسپچ",OFFSET(TblDispatch[[#Headers],[امتیاز]],MATCH(Table26[[#This Row],[تعداد تماس در دوره]]/'تنظیمات دوره'!$B$3,TblDispatch[کف],1),0)*'تنظیمات دوره'!$B$3,0)</f>
        <v>#N/A</v>
      </c>
      <c r="O796" s="49" t="e">
        <f>IF(Table26[[#This Row],[جایگاه سازمانی]]="ستاد",(Table26[[#This Row],[تعداد بازدید میدانی در دوره]]/2+Table26[[#This Row],[تعداد فرماندهی حادثه در دوره]])*0.1+1,0)</f>
        <v>#N/A</v>
      </c>
      <c r="P796" s="49" t="e">
        <f>SUM(Table26[[#This Row],[عملکرد دوره عملیاتی]:[عملکرد دوره ستادی]])</f>
        <v>#N/A</v>
      </c>
      <c r="Q796" s="48">
        <v>90</v>
      </c>
      <c r="R796" s="48">
        <f ca="1">OFFSET(Table10[[#Headers],[امتیاز]],MATCH(Table26[[#This Row],[رضایت]],Table10[کف],1),0)</f>
        <v>3.6</v>
      </c>
      <c r="S796" s="49" t="e">
        <f ca="1">(VLOOKUP(Table26[[#This Row],[شماره پرسنلی]],Table1[#All],16,FALSE)+Table26[[#This Row],[امتیاز کارکرد]]+Table26[[#This Row],[امتیاز رضایت]])*Table26[[#This Row],[رتبه کارمند]]*Table26[[#This Row],[امتیاز عملکرد]]</f>
        <v>#N/A</v>
      </c>
      <c r="T796" s="50" t="e">
        <f ca="1">ROUND(Table26[[#This Row],[امتیاز نهایی]]*'تنظیمات دوره'!$B$6,0)</f>
        <v>#N/A</v>
      </c>
      <c r="U796" s="43"/>
    </row>
    <row r="797" spans="1:21" x14ac:dyDescent="0.15">
      <c r="A797" s="42">
        <v>794</v>
      </c>
      <c r="B797" s="35"/>
      <c r="C797" s="36" t="e">
        <f>VLOOKUP(Table26[[#This Row],[شماره پرسنلی]],Table1[[شماره پرسنلی]:[نام خانوادگی]],2,FALSE)&amp; " " &amp; VLOOKUP(Table26[[#This Row],[شماره پرسنلی]],Table1[[شماره پرسنلی]:[نام خانوادگی]],3,FALSE)</f>
        <v>#N/A</v>
      </c>
      <c r="D797" s="36" t="e">
        <f>VLOOKUP(Table26[[#This Row],[شماره پرسنلی]],Table1[#All],7,FALSE)</f>
        <v>#N/A</v>
      </c>
      <c r="E797" s="48" t="e">
        <f>VLOOKUP(Table26[[#This Row],[شماره پرسنلی]],Table1[#All],6,FALSE)</f>
        <v>#N/A</v>
      </c>
      <c r="F797" s="37">
        <v>572</v>
      </c>
      <c r="G797" s="49">
        <f>Table26[[#This Row],[کارکرد دوره (ساعت)]]/8*'جداول پایه'!$B$24</f>
        <v>7.15</v>
      </c>
      <c r="H797" s="37">
        <v>0</v>
      </c>
      <c r="I797" s="37">
        <v>0</v>
      </c>
      <c r="J797" s="37">
        <v>2687</v>
      </c>
      <c r="K797" s="37">
        <v>0</v>
      </c>
      <c r="L797" s="37">
        <v>0</v>
      </c>
      <c r="M797" s="49" t="e">
        <f>IF(Table26[[#This Row],[جایگاه سازمانی]]="عملیاتی",(Table26[[#This Row],[تعداد ماموریت شهری]]/7+Table26[[#This Row],[تعداد ماموریت جاده ای]]/3)*0.1+1,0)</f>
        <v>#N/A</v>
      </c>
      <c r="N797" s="49" t="e">
        <f ca="1">IF(Table26[[#This Row],[جایگاه سازمانی]]="دیسپچ",OFFSET(TblDispatch[[#Headers],[امتیاز]],MATCH(Table26[[#This Row],[تعداد تماس در دوره]]/'تنظیمات دوره'!$B$3,TblDispatch[کف],1),0)*'تنظیمات دوره'!$B$3,0)</f>
        <v>#N/A</v>
      </c>
      <c r="O797" s="49" t="e">
        <f>IF(Table26[[#This Row],[جایگاه سازمانی]]="ستاد",(Table26[[#This Row],[تعداد بازدید میدانی در دوره]]/2+Table26[[#This Row],[تعداد فرماندهی حادثه در دوره]])*0.1+1,0)</f>
        <v>#N/A</v>
      </c>
      <c r="P797" s="49" t="e">
        <f>SUM(Table26[[#This Row],[عملکرد دوره عملیاتی]:[عملکرد دوره ستادی]])</f>
        <v>#N/A</v>
      </c>
      <c r="Q797" s="48">
        <v>95</v>
      </c>
      <c r="R797" s="48">
        <f ca="1">OFFSET(Table10[[#Headers],[امتیاز]],MATCH(Table26[[#This Row],[رضایت]],Table10[کف],1),0)</f>
        <v>5</v>
      </c>
      <c r="S797" s="49" t="e">
        <f ca="1">(VLOOKUP(Table26[[#This Row],[شماره پرسنلی]],Table1[#All],16,FALSE)+Table26[[#This Row],[امتیاز کارکرد]]+Table26[[#This Row],[امتیاز رضایت]])*Table26[[#This Row],[رتبه کارمند]]*Table26[[#This Row],[امتیاز عملکرد]]</f>
        <v>#N/A</v>
      </c>
      <c r="T797" s="50" t="e">
        <f ca="1">ROUND(Table26[[#This Row],[امتیاز نهایی]]*'تنظیمات دوره'!$B$6,0)</f>
        <v>#N/A</v>
      </c>
      <c r="U797" s="43"/>
    </row>
    <row r="798" spans="1:21" x14ac:dyDescent="0.15">
      <c r="A798" s="42">
        <v>795</v>
      </c>
      <c r="B798" s="35"/>
      <c r="C798" s="36" t="e">
        <f>VLOOKUP(Table26[[#This Row],[شماره پرسنلی]],Table1[[شماره پرسنلی]:[نام خانوادگی]],2,FALSE)&amp; " " &amp; VLOOKUP(Table26[[#This Row],[شماره پرسنلی]],Table1[[شماره پرسنلی]:[نام خانوادگی]],3,FALSE)</f>
        <v>#N/A</v>
      </c>
      <c r="D798" s="36" t="e">
        <f>VLOOKUP(Table26[[#This Row],[شماره پرسنلی]],Table1[#All],7,FALSE)</f>
        <v>#N/A</v>
      </c>
      <c r="E798" s="48" t="e">
        <f>VLOOKUP(Table26[[#This Row],[شماره پرسنلی]],Table1[#All],6,FALSE)</f>
        <v>#N/A</v>
      </c>
      <c r="F798" s="37">
        <v>572</v>
      </c>
      <c r="G798" s="49">
        <f>Table26[[#This Row],[کارکرد دوره (ساعت)]]/8*'جداول پایه'!$B$24</f>
        <v>7.15</v>
      </c>
      <c r="H798" s="37">
        <v>0</v>
      </c>
      <c r="I798" s="37">
        <v>0</v>
      </c>
      <c r="J798" s="37">
        <v>3530</v>
      </c>
      <c r="K798" s="37">
        <v>0</v>
      </c>
      <c r="L798" s="37">
        <v>0</v>
      </c>
      <c r="M798" s="49" t="e">
        <f>IF(Table26[[#This Row],[جایگاه سازمانی]]="عملیاتی",(Table26[[#This Row],[تعداد ماموریت شهری]]/7+Table26[[#This Row],[تعداد ماموریت جاده ای]]/3)*0.1+1,0)</f>
        <v>#N/A</v>
      </c>
      <c r="N798" s="49" t="e">
        <f ca="1">IF(Table26[[#This Row],[جایگاه سازمانی]]="دیسپچ",OFFSET(TblDispatch[[#Headers],[امتیاز]],MATCH(Table26[[#This Row],[تعداد تماس در دوره]]/'تنظیمات دوره'!$B$3,TblDispatch[کف],1),0)*'تنظیمات دوره'!$B$3,0)</f>
        <v>#N/A</v>
      </c>
      <c r="O798" s="49" t="e">
        <f>IF(Table26[[#This Row],[جایگاه سازمانی]]="ستاد",(Table26[[#This Row],[تعداد بازدید میدانی در دوره]]/2+Table26[[#This Row],[تعداد فرماندهی حادثه در دوره]])*0.1+1,0)</f>
        <v>#N/A</v>
      </c>
      <c r="P798" s="49" t="e">
        <f>SUM(Table26[[#This Row],[عملکرد دوره عملیاتی]:[عملکرد دوره ستادی]])</f>
        <v>#N/A</v>
      </c>
      <c r="Q798" s="48">
        <v>95</v>
      </c>
      <c r="R798" s="48">
        <f ca="1">OFFSET(Table10[[#Headers],[امتیاز]],MATCH(Table26[[#This Row],[رضایت]],Table10[کف],1),0)</f>
        <v>5</v>
      </c>
      <c r="S798" s="49" t="e">
        <f ca="1">(VLOOKUP(Table26[[#This Row],[شماره پرسنلی]],Table1[#All],16,FALSE)+Table26[[#This Row],[امتیاز کارکرد]]+Table26[[#This Row],[امتیاز رضایت]])*Table26[[#This Row],[رتبه کارمند]]*Table26[[#This Row],[امتیاز عملکرد]]</f>
        <v>#N/A</v>
      </c>
      <c r="T798" s="50" t="e">
        <f ca="1">ROUND(Table26[[#This Row],[امتیاز نهایی]]*'تنظیمات دوره'!$B$6,0)</f>
        <v>#N/A</v>
      </c>
      <c r="U798" s="43"/>
    </row>
    <row r="799" spans="1:21" s="54" customFormat="1" x14ac:dyDescent="0.15">
      <c r="A799" s="42">
        <v>796</v>
      </c>
      <c r="B799" s="35"/>
      <c r="C799" s="36" t="e">
        <f>VLOOKUP(Table26[[#This Row],[شماره پرسنلی]],Table1[[شماره پرسنلی]:[نام خانوادگی]],2,FALSE)&amp; " " &amp; VLOOKUP(Table26[[#This Row],[شماره پرسنلی]],Table1[[شماره پرسنلی]:[نام خانوادگی]],3,FALSE)</f>
        <v>#N/A</v>
      </c>
      <c r="D799" s="36" t="e">
        <f>VLOOKUP(Table26[[#This Row],[شماره پرسنلی]],Table1[#All],7,FALSE)</f>
        <v>#N/A</v>
      </c>
      <c r="E799" s="48" t="e">
        <f>VLOOKUP(Table26[[#This Row],[شماره پرسنلی]],Table1[#All],6,FALSE)</f>
        <v>#N/A</v>
      </c>
      <c r="F799" s="37">
        <v>480</v>
      </c>
      <c r="G799" s="49">
        <f>Table26[[#This Row],[کارکرد دوره (ساعت)]]/8*'جداول پایه'!$B$24</f>
        <v>6</v>
      </c>
      <c r="H799" s="37">
        <v>0</v>
      </c>
      <c r="I799" s="37">
        <v>0</v>
      </c>
      <c r="J799" s="37">
        <v>3784</v>
      </c>
      <c r="K799" s="37">
        <v>0</v>
      </c>
      <c r="L799" s="37">
        <v>0</v>
      </c>
      <c r="M799" s="49" t="e">
        <f>IF(Table26[[#This Row],[جایگاه سازمانی]]="عملیاتی",(Table26[[#This Row],[تعداد ماموریت شهری]]/7+Table26[[#This Row],[تعداد ماموریت جاده ای]]/3)*0.1+1,0)</f>
        <v>#N/A</v>
      </c>
      <c r="N799" s="49" t="e">
        <f ca="1">IF(Table26[[#This Row],[جایگاه سازمانی]]="دیسپچ",OFFSET(TblDispatch[[#Headers],[امتیاز]],MATCH(Table26[[#This Row],[تعداد تماس در دوره]]/'تنظیمات دوره'!$B$3,TblDispatch[کف],1),0)*'تنظیمات دوره'!$B$3,0)</f>
        <v>#N/A</v>
      </c>
      <c r="O799" s="49" t="e">
        <f>IF(Table26[[#This Row],[جایگاه سازمانی]]="ستاد",(Table26[[#This Row],[تعداد بازدید میدانی در دوره]]/2+Table26[[#This Row],[تعداد فرماندهی حادثه در دوره]])*0.1+1,0)</f>
        <v>#N/A</v>
      </c>
      <c r="P799" s="49" t="e">
        <f>SUM(Table26[[#This Row],[عملکرد دوره عملیاتی]:[عملکرد دوره ستادی]])</f>
        <v>#N/A</v>
      </c>
      <c r="Q799" s="48">
        <v>90</v>
      </c>
      <c r="R799" s="48">
        <f ca="1">OFFSET(Table10[[#Headers],[امتیاز]],MATCH(Table26[[#This Row],[رضایت]],Table10[کف],1),0)</f>
        <v>3.6</v>
      </c>
      <c r="S799" s="49" t="e">
        <f ca="1">(VLOOKUP(Table26[[#This Row],[شماره پرسنلی]],Table1[#All],16,FALSE)+Table26[[#This Row],[امتیاز کارکرد]]+Table26[[#This Row],[امتیاز رضایت]])*Table26[[#This Row],[رتبه کارمند]]*Table26[[#This Row],[امتیاز عملکرد]]</f>
        <v>#N/A</v>
      </c>
      <c r="T799" s="50" t="e">
        <f ca="1">ROUND(Table26[[#This Row],[امتیاز نهایی]]*'تنظیمات دوره'!$B$6,0)</f>
        <v>#N/A</v>
      </c>
      <c r="U799" s="43"/>
    </row>
    <row r="800" spans="1:21" s="54" customFormat="1" x14ac:dyDescent="0.15">
      <c r="A800" s="42">
        <v>797</v>
      </c>
      <c r="B800" s="35"/>
      <c r="C800" s="36" t="e">
        <f>VLOOKUP(Table26[[#This Row],[شماره پرسنلی]],Table1[[شماره پرسنلی]:[نام خانوادگی]],2,FALSE)&amp; " " &amp; VLOOKUP(Table26[[#This Row],[شماره پرسنلی]],Table1[[شماره پرسنلی]:[نام خانوادگی]],3,FALSE)</f>
        <v>#N/A</v>
      </c>
      <c r="D800" s="36" t="e">
        <f>VLOOKUP(Table26[[#This Row],[شماره پرسنلی]],Table1[#All],7,FALSE)</f>
        <v>#N/A</v>
      </c>
      <c r="E800" s="48" t="e">
        <f>VLOOKUP(Table26[[#This Row],[شماره پرسنلی]],Table1[#All],6,FALSE)</f>
        <v>#N/A</v>
      </c>
      <c r="F800" s="37">
        <v>468</v>
      </c>
      <c r="G800" s="49">
        <f>Table26[[#This Row],[کارکرد دوره (ساعت)]]/8*'جداول پایه'!$B$24</f>
        <v>5.8500000000000005</v>
      </c>
      <c r="H800" s="37">
        <v>0</v>
      </c>
      <c r="I800" s="37">
        <v>0</v>
      </c>
      <c r="J800" s="37">
        <v>4230</v>
      </c>
      <c r="K800" s="37">
        <v>0</v>
      </c>
      <c r="L800" s="37">
        <v>0</v>
      </c>
      <c r="M800" s="49" t="e">
        <f>IF(Table26[[#This Row],[جایگاه سازمانی]]="عملیاتی",(Table26[[#This Row],[تعداد ماموریت شهری]]/7+Table26[[#This Row],[تعداد ماموریت جاده ای]]/3)*0.1+1,0)</f>
        <v>#N/A</v>
      </c>
      <c r="N800" s="49" t="e">
        <f ca="1">IF(Table26[[#This Row],[جایگاه سازمانی]]="دیسپچ",OFFSET(TblDispatch[[#Headers],[امتیاز]],MATCH(Table26[[#This Row],[تعداد تماس در دوره]]/'تنظیمات دوره'!$B$3,TblDispatch[کف],1),0)*'تنظیمات دوره'!$B$3,0)</f>
        <v>#N/A</v>
      </c>
      <c r="O800" s="49" t="e">
        <f>IF(Table26[[#This Row],[جایگاه سازمانی]]="ستاد",(Table26[[#This Row],[تعداد بازدید میدانی در دوره]]/2+Table26[[#This Row],[تعداد فرماندهی حادثه در دوره]])*0.1+1,0)</f>
        <v>#N/A</v>
      </c>
      <c r="P800" s="49" t="e">
        <f>SUM(Table26[[#This Row],[عملکرد دوره عملیاتی]:[عملکرد دوره ستادی]])</f>
        <v>#N/A</v>
      </c>
      <c r="Q800" s="48">
        <v>95</v>
      </c>
      <c r="R800" s="48">
        <f ca="1">OFFSET(Table10[[#Headers],[امتیاز]],MATCH(Table26[[#This Row],[رضایت]],Table10[کف],1),0)</f>
        <v>5</v>
      </c>
      <c r="S800" s="49" t="e">
        <f ca="1">(VLOOKUP(Table26[[#This Row],[شماره پرسنلی]],Table1[#All],16,FALSE)+Table26[[#This Row],[امتیاز کارکرد]]+Table26[[#This Row],[امتیاز رضایت]])*Table26[[#This Row],[رتبه کارمند]]*Table26[[#This Row],[امتیاز عملکرد]]</f>
        <v>#N/A</v>
      </c>
      <c r="T800" s="50" t="e">
        <f ca="1">ROUND(Table26[[#This Row],[امتیاز نهایی]]*'تنظیمات دوره'!$B$6,0)</f>
        <v>#N/A</v>
      </c>
      <c r="U800" s="43"/>
    </row>
    <row r="801" spans="1:21" s="54" customFormat="1" x14ac:dyDescent="0.15">
      <c r="A801" s="42">
        <v>798</v>
      </c>
      <c r="B801" s="35"/>
      <c r="C801" s="36" t="e">
        <f>VLOOKUP(Table26[[#This Row],[شماره پرسنلی]],Table1[[شماره پرسنلی]:[نام خانوادگی]],2,FALSE)&amp; " " &amp; VLOOKUP(Table26[[#This Row],[شماره پرسنلی]],Table1[[شماره پرسنلی]:[نام خانوادگی]],3,FALSE)</f>
        <v>#N/A</v>
      </c>
      <c r="D801" s="36" t="e">
        <f>VLOOKUP(Table26[[#This Row],[شماره پرسنلی]],Table1[#All],7,FALSE)</f>
        <v>#N/A</v>
      </c>
      <c r="E801" s="48" t="e">
        <f>VLOOKUP(Table26[[#This Row],[شماره پرسنلی]],Table1[#All],6,FALSE)</f>
        <v>#N/A</v>
      </c>
      <c r="F801" s="37">
        <v>468</v>
      </c>
      <c r="G801" s="49">
        <f>Table26[[#This Row],[کارکرد دوره (ساعت)]]/8*'جداول پایه'!$B$24</f>
        <v>5.8500000000000005</v>
      </c>
      <c r="H801" s="37">
        <v>0</v>
      </c>
      <c r="I801" s="37">
        <v>0</v>
      </c>
      <c r="J801" s="37">
        <v>3309</v>
      </c>
      <c r="K801" s="37">
        <v>0</v>
      </c>
      <c r="L801" s="37">
        <v>0</v>
      </c>
      <c r="M801" s="49" t="e">
        <f>IF(Table26[[#This Row],[جایگاه سازمانی]]="عملیاتی",(Table26[[#This Row],[تعداد ماموریت شهری]]/7+Table26[[#This Row],[تعداد ماموریت جاده ای]]/3)*0.1+1,0)</f>
        <v>#N/A</v>
      </c>
      <c r="N801" s="49" t="e">
        <f ca="1">IF(Table26[[#This Row],[جایگاه سازمانی]]="دیسپچ",OFFSET(TblDispatch[[#Headers],[امتیاز]],MATCH(Table26[[#This Row],[تعداد تماس در دوره]]/'تنظیمات دوره'!$B$3,TblDispatch[کف],1),0)*'تنظیمات دوره'!$B$3,0)</f>
        <v>#N/A</v>
      </c>
      <c r="O801" s="49" t="e">
        <f>IF(Table26[[#This Row],[جایگاه سازمانی]]="ستاد",(Table26[[#This Row],[تعداد بازدید میدانی در دوره]]/2+Table26[[#This Row],[تعداد فرماندهی حادثه در دوره]])*0.1+1,0)</f>
        <v>#N/A</v>
      </c>
      <c r="P801" s="49" t="e">
        <f>SUM(Table26[[#This Row],[عملکرد دوره عملیاتی]:[عملکرد دوره ستادی]])</f>
        <v>#N/A</v>
      </c>
      <c r="Q801" s="48">
        <v>90</v>
      </c>
      <c r="R801" s="48">
        <f ca="1">OFFSET(Table10[[#Headers],[امتیاز]],MATCH(Table26[[#This Row],[رضایت]],Table10[کف],1),0)</f>
        <v>3.6</v>
      </c>
      <c r="S801" s="49" t="e">
        <f ca="1">(VLOOKUP(Table26[[#This Row],[شماره پرسنلی]],Table1[#All],16,FALSE)+Table26[[#This Row],[امتیاز کارکرد]]+Table26[[#This Row],[امتیاز رضایت]])*Table26[[#This Row],[رتبه کارمند]]*Table26[[#This Row],[امتیاز عملکرد]]</f>
        <v>#N/A</v>
      </c>
      <c r="T801" s="50" t="e">
        <f ca="1">ROUND(Table26[[#This Row],[امتیاز نهایی]]*'تنظیمات دوره'!$B$6,0)</f>
        <v>#N/A</v>
      </c>
      <c r="U801" s="43"/>
    </row>
    <row r="802" spans="1:21" s="54" customFormat="1" x14ac:dyDescent="0.15">
      <c r="A802" s="42">
        <v>799</v>
      </c>
      <c r="B802" s="35"/>
      <c r="C802" s="36" t="e">
        <f>VLOOKUP(Table26[[#This Row],[شماره پرسنلی]],Table1[[شماره پرسنلی]:[نام خانوادگی]],2,FALSE)&amp; " " &amp; VLOOKUP(Table26[[#This Row],[شماره پرسنلی]],Table1[[شماره پرسنلی]:[نام خانوادگی]],3,FALSE)</f>
        <v>#N/A</v>
      </c>
      <c r="D802" s="36" t="e">
        <f>VLOOKUP(Table26[[#This Row],[شماره پرسنلی]],Table1[#All],7,FALSE)</f>
        <v>#N/A</v>
      </c>
      <c r="E802" s="48" t="e">
        <f>VLOOKUP(Table26[[#This Row],[شماره پرسنلی]],Table1[#All],6,FALSE)</f>
        <v>#N/A</v>
      </c>
      <c r="F802" s="37">
        <v>504</v>
      </c>
      <c r="G802" s="49">
        <f>Table26[[#This Row],[کارکرد دوره (ساعت)]]/8*'جداول پایه'!$B$24</f>
        <v>6.3000000000000007</v>
      </c>
      <c r="H802" s="37">
        <v>0</v>
      </c>
      <c r="I802" s="37">
        <v>0</v>
      </c>
      <c r="J802" s="37">
        <v>3757</v>
      </c>
      <c r="K802" s="37">
        <v>0</v>
      </c>
      <c r="L802" s="37">
        <v>0</v>
      </c>
      <c r="M802" s="49" t="e">
        <f>IF(Table26[[#This Row],[جایگاه سازمانی]]="عملیاتی",(Table26[[#This Row],[تعداد ماموریت شهری]]/7+Table26[[#This Row],[تعداد ماموریت جاده ای]]/3)*0.1+1,0)</f>
        <v>#N/A</v>
      </c>
      <c r="N802" s="49" t="e">
        <f ca="1">IF(Table26[[#This Row],[جایگاه سازمانی]]="دیسپچ",OFFSET(TblDispatch[[#Headers],[امتیاز]],MATCH(Table26[[#This Row],[تعداد تماس در دوره]]/'تنظیمات دوره'!$B$3,TblDispatch[کف],1),0)*'تنظیمات دوره'!$B$3,0)</f>
        <v>#N/A</v>
      </c>
      <c r="O802" s="49" t="e">
        <f>IF(Table26[[#This Row],[جایگاه سازمانی]]="ستاد",(Table26[[#This Row],[تعداد بازدید میدانی در دوره]]/2+Table26[[#This Row],[تعداد فرماندهی حادثه در دوره]])*0.1+1,0)</f>
        <v>#N/A</v>
      </c>
      <c r="P802" s="49" t="e">
        <f>SUM(Table26[[#This Row],[عملکرد دوره عملیاتی]:[عملکرد دوره ستادی]])</f>
        <v>#N/A</v>
      </c>
      <c r="Q802" s="48">
        <v>90</v>
      </c>
      <c r="R802" s="48">
        <f ca="1">OFFSET(Table10[[#Headers],[امتیاز]],MATCH(Table26[[#This Row],[رضایت]],Table10[کف],1),0)</f>
        <v>3.6</v>
      </c>
      <c r="S802" s="49" t="e">
        <f ca="1">(VLOOKUP(Table26[[#This Row],[شماره پرسنلی]],Table1[#All],16,FALSE)+Table26[[#This Row],[امتیاز کارکرد]]+Table26[[#This Row],[امتیاز رضایت]])*Table26[[#This Row],[رتبه کارمند]]*Table26[[#This Row],[امتیاز عملکرد]]</f>
        <v>#N/A</v>
      </c>
      <c r="T802" s="50" t="e">
        <f ca="1">ROUND(Table26[[#This Row],[امتیاز نهایی]]*'تنظیمات دوره'!$B$6,0)</f>
        <v>#N/A</v>
      </c>
      <c r="U802" s="43"/>
    </row>
    <row r="803" spans="1:21" s="54" customFormat="1" x14ac:dyDescent="0.15">
      <c r="A803" s="42">
        <v>800</v>
      </c>
      <c r="B803" s="35"/>
      <c r="C803" s="36" t="e">
        <f>VLOOKUP(Table26[[#This Row],[شماره پرسنلی]],Table1[[شماره پرسنلی]:[نام خانوادگی]],2,FALSE)&amp; " " &amp; VLOOKUP(Table26[[#This Row],[شماره پرسنلی]],Table1[[شماره پرسنلی]:[نام خانوادگی]],3,FALSE)</f>
        <v>#N/A</v>
      </c>
      <c r="D803" s="36" t="e">
        <f>VLOOKUP(Table26[[#This Row],[شماره پرسنلی]],Table1[#All],7,FALSE)</f>
        <v>#N/A</v>
      </c>
      <c r="E803" s="48" t="e">
        <f>VLOOKUP(Table26[[#This Row],[شماره پرسنلی]],Table1[#All],6,FALSE)</f>
        <v>#N/A</v>
      </c>
      <c r="F803" s="37">
        <v>480</v>
      </c>
      <c r="G803" s="49">
        <f>Table26[[#This Row],[کارکرد دوره (ساعت)]]/8*'جداول پایه'!$B$24</f>
        <v>6</v>
      </c>
      <c r="H803" s="37">
        <v>0</v>
      </c>
      <c r="I803" s="37">
        <v>0</v>
      </c>
      <c r="J803" s="37">
        <v>3739</v>
      </c>
      <c r="K803" s="37">
        <v>0</v>
      </c>
      <c r="L803" s="37">
        <v>0</v>
      </c>
      <c r="M803" s="49" t="e">
        <f>IF(Table26[[#This Row],[جایگاه سازمانی]]="عملیاتی",(Table26[[#This Row],[تعداد ماموریت شهری]]/7+Table26[[#This Row],[تعداد ماموریت جاده ای]]/3)*0.1+1,0)</f>
        <v>#N/A</v>
      </c>
      <c r="N803" s="49" t="e">
        <f ca="1">IF(Table26[[#This Row],[جایگاه سازمانی]]="دیسپچ",OFFSET(TblDispatch[[#Headers],[امتیاز]],MATCH(Table26[[#This Row],[تعداد تماس در دوره]]/'تنظیمات دوره'!$B$3,TblDispatch[کف],1),0)*'تنظیمات دوره'!$B$3,0)</f>
        <v>#N/A</v>
      </c>
      <c r="O803" s="49" t="e">
        <f>IF(Table26[[#This Row],[جایگاه سازمانی]]="ستاد",(Table26[[#This Row],[تعداد بازدید میدانی در دوره]]/2+Table26[[#This Row],[تعداد فرماندهی حادثه در دوره]])*0.1+1,0)</f>
        <v>#N/A</v>
      </c>
      <c r="P803" s="49" t="e">
        <f>SUM(Table26[[#This Row],[عملکرد دوره عملیاتی]:[عملکرد دوره ستادی]])</f>
        <v>#N/A</v>
      </c>
      <c r="Q803" s="48">
        <v>95</v>
      </c>
      <c r="R803" s="48">
        <f ca="1">OFFSET(Table10[[#Headers],[امتیاز]],MATCH(Table26[[#This Row],[رضایت]],Table10[کف],1),0)</f>
        <v>5</v>
      </c>
      <c r="S803" s="49" t="e">
        <f ca="1">(VLOOKUP(Table26[[#This Row],[شماره پرسنلی]],Table1[#All],16,FALSE)+Table26[[#This Row],[امتیاز کارکرد]]+Table26[[#This Row],[امتیاز رضایت]])*Table26[[#This Row],[رتبه کارمند]]*Table26[[#This Row],[امتیاز عملکرد]]</f>
        <v>#N/A</v>
      </c>
      <c r="T803" s="50" t="e">
        <f ca="1">ROUND(Table26[[#This Row],[امتیاز نهایی]]*'تنظیمات دوره'!$B$6,0)</f>
        <v>#N/A</v>
      </c>
      <c r="U803" s="43"/>
    </row>
    <row r="804" spans="1:21" s="54" customFormat="1" x14ac:dyDescent="0.15">
      <c r="A804" s="42">
        <v>801</v>
      </c>
      <c r="B804" s="35"/>
      <c r="C804" s="36" t="e">
        <f>VLOOKUP(Table26[[#This Row],[شماره پرسنلی]],Table1[[شماره پرسنلی]:[نام خانوادگی]],2,FALSE)&amp; " " &amp; VLOOKUP(Table26[[#This Row],[شماره پرسنلی]],Table1[[شماره پرسنلی]:[نام خانوادگی]],3,FALSE)</f>
        <v>#N/A</v>
      </c>
      <c r="D804" s="36" t="e">
        <f>VLOOKUP(Table26[[#This Row],[شماره پرسنلی]],Table1[#All],7,FALSE)</f>
        <v>#N/A</v>
      </c>
      <c r="E804" s="48" t="e">
        <f>VLOOKUP(Table26[[#This Row],[شماره پرسنلی]],Table1[#All],6,FALSE)</f>
        <v>#N/A</v>
      </c>
      <c r="F804" s="37">
        <v>336</v>
      </c>
      <c r="G804" s="49">
        <f>Table26[[#This Row],[کارکرد دوره (ساعت)]]/8*'جداول پایه'!$B$24</f>
        <v>4.2</v>
      </c>
      <c r="H804" s="37">
        <v>0</v>
      </c>
      <c r="I804" s="37">
        <v>0</v>
      </c>
      <c r="J804" s="37">
        <v>2856</v>
      </c>
      <c r="K804" s="37">
        <v>0</v>
      </c>
      <c r="L804" s="37">
        <v>0</v>
      </c>
      <c r="M804" s="49" t="e">
        <f>IF(Table26[[#This Row],[جایگاه سازمانی]]="عملیاتی",(Table26[[#This Row],[تعداد ماموریت شهری]]/7+Table26[[#This Row],[تعداد ماموریت جاده ای]]/3)*0.1+1,0)</f>
        <v>#N/A</v>
      </c>
      <c r="N804" s="49" t="e">
        <f ca="1">IF(Table26[[#This Row],[جایگاه سازمانی]]="دیسپچ",OFFSET(TblDispatch[[#Headers],[امتیاز]],MATCH(Table26[[#This Row],[تعداد تماس در دوره]]/'تنظیمات دوره'!$B$3,TblDispatch[کف],1),0)*'تنظیمات دوره'!$B$3,0)</f>
        <v>#N/A</v>
      </c>
      <c r="O804" s="49" t="e">
        <f>IF(Table26[[#This Row],[جایگاه سازمانی]]="ستاد",(Table26[[#This Row],[تعداد بازدید میدانی در دوره]]/2+Table26[[#This Row],[تعداد فرماندهی حادثه در دوره]])*0.1+1,0)</f>
        <v>#N/A</v>
      </c>
      <c r="P804" s="49" t="e">
        <f>SUM(Table26[[#This Row],[عملکرد دوره عملیاتی]:[عملکرد دوره ستادی]])</f>
        <v>#N/A</v>
      </c>
      <c r="Q804" s="48">
        <v>90</v>
      </c>
      <c r="R804" s="48">
        <f ca="1">OFFSET(Table10[[#Headers],[امتیاز]],MATCH(Table26[[#This Row],[رضایت]],Table10[کف],1),0)</f>
        <v>3.6</v>
      </c>
      <c r="S804" s="49" t="e">
        <f ca="1">(VLOOKUP(Table26[[#This Row],[شماره پرسنلی]],Table1[#All],16,FALSE)+Table26[[#This Row],[امتیاز کارکرد]]+Table26[[#This Row],[امتیاز رضایت]])*Table26[[#This Row],[رتبه کارمند]]*Table26[[#This Row],[امتیاز عملکرد]]</f>
        <v>#N/A</v>
      </c>
      <c r="T804" s="50" t="e">
        <f ca="1">ROUND(Table26[[#This Row],[امتیاز نهایی]]*'تنظیمات دوره'!$B$6,0)</f>
        <v>#N/A</v>
      </c>
      <c r="U804" s="43"/>
    </row>
    <row r="805" spans="1:21" s="54" customFormat="1" x14ac:dyDescent="0.15">
      <c r="A805" s="42">
        <v>802</v>
      </c>
      <c r="B805" s="35"/>
      <c r="C805" s="36" t="e">
        <f>VLOOKUP(Table26[[#This Row],[شماره پرسنلی]],Table1[[شماره پرسنلی]:[نام خانوادگی]],2,FALSE)&amp; " " &amp; VLOOKUP(Table26[[#This Row],[شماره پرسنلی]],Table1[[شماره پرسنلی]:[نام خانوادگی]],3,FALSE)</f>
        <v>#N/A</v>
      </c>
      <c r="D805" s="36" t="e">
        <f>VLOOKUP(Table26[[#This Row],[شماره پرسنلی]],Table1[#All],7,FALSE)</f>
        <v>#N/A</v>
      </c>
      <c r="E805" s="48" t="e">
        <f>VLOOKUP(Table26[[#This Row],[شماره پرسنلی]],Table1[#All],6,FALSE)</f>
        <v>#N/A</v>
      </c>
      <c r="F805" s="37">
        <v>360</v>
      </c>
      <c r="G805" s="49">
        <f>Table26[[#This Row],[کارکرد دوره (ساعت)]]/8*'جداول پایه'!$B$24</f>
        <v>4.5</v>
      </c>
      <c r="H805" s="37">
        <v>0</v>
      </c>
      <c r="I805" s="37">
        <v>0</v>
      </c>
      <c r="J805" s="37">
        <v>2600</v>
      </c>
      <c r="K805" s="37">
        <v>0</v>
      </c>
      <c r="L805" s="37">
        <v>0</v>
      </c>
      <c r="M805" s="49" t="e">
        <f>IF(Table26[[#This Row],[جایگاه سازمانی]]="عملیاتی",(Table26[[#This Row],[تعداد ماموریت شهری]]/7+Table26[[#This Row],[تعداد ماموریت جاده ای]]/3)*0.1+1,0)</f>
        <v>#N/A</v>
      </c>
      <c r="N805" s="49" t="e">
        <f ca="1">IF(Table26[[#This Row],[جایگاه سازمانی]]="دیسپچ",OFFSET(TblDispatch[[#Headers],[امتیاز]],MATCH(Table26[[#This Row],[تعداد تماس در دوره]]/'تنظیمات دوره'!$B$3,TblDispatch[کف],1),0)*'تنظیمات دوره'!$B$3,0)</f>
        <v>#N/A</v>
      </c>
      <c r="O805" s="49" t="e">
        <f>IF(Table26[[#This Row],[جایگاه سازمانی]]="ستاد",(Table26[[#This Row],[تعداد بازدید میدانی در دوره]]/2+Table26[[#This Row],[تعداد فرماندهی حادثه در دوره]])*0.1+1,0)</f>
        <v>#N/A</v>
      </c>
      <c r="P805" s="49" t="e">
        <f>SUM(Table26[[#This Row],[عملکرد دوره عملیاتی]:[عملکرد دوره ستادی]])</f>
        <v>#N/A</v>
      </c>
      <c r="Q805" s="48">
        <v>85</v>
      </c>
      <c r="R805" s="48">
        <f ca="1">OFFSET(Table10[[#Headers],[امتیاز]],MATCH(Table26[[#This Row],[رضایت]],Table10[کف],1),0)</f>
        <v>3.6</v>
      </c>
      <c r="S805" s="49" t="e">
        <f ca="1">(VLOOKUP(Table26[[#This Row],[شماره پرسنلی]],Table1[#All],16,FALSE)+Table26[[#This Row],[امتیاز کارکرد]]+Table26[[#This Row],[امتیاز رضایت]])*Table26[[#This Row],[رتبه کارمند]]*Table26[[#This Row],[امتیاز عملکرد]]</f>
        <v>#N/A</v>
      </c>
      <c r="T805" s="50" t="e">
        <f ca="1">ROUND(Table26[[#This Row],[امتیاز نهایی]]*'تنظیمات دوره'!$B$6,0)</f>
        <v>#N/A</v>
      </c>
      <c r="U805" s="43"/>
    </row>
    <row r="806" spans="1:21" s="54" customFormat="1" x14ac:dyDescent="0.15">
      <c r="A806" s="42">
        <v>803</v>
      </c>
      <c r="B806" s="35"/>
      <c r="C806" s="36" t="e">
        <f>VLOOKUP(Table26[[#This Row],[شماره پرسنلی]],Table1[[شماره پرسنلی]:[نام خانوادگی]],2,FALSE)&amp; " " &amp; VLOOKUP(Table26[[#This Row],[شماره پرسنلی]],Table1[[شماره پرسنلی]:[نام خانوادگی]],3,FALSE)</f>
        <v>#N/A</v>
      </c>
      <c r="D806" s="36" t="e">
        <f>VLOOKUP(Table26[[#This Row],[شماره پرسنلی]],Table1[#All],7,FALSE)</f>
        <v>#N/A</v>
      </c>
      <c r="E806" s="48" t="e">
        <f>VLOOKUP(Table26[[#This Row],[شماره پرسنلی]],Table1[#All],6,FALSE)</f>
        <v>#N/A</v>
      </c>
      <c r="F806" s="37">
        <v>492</v>
      </c>
      <c r="G806" s="49">
        <f>Table26[[#This Row],[کارکرد دوره (ساعت)]]/8*'جداول پایه'!$B$24</f>
        <v>6.15</v>
      </c>
      <c r="H806" s="37">
        <v>0</v>
      </c>
      <c r="I806" s="37">
        <v>0</v>
      </c>
      <c r="J806" s="37">
        <v>4083</v>
      </c>
      <c r="K806" s="37">
        <v>0</v>
      </c>
      <c r="L806" s="37">
        <v>0</v>
      </c>
      <c r="M806" s="49" t="e">
        <f>IF(Table26[[#This Row],[جایگاه سازمانی]]="عملیاتی",(Table26[[#This Row],[تعداد ماموریت شهری]]/7+Table26[[#This Row],[تعداد ماموریت جاده ای]]/3)*0.1+1,0)</f>
        <v>#N/A</v>
      </c>
      <c r="N806" s="49" t="e">
        <f ca="1">IF(Table26[[#This Row],[جایگاه سازمانی]]="دیسپچ",OFFSET(TblDispatch[[#Headers],[امتیاز]],MATCH(Table26[[#This Row],[تعداد تماس در دوره]]/'تنظیمات دوره'!$B$3,TblDispatch[کف],1),0)*'تنظیمات دوره'!$B$3,0)</f>
        <v>#N/A</v>
      </c>
      <c r="O806" s="49" t="e">
        <f>IF(Table26[[#This Row],[جایگاه سازمانی]]="ستاد",(Table26[[#This Row],[تعداد بازدید میدانی در دوره]]/2+Table26[[#This Row],[تعداد فرماندهی حادثه در دوره]])*0.1+1,0)</f>
        <v>#N/A</v>
      </c>
      <c r="P806" s="49" t="e">
        <f>SUM(Table26[[#This Row],[عملکرد دوره عملیاتی]:[عملکرد دوره ستادی]])</f>
        <v>#N/A</v>
      </c>
      <c r="Q806" s="48">
        <v>90</v>
      </c>
      <c r="R806" s="48">
        <f ca="1">OFFSET(Table10[[#Headers],[امتیاز]],MATCH(Table26[[#This Row],[رضایت]],Table10[کف],1),0)</f>
        <v>3.6</v>
      </c>
      <c r="S806" s="49" t="e">
        <f ca="1">(VLOOKUP(Table26[[#This Row],[شماره پرسنلی]],Table1[#All],16,FALSE)+Table26[[#This Row],[امتیاز کارکرد]]+Table26[[#This Row],[امتیاز رضایت]])*Table26[[#This Row],[رتبه کارمند]]*Table26[[#This Row],[امتیاز عملکرد]]</f>
        <v>#N/A</v>
      </c>
      <c r="T806" s="50" t="e">
        <f ca="1">ROUND(Table26[[#This Row],[امتیاز نهایی]]*'تنظیمات دوره'!$B$6,0)</f>
        <v>#N/A</v>
      </c>
      <c r="U806" s="43"/>
    </row>
    <row r="807" spans="1:21" s="54" customFormat="1" x14ac:dyDescent="0.15">
      <c r="A807" s="42">
        <v>804</v>
      </c>
      <c r="B807" s="35"/>
      <c r="C807" s="36" t="e">
        <f>VLOOKUP(Table26[[#This Row],[شماره پرسنلی]],Table1[[شماره پرسنلی]:[نام خانوادگی]],2,FALSE)&amp; " " &amp; VLOOKUP(Table26[[#This Row],[شماره پرسنلی]],Table1[[شماره پرسنلی]:[نام خانوادگی]],3,FALSE)</f>
        <v>#N/A</v>
      </c>
      <c r="D807" s="36" t="e">
        <f>VLOOKUP(Table26[[#This Row],[شماره پرسنلی]],Table1[#All],7,FALSE)</f>
        <v>#N/A</v>
      </c>
      <c r="E807" s="48" t="e">
        <f>VLOOKUP(Table26[[#This Row],[شماره پرسنلی]],Table1[#All],6,FALSE)</f>
        <v>#N/A</v>
      </c>
      <c r="F807" s="37">
        <v>504</v>
      </c>
      <c r="G807" s="49">
        <f>Table26[[#This Row],[کارکرد دوره (ساعت)]]/8*'جداول پایه'!$B$24</f>
        <v>6.3000000000000007</v>
      </c>
      <c r="H807" s="37">
        <v>0</v>
      </c>
      <c r="I807" s="37">
        <v>0</v>
      </c>
      <c r="J807" s="37">
        <v>4180</v>
      </c>
      <c r="K807" s="37">
        <v>0</v>
      </c>
      <c r="L807" s="37">
        <v>0</v>
      </c>
      <c r="M807" s="49" t="e">
        <f>IF(Table26[[#This Row],[جایگاه سازمانی]]="عملیاتی",(Table26[[#This Row],[تعداد ماموریت شهری]]/7+Table26[[#This Row],[تعداد ماموریت جاده ای]]/3)*0.1+1,0)</f>
        <v>#N/A</v>
      </c>
      <c r="N807" s="49" t="e">
        <f ca="1">IF(Table26[[#This Row],[جایگاه سازمانی]]="دیسپچ",OFFSET(TblDispatch[[#Headers],[امتیاز]],MATCH(Table26[[#This Row],[تعداد تماس در دوره]]/'تنظیمات دوره'!$B$3,TblDispatch[کف],1),0)*'تنظیمات دوره'!$B$3,0)</f>
        <v>#N/A</v>
      </c>
      <c r="O807" s="49" t="e">
        <f>IF(Table26[[#This Row],[جایگاه سازمانی]]="ستاد",(Table26[[#This Row],[تعداد بازدید میدانی در دوره]]/2+Table26[[#This Row],[تعداد فرماندهی حادثه در دوره]])*0.1+1,0)</f>
        <v>#N/A</v>
      </c>
      <c r="P807" s="49" t="e">
        <f>SUM(Table26[[#This Row],[عملکرد دوره عملیاتی]:[عملکرد دوره ستادی]])</f>
        <v>#N/A</v>
      </c>
      <c r="Q807" s="48">
        <v>90</v>
      </c>
      <c r="R807" s="48">
        <f ca="1">OFFSET(Table10[[#Headers],[امتیاز]],MATCH(Table26[[#This Row],[رضایت]],Table10[کف],1),0)</f>
        <v>3.6</v>
      </c>
      <c r="S807" s="49" t="e">
        <f ca="1">(VLOOKUP(Table26[[#This Row],[شماره پرسنلی]],Table1[#All],16,FALSE)+Table26[[#This Row],[امتیاز کارکرد]]+Table26[[#This Row],[امتیاز رضایت]])*Table26[[#This Row],[رتبه کارمند]]*Table26[[#This Row],[امتیاز عملکرد]]</f>
        <v>#N/A</v>
      </c>
      <c r="T807" s="50" t="e">
        <f ca="1">ROUND(Table26[[#This Row],[امتیاز نهایی]]*'تنظیمات دوره'!$B$6,0)</f>
        <v>#N/A</v>
      </c>
      <c r="U807" s="43"/>
    </row>
    <row r="808" spans="1:21" s="54" customFormat="1" x14ac:dyDescent="0.15">
      <c r="A808" s="42">
        <v>805</v>
      </c>
      <c r="B808" s="35"/>
      <c r="C808" s="36" t="e">
        <f>VLOOKUP(Table26[[#This Row],[شماره پرسنلی]],Table1[[شماره پرسنلی]:[نام خانوادگی]],2,FALSE)&amp; " " &amp; VLOOKUP(Table26[[#This Row],[شماره پرسنلی]],Table1[[شماره پرسنلی]:[نام خانوادگی]],3,FALSE)</f>
        <v>#N/A</v>
      </c>
      <c r="D808" s="36" t="e">
        <f>VLOOKUP(Table26[[#This Row],[شماره پرسنلی]],Table1[#All],7,FALSE)</f>
        <v>#N/A</v>
      </c>
      <c r="E808" s="48" t="e">
        <f>VLOOKUP(Table26[[#This Row],[شماره پرسنلی]],Table1[#All],6,FALSE)</f>
        <v>#N/A</v>
      </c>
      <c r="F808" s="37">
        <v>456</v>
      </c>
      <c r="G808" s="49">
        <f>Table26[[#This Row],[کارکرد دوره (ساعت)]]/8*'جداول پایه'!$B$24</f>
        <v>5.7</v>
      </c>
      <c r="H808" s="37">
        <v>0</v>
      </c>
      <c r="I808" s="37">
        <v>0</v>
      </c>
      <c r="J808" s="37">
        <v>3584</v>
      </c>
      <c r="K808" s="37">
        <v>0</v>
      </c>
      <c r="L808" s="37">
        <v>0</v>
      </c>
      <c r="M808" s="49" t="e">
        <f>IF(Table26[[#This Row],[جایگاه سازمانی]]="عملیاتی",(Table26[[#This Row],[تعداد ماموریت شهری]]/7+Table26[[#This Row],[تعداد ماموریت جاده ای]]/3)*0.1+1,0)</f>
        <v>#N/A</v>
      </c>
      <c r="N808" s="49" t="e">
        <f ca="1">IF(Table26[[#This Row],[جایگاه سازمانی]]="دیسپچ",OFFSET(TblDispatch[[#Headers],[امتیاز]],MATCH(Table26[[#This Row],[تعداد تماس در دوره]]/'تنظیمات دوره'!$B$3,TblDispatch[کف],1),0)*'تنظیمات دوره'!$B$3,0)</f>
        <v>#N/A</v>
      </c>
      <c r="O808" s="49" t="e">
        <f>IF(Table26[[#This Row],[جایگاه سازمانی]]="ستاد",(Table26[[#This Row],[تعداد بازدید میدانی در دوره]]/2+Table26[[#This Row],[تعداد فرماندهی حادثه در دوره]])*0.1+1,0)</f>
        <v>#N/A</v>
      </c>
      <c r="P808" s="49" t="e">
        <f>SUM(Table26[[#This Row],[عملکرد دوره عملیاتی]:[عملکرد دوره ستادی]])</f>
        <v>#N/A</v>
      </c>
      <c r="Q808" s="48">
        <v>85</v>
      </c>
      <c r="R808" s="48">
        <f ca="1">OFFSET(Table10[[#Headers],[امتیاز]],MATCH(Table26[[#This Row],[رضایت]],Table10[کف],1),0)</f>
        <v>3.6</v>
      </c>
      <c r="S808" s="49" t="e">
        <f ca="1">(VLOOKUP(Table26[[#This Row],[شماره پرسنلی]],Table1[#All],16,FALSE)+Table26[[#This Row],[امتیاز کارکرد]]+Table26[[#This Row],[امتیاز رضایت]])*Table26[[#This Row],[رتبه کارمند]]*Table26[[#This Row],[امتیاز عملکرد]]</f>
        <v>#N/A</v>
      </c>
      <c r="T808" s="50" t="e">
        <f ca="1">ROUND(Table26[[#This Row],[امتیاز نهایی]]*'تنظیمات دوره'!$B$6,0)</f>
        <v>#N/A</v>
      </c>
      <c r="U808" s="43"/>
    </row>
    <row r="809" spans="1:21" s="54" customFormat="1" x14ac:dyDescent="0.15">
      <c r="A809" s="42">
        <v>806</v>
      </c>
      <c r="B809" s="35"/>
      <c r="C809" s="36" t="e">
        <f>VLOOKUP(Table26[[#This Row],[شماره پرسنلی]],Table1[[شماره پرسنلی]:[نام خانوادگی]],2,FALSE)&amp; " " &amp; VLOOKUP(Table26[[#This Row],[شماره پرسنلی]],Table1[[شماره پرسنلی]:[نام خانوادگی]],3,FALSE)</f>
        <v>#N/A</v>
      </c>
      <c r="D809" s="36" t="e">
        <f>VLOOKUP(Table26[[#This Row],[شماره پرسنلی]],Table1[#All],7,FALSE)</f>
        <v>#N/A</v>
      </c>
      <c r="E809" s="48" t="e">
        <f>VLOOKUP(Table26[[#This Row],[شماره پرسنلی]],Table1[#All],6,FALSE)</f>
        <v>#N/A</v>
      </c>
      <c r="F809" s="37">
        <v>366</v>
      </c>
      <c r="G809" s="49">
        <f>Table26[[#This Row],[کارکرد دوره (ساعت)]]/8*'جداول پایه'!$B$24</f>
        <v>4.5750000000000002</v>
      </c>
      <c r="H809" s="37">
        <v>0</v>
      </c>
      <c r="I809" s="37">
        <v>0</v>
      </c>
      <c r="J809" s="37">
        <v>2781</v>
      </c>
      <c r="K809" s="37">
        <v>0</v>
      </c>
      <c r="L809" s="37">
        <v>0</v>
      </c>
      <c r="M809" s="49" t="e">
        <f>IF(Table26[[#This Row],[جایگاه سازمانی]]="عملیاتی",(Table26[[#This Row],[تعداد ماموریت شهری]]/7+Table26[[#This Row],[تعداد ماموریت جاده ای]]/3)*0.1+1,0)</f>
        <v>#N/A</v>
      </c>
      <c r="N809" s="49" t="e">
        <f ca="1">IF(Table26[[#This Row],[جایگاه سازمانی]]="دیسپچ",OFFSET(TblDispatch[[#Headers],[امتیاز]],MATCH(Table26[[#This Row],[تعداد تماس در دوره]]/'تنظیمات دوره'!$B$3,TblDispatch[کف],1),0)*'تنظیمات دوره'!$B$3,0)</f>
        <v>#N/A</v>
      </c>
      <c r="O809" s="49" t="e">
        <f>IF(Table26[[#This Row],[جایگاه سازمانی]]="ستاد",(Table26[[#This Row],[تعداد بازدید میدانی در دوره]]/2+Table26[[#This Row],[تعداد فرماندهی حادثه در دوره]])*0.1+1,0)</f>
        <v>#N/A</v>
      </c>
      <c r="P809" s="49" t="e">
        <f>SUM(Table26[[#This Row],[عملکرد دوره عملیاتی]:[عملکرد دوره ستادی]])</f>
        <v>#N/A</v>
      </c>
      <c r="Q809" s="48">
        <v>95</v>
      </c>
      <c r="R809" s="48">
        <f ca="1">OFFSET(Table10[[#Headers],[امتیاز]],MATCH(Table26[[#This Row],[رضایت]],Table10[کف],1),0)</f>
        <v>5</v>
      </c>
      <c r="S809" s="49" t="e">
        <f ca="1">(VLOOKUP(Table26[[#This Row],[شماره پرسنلی]],Table1[#All],16,FALSE)+Table26[[#This Row],[امتیاز کارکرد]]+Table26[[#This Row],[امتیاز رضایت]])*Table26[[#This Row],[رتبه کارمند]]*Table26[[#This Row],[امتیاز عملکرد]]</f>
        <v>#N/A</v>
      </c>
      <c r="T809" s="50" t="e">
        <f ca="1">ROUND(Table26[[#This Row],[امتیاز نهایی]]*'تنظیمات دوره'!$B$6,0)</f>
        <v>#N/A</v>
      </c>
      <c r="U809" s="46"/>
    </row>
    <row r="810" spans="1:21" s="54" customFormat="1" x14ac:dyDescent="0.15">
      <c r="A810" s="42">
        <v>807</v>
      </c>
      <c r="B810" s="35"/>
      <c r="C810" s="36" t="e">
        <f>VLOOKUP(Table26[[#This Row],[شماره پرسنلی]],Table1[[شماره پرسنلی]:[نام خانوادگی]],2,FALSE)&amp; " " &amp; VLOOKUP(Table26[[#This Row],[شماره پرسنلی]],Table1[[شماره پرسنلی]:[نام خانوادگی]],3,FALSE)</f>
        <v>#N/A</v>
      </c>
      <c r="D810" s="36" t="e">
        <f>VLOOKUP(Table26[[#This Row],[شماره پرسنلی]],Table1[#All],7,FALSE)</f>
        <v>#N/A</v>
      </c>
      <c r="E810" s="48">
        <v>1</v>
      </c>
      <c r="F810" s="37">
        <v>324</v>
      </c>
      <c r="G810" s="49">
        <f>Table26[[#This Row],[کارکرد دوره (ساعت)]]/8*'جداول پایه'!$B$24</f>
        <v>4.05</v>
      </c>
      <c r="H810" s="37">
        <v>0</v>
      </c>
      <c r="I810" s="37">
        <v>0</v>
      </c>
      <c r="J810" s="37">
        <v>2055</v>
      </c>
      <c r="K810" s="37">
        <v>0</v>
      </c>
      <c r="L810" s="37">
        <v>0</v>
      </c>
      <c r="M810" s="49" t="e">
        <f>IF(Table26[[#This Row],[جایگاه سازمانی]]="عملیاتی",(Table26[[#This Row],[تعداد ماموریت شهری]]/7+Table26[[#This Row],[تعداد ماموریت جاده ای]]/3)*0.1+1,0)</f>
        <v>#N/A</v>
      </c>
      <c r="N810" s="49" t="e">
        <f ca="1">IF(Table26[[#This Row],[جایگاه سازمانی]]="دیسپچ",OFFSET(TblDispatch[[#Headers],[امتیاز]],MATCH(Table26[[#This Row],[تعداد تماس در دوره]]/'تنظیمات دوره'!$B$3,TblDispatch[کف],1),0)*'تنظیمات دوره'!$B$3,0)</f>
        <v>#N/A</v>
      </c>
      <c r="O810" s="49" t="e">
        <f>IF(Table26[[#This Row],[جایگاه سازمانی]]="ستاد",(Table26[[#This Row],[تعداد بازدید میدانی در دوره]]/2+Table26[[#This Row],[تعداد فرماندهی حادثه در دوره]])*0.1+1,0)</f>
        <v>#N/A</v>
      </c>
      <c r="P810" s="49" t="e">
        <f>SUM(Table26[[#This Row],[عملکرد دوره عملیاتی]:[عملکرد دوره ستادی]])</f>
        <v>#N/A</v>
      </c>
      <c r="Q810" s="48">
        <v>90</v>
      </c>
      <c r="R810" s="48">
        <f ca="1">OFFSET(Table10[[#Headers],[امتیاز]],MATCH(Table26[[#This Row],[رضایت]],Table10[کف],1),0)</f>
        <v>3.6</v>
      </c>
      <c r="S810" s="49" t="e">
        <f ca="1">(VLOOKUP(Table26[[#This Row],[شماره پرسنلی]],Table1[#All],16,FALSE)+Table26[[#This Row],[امتیاز کارکرد]]+Table26[[#This Row],[امتیاز رضایت]])*Table26[[#This Row],[رتبه کارمند]]*Table26[[#This Row],[امتیاز عملکرد]]</f>
        <v>#N/A</v>
      </c>
      <c r="T810" s="50" t="e">
        <f ca="1">ROUND(Table26[[#This Row],[امتیاز نهایی]]*'تنظیمات دوره'!$B$6,0)</f>
        <v>#N/A</v>
      </c>
      <c r="U810" s="46"/>
    </row>
    <row r="811" spans="1:21" s="54" customFormat="1" x14ac:dyDescent="0.15">
      <c r="A811" s="42">
        <v>808</v>
      </c>
      <c r="B811" s="35"/>
      <c r="C811" s="36" t="e">
        <f>VLOOKUP(Table26[[#This Row],[شماره پرسنلی]],Table1[[شماره پرسنلی]:[نام خانوادگی]],2,FALSE)&amp; " " &amp; VLOOKUP(Table26[[#This Row],[شماره پرسنلی]],Table1[[شماره پرسنلی]:[نام خانوادگی]],3,FALSE)</f>
        <v>#N/A</v>
      </c>
      <c r="D811" s="36" t="e">
        <f>VLOOKUP(Table26[[#This Row],[شماره پرسنلی]],Table1[#All],7,FALSE)</f>
        <v>#N/A</v>
      </c>
      <c r="E811" s="48" t="e">
        <f>VLOOKUP(Table26[[#This Row],[شماره پرسنلی]],Table1[#All],6,FALSE)</f>
        <v>#N/A</v>
      </c>
      <c r="F811" s="37">
        <v>288</v>
      </c>
      <c r="G811" s="50">
        <f>Table26[[#This Row],[کارکرد دوره (ساعت)]]/8*'جداول پایه'!$B$24</f>
        <v>3.6</v>
      </c>
      <c r="H811" s="37">
        <v>0</v>
      </c>
      <c r="I811" s="37">
        <v>0</v>
      </c>
      <c r="J811" s="37">
        <v>1703</v>
      </c>
      <c r="K811" s="37">
        <v>0</v>
      </c>
      <c r="L811" s="37">
        <v>0</v>
      </c>
      <c r="M811" s="49" t="e">
        <f>IF(Table26[[#This Row],[جایگاه سازمانی]]="عملیاتی",(Table26[[#This Row],[تعداد ماموریت شهری]]/7+Table26[[#This Row],[تعداد ماموریت جاده ای]]/3)*0.1+1,0)</f>
        <v>#N/A</v>
      </c>
      <c r="N811" s="49" t="e">
        <f ca="1">IF(Table26[[#This Row],[جایگاه سازمانی]]="دیسپچ",OFFSET(TblDispatch[[#Headers],[امتیاز]],MATCH(Table26[[#This Row],[تعداد تماس در دوره]]/'تنظیمات دوره'!$B$3,TblDispatch[کف],1),0)*'تنظیمات دوره'!$B$3,0)</f>
        <v>#N/A</v>
      </c>
      <c r="O811" s="49" t="e">
        <f>IF(Table26[[#This Row],[جایگاه سازمانی]]="ستاد",(Table26[[#This Row],[تعداد بازدید میدانی در دوره]]/2+Table26[[#This Row],[تعداد فرماندهی حادثه در دوره]])*0.1+1,0)</f>
        <v>#N/A</v>
      </c>
      <c r="P811" s="49" t="e">
        <f>SUM(Table26[[#This Row],[عملکرد دوره عملیاتی]:[عملکرد دوره ستادی]])</f>
        <v>#N/A</v>
      </c>
      <c r="Q811" s="48">
        <v>90</v>
      </c>
      <c r="R811" s="48">
        <f ca="1">OFFSET(Table10[[#Headers],[امتیاز]],MATCH(Table26[[#This Row],[رضایت]],Table10[کف],1),0)</f>
        <v>3.6</v>
      </c>
      <c r="S811" s="49" t="e">
        <f ca="1">(VLOOKUP(Table26[[#This Row],[شماره پرسنلی]],Table1[#All],16,FALSE)+Table26[[#This Row],[امتیاز کارکرد]]+Table26[[#This Row],[امتیاز رضایت]])*Table26[[#This Row],[رتبه کارمند]]*Table26[[#This Row],[امتیاز عملکرد]]</f>
        <v>#N/A</v>
      </c>
      <c r="T811" s="50" t="e">
        <f ca="1">ROUND(Table26[[#This Row],[امتیاز نهایی]]*'تنظیمات دوره'!$B$6,0)</f>
        <v>#N/A</v>
      </c>
      <c r="U811" s="43"/>
    </row>
    <row r="812" spans="1:21" x14ac:dyDescent="0.15">
      <c r="A812" s="42">
        <v>809</v>
      </c>
      <c r="B812" s="35"/>
      <c r="C812" s="36" t="e">
        <f>VLOOKUP(Table26[[#This Row],[شماره پرسنلی]],Table1[[شماره پرسنلی]:[نام خانوادگی]],2,FALSE)&amp; " " &amp; VLOOKUP(Table26[[#This Row],[شماره پرسنلی]],Table1[[شماره پرسنلی]:[نام خانوادگی]],3,FALSE)</f>
        <v>#N/A</v>
      </c>
      <c r="D812" s="36" t="e">
        <f>VLOOKUP(Table26[[#This Row],[شماره پرسنلی]],Table1[#All],7,FALSE)</f>
        <v>#N/A</v>
      </c>
      <c r="E812" s="48" t="e">
        <f>VLOOKUP(Table26[[#This Row],[شماره پرسنلی]],Table1[#All],6,FALSE)</f>
        <v>#N/A</v>
      </c>
      <c r="F812" s="37">
        <v>306</v>
      </c>
      <c r="G812" s="50">
        <f>Table26[[#This Row],[کارکرد دوره (ساعت)]]/8*'جداول پایه'!$B$24</f>
        <v>3.8250000000000002</v>
      </c>
      <c r="H812" s="37">
        <v>0</v>
      </c>
      <c r="I812" s="37">
        <v>0</v>
      </c>
      <c r="J812" s="37">
        <v>2188</v>
      </c>
      <c r="K812" s="37">
        <v>0</v>
      </c>
      <c r="L812" s="37">
        <v>0</v>
      </c>
      <c r="M812" s="49" t="e">
        <f>IF(Table26[[#This Row],[جایگاه سازمانی]]="عملیاتی",(Table26[[#This Row],[تعداد ماموریت شهری]]/7+Table26[[#This Row],[تعداد ماموریت جاده ای]]/3)*0.1+1,0)</f>
        <v>#N/A</v>
      </c>
      <c r="N812" s="49" t="e">
        <f ca="1">IF(Table26[[#This Row],[جایگاه سازمانی]]="دیسپچ",OFFSET(TblDispatch[[#Headers],[امتیاز]],MATCH(Table26[[#This Row],[تعداد تماس در دوره]]/'تنظیمات دوره'!$B$3,TblDispatch[کف],1),0)*'تنظیمات دوره'!$B$3,0)</f>
        <v>#N/A</v>
      </c>
      <c r="O812" s="49" t="e">
        <f>IF(Table26[[#This Row],[جایگاه سازمانی]]="ستاد",(Table26[[#This Row],[تعداد بازدید میدانی در دوره]]/2+Table26[[#This Row],[تعداد فرماندهی حادثه در دوره]])*0.1+1,0)</f>
        <v>#N/A</v>
      </c>
      <c r="P812" s="49" t="e">
        <f>SUM(Table26[[#This Row],[عملکرد دوره عملیاتی]:[عملکرد دوره ستادی]])</f>
        <v>#N/A</v>
      </c>
      <c r="Q812" s="48">
        <v>90</v>
      </c>
      <c r="R812" s="48">
        <f ca="1">OFFSET(Table10[[#Headers],[امتیاز]],MATCH(Table26[[#This Row],[رضایت]],Table10[کف],1),0)</f>
        <v>3.6</v>
      </c>
      <c r="S812" s="49" t="e">
        <f ca="1">(VLOOKUP(Table26[[#This Row],[شماره پرسنلی]],Table1[#All],16,FALSE)+Table26[[#This Row],[امتیاز کارکرد]]+Table26[[#This Row],[امتیاز رضایت]])*Table26[[#This Row],[رتبه کارمند]]*Table26[[#This Row],[امتیاز عملکرد]]</f>
        <v>#N/A</v>
      </c>
      <c r="T812" s="50" t="e">
        <f ca="1">ROUND(Table26[[#This Row],[امتیاز نهایی]]*'تنظیمات دوره'!$B$6,0)</f>
        <v>#N/A</v>
      </c>
      <c r="U812" s="43"/>
    </row>
    <row r="813" spans="1:21" x14ac:dyDescent="0.15">
      <c r="A813" s="42">
        <v>810</v>
      </c>
      <c r="B813" s="35"/>
      <c r="C813" s="36" t="e">
        <f>VLOOKUP(Table26[[#This Row],[شماره پرسنلی]],Table1[[شماره پرسنلی]:[نام خانوادگی]],2,FALSE)&amp; " " &amp; VLOOKUP(Table26[[#This Row],[شماره پرسنلی]],Table1[[شماره پرسنلی]:[نام خانوادگی]],3,FALSE)</f>
        <v>#N/A</v>
      </c>
      <c r="D813" s="36" t="e">
        <f>VLOOKUP(Table26[[#This Row],[شماره پرسنلی]],Table1[#All],7,FALSE)</f>
        <v>#N/A</v>
      </c>
      <c r="E813" s="48" t="e">
        <f>VLOOKUP(Table26[[#This Row],[شماره پرسنلی]],Table1[#All],6,FALSE)</f>
        <v>#N/A</v>
      </c>
      <c r="F813" s="37">
        <v>198</v>
      </c>
      <c r="G813" s="50">
        <f>Table26[[#This Row],[کارکرد دوره (ساعت)]]/8*'جداول پایه'!$B$24</f>
        <v>2.4750000000000001</v>
      </c>
      <c r="H813" s="37">
        <v>0</v>
      </c>
      <c r="I813" s="37">
        <v>0</v>
      </c>
      <c r="J813" s="37">
        <v>1117</v>
      </c>
      <c r="K813" s="37">
        <v>0</v>
      </c>
      <c r="L813" s="37">
        <v>0</v>
      </c>
      <c r="M813" s="49" t="e">
        <f>IF(Table26[[#This Row],[جایگاه سازمانی]]="عملیاتی",(Table26[[#This Row],[تعداد ماموریت شهری]]/7+Table26[[#This Row],[تعداد ماموریت جاده ای]]/3)*0.1+1,0)</f>
        <v>#N/A</v>
      </c>
      <c r="N813" s="49" t="e">
        <f ca="1">IF(Table26[[#This Row],[جایگاه سازمانی]]="دیسپچ",OFFSET(TblDispatch[[#Headers],[امتیاز]],MATCH(Table26[[#This Row],[تعداد تماس در دوره]]/'تنظیمات دوره'!$B$3,TblDispatch[کف],1),0)*'تنظیمات دوره'!$B$3,0)</f>
        <v>#N/A</v>
      </c>
      <c r="O813" s="49" t="e">
        <f>IF(Table26[[#This Row],[جایگاه سازمانی]]="ستاد",(Table26[[#This Row],[تعداد بازدید میدانی در دوره]]/2+Table26[[#This Row],[تعداد فرماندهی حادثه در دوره]])*0.1+1,0)</f>
        <v>#N/A</v>
      </c>
      <c r="P813" s="49" t="e">
        <f>SUM(Table26[[#This Row],[عملکرد دوره عملیاتی]:[عملکرد دوره ستادی]])</f>
        <v>#N/A</v>
      </c>
      <c r="Q813" s="48">
        <v>90</v>
      </c>
      <c r="R813" s="48">
        <f ca="1">OFFSET(Table10[[#Headers],[امتیاز]],MATCH(Table26[[#This Row],[رضایت]],Table10[کف],1),0)</f>
        <v>3.6</v>
      </c>
      <c r="S813" s="49" t="e">
        <f ca="1">(VLOOKUP(Table26[[#This Row],[شماره پرسنلی]],Table1[#All],16,FALSE)+Table26[[#This Row],[امتیاز کارکرد]]+Table26[[#This Row],[امتیاز رضایت]])*Table26[[#This Row],[رتبه کارمند]]*Table26[[#This Row],[امتیاز عملکرد]]</f>
        <v>#N/A</v>
      </c>
      <c r="T813" s="50" t="e">
        <f ca="1">ROUND(Table26[[#This Row],[امتیاز نهایی]]*'تنظیمات دوره'!$B$6,0)</f>
        <v>#N/A</v>
      </c>
      <c r="U813" s="43"/>
    </row>
    <row r="814" spans="1:21" x14ac:dyDescent="0.15">
      <c r="A814" s="42">
        <v>811</v>
      </c>
      <c r="B814" s="108"/>
      <c r="C814" s="109" t="e">
        <f>VLOOKUP(Table26[[#This Row],[شماره پرسنلی]],Table1[[شماره پرسنلی]:[نام خانوادگی]],2,FALSE)&amp; " " &amp; VLOOKUP(Table26[[#This Row],[شماره پرسنلی]],Table1[[شماره پرسنلی]:[نام خانوادگی]],3,FALSE)</f>
        <v>#N/A</v>
      </c>
      <c r="D814" s="109" t="e">
        <f>VLOOKUP(Table26[[#This Row],[شماره پرسنلی]],Table1[#All],7,FALSE)</f>
        <v>#N/A</v>
      </c>
      <c r="E814" s="110">
        <v>1</v>
      </c>
      <c r="F814" s="111">
        <v>500</v>
      </c>
      <c r="G814" s="114">
        <f>Table26[[#This Row],[کارکرد دوره (ساعت)]]/8*'جداول پایه'!$B$24</f>
        <v>6.25</v>
      </c>
      <c r="H814" s="111">
        <v>0</v>
      </c>
      <c r="I814" s="111">
        <v>0</v>
      </c>
      <c r="J814" s="111">
        <v>0</v>
      </c>
      <c r="K814" s="111">
        <v>10</v>
      </c>
      <c r="L814" s="111">
        <v>15</v>
      </c>
      <c r="M814" s="112" t="e">
        <f>IF(Table26[[#This Row],[جایگاه سازمانی]]="عملیاتی",(Table26[[#This Row],[تعداد ماموریت شهری]]/7+Table26[[#This Row],[تعداد ماموریت جاده ای]]/3)*0.1+1,0)</f>
        <v>#N/A</v>
      </c>
      <c r="N814" s="112" t="e">
        <f ca="1">IF(Table26[[#This Row],[جایگاه سازمانی]]="دیسپچ",OFFSET(TblDispatch[[#Headers],[امتیاز]],MATCH(Table26[[#This Row],[تعداد تماس در دوره]]/'تنظیمات دوره'!$B$3,TblDispatch[کف],1),0)*'تنظیمات دوره'!$B$3,0)</f>
        <v>#N/A</v>
      </c>
      <c r="O814" s="112" t="e">
        <f>IF(Table26[[#This Row],[جایگاه سازمانی]]="ستاد",(Table26[[#This Row],[تعداد بازدید میدانی در دوره]]/2+Table26[[#This Row],[تعداد فرماندهی حادثه در دوره]])*0.1+1,0)</f>
        <v>#N/A</v>
      </c>
      <c r="P814" s="112" t="e">
        <f>SUM(Table26[[#This Row],[عملکرد دوره عملیاتی]:[عملکرد دوره ستادی]])</f>
        <v>#N/A</v>
      </c>
      <c r="Q814" s="110">
        <v>100</v>
      </c>
      <c r="R814" s="110">
        <f ca="1">OFFSET(Table10[[#Headers],[امتیاز]],MATCH(Table26[[#This Row],[رضایت]],Table10[کف],1),0)</f>
        <v>5</v>
      </c>
      <c r="S814" s="115" t="e">
        <f ca="1">(VLOOKUP(Table26[[#This Row],[شماره پرسنلی]],Table1[#All],16,FALSE)+Table26[[#This Row],[امتیاز کارکرد]]+Table26[[#This Row],[امتیاز رضایت]])*Table26[[#This Row],[رتبه کارمند]]*Table26[[#This Row],[امتیاز عملکرد]]</f>
        <v>#N/A</v>
      </c>
      <c r="T814" s="114" t="e">
        <f ca="1">ROUND(Table26[[#This Row],[امتیاز نهایی]]*'تنظیمات دوره'!$B$6,0)</f>
        <v>#N/A</v>
      </c>
      <c r="U814" s="43"/>
    </row>
    <row r="815" spans="1:21" x14ac:dyDescent="0.15">
      <c r="A815" s="42">
        <v>812</v>
      </c>
      <c r="B815" s="38"/>
      <c r="C815" s="39" t="e">
        <f>VLOOKUP(Table26[[#This Row],[شماره پرسنلی]],Table1[[شماره پرسنلی]:[نام خانوادگی]],2,FALSE)&amp; " " &amp; VLOOKUP(Table26[[#This Row],[شماره پرسنلی]],Table1[[شماره پرسنلی]:[نام خانوادگی]],3,FALSE)</f>
        <v>#N/A</v>
      </c>
      <c r="D815" s="39" t="e">
        <f>VLOOKUP(Table26[[#This Row],[شماره پرسنلی]],Table1[#All],7,FALSE)</f>
        <v>#N/A</v>
      </c>
      <c r="E815" s="43">
        <v>1</v>
      </c>
      <c r="F815" s="44">
        <v>754</v>
      </c>
      <c r="G815" s="46">
        <f>Table26[[#This Row],[کارکرد دوره (ساعت)]]/8*'جداول پایه'!$B$24</f>
        <v>9.4250000000000007</v>
      </c>
      <c r="H815" s="44">
        <v>0</v>
      </c>
      <c r="I815" s="44">
        <v>0</v>
      </c>
      <c r="J815" s="44">
        <v>0</v>
      </c>
      <c r="K815" s="44">
        <v>10</v>
      </c>
      <c r="L815" s="44">
        <v>10</v>
      </c>
      <c r="M815" s="45" t="e">
        <f>IF(Table26[[#This Row],[جایگاه سازمانی]]="عملیاتی",(Table26[[#This Row],[تعداد ماموریت شهری]]/7+Table26[[#This Row],[تعداد ماموریت جاده ای]]/3)*0.1+1,0)</f>
        <v>#N/A</v>
      </c>
      <c r="N815" s="45" t="e">
        <f ca="1">IF(Table26[[#This Row],[جایگاه سازمانی]]="دیسپچ",OFFSET(TblDispatch[[#Headers],[امتیاز]],MATCH(Table26[[#This Row],[تعداد تماس در دوره]]/'تنظیمات دوره'!$B$3,TblDispatch[کف],1),0)*'تنظیمات دوره'!$B$3,0)</f>
        <v>#N/A</v>
      </c>
      <c r="O815" s="45" t="e">
        <f>IF(Table26[[#This Row],[جایگاه سازمانی]]="ستاد",(Table26[[#This Row],[تعداد بازدید میدانی در دوره]]/2+Table26[[#This Row],[تعداد فرماندهی حادثه در دوره]])*0.1+1,0)</f>
        <v>#N/A</v>
      </c>
      <c r="P815" s="45" t="e">
        <f>SUM(Table26[[#This Row],[عملکرد دوره عملیاتی]:[عملکرد دوره ستادی]])</f>
        <v>#N/A</v>
      </c>
      <c r="Q815" s="43">
        <v>100</v>
      </c>
      <c r="R815" s="43">
        <f ca="1">OFFSET(Table10[[#Headers],[امتیاز]],MATCH(Table26[[#This Row],[رضایت]],Table10[کف],1),0)</f>
        <v>5</v>
      </c>
      <c r="S815" s="104" t="e">
        <f ca="1">(VLOOKUP(Table26[[#This Row],[شماره پرسنلی]],Table1[#All],16,FALSE)+Table26[[#This Row],[امتیاز کارکرد]]+Table26[[#This Row],[امتیاز رضایت]])*Table26[[#This Row],[رتبه کارمند]]*Table26[[#This Row],[امتیاز عملکرد]]</f>
        <v>#N/A</v>
      </c>
      <c r="T815" s="50" t="e">
        <f ca="1">ROUND(Table26[[#This Row],[امتیاز نهایی]]*'تنظیمات دوره'!$B$6,0)</f>
        <v>#N/A</v>
      </c>
      <c r="U815" s="43"/>
    </row>
    <row r="816" spans="1:21" x14ac:dyDescent="0.15">
      <c r="A816" s="42">
        <v>813</v>
      </c>
      <c r="B816" s="38"/>
      <c r="C816" s="39" t="e">
        <f>VLOOKUP(Table26[[#This Row],[شماره پرسنلی]],Table1[[شماره پرسنلی]:[نام خانوادگی]],2,FALSE)&amp; " " &amp; VLOOKUP(Table26[[#This Row],[شماره پرسنلی]],Table1[[شماره پرسنلی]:[نام خانوادگی]],3,FALSE)</f>
        <v>#N/A</v>
      </c>
      <c r="D816" s="39" t="e">
        <f>VLOOKUP(Table26[[#This Row],[شماره پرسنلی]],Table1[#All],7,FALSE)</f>
        <v>#N/A</v>
      </c>
      <c r="E816" s="43">
        <v>1</v>
      </c>
      <c r="F816" s="44">
        <v>588</v>
      </c>
      <c r="G816" s="46">
        <f>Table26[[#This Row],[کارکرد دوره (ساعت)]]/8*'جداول پایه'!$B$24</f>
        <v>7.3500000000000005</v>
      </c>
      <c r="H816" s="44">
        <v>0</v>
      </c>
      <c r="I816" s="44">
        <v>0</v>
      </c>
      <c r="J816" s="44">
        <v>0</v>
      </c>
      <c r="K816" s="44">
        <v>25</v>
      </c>
      <c r="L816" s="44">
        <v>20</v>
      </c>
      <c r="M816" s="45" t="e">
        <f>IF(Table26[[#This Row],[جایگاه سازمانی]]="عملیاتی",(Table26[[#This Row],[تعداد ماموریت شهری]]/7+Table26[[#This Row],[تعداد ماموریت جاده ای]]/3)*0.1+1,0)</f>
        <v>#N/A</v>
      </c>
      <c r="N816" s="45" t="e">
        <f ca="1">IF(Table26[[#This Row],[جایگاه سازمانی]]="دیسپچ",OFFSET(TblDispatch[[#Headers],[امتیاز]],MATCH(Table26[[#This Row],[تعداد تماس در دوره]]/'تنظیمات دوره'!$B$3,TblDispatch[کف],1),0)*'تنظیمات دوره'!$B$3,0)</f>
        <v>#N/A</v>
      </c>
      <c r="O816" s="45" t="e">
        <f>IF(Table26[[#This Row],[جایگاه سازمانی]]="ستاد",(Table26[[#This Row],[تعداد بازدید میدانی در دوره]]/2+Table26[[#This Row],[تعداد فرماندهی حادثه در دوره]])*0.1+1,0)</f>
        <v>#N/A</v>
      </c>
      <c r="P816" s="45" t="e">
        <f>SUM(Table26[[#This Row],[عملکرد دوره عملیاتی]:[عملکرد دوره ستادی]])</f>
        <v>#N/A</v>
      </c>
      <c r="Q816" s="43">
        <v>100</v>
      </c>
      <c r="R816" s="43">
        <f ca="1">OFFSET(Table10[[#Headers],[امتیاز]],MATCH(Table26[[#This Row],[رضایت]],Table10[کف],1),0)</f>
        <v>5</v>
      </c>
      <c r="S816" s="104" t="e">
        <f ca="1">(VLOOKUP(Table26[[#This Row],[شماره پرسنلی]],Table1[#All],16,FALSE)+Table26[[#This Row],[امتیاز کارکرد]]+Table26[[#This Row],[امتیاز رضایت]])*Table26[[#This Row],[رتبه کارمند]]*Table26[[#This Row],[امتیاز عملکرد]]</f>
        <v>#N/A</v>
      </c>
      <c r="T816" s="50" t="e">
        <f ca="1">ROUND(Table26[[#This Row],[امتیاز نهایی]]*'تنظیمات دوره'!$B$6,0)</f>
        <v>#N/A</v>
      </c>
      <c r="U816" s="43"/>
    </row>
    <row r="817" spans="1:21" x14ac:dyDescent="0.15">
      <c r="A817" s="42">
        <v>814</v>
      </c>
      <c r="B817" s="38"/>
      <c r="C817" s="39" t="e">
        <f>VLOOKUP(Table26[[#This Row],[شماره پرسنلی]],Table1[[شماره پرسنلی]:[نام خانوادگی]],2,FALSE)&amp; " " &amp; VLOOKUP(Table26[[#This Row],[شماره پرسنلی]],Table1[[شماره پرسنلی]:[نام خانوادگی]],3,FALSE)</f>
        <v>#N/A</v>
      </c>
      <c r="D817" s="39" t="e">
        <f>VLOOKUP(Table26[[#This Row],[شماره پرسنلی]],Table1[#All],7,FALSE)</f>
        <v>#N/A</v>
      </c>
      <c r="E817" s="43">
        <v>1</v>
      </c>
      <c r="F817" s="44">
        <v>521</v>
      </c>
      <c r="G817" s="46">
        <f>Table26[[#This Row],[کارکرد دوره (ساعت)]]/8*'جداول پایه'!$B$24</f>
        <v>6.5125000000000002</v>
      </c>
      <c r="H817" s="44">
        <v>0</v>
      </c>
      <c r="I817" s="44">
        <v>0</v>
      </c>
      <c r="J817" s="44">
        <v>0</v>
      </c>
      <c r="K817" s="44">
        <v>20</v>
      </c>
      <c r="L817" s="44">
        <v>15</v>
      </c>
      <c r="M817" s="45" t="e">
        <f>IF(Table26[[#This Row],[جایگاه سازمانی]]="عملیاتی",(Table26[[#This Row],[تعداد ماموریت شهری]]/7+Table26[[#This Row],[تعداد ماموریت جاده ای]]/3)*0.1+1,0)</f>
        <v>#N/A</v>
      </c>
      <c r="N817" s="45" t="e">
        <f ca="1">IF(Table26[[#This Row],[جایگاه سازمانی]]="دیسپچ",OFFSET(TblDispatch[[#Headers],[امتیاز]],MATCH(Table26[[#This Row],[تعداد تماس در دوره]]/'تنظیمات دوره'!$B$3,TblDispatch[کف],1),0)*'تنظیمات دوره'!$B$3,0)</f>
        <v>#N/A</v>
      </c>
      <c r="O817" s="45" t="e">
        <f>IF(Table26[[#This Row],[جایگاه سازمانی]]="ستاد",(Table26[[#This Row],[تعداد بازدید میدانی در دوره]]/2+Table26[[#This Row],[تعداد فرماندهی حادثه در دوره]])*0.1+1,0)</f>
        <v>#N/A</v>
      </c>
      <c r="P817" s="45" t="e">
        <f>SUM(Table26[[#This Row],[عملکرد دوره عملیاتی]:[عملکرد دوره ستادی]])</f>
        <v>#N/A</v>
      </c>
      <c r="Q817" s="43">
        <v>100</v>
      </c>
      <c r="R817" s="43">
        <f ca="1">OFFSET(Table10[[#Headers],[امتیاز]],MATCH(Table26[[#This Row],[رضایت]],Table10[کف],1),0)</f>
        <v>5</v>
      </c>
      <c r="S817" s="104" t="e">
        <f ca="1">(VLOOKUP(Table26[[#This Row],[شماره پرسنلی]],Table1[#All],16,FALSE)+Table26[[#This Row],[امتیاز کارکرد]]+Table26[[#This Row],[امتیاز رضایت]])*Table26[[#This Row],[رتبه کارمند]]*Table26[[#This Row],[امتیاز عملکرد]]</f>
        <v>#N/A</v>
      </c>
      <c r="T817" s="50" t="e">
        <f ca="1">ROUND(Table26[[#This Row],[امتیاز نهایی]]*'تنظیمات دوره'!$B$6,0)</f>
        <v>#N/A</v>
      </c>
      <c r="U817" s="43"/>
    </row>
    <row r="818" spans="1:21" x14ac:dyDescent="0.15">
      <c r="A818" s="42">
        <v>815</v>
      </c>
      <c r="B818" s="38"/>
      <c r="C818" s="39" t="e">
        <f>VLOOKUP(Table26[[#This Row],[شماره پرسنلی]],Table1[[شماره پرسنلی]:[نام خانوادگی]],2,FALSE)&amp; " " &amp; VLOOKUP(Table26[[#This Row],[شماره پرسنلی]],Table1[[شماره پرسنلی]:[نام خانوادگی]],3,FALSE)</f>
        <v>#N/A</v>
      </c>
      <c r="D818" s="39" t="e">
        <f>VLOOKUP(Table26[[#This Row],[شماره پرسنلی]],Table1[#All],7,FALSE)</f>
        <v>#N/A</v>
      </c>
      <c r="E818" s="43">
        <v>1</v>
      </c>
      <c r="F818" s="44">
        <v>521</v>
      </c>
      <c r="G818" s="46">
        <f>Table26[[#This Row],[کارکرد دوره (ساعت)]]/8*'جداول پایه'!$B$24</f>
        <v>6.5125000000000002</v>
      </c>
      <c r="H818" s="44">
        <v>0</v>
      </c>
      <c r="I818" s="44">
        <v>0</v>
      </c>
      <c r="J818" s="44">
        <v>0</v>
      </c>
      <c r="K818" s="44">
        <v>20</v>
      </c>
      <c r="L818" s="44">
        <v>20</v>
      </c>
      <c r="M818" s="45" t="e">
        <f>IF(Table26[[#This Row],[جایگاه سازمانی]]="عملیاتی",(Table26[[#This Row],[تعداد ماموریت شهری]]/7+Table26[[#This Row],[تعداد ماموریت جاده ای]]/3)*0.1+1,0)</f>
        <v>#N/A</v>
      </c>
      <c r="N818" s="45" t="e">
        <f ca="1">IF(Table26[[#This Row],[جایگاه سازمانی]]="دیسپچ",OFFSET(TblDispatch[[#Headers],[امتیاز]],MATCH(Table26[[#This Row],[تعداد تماس در دوره]]/'تنظیمات دوره'!$B$3,TblDispatch[کف],1),0)*'تنظیمات دوره'!$B$3,0)</f>
        <v>#N/A</v>
      </c>
      <c r="O818" s="45" t="e">
        <f>IF(Table26[[#This Row],[جایگاه سازمانی]]="ستاد",(Table26[[#This Row],[تعداد بازدید میدانی در دوره]]/2+Table26[[#This Row],[تعداد فرماندهی حادثه در دوره]])*0.1+1,0)</f>
        <v>#N/A</v>
      </c>
      <c r="P818" s="45" t="e">
        <f>SUM(Table26[[#This Row],[عملکرد دوره عملیاتی]:[عملکرد دوره ستادی]])</f>
        <v>#N/A</v>
      </c>
      <c r="Q818" s="43">
        <v>100</v>
      </c>
      <c r="R818" s="43">
        <f ca="1">OFFSET(Table10[[#Headers],[امتیاز]],MATCH(Table26[[#This Row],[رضایت]],Table10[کف],1),0)</f>
        <v>5</v>
      </c>
      <c r="S818" s="104" t="e">
        <f ca="1">(VLOOKUP(Table26[[#This Row],[شماره پرسنلی]],Table1[#All],16,FALSE)+Table26[[#This Row],[امتیاز کارکرد]]+Table26[[#This Row],[امتیاز رضایت]])*Table26[[#This Row],[رتبه کارمند]]*Table26[[#This Row],[امتیاز عملکرد]]</f>
        <v>#N/A</v>
      </c>
      <c r="T818" s="50" t="e">
        <f ca="1">ROUND(Table26[[#This Row],[امتیاز نهایی]]*'تنظیمات دوره'!$B$6,0)</f>
        <v>#N/A</v>
      </c>
      <c r="U818" s="43"/>
    </row>
    <row r="819" spans="1:21" x14ac:dyDescent="0.15">
      <c r="A819" s="42">
        <v>816</v>
      </c>
      <c r="B819" s="38"/>
      <c r="C819" s="39" t="e">
        <f>VLOOKUP(Table26[[#This Row],[شماره پرسنلی]],Table1[[شماره پرسنلی]:[نام خانوادگی]],2,FALSE)&amp; " " &amp; VLOOKUP(Table26[[#This Row],[شماره پرسنلی]],Table1[[شماره پرسنلی]:[نام خانوادگی]],3,FALSE)</f>
        <v>#N/A</v>
      </c>
      <c r="D819" s="39" t="e">
        <f>VLOOKUP(Table26[[#This Row],[شماره پرسنلی]],Table1[#All],7,FALSE)</f>
        <v>#N/A</v>
      </c>
      <c r="E819" s="43">
        <v>1</v>
      </c>
      <c r="F819" s="44">
        <v>521</v>
      </c>
      <c r="G819" s="46">
        <f>Table26[[#This Row],[کارکرد دوره (ساعت)]]/8*'جداول پایه'!$B$24</f>
        <v>6.5125000000000002</v>
      </c>
      <c r="H819" s="44">
        <v>0</v>
      </c>
      <c r="I819" s="44">
        <v>0</v>
      </c>
      <c r="J819" s="44">
        <v>0</v>
      </c>
      <c r="K819" s="44">
        <v>15</v>
      </c>
      <c r="L819" s="44">
        <v>10</v>
      </c>
      <c r="M819" s="45" t="e">
        <f>IF(Table26[[#This Row],[جایگاه سازمانی]]="عملیاتی",(Table26[[#This Row],[تعداد ماموریت شهری]]/7+Table26[[#This Row],[تعداد ماموریت جاده ای]]/3)*0.1+1,0)</f>
        <v>#N/A</v>
      </c>
      <c r="N819" s="45" t="e">
        <f ca="1">IF(Table26[[#This Row],[جایگاه سازمانی]]="دیسپچ",OFFSET(TblDispatch[[#Headers],[امتیاز]],MATCH(Table26[[#This Row],[تعداد تماس در دوره]]/'تنظیمات دوره'!$B$3,TblDispatch[کف],1),0)*'تنظیمات دوره'!$B$3,0)</f>
        <v>#N/A</v>
      </c>
      <c r="O819" s="45" t="e">
        <f>IF(Table26[[#This Row],[جایگاه سازمانی]]="ستاد",(Table26[[#This Row],[تعداد بازدید میدانی در دوره]]/2+Table26[[#This Row],[تعداد فرماندهی حادثه در دوره]])*0.1+1,0)</f>
        <v>#N/A</v>
      </c>
      <c r="P819" s="45" t="e">
        <f>SUM(Table26[[#This Row],[عملکرد دوره عملیاتی]:[عملکرد دوره ستادی]])</f>
        <v>#N/A</v>
      </c>
      <c r="Q819" s="43">
        <v>100</v>
      </c>
      <c r="R819" s="43">
        <f ca="1">OFFSET(Table10[[#Headers],[امتیاز]],MATCH(Table26[[#This Row],[رضایت]],Table10[کف],1),0)</f>
        <v>5</v>
      </c>
      <c r="S819" s="104" t="e">
        <f ca="1">(VLOOKUP(Table26[[#This Row],[شماره پرسنلی]],Table1[#All],16,FALSE)+Table26[[#This Row],[امتیاز کارکرد]]+Table26[[#This Row],[امتیاز رضایت]])*Table26[[#This Row],[رتبه کارمند]]*Table26[[#This Row],[امتیاز عملکرد]]</f>
        <v>#N/A</v>
      </c>
      <c r="T819" s="50" t="e">
        <f ca="1">ROUND(Table26[[#This Row],[امتیاز نهایی]]*'تنظیمات دوره'!$B$6,0)</f>
        <v>#N/A</v>
      </c>
      <c r="U819" s="43"/>
    </row>
    <row r="820" spans="1:21" x14ac:dyDescent="0.15">
      <c r="A820" s="42">
        <v>817</v>
      </c>
      <c r="B820" s="38"/>
      <c r="C820" s="39" t="e">
        <f>VLOOKUP(Table26[[#This Row],[شماره پرسنلی]],Table1[[شماره پرسنلی]:[نام خانوادگی]],2,FALSE)&amp; " " &amp; VLOOKUP(Table26[[#This Row],[شماره پرسنلی]],Table1[[شماره پرسنلی]:[نام خانوادگی]],3,FALSE)</f>
        <v>#N/A</v>
      </c>
      <c r="D820" s="39" t="e">
        <f>VLOOKUP(Table26[[#This Row],[شماره پرسنلی]],Table1[#All],7,FALSE)</f>
        <v>#N/A</v>
      </c>
      <c r="E820" s="43">
        <v>1</v>
      </c>
      <c r="F820" s="44">
        <v>489</v>
      </c>
      <c r="G820" s="46">
        <f>Table26[[#This Row],[کارکرد دوره (ساعت)]]/8*'جداول پایه'!$B$24</f>
        <v>6.1125000000000007</v>
      </c>
      <c r="H820" s="44">
        <v>0</v>
      </c>
      <c r="I820" s="44">
        <v>0</v>
      </c>
      <c r="J820" s="44">
        <v>0</v>
      </c>
      <c r="K820" s="44">
        <v>5</v>
      </c>
      <c r="L820" s="44">
        <v>5</v>
      </c>
      <c r="M820" s="45" t="e">
        <f>IF(Table26[[#This Row],[جایگاه سازمانی]]="عملیاتی",(Table26[[#This Row],[تعداد ماموریت شهری]]/7+Table26[[#This Row],[تعداد ماموریت جاده ای]]/3)*0.1+1,0)</f>
        <v>#N/A</v>
      </c>
      <c r="N820" s="45" t="e">
        <f ca="1">IF(Table26[[#This Row],[جایگاه سازمانی]]="دیسپچ",OFFSET(TblDispatch[[#Headers],[امتیاز]],MATCH(Table26[[#This Row],[تعداد تماس در دوره]]/'تنظیمات دوره'!$B$3,TblDispatch[کف],1),0)*'تنظیمات دوره'!$B$3,0)</f>
        <v>#N/A</v>
      </c>
      <c r="O820" s="45" t="e">
        <f>IF(Table26[[#This Row],[جایگاه سازمانی]]="ستاد",(Table26[[#This Row],[تعداد بازدید میدانی در دوره]]/2+Table26[[#This Row],[تعداد فرماندهی حادثه در دوره]])*0.1+1,0)</f>
        <v>#N/A</v>
      </c>
      <c r="P820" s="45" t="e">
        <f>SUM(Table26[[#This Row],[عملکرد دوره عملیاتی]:[عملکرد دوره ستادی]])</f>
        <v>#N/A</v>
      </c>
      <c r="Q820" s="43">
        <v>80</v>
      </c>
      <c r="R820" s="43">
        <f ca="1">OFFSET(Table10[[#Headers],[امتیاز]],MATCH(Table26[[#This Row],[رضایت]],Table10[کف],1),0)</f>
        <v>2.5</v>
      </c>
      <c r="S820" s="104" t="e">
        <f ca="1">(VLOOKUP(Table26[[#This Row],[شماره پرسنلی]],Table1[#All],16,FALSE)+Table26[[#This Row],[امتیاز کارکرد]]+Table26[[#This Row],[امتیاز رضایت]])*Table26[[#This Row],[رتبه کارمند]]*Table26[[#This Row],[امتیاز عملکرد]]</f>
        <v>#N/A</v>
      </c>
      <c r="T820" s="50" t="e">
        <f ca="1">ROUND(Table26[[#This Row],[امتیاز نهایی]]*'تنظیمات دوره'!$B$6,0)</f>
        <v>#N/A</v>
      </c>
      <c r="U820" s="43"/>
    </row>
    <row r="821" spans="1:21" x14ac:dyDescent="0.15">
      <c r="A821" s="42">
        <v>818</v>
      </c>
      <c r="B821" s="38"/>
      <c r="C821" s="39" t="e">
        <f>VLOOKUP(Table26[[#This Row],[شماره پرسنلی]],Table1[[شماره پرسنلی]:[نام خانوادگی]],2,FALSE)&amp; " " &amp; VLOOKUP(Table26[[#This Row],[شماره پرسنلی]],Table1[[شماره پرسنلی]:[نام خانوادگی]],3,FALSE)</f>
        <v>#N/A</v>
      </c>
      <c r="D821" s="39" t="e">
        <f>VLOOKUP(Table26[[#This Row],[شماره پرسنلی]],Table1[#All],7,FALSE)</f>
        <v>#N/A</v>
      </c>
      <c r="E821" s="43">
        <v>1</v>
      </c>
      <c r="F821" s="44">
        <v>489</v>
      </c>
      <c r="G821" s="46">
        <f>Table26[[#This Row],[کارکرد دوره (ساعت)]]/8*'جداول پایه'!$B$24</f>
        <v>6.1125000000000007</v>
      </c>
      <c r="H821" s="44">
        <v>0</v>
      </c>
      <c r="I821" s="44">
        <v>0</v>
      </c>
      <c r="J821" s="44">
        <v>0</v>
      </c>
      <c r="K821" s="44">
        <v>5</v>
      </c>
      <c r="L821" s="44">
        <v>5</v>
      </c>
      <c r="M821" s="45" t="e">
        <f>IF(Table26[[#This Row],[جایگاه سازمانی]]="عملیاتی",(Table26[[#This Row],[تعداد ماموریت شهری]]/7+Table26[[#This Row],[تعداد ماموریت جاده ای]]/3)*0.1+1,0)</f>
        <v>#N/A</v>
      </c>
      <c r="N821" s="45" t="e">
        <f ca="1">IF(Table26[[#This Row],[جایگاه سازمانی]]="دیسپچ",OFFSET(TblDispatch[[#Headers],[امتیاز]],MATCH(Table26[[#This Row],[تعداد تماس در دوره]]/'تنظیمات دوره'!$B$3,TblDispatch[کف],1),0)*'تنظیمات دوره'!$B$3,0)</f>
        <v>#N/A</v>
      </c>
      <c r="O821" s="45" t="e">
        <f>IF(Table26[[#This Row],[جایگاه سازمانی]]="ستاد",(Table26[[#This Row],[تعداد بازدید میدانی در دوره]]/2+Table26[[#This Row],[تعداد فرماندهی حادثه در دوره]])*0.1+1,0)</f>
        <v>#N/A</v>
      </c>
      <c r="P821" s="45" t="e">
        <f>SUM(Table26[[#This Row],[عملکرد دوره عملیاتی]:[عملکرد دوره ستادی]])</f>
        <v>#N/A</v>
      </c>
      <c r="Q821" s="43">
        <v>85</v>
      </c>
      <c r="R821" s="43">
        <f ca="1">OFFSET(Table10[[#Headers],[امتیاز]],MATCH(Table26[[#This Row],[رضایت]],Table10[کف],1),0)</f>
        <v>3.6</v>
      </c>
      <c r="S821" s="104" t="e">
        <f ca="1">(VLOOKUP(Table26[[#This Row],[شماره پرسنلی]],Table1[#All],16,FALSE)+Table26[[#This Row],[امتیاز کارکرد]]+Table26[[#This Row],[امتیاز رضایت]])*Table26[[#This Row],[رتبه کارمند]]*Table26[[#This Row],[امتیاز عملکرد]]</f>
        <v>#N/A</v>
      </c>
      <c r="T821" s="50" t="e">
        <f ca="1">ROUND(Table26[[#This Row],[امتیاز نهایی]]*'تنظیمات دوره'!$B$6,0)</f>
        <v>#N/A</v>
      </c>
      <c r="U821" s="43"/>
    </row>
    <row r="822" spans="1:21" x14ac:dyDescent="0.15">
      <c r="A822" s="42">
        <v>819</v>
      </c>
      <c r="B822" s="38"/>
      <c r="C822" s="39" t="e">
        <f>VLOOKUP(Table26[[#This Row],[شماره پرسنلی]],Table1[[شماره پرسنلی]:[نام خانوادگی]],2,FALSE)&amp; " " &amp; VLOOKUP(Table26[[#This Row],[شماره پرسنلی]],Table1[[شماره پرسنلی]:[نام خانوادگی]],3,FALSE)</f>
        <v>#N/A</v>
      </c>
      <c r="D822" s="39" t="e">
        <f>VLOOKUP(Table26[[#This Row],[شماره پرسنلی]],Table1[#All],7,FALSE)</f>
        <v>#N/A</v>
      </c>
      <c r="E822" s="43">
        <v>1</v>
      </c>
      <c r="F822" s="44">
        <v>639</v>
      </c>
      <c r="G822" s="46">
        <f>Table26[[#This Row],[کارکرد دوره (ساعت)]]/8*'جداول پایه'!$B$24</f>
        <v>7.9875000000000007</v>
      </c>
      <c r="H822" s="44">
        <v>0</v>
      </c>
      <c r="I822" s="44">
        <v>0</v>
      </c>
      <c r="J822" s="44">
        <v>0</v>
      </c>
      <c r="K822" s="44">
        <v>20</v>
      </c>
      <c r="L822" s="44">
        <v>15</v>
      </c>
      <c r="M822" s="45" t="e">
        <f>IF(Table26[[#This Row],[جایگاه سازمانی]]="عملیاتی",(Table26[[#This Row],[تعداد ماموریت شهری]]/7+Table26[[#This Row],[تعداد ماموریت جاده ای]]/3)*0.1+1,0)</f>
        <v>#N/A</v>
      </c>
      <c r="N822" s="45" t="e">
        <f ca="1">IF(Table26[[#This Row],[جایگاه سازمانی]]="دیسپچ",OFFSET(TblDispatch[[#Headers],[امتیاز]],MATCH(Table26[[#This Row],[تعداد تماس در دوره]]/'تنظیمات دوره'!$B$3,TblDispatch[کف],1),0)*'تنظیمات دوره'!$B$3,0)</f>
        <v>#N/A</v>
      </c>
      <c r="O822" s="45" t="e">
        <f>IF(Table26[[#This Row],[جایگاه سازمانی]]="ستاد",(Table26[[#This Row],[تعداد بازدید میدانی در دوره]]/2+Table26[[#This Row],[تعداد فرماندهی حادثه در دوره]])*0.1+1,0)</f>
        <v>#N/A</v>
      </c>
      <c r="P822" s="45" t="e">
        <f>SUM(Table26[[#This Row],[عملکرد دوره عملیاتی]:[عملکرد دوره ستادی]])</f>
        <v>#N/A</v>
      </c>
      <c r="Q822" s="43">
        <v>100</v>
      </c>
      <c r="R822" s="43">
        <f ca="1">OFFSET(Table10[[#Headers],[امتیاز]],MATCH(Table26[[#This Row],[رضایت]],Table10[کف],1),0)</f>
        <v>5</v>
      </c>
      <c r="S822" s="104" t="e">
        <f ca="1">(VLOOKUP(Table26[[#This Row],[شماره پرسنلی]],Table1[#All],16,FALSE)+Table26[[#This Row],[امتیاز کارکرد]]+Table26[[#This Row],[امتیاز رضایت]])*Table26[[#This Row],[رتبه کارمند]]*Table26[[#This Row],[امتیاز عملکرد]]</f>
        <v>#N/A</v>
      </c>
      <c r="T822" s="50" t="e">
        <f ca="1">ROUND(Table26[[#This Row],[امتیاز نهایی]]*'تنظیمات دوره'!$B$6,0)</f>
        <v>#N/A</v>
      </c>
      <c r="U822" s="43"/>
    </row>
    <row r="823" spans="1:21" x14ac:dyDescent="0.15">
      <c r="A823" s="42">
        <v>820</v>
      </c>
      <c r="B823" s="38"/>
      <c r="C823" s="39" t="e">
        <f>VLOOKUP(Table26[[#This Row],[شماره پرسنلی]],Table1[[شماره پرسنلی]:[نام خانوادگی]],2,FALSE)&amp; " " &amp; VLOOKUP(Table26[[#This Row],[شماره پرسنلی]],Table1[[شماره پرسنلی]:[نام خانوادگی]],3,FALSE)</f>
        <v>#N/A</v>
      </c>
      <c r="D823" s="39" t="e">
        <f>VLOOKUP(Table26[[#This Row],[شماره پرسنلی]],Table1[#All],7,FALSE)</f>
        <v>#N/A</v>
      </c>
      <c r="E823" s="43">
        <v>1</v>
      </c>
      <c r="F823" s="44">
        <v>724</v>
      </c>
      <c r="G823" s="46">
        <f>Table26[[#This Row],[کارکرد دوره (ساعت)]]/8*'جداول پایه'!$B$24</f>
        <v>9.0500000000000007</v>
      </c>
      <c r="H823" s="44">
        <v>0</v>
      </c>
      <c r="I823" s="44">
        <v>0</v>
      </c>
      <c r="J823" s="44">
        <v>0</v>
      </c>
      <c r="K823" s="44">
        <v>10</v>
      </c>
      <c r="L823" s="44">
        <v>10</v>
      </c>
      <c r="M823" s="45" t="e">
        <f>IF(Table26[[#This Row],[جایگاه سازمانی]]="عملیاتی",(Table26[[#This Row],[تعداد ماموریت شهری]]/7+Table26[[#This Row],[تعداد ماموریت جاده ای]]/3)*0.1+1,0)</f>
        <v>#N/A</v>
      </c>
      <c r="N823" s="45" t="e">
        <f ca="1">IF(Table26[[#This Row],[جایگاه سازمانی]]="دیسپچ",OFFSET(TblDispatch[[#Headers],[امتیاز]],MATCH(Table26[[#This Row],[تعداد تماس در دوره]]/'تنظیمات دوره'!$B$3,TblDispatch[کف],1),0)*'تنظیمات دوره'!$B$3,0)</f>
        <v>#N/A</v>
      </c>
      <c r="O823" s="45" t="e">
        <f>IF(Table26[[#This Row],[جایگاه سازمانی]]="ستاد",(Table26[[#This Row],[تعداد بازدید میدانی در دوره]]/2+Table26[[#This Row],[تعداد فرماندهی حادثه در دوره]])*0.1+1,0)</f>
        <v>#N/A</v>
      </c>
      <c r="P823" s="45" t="e">
        <f>SUM(Table26[[#This Row],[عملکرد دوره عملیاتی]:[عملکرد دوره ستادی]])</f>
        <v>#N/A</v>
      </c>
      <c r="Q823" s="43">
        <v>100</v>
      </c>
      <c r="R823" s="43">
        <f ca="1">OFFSET(Table10[[#Headers],[امتیاز]],MATCH(Table26[[#This Row],[رضایت]],Table10[کف],1),0)</f>
        <v>5</v>
      </c>
      <c r="S823" s="104" t="e">
        <f ca="1">(VLOOKUP(Table26[[#This Row],[شماره پرسنلی]],Table1[#All],16,FALSE)+Table26[[#This Row],[امتیاز کارکرد]]+Table26[[#This Row],[امتیاز رضایت]])*Table26[[#This Row],[رتبه کارمند]]*Table26[[#This Row],[امتیاز عملکرد]]</f>
        <v>#N/A</v>
      </c>
      <c r="T823" s="50" t="e">
        <f ca="1">ROUND(Table26[[#This Row],[امتیاز نهایی]]*'تنظیمات دوره'!$B$6,0)</f>
        <v>#N/A</v>
      </c>
      <c r="U823" s="43"/>
    </row>
    <row r="824" spans="1:21" x14ac:dyDescent="0.15">
      <c r="A824" s="42">
        <v>821</v>
      </c>
      <c r="B824" s="38"/>
      <c r="C824" s="39" t="e">
        <f>VLOOKUP(Table26[[#This Row],[شماره پرسنلی]],Table1[[شماره پرسنلی]:[نام خانوادگی]],2,FALSE)&amp; " " &amp; VLOOKUP(Table26[[#This Row],[شماره پرسنلی]],Table1[[شماره پرسنلی]:[نام خانوادگی]],3,FALSE)</f>
        <v>#N/A</v>
      </c>
      <c r="D824" s="39" t="e">
        <f>VLOOKUP(Table26[[#This Row],[شماره پرسنلی]],Table1[#All],7,FALSE)</f>
        <v>#N/A</v>
      </c>
      <c r="E824" s="43">
        <v>1</v>
      </c>
      <c r="F824" s="44">
        <v>734</v>
      </c>
      <c r="G824" s="46">
        <f>Table26[[#This Row],[کارکرد دوره (ساعت)]]/8*'جداول پایه'!$B$24</f>
        <v>9.1750000000000007</v>
      </c>
      <c r="H824" s="44">
        <v>0</v>
      </c>
      <c r="I824" s="44">
        <v>0</v>
      </c>
      <c r="J824" s="44">
        <v>0</v>
      </c>
      <c r="K824" s="44">
        <v>10</v>
      </c>
      <c r="L824" s="44">
        <v>10</v>
      </c>
      <c r="M824" s="45" t="e">
        <f>IF(Table26[[#This Row],[جایگاه سازمانی]]="عملیاتی",(Table26[[#This Row],[تعداد ماموریت شهری]]/7+Table26[[#This Row],[تعداد ماموریت جاده ای]]/3)*0.1+1,0)</f>
        <v>#N/A</v>
      </c>
      <c r="N824" s="45" t="e">
        <f ca="1">IF(Table26[[#This Row],[جایگاه سازمانی]]="دیسپچ",OFFSET(TblDispatch[[#Headers],[امتیاز]],MATCH(Table26[[#This Row],[تعداد تماس در دوره]]/'تنظیمات دوره'!$B$3,TblDispatch[کف],1),0)*'تنظیمات دوره'!$B$3,0)</f>
        <v>#N/A</v>
      </c>
      <c r="O824" s="45" t="e">
        <f>IF(Table26[[#This Row],[جایگاه سازمانی]]="ستاد",(Table26[[#This Row],[تعداد بازدید میدانی در دوره]]/2+Table26[[#This Row],[تعداد فرماندهی حادثه در دوره]])*0.1+1,0)</f>
        <v>#N/A</v>
      </c>
      <c r="P824" s="45" t="e">
        <f>SUM(Table26[[#This Row],[عملکرد دوره عملیاتی]:[عملکرد دوره ستادی]])</f>
        <v>#N/A</v>
      </c>
      <c r="Q824" s="43">
        <v>100</v>
      </c>
      <c r="R824" s="43">
        <f ca="1">OFFSET(Table10[[#Headers],[امتیاز]],MATCH(Table26[[#This Row],[رضایت]],Table10[کف],1),0)</f>
        <v>5</v>
      </c>
      <c r="S824" s="104" t="e">
        <f ca="1">(VLOOKUP(Table26[[#This Row],[شماره پرسنلی]],Table1[#All],16,FALSE)+Table26[[#This Row],[امتیاز کارکرد]]+Table26[[#This Row],[امتیاز رضایت]])*Table26[[#This Row],[رتبه کارمند]]*Table26[[#This Row],[امتیاز عملکرد]]</f>
        <v>#N/A</v>
      </c>
      <c r="T824" s="50" t="e">
        <f ca="1">ROUND(Table26[[#This Row],[امتیاز نهایی]]*'تنظیمات دوره'!$B$6,0)</f>
        <v>#N/A</v>
      </c>
      <c r="U824" s="43"/>
    </row>
    <row r="825" spans="1:21" x14ac:dyDescent="0.15">
      <c r="A825" s="42">
        <v>822</v>
      </c>
      <c r="B825" s="38"/>
      <c r="C825" s="39" t="e">
        <f>VLOOKUP(Table26[[#This Row],[شماره پرسنلی]],Table1[[شماره پرسنلی]:[نام خانوادگی]],2,FALSE)&amp; " " &amp; VLOOKUP(Table26[[#This Row],[شماره پرسنلی]],Table1[[شماره پرسنلی]:[نام خانوادگی]],3,FALSE)</f>
        <v>#N/A</v>
      </c>
      <c r="D825" s="39" t="e">
        <f>VLOOKUP(Table26[[#This Row],[شماره پرسنلی]],Table1[#All],7,FALSE)</f>
        <v>#N/A</v>
      </c>
      <c r="E825" s="43">
        <v>1</v>
      </c>
      <c r="F825" s="44">
        <v>550</v>
      </c>
      <c r="G825" s="46">
        <f>Table26[[#This Row],[کارکرد دوره (ساعت)]]/8*'جداول پایه'!$B$24</f>
        <v>6.875</v>
      </c>
      <c r="H825" s="44">
        <v>0</v>
      </c>
      <c r="I825" s="44">
        <v>0</v>
      </c>
      <c r="J825" s="44">
        <v>0</v>
      </c>
      <c r="K825" s="44">
        <v>12</v>
      </c>
      <c r="L825" s="44">
        <v>10</v>
      </c>
      <c r="M825" s="45" t="e">
        <f>IF(Table26[[#This Row],[جایگاه سازمانی]]="عملیاتی",(Table26[[#This Row],[تعداد ماموریت شهری]]/7+Table26[[#This Row],[تعداد ماموریت جاده ای]]/3)*0.1+1,0)</f>
        <v>#N/A</v>
      </c>
      <c r="N825" s="45" t="e">
        <f ca="1">IF(Table26[[#This Row],[جایگاه سازمانی]]="دیسپچ",OFFSET(TblDispatch[[#Headers],[امتیاز]],MATCH(Table26[[#This Row],[تعداد تماس در دوره]]/'تنظیمات دوره'!$B$3,TblDispatch[کف],1),0)*'تنظیمات دوره'!$B$3,0)</f>
        <v>#N/A</v>
      </c>
      <c r="O825" s="45" t="e">
        <f>IF(Table26[[#This Row],[جایگاه سازمانی]]="ستاد",(Table26[[#This Row],[تعداد بازدید میدانی در دوره]]/2+Table26[[#This Row],[تعداد فرماندهی حادثه در دوره]])*0.1+1,0)</f>
        <v>#N/A</v>
      </c>
      <c r="P825" s="45" t="e">
        <f>SUM(Table26[[#This Row],[عملکرد دوره عملیاتی]:[عملکرد دوره ستادی]])</f>
        <v>#N/A</v>
      </c>
      <c r="Q825" s="43">
        <v>100</v>
      </c>
      <c r="R825" s="43">
        <f ca="1">OFFSET(Table10[[#Headers],[امتیاز]],MATCH(Table26[[#This Row],[رضایت]],Table10[کف],1),0)</f>
        <v>5</v>
      </c>
      <c r="S825" s="104" t="e">
        <f ca="1">(VLOOKUP(Table26[[#This Row],[شماره پرسنلی]],Table1[#All],16,FALSE)+Table26[[#This Row],[امتیاز کارکرد]]+Table26[[#This Row],[امتیاز رضایت]])*Table26[[#This Row],[رتبه کارمند]]*Table26[[#This Row],[امتیاز عملکرد]]</f>
        <v>#N/A</v>
      </c>
      <c r="T825" s="50" t="e">
        <f ca="1">ROUND(Table26[[#This Row],[امتیاز نهایی]]*'تنظیمات دوره'!$B$6,0)</f>
        <v>#N/A</v>
      </c>
      <c r="U825" s="43"/>
    </row>
    <row r="826" spans="1:21" x14ac:dyDescent="0.15">
      <c r="A826" s="42">
        <v>823</v>
      </c>
      <c r="B826" s="38"/>
      <c r="C826" s="39" t="e">
        <f>VLOOKUP(Table26[[#This Row],[شماره پرسنلی]],Table1[[شماره پرسنلی]:[نام خانوادگی]],2,FALSE)&amp; " " &amp; VLOOKUP(Table26[[#This Row],[شماره پرسنلی]],Table1[[شماره پرسنلی]:[نام خانوادگی]],3,FALSE)</f>
        <v>#N/A</v>
      </c>
      <c r="D826" s="39" t="e">
        <f>VLOOKUP(Table26[[#This Row],[شماره پرسنلی]],Table1[#All],7,FALSE)</f>
        <v>#N/A</v>
      </c>
      <c r="E826" s="43">
        <v>1</v>
      </c>
      <c r="F826" s="44">
        <v>521</v>
      </c>
      <c r="G826" s="46">
        <f>Table26[[#This Row],[کارکرد دوره (ساعت)]]/8*'جداول پایه'!$B$24</f>
        <v>6.5125000000000002</v>
      </c>
      <c r="H826" s="44">
        <v>0</v>
      </c>
      <c r="I826" s="44">
        <v>0</v>
      </c>
      <c r="J826" s="44">
        <v>0</v>
      </c>
      <c r="K826" s="44">
        <v>20</v>
      </c>
      <c r="L826" s="44">
        <v>10</v>
      </c>
      <c r="M826" s="45" t="e">
        <f>IF(Table26[[#This Row],[جایگاه سازمانی]]="عملیاتی",(Table26[[#This Row],[تعداد ماموریت شهری]]/7+Table26[[#This Row],[تعداد ماموریت جاده ای]]/3)*0.1+1,0)</f>
        <v>#N/A</v>
      </c>
      <c r="N826" s="45" t="e">
        <f ca="1">IF(Table26[[#This Row],[جایگاه سازمانی]]="دیسپچ",OFFSET(TblDispatch[[#Headers],[امتیاز]],MATCH(Table26[[#This Row],[تعداد تماس در دوره]]/'تنظیمات دوره'!$B$3,TblDispatch[کف],1),0)*'تنظیمات دوره'!$B$3,0)</f>
        <v>#N/A</v>
      </c>
      <c r="O826" s="45" t="e">
        <f>IF(Table26[[#This Row],[جایگاه سازمانی]]="ستاد",(Table26[[#This Row],[تعداد بازدید میدانی در دوره]]/2+Table26[[#This Row],[تعداد فرماندهی حادثه در دوره]])*0.1+1,0)</f>
        <v>#N/A</v>
      </c>
      <c r="P826" s="45" t="e">
        <f>SUM(Table26[[#This Row],[عملکرد دوره عملیاتی]:[عملکرد دوره ستادی]])</f>
        <v>#N/A</v>
      </c>
      <c r="Q826" s="43">
        <v>100</v>
      </c>
      <c r="R826" s="43">
        <f ca="1">OFFSET(Table10[[#Headers],[امتیاز]],MATCH(Table26[[#This Row],[رضایت]],Table10[کف],1),0)</f>
        <v>5</v>
      </c>
      <c r="S826" s="104" t="e">
        <f ca="1">(VLOOKUP(Table26[[#This Row],[شماره پرسنلی]],Table1[#All],16,FALSE)+Table26[[#This Row],[امتیاز کارکرد]]+Table26[[#This Row],[امتیاز رضایت]])*Table26[[#This Row],[رتبه کارمند]]*Table26[[#This Row],[امتیاز عملکرد]]</f>
        <v>#N/A</v>
      </c>
      <c r="T826" s="50" t="e">
        <f ca="1">ROUND(Table26[[#This Row],[امتیاز نهایی]]*'تنظیمات دوره'!$B$6,0)</f>
        <v>#N/A</v>
      </c>
      <c r="U826" s="43"/>
    </row>
    <row r="827" spans="1:21" x14ac:dyDescent="0.15">
      <c r="A827" s="42">
        <v>824</v>
      </c>
      <c r="B827" s="38"/>
      <c r="C827" s="39" t="e">
        <f>VLOOKUP(Table26[[#This Row],[شماره پرسنلی]],Table1[[شماره پرسنلی]:[نام خانوادگی]],2,FALSE)&amp; " " &amp; VLOOKUP(Table26[[#This Row],[شماره پرسنلی]],Table1[[شماره پرسنلی]:[نام خانوادگی]],3,FALSE)</f>
        <v>#N/A</v>
      </c>
      <c r="D827" s="39" t="e">
        <f>VLOOKUP(Table26[[#This Row],[شماره پرسنلی]],Table1[#All],7,FALSE)</f>
        <v>#N/A</v>
      </c>
      <c r="E827" s="43">
        <v>1</v>
      </c>
      <c r="F827" s="44">
        <v>550</v>
      </c>
      <c r="G827" s="46">
        <f>Table26[[#This Row],[کارکرد دوره (ساعت)]]/8*'جداول پایه'!$B$24</f>
        <v>6.875</v>
      </c>
      <c r="H827" s="44">
        <v>0</v>
      </c>
      <c r="I827" s="44">
        <v>0</v>
      </c>
      <c r="J827" s="44">
        <v>0</v>
      </c>
      <c r="K827" s="44">
        <v>10</v>
      </c>
      <c r="L827" s="44">
        <v>10</v>
      </c>
      <c r="M827" s="45" t="e">
        <f>IF(Table26[[#This Row],[جایگاه سازمانی]]="عملیاتی",(Table26[[#This Row],[تعداد ماموریت شهری]]/7+Table26[[#This Row],[تعداد ماموریت جاده ای]]/3)*0.1+1,0)</f>
        <v>#N/A</v>
      </c>
      <c r="N827" s="45" t="e">
        <f ca="1">IF(Table26[[#This Row],[جایگاه سازمانی]]="دیسپچ",OFFSET(TblDispatch[[#Headers],[امتیاز]],MATCH(Table26[[#This Row],[تعداد تماس در دوره]]/'تنظیمات دوره'!$B$3,TblDispatch[کف],1),0)*'تنظیمات دوره'!$B$3,0)</f>
        <v>#N/A</v>
      </c>
      <c r="O827" s="45" t="e">
        <f>IF(Table26[[#This Row],[جایگاه سازمانی]]="ستاد",(Table26[[#This Row],[تعداد بازدید میدانی در دوره]]/2+Table26[[#This Row],[تعداد فرماندهی حادثه در دوره]])*0.1+1,0)</f>
        <v>#N/A</v>
      </c>
      <c r="P827" s="45" t="e">
        <f>SUM(Table26[[#This Row],[عملکرد دوره عملیاتی]:[عملکرد دوره ستادی]])</f>
        <v>#N/A</v>
      </c>
      <c r="Q827" s="43">
        <v>95</v>
      </c>
      <c r="R827" s="43">
        <f ca="1">OFFSET(Table10[[#Headers],[امتیاز]],MATCH(Table26[[#This Row],[رضایت]],Table10[کف],1),0)</f>
        <v>5</v>
      </c>
      <c r="S827" s="104" t="e">
        <f ca="1">(VLOOKUP(Table26[[#This Row],[شماره پرسنلی]],Table1[#All],16,FALSE)+Table26[[#This Row],[امتیاز کارکرد]]+Table26[[#This Row],[امتیاز رضایت]])*Table26[[#This Row],[رتبه کارمند]]*Table26[[#This Row],[امتیاز عملکرد]]</f>
        <v>#N/A</v>
      </c>
      <c r="T827" s="50" t="e">
        <f ca="1">ROUND(Table26[[#This Row],[امتیاز نهایی]]*'تنظیمات دوره'!$B$6,0)</f>
        <v>#N/A</v>
      </c>
      <c r="U827" s="43"/>
    </row>
    <row r="828" spans="1:21" x14ac:dyDescent="0.15">
      <c r="A828" s="42">
        <v>825</v>
      </c>
      <c r="B828" s="38"/>
      <c r="C828" s="39" t="e">
        <f>VLOOKUP(Table26[[#This Row],[شماره پرسنلی]],Table1[[شماره پرسنلی]:[نام خانوادگی]],2,FALSE)&amp; " " &amp; VLOOKUP(Table26[[#This Row],[شماره پرسنلی]],Table1[[شماره پرسنلی]:[نام خانوادگی]],3,FALSE)</f>
        <v>#N/A</v>
      </c>
      <c r="D828" s="39" t="e">
        <f>VLOOKUP(Table26[[#This Row],[شماره پرسنلی]],Table1[#All],7,FALSE)</f>
        <v>#N/A</v>
      </c>
      <c r="E828" s="43">
        <v>1</v>
      </c>
      <c r="F828" s="44">
        <v>480</v>
      </c>
      <c r="G828" s="46">
        <f>Table26[[#This Row],[کارکرد دوره (ساعت)]]/8*'جداول پایه'!$B$24</f>
        <v>6</v>
      </c>
      <c r="H828" s="44">
        <v>0</v>
      </c>
      <c r="I828" s="44">
        <v>0</v>
      </c>
      <c r="J828" s="44">
        <v>0</v>
      </c>
      <c r="K828" s="44">
        <v>10</v>
      </c>
      <c r="L828" s="44">
        <v>10</v>
      </c>
      <c r="M828" s="45" t="e">
        <f>IF(Table26[[#This Row],[جایگاه سازمانی]]="عملیاتی",(Table26[[#This Row],[تعداد ماموریت شهری]]/7+Table26[[#This Row],[تعداد ماموریت جاده ای]]/3)*0.1+1,0)</f>
        <v>#N/A</v>
      </c>
      <c r="N828" s="45" t="e">
        <f ca="1">IF(Table26[[#This Row],[جایگاه سازمانی]]="دیسپچ",OFFSET(TblDispatch[[#Headers],[امتیاز]],MATCH(Table26[[#This Row],[تعداد تماس در دوره]]/'تنظیمات دوره'!$B$3,TblDispatch[کف],1),0)*'تنظیمات دوره'!$B$3,0)</f>
        <v>#N/A</v>
      </c>
      <c r="O828" s="45" t="e">
        <f>IF(Table26[[#This Row],[جایگاه سازمانی]]="ستاد",(Table26[[#This Row],[تعداد بازدید میدانی در دوره]]/2+Table26[[#This Row],[تعداد فرماندهی حادثه در دوره]])*0.1+1,0)</f>
        <v>#N/A</v>
      </c>
      <c r="P828" s="45" t="e">
        <f>SUM(Table26[[#This Row],[عملکرد دوره عملیاتی]:[عملکرد دوره ستادی]])</f>
        <v>#N/A</v>
      </c>
      <c r="Q828" s="43">
        <v>95</v>
      </c>
      <c r="R828" s="43">
        <f ca="1">OFFSET(Table10[[#Headers],[امتیاز]],MATCH(Table26[[#This Row],[رضایت]],Table10[کف],1),0)</f>
        <v>5</v>
      </c>
      <c r="S828" s="104" t="e">
        <f ca="1">(VLOOKUP(Table26[[#This Row],[شماره پرسنلی]],Table1[#All],16,FALSE)+Table26[[#This Row],[امتیاز کارکرد]]+Table26[[#This Row],[امتیاز رضایت]])*Table26[[#This Row],[رتبه کارمند]]*Table26[[#This Row],[امتیاز عملکرد]]</f>
        <v>#N/A</v>
      </c>
      <c r="T828" s="50" t="e">
        <f ca="1">ROUND(Table26[[#This Row],[امتیاز نهایی]]*'تنظیمات دوره'!$B$6,0)</f>
        <v>#N/A</v>
      </c>
      <c r="U828" s="43"/>
    </row>
    <row r="829" spans="1:21" x14ac:dyDescent="0.15">
      <c r="A829" s="42">
        <v>826</v>
      </c>
      <c r="B829" s="38"/>
      <c r="C829" s="39" t="e">
        <f>VLOOKUP(Table26[[#This Row],[شماره پرسنلی]],Table1[[شماره پرسنلی]:[نام خانوادگی]],2,FALSE)&amp; " " &amp; VLOOKUP(Table26[[#This Row],[شماره پرسنلی]],Table1[[شماره پرسنلی]:[نام خانوادگی]],3,FALSE)</f>
        <v>#N/A</v>
      </c>
      <c r="D829" s="39" t="e">
        <f>VLOOKUP(Table26[[#This Row],[شماره پرسنلی]],Table1[#All],7,FALSE)</f>
        <v>#N/A</v>
      </c>
      <c r="E829" s="43">
        <v>1</v>
      </c>
      <c r="F829" s="44">
        <v>521</v>
      </c>
      <c r="G829" s="46">
        <f>Table26[[#This Row],[کارکرد دوره (ساعت)]]/8*'جداول پایه'!$B$24</f>
        <v>6.5125000000000002</v>
      </c>
      <c r="H829" s="44">
        <v>0</v>
      </c>
      <c r="I829" s="44">
        <v>0</v>
      </c>
      <c r="J829" s="44">
        <v>0</v>
      </c>
      <c r="K829" s="44">
        <v>30</v>
      </c>
      <c r="L829" s="44">
        <v>20</v>
      </c>
      <c r="M829" s="45" t="e">
        <f>IF(Table26[[#This Row],[جایگاه سازمانی]]="عملیاتی",(Table26[[#This Row],[تعداد ماموریت شهری]]/7+Table26[[#This Row],[تعداد ماموریت جاده ای]]/3)*0.1+1,0)</f>
        <v>#N/A</v>
      </c>
      <c r="N829" s="45" t="e">
        <f ca="1">IF(Table26[[#This Row],[جایگاه سازمانی]]="دیسپچ",OFFSET(TblDispatch[[#Headers],[امتیاز]],MATCH(Table26[[#This Row],[تعداد تماس در دوره]]/'تنظیمات دوره'!$B$3,TblDispatch[کف],1),0)*'تنظیمات دوره'!$B$3,0)</f>
        <v>#N/A</v>
      </c>
      <c r="O829" s="45" t="e">
        <f>IF(Table26[[#This Row],[جایگاه سازمانی]]="ستاد",(Table26[[#This Row],[تعداد بازدید میدانی در دوره]]/2+Table26[[#This Row],[تعداد فرماندهی حادثه در دوره]])*0.1+1,0)</f>
        <v>#N/A</v>
      </c>
      <c r="P829" s="45" t="e">
        <f>SUM(Table26[[#This Row],[عملکرد دوره عملیاتی]:[عملکرد دوره ستادی]])</f>
        <v>#N/A</v>
      </c>
      <c r="Q829" s="43">
        <v>100</v>
      </c>
      <c r="R829" s="43">
        <f ca="1">OFFSET(Table10[[#Headers],[امتیاز]],MATCH(Table26[[#This Row],[رضایت]],Table10[کف],1),0)</f>
        <v>5</v>
      </c>
      <c r="S829" s="104" t="e">
        <f ca="1">(VLOOKUP(Table26[[#This Row],[شماره پرسنلی]],Table1[#All],16,FALSE)+Table26[[#This Row],[امتیاز کارکرد]]+Table26[[#This Row],[امتیاز رضایت]])*Table26[[#This Row],[رتبه کارمند]]*Table26[[#This Row],[امتیاز عملکرد]]</f>
        <v>#N/A</v>
      </c>
      <c r="T829" s="50" t="e">
        <f ca="1">ROUND(Table26[[#This Row],[امتیاز نهایی]]*'تنظیمات دوره'!$B$6,0)</f>
        <v>#N/A</v>
      </c>
      <c r="U829" s="43"/>
    </row>
    <row r="830" spans="1:21" x14ac:dyDescent="0.15">
      <c r="A830" s="42">
        <v>827</v>
      </c>
      <c r="B830" s="38"/>
      <c r="C830" s="39" t="e">
        <f>VLOOKUP(Table26[[#This Row],[شماره پرسنلی]],Table1[[شماره پرسنلی]:[نام خانوادگی]],2,FALSE)&amp; " " &amp; VLOOKUP(Table26[[#This Row],[شماره پرسنلی]],Table1[[شماره پرسنلی]:[نام خانوادگی]],3,FALSE)</f>
        <v>#N/A</v>
      </c>
      <c r="D830" s="39" t="e">
        <f>VLOOKUP(Table26[[#This Row],[شماره پرسنلی]],Table1[#All],7,FALSE)</f>
        <v>#N/A</v>
      </c>
      <c r="E830" s="43">
        <v>1</v>
      </c>
      <c r="F830" s="44">
        <v>500</v>
      </c>
      <c r="G830" s="46">
        <f>Table26[[#This Row],[کارکرد دوره (ساعت)]]/8*'جداول پایه'!$B$24</f>
        <v>6.25</v>
      </c>
      <c r="H830" s="44">
        <v>0</v>
      </c>
      <c r="I830" s="44">
        <v>0</v>
      </c>
      <c r="J830" s="44">
        <v>0</v>
      </c>
      <c r="K830" s="44">
        <v>10</v>
      </c>
      <c r="L830" s="44">
        <v>10</v>
      </c>
      <c r="M830" s="45" t="e">
        <f>IF(Table26[[#This Row],[جایگاه سازمانی]]="عملیاتی",(Table26[[#This Row],[تعداد ماموریت شهری]]/7+Table26[[#This Row],[تعداد ماموریت جاده ای]]/3)*0.1+1,0)</f>
        <v>#N/A</v>
      </c>
      <c r="N830" s="45" t="e">
        <f ca="1">IF(Table26[[#This Row],[جایگاه سازمانی]]="دیسپچ",OFFSET(TblDispatch[[#Headers],[امتیاز]],MATCH(Table26[[#This Row],[تعداد تماس در دوره]]/'تنظیمات دوره'!$B$3,TblDispatch[کف],1),0)*'تنظیمات دوره'!$B$3,0)</f>
        <v>#N/A</v>
      </c>
      <c r="O830" s="45" t="e">
        <f>IF(Table26[[#This Row],[جایگاه سازمانی]]="ستاد",(Table26[[#This Row],[تعداد بازدید میدانی در دوره]]/2+Table26[[#This Row],[تعداد فرماندهی حادثه در دوره]])*0.1+1,0)</f>
        <v>#N/A</v>
      </c>
      <c r="P830" s="45" t="e">
        <f>SUM(Table26[[#This Row],[عملکرد دوره عملیاتی]:[عملکرد دوره ستادی]])</f>
        <v>#N/A</v>
      </c>
      <c r="Q830" s="43">
        <v>95</v>
      </c>
      <c r="R830" s="43">
        <f ca="1">OFFSET(Table10[[#Headers],[امتیاز]],MATCH(Table26[[#This Row],[رضایت]],Table10[کف],1),0)</f>
        <v>5</v>
      </c>
      <c r="S830" s="104" t="e">
        <f ca="1">(VLOOKUP(Table26[[#This Row],[شماره پرسنلی]],Table1[#All],16,FALSE)+Table26[[#This Row],[امتیاز کارکرد]]+Table26[[#This Row],[امتیاز رضایت]])*Table26[[#This Row],[رتبه کارمند]]*Table26[[#This Row],[امتیاز عملکرد]]</f>
        <v>#N/A</v>
      </c>
      <c r="T830" s="50" t="e">
        <f ca="1">ROUND(Table26[[#This Row],[امتیاز نهایی]]*'تنظیمات دوره'!$B$6,0)</f>
        <v>#N/A</v>
      </c>
      <c r="U830" s="43"/>
    </row>
    <row r="831" spans="1:21" x14ac:dyDescent="0.15">
      <c r="A831" s="42">
        <v>828</v>
      </c>
      <c r="B831" s="38"/>
      <c r="C831" s="39" t="e">
        <f>VLOOKUP(Table26[[#This Row],[شماره پرسنلی]],Table1[[شماره پرسنلی]:[نام خانوادگی]],2,FALSE)&amp; " " &amp; VLOOKUP(Table26[[#This Row],[شماره پرسنلی]],Table1[[شماره پرسنلی]:[نام خانوادگی]],3,FALSE)</f>
        <v>#N/A</v>
      </c>
      <c r="D831" s="39" t="e">
        <f>VLOOKUP(Table26[[#This Row],[شماره پرسنلی]],Table1[#All],7,FALSE)</f>
        <v>#N/A</v>
      </c>
      <c r="E831" s="43">
        <v>1</v>
      </c>
      <c r="F831" s="44">
        <v>500</v>
      </c>
      <c r="G831" s="46">
        <f>Table26[[#This Row],[کارکرد دوره (ساعت)]]/8*'جداول پایه'!$B$24</f>
        <v>6.25</v>
      </c>
      <c r="H831" s="44">
        <v>0</v>
      </c>
      <c r="I831" s="44">
        <v>0</v>
      </c>
      <c r="J831" s="44">
        <v>0</v>
      </c>
      <c r="K831" s="44">
        <v>5</v>
      </c>
      <c r="L831" s="44">
        <v>10</v>
      </c>
      <c r="M831" s="45" t="e">
        <f>IF(Table26[[#This Row],[جایگاه سازمانی]]="عملیاتی",(Table26[[#This Row],[تعداد ماموریت شهری]]/7+Table26[[#This Row],[تعداد ماموریت جاده ای]]/3)*0.1+1,0)</f>
        <v>#N/A</v>
      </c>
      <c r="N831" s="45" t="e">
        <f ca="1">IF(Table26[[#This Row],[جایگاه سازمانی]]="دیسپچ",OFFSET(TblDispatch[[#Headers],[امتیاز]],MATCH(Table26[[#This Row],[تعداد تماس در دوره]]/'تنظیمات دوره'!$B$3,TblDispatch[کف],1),0)*'تنظیمات دوره'!$B$3,0)</f>
        <v>#N/A</v>
      </c>
      <c r="O831" s="45" t="e">
        <f>IF(Table26[[#This Row],[جایگاه سازمانی]]="ستاد",(Table26[[#This Row],[تعداد بازدید میدانی در دوره]]/2+Table26[[#This Row],[تعداد فرماندهی حادثه در دوره]])*0.1+1,0)</f>
        <v>#N/A</v>
      </c>
      <c r="P831" s="45" t="e">
        <f>SUM(Table26[[#This Row],[عملکرد دوره عملیاتی]:[عملکرد دوره ستادی]])</f>
        <v>#N/A</v>
      </c>
      <c r="Q831" s="43">
        <v>85</v>
      </c>
      <c r="R831" s="43">
        <f ca="1">OFFSET(Table10[[#Headers],[امتیاز]],MATCH(Table26[[#This Row],[رضایت]],Table10[کف],1),0)</f>
        <v>3.6</v>
      </c>
      <c r="S831" s="104" t="e">
        <f ca="1">(VLOOKUP(Table26[[#This Row],[شماره پرسنلی]],Table1[#All],16,FALSE)+Table26[[#This Row],[امتیاز کارکرد]]+Table26[[#This Row],[امتیاز رضایت]])*Table26[[#This Row],[رتبه کارمند]]*Table26[[#This Row],[امتیاز عملکرد]]</f>
        <v>#N/A</v>
      </c>
      <c r="T831" s="50" t="e">
        <f ca="1">ROUND(Table26[[#This Row],[امتیاز نهایی]]*'تنظیمات دوره'!$B$6,0)</f>
        <v>#N/A</v>
      </c>
      <c r="U831" s="43"/>
    </row>
    <row r="832" spans="1:21" x14ac:dyDescent="0.15">
      <c r="A832" s="42">
        <v>829</v>
      </c>
      <c r="B832" s="38"/>
      <c r="C832" s="39" t="e">
        <f>VLOOKUP(Table26[[#This Row],[شماره پرسنلی]],Table1[[شماره پرسنلی]:[نام خانوادگی]],2,FALSE)&amp; " " &amp; VLOOKUP(Table26[[#This Row],[شماره پرسنلی]],Table1[[شماره پرسنلی]:[نام خانوادگی]],3,FALSE)</f>
        <v>#N/A</v>
      </c>
      <c r="D832" s="39" t="e">
        <f>VLOOKUP(Table26[[#This Row],[شماره پرسنلی]],Table1[#All],7,FALSE)</f>
        <v>#N/A</v>
      </c>
      <c r="E832" s="43">
        <v>1</v>
      </c>
      <c r="F832" s="44">
        <v>521</v>
      </c>
      <c r="G832" s="46">
        <f>Table26[[#This Row],[کارکرد دوره (ساعت)]]/8*'جداول پایه'!$B$24</f>
        <v>6.5125000000000002</v>
      </c>
      <c r="H832" s="44">
        <v>0</v>
      </c>
      <c r="I832" s="44">
        <v>0</v>
      </c>
      <c r="J832" s="44">
        <v>0</v>
      </c>
      <c r="K832" s="44">
        <v>10</v>
      </c>
      <c r="L832" s="44">
        <v>10</v>
      </c>
      <c r="M832" s="45" t="e">
        <f>IF(Table26[[#This Row],[جایگاه سازمانی]]="عملیاتی",(Table26[[#This Row],[تعداد ماموریت شهری]]/7+Table26[[#This Row],[تعداد ماموریت جاده ای]]/3)*0.1+1,0)</f>
        <v>#N/A</v>
      </c>
      <c r="N832" s="45" t="e">
        <f ca="1">IF(Table26[[#This Row],[جایگاه سازمانی]]="دیسپچ",OFFSET(TblDispatch[[#Headers],[امتیاز]],MATCH(Table26[[#This Row],[تعداد تماس در دوره]]/'تنظیمات دوره'!$B$3,TblDispatch[کف],1),0)*'تنظیمات دوره'!$B$3,0)</f>
        <v>#N/A</v>
      </c>
      <c r="O832" s="45" t="e">
        <f>IF(Table26[[#This Row],[جایگاه سازمانی]]="ستاد",(Table26[[#This Row],[تعداد بازدید میدانی در دوره]]/2+Table26[[#This Row],[تعداد فرماندهی حادثه در دوره]])*0.1+1,0)</f>
        <v>#N/A</v>
      </c>
      <c r="P832" s="45" t="e">
        <f>SUM(Table26[[#This Row],[عملکرد دوره عملیاتی]:[عملکرد دوره ستادی]])</f>
        <v>#N/A</v>
      </c>
      <c r="Q832" s="43">
        <v>100</v>
      </c>
      <c r="R832" s="43">
        <f ca="1">OFFSET(Table10[[#Headers],[امتیاز]],MATCH(Table26[[#This Row],[رضایت]],Table10[کف],1),0)</f>
        <v>5</v>
      </c>
      <c r="S832" s="104" t="e">
        <f ca="1">(VLOOKUP(Table26[[#This Row],[شماره پرسنلی]],Table1[#All],16,FALSE)+Table26[[#This Row],[امتیاز کارکرد]]+Table26[[#This Row],[امتیاز رضایت]])*Table26[[#This Row],[رتبه کارمند]]*Table26[[#This Row],[امتیاز عملکرد]]</f>
        <v>#N/A</v>
      </c>
      <c r="T832" s="50" t="e">
        <f ca="1">ROUND(Table26[[#This Row],[امتیاز نهایی]]*'تنظیمات دوره'!$B$6,0)</f>
        <v>#N/A</v>
      </c>
      <c r="U832" s="43"/>
    </row>
    <row r="833" spans="1:21" x14ac:dyDescent="0.15">
      <c r="A833" s="42">
        <v>830</v>
      </c>
      <c r="B833" s="38"/>
      <c r="C833" s="39" t="e">
        <f>VLOOKUP(Table26[[#This Row],[شماره پرسنلی]],Table1[[شماره پرسنلی]:[نام خانوادگی]],2,FALSE)&amp; " " &amp; VLOOKUP(Table26[[#This Row],[شماره پرسنلی]],Table1[[شماره پرسنلی]:[نام خانوادگی]],3,FALSE)</f>
        <v>#N/A</v>
      </c>
      <c r="D833" s="39" t="e">
        <f>VLOOKUP(Table26[[#This Row],[شماره پرسنلی]],Table1[#All],7,FALSE)</f>
        <v>#N/A</v>
      </c>
      <c r="E833" s="43">
        <v>1</v>
      </c>
      <c r="F833" s="44">
        <v>521</v>
      </c>
      <c r="G833" s="46">
        <f>Table26[[#This Row],[کارکرد دوره (ساعت)]]/8*'جداول پایه'!$B$24</f>
        <v>6.5125000000000002</v>
      </c>
      <c r="H833" s="44">
        <v>0</v>
      </c>
      <c r="I833" s="44">
        <v>0</v>
      </c>
      <c r="J833" s="44">
        <v>0</v>
      </c>
      <c r="K833" s="44">
        <v>10</v>
      </c>
      <c r="L833" s="44">
        <v>10</v>
      </c>
      <c r="M833" s="45" t="e">
        <f>IF(Table26[[#This Row],[جایگاه سازمانی]]="عملیاتی",(Table26[[#This Row],[تعداد ماموریت شهری]]/7+Table26[[#This Row],[تعداد ماموریت جاده ای]]/3)*0.1+1,0)</f>
        <v>#N/A</v>
      </c>
      <c r="N833" s="45" t="e">
        <f ca="1">IF(Table26[[#This Row],[جایگاه سازمانی]]="دیسپچ",OFFSET(TblDispatch[[#Headers],[امتیاز]],MATCH(Table26[[#This Row],[تعداد تماس در دوره]]/'تنظیمات دوره'!$B$3,TblDispatch[کف],1),0)*'تنظیمات دوره'!$B$3,0)</f>
        <v>#N/A</v>
      </c>
      <c r="O833" s="45" t="e">
        <f>IF(Table26[[#This Row],[جایگاه سازمانی]]="ستاد",(Table26[[#This Row],[تعداد بازدید میدانی در دوره]]/2+Table26[[#This Row],[تعداد فرماندهی حادثه در دوره]])*0.1+1,0)</f>
        <v>#N/A</v>
      </c>
      <c r="P833" s="45" t="e">
        <f>SUM(Table26[[#This Row],[عملکرد دوره عملیاتی]:[عملکرد دوره ستادی]])</f>
        <v>#N/A</v>
      </c>
      <c r="Q833" s="43">
        <v>100</v>
      </c>
      <c r="R833" s="43">
        <f ca="1">OFFSET(Table10[[#Headers],[امتیاز]],MATCH(Table26[[#This Row],[رضایت]],Table10[کف],1),0)</f>
        <v>5</v>
      </c>
      <c r="S833" s="104" t="e">
        <f ca="1">(VLOOKUP(Table26[[#This Row],[شماره پرسنلی]],Table1[#All],16,FALSE)+Table26[[#This Row],[امتیاز کارکرد]]+Table26[[#This Row],[امتیاز رضایت]])*Table26[[#This Row],[رتبه کارمند]]*Table26[[#This Row],[امتیاز عملکرد]]</f>
        <v>#N/A</v>
      </c>
      <c r="T833" s="50" t="e">
        <f ca="1">ROUND(Table26[[#This Row],[امتیاز نهایی]]*'تنظیمات دوره'!$B$6,0)</f>
        <v>#N/A</v>
      </c>
      <c r="U833" s="43"/>
    </row>
    <row r="834" spans="1:21" x14ac:dyDescent="0.15">
      <c r="A834" s="42">
        <v>831</v>
      </c>
      <c r="B834" s="38"/>
      <c r="C834" s="39" t="e">
        <f>VLOOKUP(Table26[[#This Row],[شماره پرسنلی]],Table1[[شماره پرسنلی]:[نام خانوادگی]],2,FALSE)&amp; " " &amp; VLOOKUP(Table26[[#This Row],[شماره پرسنلی]],Table1[[شماره پرسنلی]:[نام خانوادگی]],3,FALSE)</f>
        <v>#N/A</v>
      </c>
      <c r="D834" s="39" t="e">
        <f>VLOOKUP(Table26[[#This Row],[شماره پرسنلی]],Table1[#All],7,FALSE)</f>
        <v>#N/A</v>
      </c>
      <c r="E834" s="43">
        <v>1</v>
      </c>
      <c r="F834" s="44">
        <v>521</v>
      </c>
      <c r="G834" s="46">
        <f>Table26[[#This Row],[کارکرد دوره (ساعت)]]/8*'جداول پایه'!$B$24</f>
        <v>6.5125000000000002</v>
      </c>
      <c r="H834" s="44">
        <v>0</v>
      </c>
      <c r="I834" s="44">
        <v>0</v>
      </c>
      <c r="J834" s="44">
        <v>0</v>
      </c>
      <c r="K834" s="44">
        <v>10</v>
      </c>
      <c r="L834" s="44">
        <v>10</v>
      </c>
      <c r="M834" s="45" t="e">
        <f>IF(Table26[[#This Row],[جایگاه سازمانی]]="عملیاتی",(Table26[[#This Row],[تعداد ماموریت شهری]]/7+Table26[[#This Row],[تعداد ماموریت جاده ای]]/3)*0.1+1,0)</f>
        <v>#N/A</v>
      </c>
      <c r="N834" s="45" t="e">
        <f ca="1">IF(Table26[[#This Row],[جایگاه سازمانی]]="دیسپچ",OFFSET(TblDispatch[[#Headers],[امتیاز]],MATCH(Table26[[#This Row],[تعداد تماس در دوره]]/'تنظیمات دوره'!$B$3,TblDispatch[کف],1),0)*'تنظیمات دوره'!$B$3,0)</f>
        <v>#N/A</v>
      </c>
      <c r="O834" s="45" t="e">
        <f>IF(Table26[[#This Row],[جایگاه سازمانی]]="ستاد",(Table26[[#This Row],[تعداد بازدید میدانی در دوره]]/2+Table26[[#This Row],[تعداد فرماندهی حادثه در دوره]])*0.1+1,0)</f>
        <v>#N/A</v>
      </c>
      <c r="P834" s="45" t="e">
        <f>SUM(Table26[[#This Row],[عملکرد دوره عملیاتی]:[عملکرد دوره ستادی]])</f>
        <v>#N/A</v>
      </c>
      <c r="Q834" s="43">
        <v>100</v>
      </c>
      <c r="R834" s="43">
        <f ca="1">OFFSET(Table10[[#Headers],[امتیاز]],MATCH(Table26[[#This Row],[رضایت]],Table10[کف],1),0)</f>
        <v>5</v>
      </c>
      <c r="S834" s="104" t="e">
        <f ca="1">(VLOOKUP(Table26[[#This Row],[شماره پرسنلی]],Table1[#All],16,FALSE)+Table26[[#This Row],[امتیاز کارکرد]]+Table26[[#This Row],[امتیاز رضایت]])*Table26[[#This Row],[رتبه کارمند]]*Table26[[#This Row],[امتیاز عملکرد]]</f>
        <v>#N/A</v>
      </c>
      <c r="T834" s="50" t="e">
        <f ca="1">ROUND(Table26[[#This Row],[امتیاز نهایی]]*'تنظیمات دوره'!$B$6,0)</f>
        <v>#N/A</v>
      </c>
      <c r="U834" s="43"/>
    </row>
    <row r="835" spans="1:21" s="54" customFormat="1" x14ac:dyDescent="0.15">
      <c r="A835" s="42">
        <v>832</v>
      </c>
      <c r="B835" s="38"/>
      <c r="C835" s="39" t="e">
        <f>VLOOKUP(Table26[[#This Row],[شماره پرسنلی]],Table1[[شماره پرسنلی]:[نام خانوادگی]],2,FALSE)&amp; " " &amp; VLOOKUP(Table26[[#This Row],[شماره پرسنلی]],Table1[[شماره پرسنلی]:[نام خانوادگی]],3,FALSE)</f>
        <v>#N/A</v>
      </c>
      <c r="D835" s="39" t="e">
        <f>VLOOKUP(Table26[[#This Row],[شماره پرسنلی]],Table1[#All],7,FALSE)</f>
        <v>#N/A</v>
      </c>
      <c r="E835" s="43">
        <v>1</v>
      </c>
      <c r="F835" s="44">
        <v>521</v>
      </c>
      <c r="G835" s="46">
        <f>Table26[[#This Row],[کارکرد دوره (ساعت)]]/8*'جداول پایه'!$B$24</f>
        <v>6.5125000000000002</v>
      </c>
      <c r="H835" s="44">
        <v>0</v>
      </c>
      <c r="I835" s="44">
        <v>0</v>
      </c>
      <c r="J835" s="44">
        <v>0</v>
      </c>
      <c r="K835" s="44">
        <v>10</v>
      </c>
      <c r="L835" s="44">
        <v>10</v>
      </c>
      <c r="M835" s="45" t="e">
        <f>IF(Table26[[#This Row],[جایگاه سازمانی]]="عملیاتی",(Table26[[#This Row],[تعداد ماموریت شهری]]/7+Table26[[#This Row],[تعداد ماموریت جاده ای]]/3)*0.1+1,0)</f>
        <v>#N/A</v>
      </c>
      <c r="N835" s="45" t="e">
        <f ca="1">IF(Table26[[#This Row],[جایگاه سازمانی]]="دیسپچ",OFFSET(TblDispatch[[#Headers],[امتیاز]],MATCH(Table26[[#This Row],[تعداد تماس در دوره]]/'تنظیمات دوره'!$B$3,TblDispatch[کف],1),0)*'تنظیمات دوره'!$B$3,0)</f>
        <v>#N/A</v>
      </c>
      <c r="O835" s="45" t="e">
        <f>IF(Table26[[#This Row],[جایگاه سازمانی]]="ستاد",(Table26[[#This Row],[تعداد بازدید میدانی در دوره]]/2+Table26[[#This Row],[تعداد فرماندهی حادثه در دوره]])*0.1+1,0)</f>
        <v>#N/A</v>
      </c>
      <c r="P835" s="45" t="e">
        <f>SUM(Table26[[#This Row],[عملکرد دوره عملیاتی]:[عملکرد دوره ستادی]])</f>
        <v>#N/A</v>
      </c>
      <c r="Q835" s="43">
        <v>100</v>
      </c>
      <c r="R835" s="43">
        <f ca="1">OFFSET(Table10[[#Headers],[امتیاز]],MATCH(Table26[[#This Row],[رضایت]],Table10[کف],1),0)</f>
        <v>5</v>
      </c>
      <c r="S835" s="104" t="e">
        <f ca="1">(VLOOKUP(Table26[[#This Row],[شماره پرسنلی]],Table1[#All],16,FALSE)+Table26[[#This Row],[امتیاز کارکرد]]+Table26[[#This Row],[امتیاز رضایت]])*Table26[[#This Row],[رتبه کارمند]]*Table26[[#This Row],[امتیاز عملکرد]]</f>
        <v>#N/A</v>
      </c>
      <c r="T835" s="50" t="e">
        <f ca="1">ROUND(Table26[[#This Row],[امتیاز نهایی]]*'تنظیمات دوره'!$B$6,0)</f>
        <v>#N/A</v>
      </c>
      <c r="U835" s="43"/>
    </row>
    <row r="836" spans="1:21" x14ac:dyDescent="0.15">
      <c r="A836" s="42">
        <v>833</v>
      </c>
      <c r="B836" s="38"/>
      <c r="C836" s="39" t="e">
        <f>VLOOKUP(Table26[[#This Row],[شماره پرسنلی]],Table1[[شماره پرسنلی]:[نام خانوادگی]],2,FALSE)&amp; " " &amp; VLOOKUP(Table26[[#This Row],[شماره پرسنلی]],Table1[[شماره پرسنلی]:[نام خانوادگی]],3,FALSE)</f>
        <v>#N/A</v>
      </c>
      <c r="D836" s="39" t="e">
        <f>VLOOKUP(Table26[[#This Row],[شماره پرسنلی]],Table1[#All],7,FALSE)</f>
        <v>#N/A</v>
      </c>
      <c r="E836" s="43">
        <v>1</v>
      </c>
      <c r="F836" s="44">
        <v>521</v>
      </c>
      <c r="G836" s="46">
        <f>Table26[[#This Row],[کارکرد دوره (ساعت)]]/8*'جداول پایه'!$B$24</f>
        <v>6.5125000000000002</v>
      </c>
      <c r="H836" s="44">
        <v>0</v>
      </c>
      <c r="I836" s="44">
        <v>0</v>
      </c>
      <c r="J836" s="44">
        <v>0</v>
      </c>
      <c r="K836" s="44">
        <v>15</v>
      </c>
      <c r="L836" s="44">
        <v>10</v>
      </c>
      <c r="M836" s="45" t="e">
        <f>IF(Table26[[#This Row],[جایگاه سازمانی]]="عملیاتی",(Table26[[#This Row],[تعداد ماموریت شهری]]/7+Table26[[#This Row],[تعداد ماموریت جاده ای]]/3)*0.1+1,0)</f>
        <v>#N/A</v>
      </c>
      <c r="N836" s="45" t="e">
        <f ca="1">IF(Table26[[#This Row],[جایگاه سازمانی]]="دیسپچ",OFFSET(TblDispatch[[#Headers],[امتیاز]],MATCH(Table26[[#This Row],[تعداد تماس در دوره]]/'تنظیمات دوره'!$B$3,TblDispatch[کف],1),0)*'تنظیمات دوره'!$B$3,0)</f>
        <v>#N/A</v>
      </c>
      <c r="O836" s="45" t="e">
        <f>IF(Table26[[#This Row],[جایگاه سازمانی]]="ستاد",(Table26[[#This Row],[تعداد بازدید میدانی در دوره]]/2+Table26[[#This Row],[تعداد فرماندهی حادثه در دوره]])*0.1+1,0)</f>
        <v>#N/A</v>
      </c>
      <c r="P836" s="45" t="e">
        <f>SUM(Table26[[#This Row],[عملکرد دوره عملیاتی]:[عملکرد دوره ستادی]])</f>
        <v>#N/A</v>
      </c>
      <c r="Q836" s="43">
        <v>100</v>
      </c>
      <c r="R836" s="43">
        <f ca="1">OFFSET(Table10[[#Headers],[امتیاز]],MATCH(Table26[[#This Row],[رضایت]],Table10[کف],1),0)</f>
        <v>5</v>
      </c>
      <c r="S836" s="104" t="e">
        <f ca="1">(VLOOKUP(Table26[[#This Row],[شماره پرسنلی]],Table1[#All],16,FALSE)+Table26[[#This Row],[امتیاز کارکرد]]+Table26[[#This Row],[امتیاز رضایت]])*Table26[[#This Row],[رتبه کارمند]]*Table26[[#This Row],[امتیاز عملکرد]]</f>
        <v>#N/A</v>
      </c>
      <c r="T836" s="50" t="e">
        <f ca="1">ROUND(Table26[[#This Row],[امتیاز نهایی]]*'تنظیمات دوره'!$B$6,0)</f>
        <v>#N/A</v>
      </c>
      <c r="U836" s="43"/>
    </row>
    <row r="837" spans="1:21" x14ac:dyDescent="0.15">
      <c r="A837" s="42">
        <v>834</v>
      </c>
      <c r="B837" s="38"/>
      <c r="C837" s="39" t="e">
        <f>VLOOKUP(Table26[[#This Row],[شماره پرسنلی]],Table1[[شماره پرسنلی]:[نام خانوادگی]],2,FALSE)&amp; " " &amp; VLOOKUP(Table26[[#This Row],[شماره پرسنلی]],Table1[[شماره پرسنلی]:[نام خانوادگی]],3,FALSE)</f>
        <v>#N/A</v>
      </c>
      <c r="D837" s="39" t="e">
        <f>VLOOKUP(Table26[[#This Row],[شماره پرسنلی]],Table1[#All],7,FALSE)</f>
        <v>#N/A</v>
      </c>
      <c r="E837" s="43">
        <v>1</v>
      </c>
      <c r="F837" s="44">
        <v>521</v>
      </c>
      <c r="G837" s="46">
        <f>Table26[[#This Row],[کارکرد دوره (ساعت)]]/8*'جداول پایه'!$B$24</f>
        <v>6.5125000000000002</v>
      </c>
      <c r="H837" s="44">
        <v>0</v>
      </c>
      <c r="I837" s="44">
        <v>0</v>
      </c>
      <c r="J837" s="44">
        <v>0</v>
      </c>
      <c r="K837" s="44">
        <v>20</v>
      </c>
      <c r="L837" s="44">
        <v>15</v>
      </c>
      <c r="M837" s="45" t="e">
        <f>IF(Table26[[#This Row],[جایگاه سازمانی]]="عملیاتی",(Table26[[#This Row],[تعداد ماموریت شهری]]/7+Table26[[#This Row],[تعداد ماموریت جاده ای]]/3)*0.1+1,0)</f>
        <v>#N/A</v>
      </c>
      <c r="N837" s="45" t="e">
        <f ca="1">IF(Table26[[#This Row],[جایگاه سازمانی]]="دیسپچ",OFFSET(TblDispatch[[#Headers],[امتیاز]],MATCH(Table26[[#This Row],[تعداد تماس در دوره]]/'تنظیمات دوره'!$B$3,TblDispatch[کف],1),0)*'تنظیمات دوره'!$B$3,0)</f>
        <v>#N/A</v>
      </c>
      <c r="O837" s="45" t="e">
        <f>IF(Table26[[#This Row],[جایگاه سازمانی]]="ستاد",(Table26[[#This Row],[تعداد بازدید میدانی در دوره]]/2+Table26[[#This Row],[تعداد فرماندهی حادثه در دوره]])*0.1+1,0)</f>
        <v>#N/A</v>
      </c>
      <c r="P837" s="45" t="e">
        <f>SUM(Table26[[#This Row],[عملکرد دوره عملیاتی]:[عملکرد دوره ستادی]])</f>
        <v>#N/A</v>
      </c>
      <c r="Q837" s="43">
        <v>100</v>
      </c>
      <c r="R837" s="43">
        <f ca="1">OFFSET(Table10[[#Headers],[امتیاز]],MATCH(Table26[[#This Row],[رضایت]],Table10[کف],1),0)</f>
        <v>5</v>
      </c>
      <c r="S837" s="104" t="e">
        <f ca="1">(VLOOKUP(Table26[[#This Row],[شماره پرسنلی]],Table1[#All],16,FALSE)+Table26[[#This Row],[امتیاز کارکرد]]+Table26[[#This Row],[امتیاز رضایت]])*Table26[[#This Row],[رتبه کارمند]]*Table26[[#This Row],[امتیاز عملکرد]]</f>
        <v>#N/A</v>
      </c>
      <c r="T837" s="50" t="e">
        <f ca="1">ROUND(Table26[[#This Row],[امتیاز نهایی]]*'تنظیمات دوره'!$B$6,0)</f>
        <v>#N/A</v>
      </c>
      <c r="U837" s="43"/>
    </row>
    <row r="838" spans="1:21" x14ac:dyDescent="0.15">
      <c r="A838" s="42">
        <v>835</v>
      </c>
      <c r="B838" s="38"/>
      <c r="C838" s="39" t="e">
        <f>VLOOKUP(Table26[[#This Row],[شماره پرسنلی]],Table1[[شماره پرسنلی]:[نام خانوادگی]],2,FALSE)&amp; " " &amp; VLOOKUP(Table26[[#This Row],[شماره پرسنلی]],Table1[[شماره پرسنلی]:[نام خانوادگی]],3,FALSE)</f>
        <v>#N/A</v>
      </c>
      <c r="D838" s="39" t="e">
        <f>VLOOKUP(Table26[[#This Row],[شماره پرسنلی]],Table1[#All],7,FALSE)</f>
        <v>#N/A</v>
      </c>
      <c r="E838" s="43">
        <v>1</v>
      </c>
      <c r="F838" s="44">
        <v>521</v>
      </c>
      <c r="G838" s="46">
        <f>Table26[[#This Row],[کارکرد دوره (ساعت)]]/8*'جداول پایه'!$B$24</f>
        <v>6.5125000000000002</v>
      </c>
      <c r="H838" s="44">
        <v>0</v>
      </c>
      <c r="I838" s="44">
        <v>0</v>
      </c>
      <c r="J838" s="44">
        <v>0</v>
      </c>
      <c r="K838" s="44">
        <v>20</v>
      </c>
      <c r="L838" s="44">
        <v>20</v>
      </c>
      <c r="M838" s="45" t="e">
        <f>IF(Table26[[#This Row],[جایگاه سازمانی]]="عملیاتی",(Table26[[#This Row],[تعداد ماموریت شهری]]/7+Table26[[#This Row],[تعداد ماموریت جاده ای]]/3)*0.1+1,0)</f>
        <v>#N/A</v>
      </c>
      <c r="N838" s="45" t="e">
        <f ca="1">IF(Table26[[#This Row],[جایگاه سازمانی]]="دیسپچ",OFFSET(TblDispatch[[#Headers],[امتیاز]],MATCH(Table26[[#This Row],[تعداد تماس در دوره]]/'تنظیمات دوره'!$B$3,TblDispatch[کف],1),0)*'تنظیمات دوره'!$B$3,0)</f>
        <v>#N/A</v>
      </c>
      <c r="O838" s="45" t="e">
        <f>IF(Table26[[#This Row],[جایگاه سازمانی]]="ستاد",(Table26[[#This Row],[تعداد بازدید میدانی در دوره]]/2+Table26[[#This Row],[تعداد فرماندهی حادثه در دوره]])*0.1+1,0)</f>
        <v>#N/A</v>
      </c>
      <c r="P838" s="45" t="e">
        <f>SUM(Table26[[#This Row],[عملکرد دوره عملیاتی]:[عملکرد دوره ستادی]])</f>
        <v>#N/A</v>
      </c>
      <c r="Q838" s="43">
        <v>100</v>
      </c>
      <c r="R838" s="43">
        <f ca="1">OFFSET(Table10[[#Headers],[امتیاز]],MATCH(Table26[[#This Row],[رضایت]],Table10[کف],1),0)</f>
        <v>5</v>
      </c>
      <c r="S838" s="104" t="e">
        <f ca="1">(VLOOKUP(Table26[[#This Row],[شماره پرسنلی]],Table1[#All],16,FALSE)+Table26[[#This Row],[امتیاز کارکرد]]+Table26[[#This Row],[امتیاز رضایت]])*Table26[[#This Row],[رتبه کارمند]]*Table26[[#This Row],[امتیاز عملکرد]]</f>
        <v>#N/A</v>
      </c>
      <c r="T838" s="50" t="e">
        <f ca="1">ROUND(Table26[[#This Row],[امتیاز نهایی]]*'تنظیمات دوره'!$B$6,0)</f>
        <v>#N/A</v>
      </c>
      <c r="U838" s="43"/>
    </row>
    <row r="839" spans="1:21" x14ac:dyDescent="0.15">
      <c r="A839" s="42">
        <v>836</v>
      </c>
      <c r="B839" s="38"/>
      <c r="C839" s="39" t="e">
        <f>VLOOKUP(Table26[[#This Row],[شماره پرسنلی]],Table1[[شماره پرسنلی]:[نام خانوادگی]],2,FALSE)&amp; " " &amp; VLOOKUP(Table26[[#This Row],[شماره پرسنلی]],Table1[[شماره پرسنلی]:[نام خانوادگی]],3,FALSE)</f>
        <v>#N/A</v>
      </c>
      <c r="D839" s="39" t="e">
        <f>VLOOKUP(Table26[[#This Row],[شماره پرسنلی]],Table1[#All],7,FALSE)</f>
        <v>#N/A</v>
      </c>
      <c r="E839" s="43">
        <v>1</v>
      </c>
      <c r="F839" s="44">
        <v>521</v>
      </c>
      <c r="G839" s="46">
        <f>Table26[[#This Row],[کارکرد دوره (ساعت)]]/8*'جداول پایه'!$B$24</f>
        <v>6.5125000000000002</v>
      </c>
      <c r="H839" s="44">
        <v>0</v>
      </c>
      <c r="I839" s="44">
        <v>0</v>
      </c>
      <c r="J839" s="44">
        <v>0</v>
      </c>
      <c r="K839" s="44">
        <v>15</v>
      </c>
      <c r="L839" s="44">
        <v>10</v>
      </c>
      <c r="M839" s="45" t="e">
        <f>IF(Table26[[#This Row],[جایگاه سازمانی]]="عملیاتی",(Table26[[#This Row],[تعداد ماموریت شهری]]/7+Table26[[#This Row],[تعداد ماموریت جاده ای]]/3)*0.1+1,0)</f>
        <v>#N/A</v>
      </c>
      <c r="N839" s="45" t="e">
        <f ca="1">IF(Table26[[#This Row],[جایگاه سازمانی]]="دیسپچ",OFFSET(TblDispatch[[#Headers],[امتیاز]],MATCH(Table26[[#This Row],[تعداد تماس در دوره]]/'تنظیمات دوره'!$B$3,TblDispatch[کف],1),0)*'تنظیمات دوره'!$B$3,0)</f>
        <v>#N/A</v>
      </c>
      <c r="O839" s="45" t="e">
        <f>IF(Table26[[#This Row],[جایگاه سازمانی]]="ستاد",(Table26[[#This Row],[تعداد بازدید میدانی در دوره]]/2+Table26[[#This Row],[تعداد فرماندهی حادثه در دوره]])*0.1+1,0)</f>
        <v>#N/A</v>
      </c>
      <c r="P839" s="45" t="e">
        <f>SUM(Table26[[#This Row],[عملکرد دوره عملیاتی]:[عملکرد دوره ستادی]])</f>
        <v>#N/A</v>
      </c>
      <c r="Q839" s="43">
        <v>100</v>
      </c>
      <c r="R839" s="43">
        <f ca="1">OFFSET(Table10[[#Headers],[امتیاز]],MATCH(Table26[[#This Row],[رضایت]],Table10[کف],1),0)</f>
        <v>5</v>
      </c>
      <c r="S839" s="104" t="e">
        <f ca="1">(VLOOKUP(Table26[[#This Row],[شماره پرسنلی]],Table1[#All],16,FALSE)+Table26[[#This Row],[امتیاز کارکرد]]+Table26[[#This Row],[امتیاز رضایت]])*Table26[[#This Row],[رتبه کارمند]]*Table26[[#This Row],[امتیاز عملکرد]]</f>
        <v>#N/A</v>
      </c>
      <c r="T839" s="50" t="e">
        <f ca="1">ROUND(Table26[[#This Row],[امتیاز نهایی]]*'تنظیمات دوره'!$B$6,0)</f>
        <v>#N/A</v>
      </c>
      <c r="U839" s="43"/>
    </row>
    <row r="840" spans="1:21" x14ac:dyDescent="0.15">
      <c r="A840" s="42">
        <v>837</v>
      </c>
      <c r="B840" s="38"/>
      <c r="C840" s="39" t="e">
        <f>VLOOKUP(Table26[[#This Row],[شماره پرسنلی]],Table1[[شماره پرسنلی]:[نام خانوادگی]],2,FALSE)&amp; " " &amp; VLOOKUP(Table26[[#This Row],[شماره پرسنلی]],Table1[[شماره پرسنلی]:[نام خانوادگی]],3,FALSE)</f>
        <v>#N/A</v>
      </c>
      <c r="D840" s="39" t="e">
        <f>VLOOKUP(Table26[[#This Row],[شماره پرسنلی]],Table1[#All],7,FALSE)</f>
        <v>#N/A</v>
      </c>
      <c r="E840" s="43">
        <v>1</v>
      </c>
      <c r="F840" s="44">
        <v>584</v>
      </c>
      <c r="G840" s="46">
        <f>Table26[[#This Row],[کارکرد دوره (ساعت)]]/8*'جداول پایه'!$B$24</f>
        <v>7.3000000000000007</v>
      </c>
      <c r="H840" s="44">
        <v>0</v>
      </c>
      <c r="I840" s="44">
        <v>0</v>
      </c>
      <c r="J840" s="44">
        <v>0</v>
      </c>
      <c r="K840" s="44">
        <v>10</v>
      </c>
      <c r="L840" s="44">
        <v>15</v>
      </c>
      <c r="M840" s="45" t="e">
        <f>IF(Table26[[#This Row],[جایگاه سازمانی]]="عملیاتی",(Table26[[#This Row],[تعداد ماموریت شهری]]/7+Table26[[#This Row],[تعداد ماموریت جاده ای]]/3)*0.1+1,0)</f>
        <v>#N/A</v>
      </c>
      <c r="N840" s="45" t="e">
        <f ca="1">IF(Table26[[#This Row],[جایگاه سازمانی]]="دیسپچ",OFFSET(TblDispatch[[#Headers],[امتیاز]],MATCH(Table26[[#This Row],[تعداد تماس در دوره]]/'تنظیمات دوره'!$B$3,TblDispatch[کف],1),0)*'تنظیمات دوره'!$B$3,0)</f>
        <v>#N/A</v>
      </c>
      <c r="O840" s="45" t="e">
        <f>IF(Table26[[#This Row],[جایگاه سازمانی]]="ستاد",(Table26[[#This Row],[تعداد بازدید میدانی در دوره]]/2+Table26[[#This Row],[تعداد فرماندهی حادثه در دوره]])*0.1+1,0)</f>
        <v>#N/A</v>
      </c>
      <c r="P840" s="45" t="e">
        <f>SUM(Table26[[#This Row],[عملکرد دوره عملیاتی]:[عملکرد دوره ستادی]])</f>
        <v>#N/A</v>
      </c>
      <c r="Q840" s="43">
        <v>100</v>
      </c>
      <c r="R840" s="43">
        <f ca="1">OFFSET(Table10[[#Headers],[امتیاز]],MATCH(Table26[[#This Row],[رضایت]],Table10[کف],1),0)</f>
        <v>5</v>
      </c>
      <c r="S840" s="104" t="e">
        <f ca="1">(VLOOKUP(Table26[[#This Row],[شماره پرسنلی]],Table1[#All],16,FALSE)+Table26[[#This Row],[امتیاز کارکرد]]+Table26[[#This Row],[امتیاز رضایت]])*Table26[[#This Row],[رتبه کارمند]]*Table26[[#This Row],[امتیاز عملکرد]]</f>
        <v>#N/A</v>
      </c>
      <c r="T840" s="50" t="e">
        <f ca="1">ROUND(Table26[[#This Row],[امتیاز نهایی]]*'تنظیمات دوره'!$B$6,0)</f>
        <v>#N/A</v>
      </c>
      <c r="U840" s="43"/>
    </row>
    <row r="841" spans="1:21" x14ac:dyDescent="0.15">
      <c r="A841" s="42">
        <v>838</v>
      </c>
      <c r="B841" s="38"/>
      <c r="C841" s="39" t="e">
        <f>VLOOKUP(Table26[[#This Row],[شماره پرسنلی]],Table1[[شماره پرسنلی]:[نام خانوادگی]],2,FALSE)&amp; " " &amp; VLOOKUP(Table26[[#This Row],[شماره پرسنلی]],Table1[[شماره پرسنلی]:[نام خانوادگی]],3,FALSE)</f>
        <v>#N/A</v>
      </c>
      <c r="D841" s="39" t="e">
        <f>VLOOKUP(Table26[[#This Row],[شماره پرسنلی]],Table1[#All],7,FALSE)</f>
        <v>#N/A</v>
      </c>
      <c r="E841" s="43">
        <v>1</v>
      </c>
      <c r="F841" s="44">
        <v>521</v>
      </c>
      <c r="G841" s="46">
        <f>Table26[[#This Row],[کارکرد دوره (ساعت)]]/8*'جداول پایه'!$B$24</f>
        <v>6.5125000000000002</v>
      </c>
      <c r="H841" s="44">
        <v>0</v>
      </c>
      <c r="I841" s="44">
        <v>0</v>
      </c>
      <c r="J841" s="44">
        <v>0</v>
      </c>
      <c r="K841" s="44">
        <v>15</v>
      </c>
      <c r="L841" s="44">
        <v>15</v>
      </c>
      <c r="M841" s="45" t="e">
        <f>IF(Table26[[#This Row],[جایگاه سازمانی]]="عملیاتی",(Table26[[#This Row],[تعداد ماموریت شهری]]/7+Table26[[#This Row],[تعداد ماموریت جاده ای]]/3)*0.1+1,0)</f>
        <v>#N/A</v>
      </c>
      <c r="N841" s="45" t="e">
        <f ca="1">IF(Table26[[#This Row],[جایگاه سازمانی]]="دیسپچ",OFFSET(TblDispatch[[#Headers],[امتیاز]],MATCH(Table26[[#This Row],[تعداد تماس در دوره]]/'تنظیمات دوره'!$B$3,TblDispatch[کف],1),0)*'تنظیمات دوره'!$B$3,0)</f>
        <v>#N/A</v>
      </c>
      <c r="O841" s="45" t="e">
        <f>IF(Table26[[#This Row],[جایگاه سازمانی]]="ستاد",(Table26[[#This Row],[تعداد بازدید میدانی در دوره]]/2+Table26[[#This Row],[تعداد فرماندهی حادثه در دوره]])*0.1+1,0)</f>
        <v>#N/A</v>
      </c>
      <c r="P841" s="45" t="e">
        <f>SUM(Table26[[#This Row],[عملکرد دوره عملیاتی]:[عملکرد دوره ستادی]])</f>
        <v>#N/A</v>
      </c>
      <c r="Q841" s="43">
        <v>100</v>
      </c>
      <c r="R841" s="43">
        <f ca="1">OFFSET(Table10[[#Headers],[امتیاز]],MATCH(Table26[[#This Row],[رضایت]],Table10[کف],1),0)</f>
        <v>5</v>
      </c>
      <c r="S841" s="104" t="e">
        <f ca="1">(VLOOKUP(Table26[[#This Row],[شماره پرسنلی]],Table1[#All],16,FALSE)+Table26[[#This Row],[امتیاز کارکرد]]+Table26[[#This Row],[امتیاز رضایت]])*Table26[[#This Row],[رتبه کارمند]]*Table26[[#This Row],[امتیاز عملکرد]]</f>
        <v>#N/A</v>
      </c>
      <c r="T841" s="50" t="e">
        <f ca="1">ROUND(Table26[[#This Row],[امتیاز نهایی]]*'تنظیمات دوره'!$B$6,0)</f>
        <v>#N/A</v>
      </c>
      <c r="U841" s="43"/>
    </row>
    <row r="842" spans="1:21" x14ac:dyDescent="0.15">
      <c r="A842" s="42">
        <v>839</v>
      </c>
      <c r="B842" s="38"/>
      <c r="C842" s="39" t="e">
        <f>VLOOKUP(Table26[[#This Row],[شماره پرسنلی]],Table1[[شماره پرسنلی]:[نام خانوادگی]],2,FALSE)&amp; " " &amp; VLOOKUP(Table26[[#This Row],[شماره پرسنلی]],Table1[[شماره پرسنلی]:[نام خانوادگی]],3,FALSE)</f>
        <v>#N/A</v>
      </c>
      <c r="D842" s="39" t="e">
        <f>VLOOKUP(Table26[[#This Row],[شماره پرسنلی]],Table1[#All],7,FALSE)</f>
        <v>#N/A</v>
      </c>
      <c r="E842" s="43">
        <v>1</v>
      </c>
      <c r="F842" s="44">
        <v>540</v>
      </c>
      <c r="G842" s="46">
        <f>Table26[[#This Row],[کارکرد دوره (ساعت)]]/8*'جداول پایه'!$B$24</f>
        <v>6.75</v>
      </c>
      <c r="H842" s="44">
        <v>0</v>
      </c>
      <c r="I842" s="44">
        <v>0</v>
      </c>
      <c r="J842" s="44">
        <v>0</v>
      </c>
      <c r="K842" s="44">
        <v>10</v>
      </c>
      <c r="L842" s="44">
        <v>10</v>
      </c>
      <c r="M842" s="45" t="e">
        <f>IF(Table26[[#This Row],[جایگاه سازمانی]]="عملیاتی",(Table26[[#This Row],[تعداد ماموریت شهری]]/7+Table26[[#This Row],[تعداد ماموریت جاده ای]]/3)*0.1+1,0)</f>
        <v>#N/A</v>
      </c>
      <c r="N842" s="45" t="e">
        <f ca="1">IF(Table26[[#This Row],[جایگاه سازمانی]]="دیسپچ",OFFSET(TblDispatch[[#Headers],[امتیاز]],MATCH(Table26[[#This Row],[تعداد تماس در دوره]]/'تنظیمات دوره'!$B$3,TblDispatch[کف],1),0)*'تنظیمات دوره'!$B$3,0)</f>
        <v>#N/A</v>
      </c>
      <c r="O842" s="45" t="e">
        <f>IF(Table26[[#This Row],[جایگاه سازمانی]]="ستاد",(Table26[[#This Row],[تعداد بازدید میدانی در دوره]]/2+Table26[[#This Row],[تعداد فرماندهی حادثه در دوره]])*0.1+1,0)</f>
        <v>#N/A</v>
      </c>
      <c r="P842" s="45" t="e">
        <f>SUM(Table26[[#This Row],[عملکرد دوره عملیاتی]:[عملکرد دوره ستادی]])</f>
        <v>#N/A</v>
      </c>
      <c r="Q842" s="43">
        <v>100</v>
      </c>
      <c r="R842" s="43">
        <f ca="1">OFFSET(Table10[[#Headers],[امتیاز]],MATCH(Table26[[#This Row],[رضایت]],Table10[کف],1),0)</f>
        <v>5</v>
      </c>
      <c r="S842" s="104" t="e">
        <f ca="1">(VLOOKUP(Table26[[#This Row],[شماره پرسنلی]],Table1[#All],16,FALSE)+Table26[[#This Row],[امتیاز کارکرد]]+Table26[[#This Row],[امتیاز رضایت]])*Table26[[#This Row],[رتبه کارمند]]*Table26[[#This Row],[امتیاز عملکرد]]</f>
        <v>#N/A</v>
      </c>
      <c r="T842" s="50" t="e">
        <f ca="1">ROUND(Table26[[#This Row],[امتیاز نهایی]]*'تنظیمات دوره'!$B$6,0)</f>
        <v>#N/A</v>
      </c>
      <c r="U842" s="43"/>
    </row>
    <row r="843" spans="1:21" s="54" customFormat="1" x14ac:dyDescent="0.15">
      <c r="A843" s="42">
        <v>840</v>
      </c>
      <c r="B843" s="38"/>
      <c r="C843" s="39" t="e">
        <f>VLOOKUP(Table26[[#This Row],[شماره پرسنلی]],Table1[[شماره پرسنلی]:[نام خانوادگی]],2,FALSE)&amp; " " &amp; VLOOKUP(Table26[[#This Row],[شماره پرسنلی]],Table1[[شماره پرسنلی]:[نام خانوادگی]],3,FALSE)</f>
        <v>#N/A</v>
      </c>
      <c r="D843" s="39" t="e">
        <f>VLOOKUP(Table26[[#This Row],[شماره پرسنلی]],Table1[#All],7,FALSE)</f>
        <v>#N/A</v>
      </c>
      <c r="E843" s="43">
        <v>1</v>
      </c>
      <c r="F843" s="44">
        <v>720</v>
      </c>
      <c r="G843" s="46">
        <f>Table26[[#This Row],[کارکرد دوره (ساعت)]]/8*'جداول پایه'!$B$24</f>
        <v>9</v>
      </c>
      <c r="H843" s="44">
        <v>0</v>
      </c>
      <c r="I843" s="44">
        <v>0</v>
      </c>
      <c r="J843" s="44">
        <v>0</v>
      </c>
      <c r="K843" s="44">
        <v>12</v>
      </c>
      <c r="L843" s="44">
        <v>10</v>
      </c>
      <c r="M843" s="45" t="e">
        <f>IF(Table26[[#This Row],[جایگاه سازمانی]]="عملیاتی",(Table26[[#This Row],[تعداد ماموریت شهری]]/7+Table26[[#This Row],[تعداد ماموریت جاده ای]]/3)*0.1+1,0)</f>
        <v>#N/A</v>
      </c>
      <c r="N843" s="45" t="e">
        <f ca="1">IF(Table26[[#This Row],[جایگاه سازمانی]]="دیسپچ",OFFSET(TblDispatch[[#Headers],[امتیاز]],MATCH(Table26[[#This Row],[تعداد تماس در دوره]]/'تنظیمات دوره'!$B$3,TblDispatch[کف],1),0)*'تنظیمات دوره'!$B$3,0)</f>
        <v>#N/A</v>
      </c>
      <c r="O843" s="45" t="e">
        <f>IF(Table26[[#This Row],[جایگاه سازمانی]]="ستاد",(Table26[[#This Row],[تعداد بازدید میدانی در دوره]]/2+Table26[[#This Row],[تعداد فرماندهی حادثه در دوره]])*0.1+1,0)</f>
        <v>#N/A</v>
      </c>
      <c r="P843" s="45" t="e">
        <f>SUM(Table26[[#This Row],[عملکرد دوره عملیاتی]:[عملکرد دوره ستادی]])</f>
        <v>#N/A</v>
      </c>
      <c r="Q843" s="43">
        <v>100</v>
      </c>
      <c r="R843" s="43">
        <f ca="1">OFFSET(Table10[[#Headers],[امتیاز]],MATCH(Table26[[#This Row],[رضایت]],Table10[کف],1),0)</f>
        <v>5</v>
      </c>
      <c r="S843" s="104" t="e">
        <f ca="1">(VLOOKUP(Table26[[#This Row],[شماره پرسنلی]],Table1[#All],16,FALSE)+Table26[[#This Row],[امتیاز کارکرد]]+Table26[[#This Row],[امتیاز رضایت]])*Table26[[#This Row],[رتبه کارمند]]*Table26[[#This Row],[امتیاز عملکرد]]</f>
        <v>#N/A</v>
      </c>
      <c r="T843" s="50" t="e">
        <f ca="1">ROUND(Table26[[#This Row],[امتیاز نهایی]]*'تنظیمات دوره'!$B$6,0)</f>
        <v>#N/A</v>
      </c>
      <c r="U843" s="43"/>
    </row>
    <row r="844" spans="1:21" x14ac:dyDescent="0.15">
      <c r="A844" s="42">
        <v>841</v>
      </c>
      <c r="B844" s="38"/>
      <c r="C844" s="39" t="e">
        <f>VLOOKUP(Table26[[#This Row],[شماره پرسنلی]],Table1[[شماره پرسنلی]:[نام خانوادگی]],2,FALSE)&amp; " " &amp; VLOOKUP(Table26[[#This Row],[شماره پرسنلی]],Table1[[شماره پرسنلی]:[نام خانوادگی]],3,FALSE)</f>
        <v>#N/A</v>
      </c>
      <c r="D844" s="39" t="e">
        <f>VLOOKUP(Table26[[#This Row],[شماره پرسنلی]],Table1[#All],7,FALSE)</f>
        <v>#N/A</v>
      </c>
      <c r="E844" s="43">
        <v>1</v>
      </c>
      <c r="F844" s="44">
        <v>703</v>
      </c>
      <c r="G844" s="46">
        <f>Table26[[#This Row],[کارکرد دوره (ساعت)]]/8*'جداول پایه'!$B$24</f>
        <v>8.7874999999999996</v>
      </c>
      <c r="H844" s="44">
        <v>0</v>
      </c>
      <c r="I844" s="44">
        <v>0</v>
      </c>
      <c r="J844" s="44">
        <v>0</v>
      </c>
      <c r="K844" s="44">
        <v>10</v>
      </c>
      <c r="L844" s="44">
        <v>15</v>
      </c>
      <c r="M844" s="45" t="e">
        <f>IF(Table26[[#This Row],[جایگاه سازمانی]]="عملیاتی",(Table26[[#This Row],[تعداد ماموریت شهری]]/7+Table26[[#This Row],[تعداد ماموریت جاده ای]]/3)*0.1+1,0)</f>
        <v>#N/A</v>
      </c>
      <c r="N844" s="45" t="e">
        <f ca="1">IF(Table26[[#This Row],[جایگاه سازمانی]]="دیسپچ",OFFSET(TblDispatch[[#Headers],[امتیاز]],MATCH(Table26[[#This Row],[تعداد تماس در دوره]]/'تنظیمات دوره'!$B$3,TblDispatch[کف],1),0)*'تنظیمات دوره'!$B$3,0)</f>
        <v>#N/A</v>
      </c>
      <c r="O844" s="45" t="e">
        <f>IF(Table26[[#This Row],[جایگاه سازمانی]]="ستاد",(Table26[[#This Row],[تعداد بازدید میدانی در دوره]]/2+Table26[[#This Row],[تعداد فرماندهی حادثه در دوره]])*0.1+1,0)</f>
        <v>#N/A</v>
      </c>
      <c r="P844" s="45" t="e">
        <f>SUM(Table26[[#This Row],[عملکرد دوره عملیاتی]:[عملکرد دوره ستادی]])</f>
        <v>#N/A</v>
      </c>
      <c r="Q844" s="43">
        <v>100</v>
      </c>
      <c r="R844" s="43">
        <f ca="1">OFFSET(Table10[[#Headers],[امتیاز]],MATCH(Table26[[#This Row],[رضایت]],Table10[کف],1),0)</f>
        <v>5</v>
      </c>
      <c r="S844" s="104" t="e">
        <f ca="1">(VLOOKUP(Table26[[#This Row],[شماره پرسنلی]],Table1[#All],16,FALSE)+Table26[[#This Row],[امتیاز کارکرد]]+Table26[[#This Row],[امتیاز رضایت]])*Table26[[#This Row],[رتبه کارمند]]*Table26[[#This Row],[امتیاز عملکرد]]</f>
        <v>#N/A</v>
      </c>
      <c r="T844" s="50" t="e">
        <f ca="1">ROUND(Table26[[#This Row],[امتیاز نهایی]]*'تنظیمات دوره'!$B$6,0)</f>
        <v>#N/A</v>
      </c>
      <c r="U844" s="43"/>
    </row>
    <row r="845" spans="1:21" x14ac:dyDescent="0.15">
      <c r="A845" s="42">
        <v>842</v>
      </c>
      <c r="B845" s="38"/>
      <c r="C845" s="39" t="e">
        <f>VLOOKUP(Table26[[#This Row],[شماره پرسنلی]],Table1[[شماره پرسنلی]:[نام خانوادگی]],2,FALSE)&amp; " " &amp; VLOOKUP(Table26[[#This Row],[شماره پرسنلی]],Table1[[شماره پرسنلی]:[نام خانوادگی]],3,FALSE)</f>
        <v>#N/A</v>
      </c>
      <c r="D845" s="39" t="e">
        <f>VLOOKUP(Table26[[#This Row],[شماره پرسنلی]],Table1[#All],7,FALSE)</f>
        <v>#N/A</v>
      </c>
      <c r="E845" s="43">
        <v>1</v>
      </c>
      <c r="F845" s="44">
        <v>725</v>
      </c>
      <c r="G845" s="46">
        <f>Table26[[#This Row],[کارکرد دوره (ساعت)]]/8*'جداول پایه'!$B$24</f>
        <v>9.0625</v>
      </c>
      <c r="H845" s="44">
        <v>0</v>
      </c>
      <c r="I845" s="44">
        <v>0</v>
      </c>
      <c r="J845" s="44">
        <v>0</v>
      </c>
      <c r="K845" s="44">
        <v>10</v>
      </c>
      <c r="L845" s="44">
        <v>10</v>
      </c>
      <c r="M845" s="45" t="e">
        <f>IF(Table26[[#This Row],[جایگاه سازمانی]]="عملیاتی",(Table26[[#This Row],[تعداد ماموریت شهری]]/7+Table26[[#This Row],[تعداد ماموریت جاده ای]]/3)*0.1+1,0)</f>
        <v>#N/A</v>
      </c>
      <c r="N845" s="45" t="e">
        <f ca="1">IF(Table26[[#This Row],[جایگاه سازمانی]]="دیسپچ",OFFSET(TblDispatch[[#Headers],[امتیاز]],MATCH(Table26[[#This Row],[تعداد تماس در دوره]]/'تنظیمات دوره'!$B$3,TblDispatch[کف],1),0)*'تنظیمات دوره'!$B$3,0)</f>
        <v>#N/A</v>
      </c>
      <c r="O845" s="45" t="e">
        <f>IF(Table26[[#This Row],[جایگاه سازمانی]]="ستاد",(Table26[[#This Row],[تعداد بازدید میدانی در دوره]]/2+Table26[[#This Row],[تعداد فرماندهی حادثه در دوره]])*0.1+1,0)</f>
        <v>#N/A</v>
      </c>
      <c r="P845" s="45" t="e">
        <f>SUM(Table26[[#This Row],[عملکرد دوره عملیاتی]:[عملکرد دوره ستادی]])</f>
        <v>#N/A</v>
      </c>
      <c r="Q845" s="43">
        <v>100</v>
      </c>
      <c r="R845" s="43">
        <f ca="1">OFFSET(Table10[[#Headers],[امتیاز]],MATCH(Table26[[#This Row],[رضایت]],Table10[کف],1),0)</f>
        <v>5</v>
      </c>
      <c r="S845" s="104" t="e">
        <f ca="1">(VLOOKUP(Table26[[#This Row],[شماره پرسنلی]],Table1[#All],16,FALSE)+Table26[[#This Row],[امتیاز کارکرد]]+Table26[[#This Row],[امتیاز رضایت]])*Table26[[#This Row],[رتبه کارمند]]*Table26[[#This Row],[امتیاز عملکرد]]</f>
        <v>#N/A</v>
      </c>
      <c r="T845" s="50" t="e">
        <f ca="1">ROUND(Table26[[#This Row],[امتیاز نهایی]]*'تنظیمات دوره'!$B$6,0)</f>
        <v>#N/A</v>
      </c>
      <c r="U845" s="43"/>
    </row>
    <row r="846" spans="1:21" s="54" customFormat="1" x14ac:dyDescent="0.15">
      <c r="A846" s="42">
        <v>843</v>
      </c>
      <c r="B846" s="38"/>
      <c r="C846" s="39" t="e">
        <f>VLOOKUP(Table26[[#This Row],[شماره پرسنلی]],Table1[[شماره پرسنلی]:[نام خانوادگی]],2,FALSE)&amp; " " &amp; VLOOKUP(Table26[[#This Row],[شماره پرسنلی]],Table1[[شماره پرسنلی]:[نام خانوادگی]],3,FALSE)</f>
        <v>#N/A</v>
      </c>
      <c r="D846" s="39" t="e">
        <f>VLOOKUP(Table26[[#This Row],[شماره پرسنلی]],Table1[#All],7,FALSE)</f>
        <v>#N/A</v>
      </c>
      <c r="E846" s="43">
        <v>1</v>
      </c>
      <c r="F846" s="44">
        <v>648</v>
      </c>
      <c r="G846" s="46">
        <f>Table26[[#This Row],[کارکرد دوره (ساعت)]]/8*'جداول پایه'!$B$24</f>
        <v>8.1</v>
      </c>
      <c r="H846" s="44">
        <v>0</v>
      </c>
      <c r="I846" s="44">
        <v>0</v>
      </c>
      <c r="J846" s="44">
        <v>0</v>
      </c>
      <c r="K846" s="44">
        <v>15</v>
      </c>
      <c r="L846" s="44">
        <v>15</v>
      </c>
      <c r="M846" s="45" t="e">
        <f>IF(Table26[[#This Row],[جایگاه سازمانی]]="عملیاتی",(Table26[[#This Row],[تعداد ماموریت شهری]]/7+Table26[[#This Row],[تعداد ماموریت جاده ای]]/3)*0.1+1,0)</f>
        <v>#N/A</v>
      </c>
      <c r="N846" s="45" t="e">
        <f ca="1">IF(Table26[[#This Row],[جایگاه سازمانی]]="دیسپچ",OFFSET(TblDispatch[[#Headers],[امتیاز]],MATCH(Table26[[#This Row],[تعداد تماس در دوره]]/'تنظیمات دوره'!$B$3,TblDispatch[کف],1),0)*'تنظیمات دوره'!$B$3,0)</f>
        <v>#N/A</v>
      </c>
      <c r="O846" s="45" t="e">
        <f>IF(Table26[[#This Row],[جایگاه سازمانی]]="ستاد",(Table26[[#This Row],[تعداد بازدید میدانی در دوره]]/2+Table26[[#This Row],[تعداد فرماندهی حادثه در دوره]])*0.1+1,0)</f>
        <v>#N/A</v>
      </c>
      <c r="P846" s="45" t="e">
        <f>SUM(Table26[[#This Row],[عملکرد دوره عملیاتی]:[عملکرد دوره ستادی]])</f>
        <v>#N/A</v>
      </c>
      <c r="Q846" s="43">
        <v>100</v>
      </c>
      <c r="R846" s="43">
        <f ca="1">OFFSET(Table10[[#Headers],[امتیاز]],MATCH(Table26[[#This Row],[رضایت]],Table10[کف],1),0)</f>
        <v>5</v>
      </c>
      <c r="S846" s="104" t="e">
        <f ca="1">(VLOOKUP(Table26[[#This Row],[شماره پرسنلی]],Table1[#All],16,FALSE)+Table26[[#This Row],[امتیاز کارکرد]]+Table26[[#This Row],[امتیاز رضایت]])*Table26[[#This Row],[رتبه کارمند]]*Table26[[#This Row],[امتیاز عملکرد]]</f>
        <v>#N/A</v>
      </c>
      <c r="T846" s="50" t="e">
        <f ca="1">ROUND(Table26[[#This Row],[امتیاز نهایی]]*'تنظیمات دوره'!$B$6,0)</f>
        <v>#N/A</v>
      </c>
      <c r="U846" s="43"/>
    </row>
    <row r="847" spans="1:21" x14ac:dyDescent="0.15">
      <c r="A847" s="42">
        <v>844</v>
      </c>
      <c r="B847" s="38"/>
      <c r="C847" s="36" t="e">
        <f>VLOOKUP(Table26[[#This Row],[شماره پرسنلی]],Table1[[شماره پرسنلی]:[نام خانوادگی]],2,FALSE)&amp; " " &amp; VLOOKUP(Table26[[#This Row],[شماره پرسنلی]],Table1[[شماره پرسنلی]:[نام خانوادگی]],3,FALSE)</f>
        <v>#N/A</v>
      </c>
      <c r="D847" s="39" t="e">
        <f>VLOOKUP(Table26[[#This Row],[شماره پرسنلی]],Table1[#All],7,FALSE)</f>
        <v>#N/A</v>
      </c>
      <c r="E847" s="43">
        <v>1</v>
      </c>
      <c r="F847" s="44">
        <v>521</v>
      </c>
      <c r="G847" s="46">
        <f>Table26[[#This Row],[کارکرد دوره (ساعت)]]/8*'جداول پایه'!$B$24</f>
        <v>6.5125000000000002</v>
      </c>
      <c r="H847" s="44">
        <v>0</v>
      </c>
      <c r="I847" s="44">
        <v>0</v>
      </c>
      <c r="J847" s="44">
        <v>0</v>
      </c>
      <c r="K847" s="44">
        <v>12</v>
      </c>
      <c r="L847" s="44">
        <v>10</v>
      </c>
      <c r="M847" s="45" t="e">
        <f>IF(Table26[[#This Row],[جایگاه سازمانی]]="عملیاتی",(Table26[[#This Row],[تعداد ماموریت شهری]]/7+Table26[[#This Row],[تعداد ماموریت جاده ای]]/3)*0.1+1,0)</f>
        <v>#N/A</v>
      </c>
      <c r="N847" s="45" t="e">
        <f ca="1">IF(Table26[[#This Row],[جایگاه سازمانی]]="دیسپچ",OFFSET(TblDispatch[[#Headers],[امتیاز]],MATCH(Table26[[#This Row],[تعداد تماس در دوره]]/'تنظیمات دوره'!$B$3,TblDispatch[کف],1),0)*'تنظیمات دوره'!$B$3,0)</f>
        <v>#N/A</v>
      </c>
      <c r="O847" s="45" t="e">
        <f>IF(Table26[[#This Row],[جایگاه سازمانی]]="ستاد",(Table26[[#This Row],[تعداد بازدید میدانی در دوره]]/2+Table26[[#This Row],[تعداد فرماندهی حادثه در دوره]])*0.1+1,0)</f>
        <v>#N/A</v>
      </c>
      <c r="P847" s="45" t="e">
        <f>SUM(Table26[[#This Row],[عملکرد دوره عملیاتی]:[عملکرد دوره ستادی]])</f>
        <v>#N/A</v>
      </c>
      <c r="Q847" s="43">
        <v>100</v>
      </c>
      <c r="R847" s="43">
        <f ca="1">OFFSET(Table10[[#Headers],[امتیاز]],MATCH(Table26[[#This Row],[رضایت]],Table10[کف],1),0)</f>
        <v>5</v>
      </c>
      <c r="S847" s="104" t="e">
        <f ca="1">(VLOOKUP(Table26[[#This Row],[شماره پرسنلی]],Table1[#All],16,FALSE)+Table26[[#This Row],[امتیاز کارکرد]]+Table26[[#This Row],[امتیاز رضایت]])*Table26[[#This Row],[رتبه کارمند]]*Table26[[#This Row],[امتیاز عملکرد]]</f>
        <v>#N/A</v>
      </c>
      <c r="T847" s="50" t="e">
        <f ca="1">ROUND(Table26[[#This Row],[امتیاز نهایی]]*'تنظیمات دوره'!$B$6,0)</f>
        <v>#N/A</v>
      </c>
      <c r="U847" s="43"/>
    </row>
    <row r="848" spans="1:21" x14ac:dyDescent="0.15">
      <c r="A848" s="42">
        <v>845</v>
      </c>
      <c r="B848" s="38"/>
      <c r="C848" s="36" t="e">
        <f>VLOOKUP(Table26[[#This Row],[شماره پرسنلی]],Table1[[شماره پرسنلی]:[نام خانوادگی]],2,FALSE)&amp; " " &amp; VLOOKUP(Table26[[#This Row],[شماره پرسنلی]],Table1[[شماره پرسنلی]:[نام خانوادگی]],3,FALSE)</f>
        <v>#N/A</v>
      </c>
      <c r="D848" s="39" t="e">
        <f>VLOOKUP(Table26[[#This Row],[شماره پرسنلی]],Table1[#All],7,FALSE)</f>
        <v>#N/A</v>
      </c>
      <c r="E848" s="43">
        <v>1</v>
      </c>
      <c r="F848" s="44">
        <v>520</v>
      </c>
      <c r="G848" s="46">
        <f>Table26[[#This Row],[کارکرد دوره (ساعت)]]/8*'جداول پایه'!$B$24</f>
        <v>6.5</v>
      </c>
      <c r="H848" s="44">
        <v>0</v>
      </c>
      <c r="I848" s="44">
        <v>0</v>
      </c>
      <c r="J848" s="44">
        <v>0</v>
      </c>
      <c r="K848" s="44">
        <v>12</v>
      </c>
      <c r="L848" s="44">
        <v>10</v>
      </c>
      <c r="M848" s="45" t="e">
        <f>IF(Table26[[#This Row],[جایگاه سازمانی]]="عملیاتی",(Table26[[#This Row],[تعداد ماموریت شهری]]/7+Table26[[#This Row],[تعداد ماموریت جاده ای]]/3)*0.1+1,0)</f>
        <v>#N/A</v>
      </c>
      <c r="N848" s="45" t="e">
        <f ca="1">IF(Table26[[#This Row],[جایگاه سازمانی]]="دیسپچ",OFFSET(TblDispatch[[#Headers],[امتیاز]],MATCH(Table26[[#This Row],[تعداد تماس در دوره]]/'تنظیمات دوره'!$B$3,TblDispatch[کف],1),0)*'تنظیمات دوره'!$B$3,0)</f>
        <v>#N/A</v>
      </c>
      <c r="O848" s="45" t="e">
        <f>IF(Table26[[#This Row],[جایگاه سازمانی]]="ستاد",(Table26[[#This Row],[تعداد بازدید میدانی در دوره]]/2+Table26[[#This Row],[تعداد فرماندهی حادثه در دوره]])*0.1+1,0)</f>
        <v>#N/A</v>
      </c>
      <c r="P848" s="45" t="e">
        <f>SUM(Table26[[#This Row],[عملکرد دوره عملیاتی]:[عملکرد دوره ستادی]])</f>
        <v>#N/A</v>
      </c>
      <c r="Q848" s="43">
        <v>100</v>
      </c>
      <c r="R848" s="43">
        <f ca="1">OFFSET(Table10[[#Headers],[امتیاز]],MATCH(Table26[[#This Row],[رضایت]],Table10[کف],1),0)</f>
        <v>5</v>
      </c>
      <c r="S848" s="104" t="e">
        <f ca="1">(VLOOKUP(Table26[[#This Row],[شماره پرسنلی]],Table1[#All],16,FALSE)+Table26[[#This Row],[امتیاز کارکرد]]+Table26[[#This Row],[امتیاز رضایت]])*Table26[[#This Row],[رتبه کارمند]]*Table26[[#This Row],[امتیاز عملکرد]]</f>
        <v>#N/A</v>
      </c>
      <c r="T848" s="50" t="e">
        <f ca="1">ROUND(Table26[[#This Row],[امتیاز نهایی]]*'تنظیمات دوره'!$B$6,0)</f>
        <v>#N/A</v>
      </c>
      <c r="U848" s="43"/>
    </row>
    <row r="849" spans="1:21" x14ac:dyDescent="0.15">
      <c r="A849" s="42">
        <v>846</v>
      </c>
      <c r="B849" s="38"/>
      <c r="C849" s="36" t="e">
        <f>VLOOKUP(Table26[[#This Row],[شماره پرسنلی]],Table1[[شماره پرسنلی]:[نام خانوادگی]],2,FALSE)&amp; " " &amp; VLOOKUP(Table26[[#This Row],[شماره پرسنلی]],Table1[[شماره پرسنلی]:[نام خانوادگی]],3,FALSE)</f>
        <v>#N/A</v>
      </c>
      <c r="D849" s="39" t="e">
        <f>VLOOKUP(Table26[[#This Row],[شماره پرسنلی]],Table1[#All],7,FALSE)</f>
        <v>#N/A</v>
      </c>
      <c r="E849" s="43">
        <v>1</v>
      </c>
      <c r="F849" s="44">
        <v>520</v>
      </c>
      <c r="G849" s="46">
        <f>Table26[[#This Row],[کارکرد دوره (ساعت)]]/8*'جداول پایه'!$B$24</f>
        <v>6.5</v>
      </c>
      <c r="H849" s="44">
        <v>0</v>
      </c>
      <c r="I849" s="44">
        <v>0</v>
      </c>
      <c r="J849" s="44">
        <v>0</v>
      </c>
      <c r="K849" s="44">
        <v>10</v>
      </c>
      <c r="L849" s="44">
        <v>10</v>
      </c>
      <c r="M849" s="45" t="e">
        <f>IF(Table26[[#This Row],[جایگاه سازمانی]]="عملیاتی",(Table26[[#This Row],[تعداد ماموریت شهری]]/7+Table26[[#This Row],[تعداد ماموریت جاده ای]]/3)*0.1+1,0)</f>
        <v>#N/A</v>
      </c>
      <c r="N849" s="45" t="e">
        <f ca="1">IF(Table26[[#This Row],[جایگاه سازمانی]]="دیسپچ",OFFSET(TblDispatch[[#Headers],[امتیاز]],MATCH(Table26[[#This Row],[تعداد تماس در دوره]]/'تنظیمات دوره'!$B$3,TblDispatch[کف],1),0)*'تنظیمات دوره'!$B$3,0)</f>
        <v>#N/A</v>
      </c>
      <c r="O849" s="45" t="e">
        <f>IF(Table26[[#This Row],[جایگاه سازمانی]]="ستاد",(Table26[[#This Row],[تعداد بازدید میدانی در دوره]]/2+Table26[[#This Row],[تعداد فرماندهی حادثه در دوره]])*0.1+1,0)</f>
        <v>#N/A</v>
      </c>
      <c r="P849" s="45" t="e">
        <f>SUM(Table26[[#This Row],[عملکرد دوره عملیاتی]:[عملکرد دوره ستادی]])</f>
        <v>#N/A</v>
      </c>
      <c r="Q849" s="43">
        <v>100</v>
      </c>
      <c r="R849" s="43">
        <f ca="1">OFFSET(Table10[[#Headers],[امتیاز]],MATCH(Table26[[#This Row],[رضایت]],Table10[کف],1),0)</f>
        <v>5</v>
      </c>
      <c r="S849" s="104" t="e">
        <f ca="1">(VLOOKUP(Table26[[#This Row],[شماره پرسنلی]],Table1[#All],16,FALSE)+Table26[[#This Row],[امتیاز کارکرد]]+Table26[[#This Row],[امتیاز رضایت]])*Table26[[#This Row],[رتبه کارمند]]*Table26[[#This Row],[امتیاز عملکرد]]</f>
        <v>#N/A</v>
      </c>
      <c r="T849" s="50" t="e">
        <f ca="1">ROUND(Table26[[#This Row],[امتیاز نهایی]]*'تنظیمات دوره'!$B$6,0)</f>
        <v>#N/A</v>
      </c>
      <c r="U849" s="43"/>
    </row>
    <row r="850" spans="1:21" x14ac:dyDescent="0.15">
      <c r="A850" s="42">
        <v>847</v>
      </c>
      <c r="B850" s="38"/>
      <c r="C850" s="36" t="e">
        <f>VLOOKUP(Table26[[#This Row],[شماره پرسنلی]],Table1[[شماره پرسنلی]:[نام خانوادگی]],2,FALSE)&amp; " " &amp; VLOOKUP(Table26[[#This Row],[شماره پرسنلی]],Table1[[شماره پرسنلی]:[نام خانوادگی]],3,FALSE)</f>
        <v>#N/A</v>
      </c>
      <c r="D850" s="39" t="e">
        <f>VLOOKUP(Table26[[#This Row],[شماره پرسنلی]],Table1[#All],7,FALSE)</f>
        <v>#N/A</v>
      </c>
      <c r="E850" s="43">
        <v>1</v>
      </c>
      <c r="F850" s="44">
        <v>495</v>
      </c>
      <c r="G850" s="46">
        <f>Table26[[#This Row],[کارکرد دوره (ساعت)]]/8*'جداول پایه'!$B$24</f>
        <v>6.1875</v>
      </c>
      <c r="H850" s="44">
        <v>0</v>
      </c>
      <c r="I850" s="44">
        <v>0</v>
      </c>
      <c r="J850" s="44">
        <v>0</v>
      </c>
      <c r="K850" s="44">
        <v>10</v>
      </c>
      <c r="L850" s="44">
        <v>10</v>
      </c>
      <c r="M850" s="45" t="e">
        <f>IF(Table26[[#This Row],[جایگاه سازمانی]]="عملیاتی",(Table26[[#This Row],[تعداد ماموریت شهری]]/7+Table26[[#This Row],[تعداد ماموریت جاده ای]]/3)*0.1+1,0)</f>
        <v>#N/A</v>
      </c>
      <c r="N850" s="45" t="e">
        <f ca="1">IF(Table26[[#This Row],[جایگاه سازمانی]]="دیسپچ",OFFSET(TblDispatch[[#Headers],[امتیاز]],MATCH(Table26[[#This Row],[تعداد تماس در دوره]]/'تنظیمات دوره'!$B$3,TblDispatch[کف],1),0)*'تنظیمات دوره'!$B$3,0)</f>
        <v>#N/A</v>
      </c>
      <c r="O850" s="45" t="e">
        <f>IF(Table26[[#This Row],[جایگاه سازمانی]]="ستاد",(Table26[[#This Row],[تعداد بازدید میدانی در دوره]]/2+Table26[[#This Row],[تعداد فرماندهی حادثه در دوره]])*0.1+1,0)</f>
        <v>#N/A</v>
      </c>
      <c r="P850" s="45" t="e">
        <f>SUM(Table26[[#This Row],[عملکرد دوره عملیاتی]:[عملکرد دوره ستادی]])</f>
        <v>#N/A</v>
      </c>
      <c r="Q850" s="43">
        <v>100</v>
      </c>
      <c r="R850" s="43">
        <f ca="1">OFFSET(Table10[[#Headers],[امتیاز]],MATCH(Table26[[#This Row],[رضایت]],Table10[کف],1),0)</f>
        <v>5</v>
      </c>
      <c r="S850" s="104" t="e">
        <f ca="1">(VLOOKUP(Table26[[#This Row],[شماره پرسنلی]],Table1[#All],16,FALSE)+Table26[[#This Row],[امتیاز کارکرد]]+Table26[[#This Row],[امتیاز رضایت]])*Table26[[#This Row],[رتبه کارمند]]*Table26[[#This Row],[امتیاز عملکرد]]</f>
        <v>#N/A</v>
      </c>
      <c r="T850" s="50" t="e">
        <f ca="1">ROUND(Table26[[#This Row],[امتیاز نهایی]]*'تنظیمات دوره'!$B$6,0)</f>
        <v>#N/A</v>
      </c>
      <c r="U850" s="43"/>
    </row>
    <row r="851" spans="1:21" x14ac:dyDescent="0.15">
      <c r="A851" s="42">
        <v>848</v>
      </c>
      <c r="B851" s="38"/>
      <c r="C851" s="36" t="e">
        <f>VLOOKUP(Table26[[#This Row],[شماره پرسنلی]],Table1[[شماره پرسنلی]:[نام خانوادگی]],2,FALSE)&amp; " " &amp; VLOOKUP(Table26[[#This Row],[شماره پرسنلی]],Table1[[شماره پرسنلی]:[نام خانوادگی]],3,FALSE)</f>
        <v>#N/A</v>
      </c>
      <c r="D851" s="39" t="e">
        <f>VLOOKUP(Table26[[#This Row],[شماره پرسنلی]],Table1[#All],7,FALSE)</f>
        <v>#N/A</v>
      </c>
      <c r="E851" s="43">
        <v>1</v>
      </c>
      <c r="F851" s="44">
        <v>485</v>
      </c>
      <c r="G851" s="46">
        <f>Table26[[#This Row],[کارکرد دوره (ساعت)]]/8*'جداول پایه'!$B$24</f>
        <v>6.0625</v>
      </c>
      <c r="H851" s="44">
        <v>0</v>
      </c>
      <c r="I851" s="44">
        <v>0</v>
      </c>
      <c r="J851" s="44">
        <v>0</v>
      </c>
      <c r="K851" s="44">
        <v>10</v>
      </c>
      <c r="L851" s="44">
        <v>10</v>
      </c>
      <c r="M851" s="45" t="e">
        <f>IF(Table26[[#This Row],[جایگاه سازمانی]]="عملیاتی",(Table26[[#This Row],[تعداد ماموریت شهری]]/7+Table26[[#This Row],[تعداد ماموریت جاده ای]]/3)*0.1+1,0)</f>
        <v>#N/A</v>
      </c>
      <c r="N851" s="45" t="e">
        <f ca="1">IF(Table26[[#This Row],[جایگاه سازمانی]]="دیسپچ",OFFSET(TblDispatch[[#Headers],[امتیاز]],MATCH(Table26[[#This Row],[تعداد تماس در دوره]]/'تنظیمات دوره'!$B$3,TblDispatch[کف],1),0)*'تنظیمات دوره'!$B$3,0)</f>
        <v>#N/A</v>
      </c>
      <c r="O851" s="45" t="e">
        <f>IF(Table26[[#This Row],[جایگاه سازمانی]]="ستاد",(Table26[[#This Row],[تعداد بازدید میدانی در دوره]]/2+Table26[[#This Row],[تعداد فرماندهی حادثه در دوره]])*0.1+1,0)</f>
        <v>#N/A</v>
      </c>
      <c r="P851" s="45" t="e">
        <f>SUM(Table26[[#This Row],[عملکرد دوره عملیاتی]:[عملکرد دوره ستادی]])</f>
        <v>#N/A</v>
      </c>
      <c r="Q851" s="43">
        <v>85</v>
      </c>
      <c r="R851" s="43">
        <f ca="1">OFFSET(Table10[[#Headers],[امتیاز]],MATCH(Table26[[#This Row],[رضایت]],Table10[کف],1),0)</f>
        <v>3.6</v>
      </c>
      <c r="S851" s="104" t="e">
        <f ca="1">(VLOOKUP(Table26[[#This Row],[شماره پرسنلی]],Table1[#All],16,FALSE)+Table26[[#This Row],[امتیاز کارکرد]]+Table26[[#This Row],[امتیاز رضایت]])*Table26[[#This Row],[رتبه کارمند]]*Table26[[#This Row],[امتیاز عملکرد]]</f>
        <v>#N/A</v>
      </c>
      <c r="T851" s="50" t="e">
        <f ca="1">ROUND(Table26[[#This Row],[امتیاز نهایی]]*'تنظیمات دوره'!$B$6,0)</f>
        <v>#N/A</v>
      </c>
      <c r="U851" s="43"/>
    </row>
    <row r="852" spans="1:21" x14ac:dyDescent="0.15">
      <c r="A852" s="42">
        <v>849</v>
      </c>
      <c r="B852" s="38"/>
      <c r="C852" s="36" t="e">
        <f>VLOOKUP(Table26[[#This Row],[شماره پرسنلی]],Table1[[شماره پرسنلی]:[نام خانوادگی]],2,FALSE)&amp; " " &amp; VLOOKUP(Table26[[#This Row],[شماره پرسنلی]],Table1[[شماره پرسنلی]:[نام خانوادگی]],3,FALSE)</f>
        <v>#N/A</v>
      </c>
      <c r="D852" s="39" t="e">
        <f>VLOOKUP(Table26[[#This Row],[شماره پرسنلی]],Table1[#All],7,FALSE)</f>
        <v>#N/A</v>
      </c>
      <c r="E852" s="43">
        <v>1</v>
      </c>
      <c r="F852" s="44">
        <v>756</v>
      </c>
      <c r="G852" s="46">
        <f>Table26[[#This Row],[کارکرد دوره (ساعت)]]/8*'جداول پایه'!$B$24</f>
        <v>9.4500000000000011</v>
      </c>
      <c r="H852" s="44">
        <v>0</v>
      </c>
      <c r="I852" s="44">
        <v>0</v>
      </c>
      <c r="J852" s="44">
        <v>0</v>
      </c>
      <c r="K852" s="44">
        <v>10</v>
      </c>
      <c r="L852" s="44">
        <v>10</v>
      </c>
      <c r="M852" s="45" t="e">
        <f>IF(Table26[[#This Row],[جایگاه سازمانی]]="عملیاتی",(Table26[[#This Row],[تعداد ماموریت شهری]]/7+Table26[[#This Row],[تعداد ماموریت جاده ای]]/3)*0.1+1,0)</f>
        <v>#N/A</v>
      </c>
      <c r="N852" s="45" t="e">
        <f ca="1">IF(Table26[[#This Row],[جایگاه سازمانی]]="دیسپچ",OFFSET(TblDispatch[[#Headers],[امتیاز]],MATCH(Table26[[#This Row],[تعداد تماس در دوره]]/'تنظیمات دوره'!$B$3,TblDispatch[کف],1),0)*'تنظیمات دوره'!$B$3,0)</f>
        <v>#N/A</v>
      </c>
      <c r="O852" s="45" t="e">
        <f>IF(Table26[[#This Row],[جایگاه سازمانی]]="ستاد",(Table26[[#This Row],[تعداد بازدید میدانی در دوره]]/2+Table26[[#This Row],[تعداد فرماندهی حادثه در دوره]])*0.1+1,0)</f>
        <v>#N/A</v>
      </c>
      <c r="P852" s="45" t="e">
        <f>SUM(Table26[[#This Row],[عملکرد دوره عملیاتی]:[عملکرد دوره ستادی]])</f>
        <v>#N/A</v>
      </c>
      <c r="Q852" s="43">
        <v>95</v>
      </c>
      <c r="R852" s="43">
        <f ca="1">OFFSET(Table10[[#Headers],[امتیاز]],MATCH(Table26[[#This Row],[رضایت]],Table10[کف],1),0)</f>
        <v>5</v>
      </c>
      <c r="S852" s="104" t="e">
        <f ca="1">(VLOOKUP(Table26[[#This Row],[شماره پرسنلی]],Table1[#All],16,FALSE)+Table26[[#This Row],[امتیاز کارکرد]]+Table26[[#This Row],[امتیاز رضایت]])*Table26[[#This Row],[رتبه کارمند]]*Table26[[#This Row],[امتیاز عملکرد]]</f>
        <v>#N/A</v>
      </c>
      <c r="T852" s="50" t="e">
        <f ca="1">ROUND(Table26[[#This Row],[امتیاز نهایی]]*'تنظیمات دوره'!$B$6,0)</f>
        <v>#N/A</v>
      </c>
      <c r="U852" s="43"/>
    </row>
    <row r="853" spans="1:21" x14ac:dyDescent="0.15">
      <c r="A853" s="42">
        <v>850</v>
      </c>
      <c r="B853" s="38"/>
      <c r="C853" s="36" t="e">
        <f>VLOOKUP(Table26[[#This Row],[شماره پرسنلی]],Table1[[شماره پرسنلی]:[نام خانوادگی]],2,FALSE)&amp; " " &amp; VLOOKUP(Table26[[#This Row],[شماره پرسنلی]],Table1[[شماره پرسنلی]:[نام خانوادگی]],3,FALSE)</f>
        <v>#N/A</v>
      </c>
      <c r="D853" s="39" t="e">
        <f>VLOOKUP(Table26[[#This Row],[شماره پرسنلی]],Table1[#All],7,FALSE)</f>
        <v>#N/A</v>
      </c>
      <c r="E853" s="43">
        <v>1</v>
      </c>
      <c r="F853" s="44">
        <v>756</v>
      </c>
      <c r="G853" s="46">
        <f>Table26[[#This Row],[کارکرد دوره (ساعت)]]/8*'جداول پایه'!$B$24</f>
        <v>9.4500000000000011</v>
      </c>
      <c r="H853" s="44">
        <v>0</v>
      </c>
      <c r="I853" s="44">
        <v>0</v>
      </c>
      <c r="J853" s="44">
        <v>0</v>
      </c>
      <c r="K853" s="44">
        <v>10</v>
      </c>
      <c r="L853" s="44">
        <v>10</v>
      </c>
      <c r="M853" s="45" t="e">
        <f>IF(Table26[[#This Row],[جایگاه سازمانی]]="عملیاتی",(Table26[[#This Row],[تعداد ماموریت شهری]]/7+Table26[[#This Row],[تعداد ماموریت جاده ای]]/3)*0.1+1,0)</f>
        <v>#N/A</v>
      </c>
      <c r="N853" s="45" t="e">
        <f ca="1">IF(Table26[[#This Row],[جایگاه سازمانی]]="دیسپچ",OFFSET(TblDispatch[[#Headers],[امتیاز]],MATCH(Table26[[#This Row],[تعداد تماس در دوره]]/'تنظیمات دوره'!$B$3,TblDispatch[کف],1),0)*'تنظیمات دوره'!$B$3,0)</f>
        <v>#N/A</v>
      </c>
      <c r="O853" s="45" t="e">
        <f>IF(Table26[[#This Row],[جایگاه سازمانی]]="ستاد",(Table26[[#This Row],[تعداد بازدید میدانی در دوره]]/2+Table26[[#This Row],[تعداد فرماندهی حادثه در دوره]])*0.1+1,0)</f>
        <v>#N/A</v>
      </c>
      <c r="P853" s="45" t="e">
        <f>SUM(Table26[[#This Row],[عملکرد دوره عملیاتی]:[عملکرد دوره ستادی]])</f>
        <v>#N/A</v>
      </c>
      <c r="Q853" s="43">
        <v>100</v>
      </c>
      <c r="R853" s="43">
        <f ca="1">OFFSET(Table10[[#Headers],[امتیاز]],MATCH(Table26[[#This Row],[رضایت]],Table10[کف],1),0)</f>
        <v>5</v>
      </c>
      <c r="S853" s="104" t="e">
        <f ca="1">(VLOOKUP(Table26[[#This Row],[شماره پرسنلی]],Table1[#All],16,FALSE)+Table26[[#This Row],[امتیاز کارکرد]]+Table26[[#This Row],[امتیاز رضایت]])*Table26[[#This Row],[رتبه کارمند]]*Table26[[#This Row],[امتیاز عملکرد]]</f>
        <v>#N/A</v>
      </c>
      <c r="T853" s="50" t="e">
        <f ca="1">ROUND(Table26[[#This Row],[امتیاز نهایی]]*'تنظیمات دوره'!$B$6,0)</f>
        <v>#N/A</v>
      </c>
      <c r="U853" s="43"/>
    </row>
    <row r="854" spans="1:21" x14ac:dyDescent="0.15">
      <c r="A854" s="42">
        <v>852</v>
      </c>
      <c r="B854" s="38"/>
      <c r="C854" s="36" t="e">
        <f>VLOOKUP(Table26[[#This Row],[شماره پرسنلی]],Table1[[شماره پرسنلی]:[نام خانوادگی]],2,FALSE)&amp; " " &amp; VLOOKUP(Table26[[#This Row],[شماره پرسنلی]],Table1[[شماره پرسنلی]:[نام خانوادگی]],3,FALSE)</f>
        <v>#N/A</v>
      </c>
      <c r="D854" s="39" t="e">
        <f>VLOOKUP(Table26[[#This Row],[شماره پرسنلی]],Table1[#All],7,FALSE)</f>
        <v>#N/A</v>
      </c>
      <c r="E854" s="43">
        <v>1</v>
      </c>
      <c r="F854" s="44">
        <v>480</v>
      </c>
      <c r="G854" s="46">
        <f>Table26[[#This Row],[کارکرد دوره (ساعت)]]/8*'جداول پایه'!$B$24</f>
        <v>6</v>
      </c>
      <c r="H854" s="44">
        <v>0</v>
      </c>
      <c r="I854" s="44">
        <v>0</v>
      </c>
      <c r="J854" s="44">
        <v>0</v>
      </c>
      <c r="K854" s="44">
        <v>15</v>
      </c>
      <c r="L854" s="44">
        <v>10</v>
      </c>
      <c r="M854" s="45" t="e">
        <f>IF(Table26[[#This Row],[جایگاه سازمانی]]="عملیاتی",(Table26[[#This Row],[تعداد ماموریت شهری]]/7+Table26[[#This Row],[تعداد ماموریت جاده ای]]/3)*0.1+1,0)</f>
        <v>#N/A</v>
      </c>
      <c r="N854" s="45" t="e">
        <f ca="1">IF(Table26[[#This Row],[جایگاه سازمانی]]="دیسپچ",OFFSET(TblDispatch[[#Headers],[امتیاز]],MATCH(Table26[[#This Row],[تعداد تماس در دوره]]/'تنظیمات دوره'!$B$3,TblDispatch[کف],1),0)*'تنظیمات دوره'!$B$3,0)</f>
        <v>#N/A</v>
      </c>
      <c r="O854" s="45" t="e">
        <f>IF(Table26[[#This Row],[جایگاه سازمانی]]="ستاد",(Table26[[#This Row],[تعداد بازدید میدانی در دوره]]/2+Table26[[#This Row],[تعداد فرماندهی حادثه در دوره]])*0.1+1,0)</f>
        <v>#N/A</v>
      </c>
      <c r="P854" s="45" t="e">
        <f>SUM(Table26[[#This Row],[عملکرد دوره عملیاتی]:[عملکرد دوره ستادی]])</f>
        <v>#N/A</v>
      </c>
      <c r="Q854" s="43">
        <v>100</v>
      </c>
      <c r="R854" s="43">
        <f ca="1">OFFSET(Table10[[#Headers],[امتیاز]],MATCH(Table26[[#This Row],[رضایت]],Table10[کف],1),0)</f>
        <v>5</v>
      </c>
      <c r="S854" s="104" t="e">
        <f ca="1">(VLOOKUP(Table26[[#This Row],[شماره پرسنلی]],Table1[#All],16,FALSE)+Table26[[#This Row],[امتیاز کارکرد]]+Table26[[#This Row],[امتیاز رضایت]])*Table26[[#This Row],[رتبه کارمند]]*Table26[[#This Row],[امتیاز عملکرد]]</f>
        <v>#N/A</v>
      </c>
      <c r="T854" s="50" t="e">
        <f ca="1">ROUND(Table26[[#This Row],[امتیاز نهایی]]*'تنظیمات دوره'!$B$6,0)</f>
        <v>#N/A</v>
      </c>
      <c r="U854" s="43"/>
    </row>
    <row r="855" spans="1:21" x14ac:dyDescent="0.15">
      <c r="A855" s="42">
        <v>853</v>
      </c>
      <c r="B855" s="38"/>
      <c r="C855" s="36" t="e">
        <f>VLOOKUP(Table26[[#This Row],[شماره پرسنلی]],Table1[[شماره پرسنلی]:[نام خانوادگی]],2,FALSE)&amp; " " &amp; VLOOKUP(Table26[[#This Row],[شماره پرسنلی]],Table1[[شماره پرسنلی]:[نام خانوادگی]],3,FALSE)</f>
        <v>#N/A</v>
      </c>
      <c r="D855" s="39" t="e">
        <f>VLOOKUP(Table26[[#This Row],[شماره پرسنلی]],Table1[#All],7,FALSE)</f>
        <v>#N/A</v>
      </c>
      <c r="E855" s="43">
        <v>1</v>
      </c>
      <c r="F855" s="44">
        <v>480</v>
      </c>
      <c r="G855" s="46">
        <f>Table26[[#This Row],[کارکرد دوره (ساعت)]]/8*'جداول پایه'!$B$24</f>
        <v>6</v>
      </c>
      <c r="H855" s="44">
        <v>0</v>
      </c>
      <c r="I855" s="44">
        <v>0</v>
      </c>
      <c r="J855" s="44">
        <v>0</v>
      </c>
      <c r="K855" s="44">
        <v>10</v>
      </c>
      <c r="L855" s="44">
        <v>10</v>
      </c>
      <c r="M855" s="45" t="e">
        <f>IF(Table26[[#This Row],[جایگاه سازمانی]]="عملیاتی",(Table26[[#This Row],[تعداد ماموریت شهری]]/7+Table26[[#This Row],[تعداد ماموریت جاده ای]]/3)*0.1+1,0)</f>
        <v>#N/A</v>
      </c>
      <c r="N855" s="45" t="e">
        <f ca="1">IF(Table26[[#This Row],[جایگاه سازمانی]]="دیسپچ",OFFSET(TblDispatch[[#Headers],[امتیاز]],MATCH(Table26[[#This Row],[تعداد تماس در دوره]]/'تنظیمات دوره'!$B$3,TblDispatch[کف],1),0)*'تنظیمات دوره'!$B$3,0)</f>
        <v>#N/A</v>
      </c>
      <c r="O855" s="45" t="e">
        <f>IF(Table26[[#This Row],[جایگاه سازمانی]]="ستاد",(Table26[[#This Row],[تعداد بازدید میدانی در دوره]]/2+Table26[[#This Row],[تعداد فرماندهی حادثه در دوره]])*0.1+1,0)</f>
        <v>#N/A</v>
      </c>
      <c r="P855" s="45" t="e">
        <f>SUM(Table26[[#This Row],[عملکرد دوره عملیاتی]:[عملکرد دوره ستادی]])</f>
        <v>#N/A</v>
      </c>
      <c r="Q855" s="43">
        <v>100</v>
      </c>
      <c r="R855" s="43">
        <f ca="1">OFFSET(Table10[[#Headers],[امتیاز]],MATCH(Table26[[#This Row],[رضایت]],Table10[کف],1),0)</f>
        <v>5</v>
      </c>
      <c r="S855" s="104" t="e">
        <f ca="1">(VLOOKUP(Table26[[#This Row],[شماره پرسنلی]],Table1[#All],16,FALSE)+Table26[[#This Row],[امتیاز کارکرد]]+Table26[[#This Row],[امتیاز رضایت]])*Table26[[#This Row],[رتبه کارمند]]*Table26[[#This Row],[امتیاز عملکرد]]</f>
        <v>#N/A</v>
      </c>
      <c r="T855" s="50" t="e">
        <f ca="1">ROUND(Table26[[#This Row],[امتیاز نهایی]]*'تنظیمات دوره'!$B$6,0)</f>
        <v>#N/A</v>
      </c>
      <c r="U855" s="43"/>
    </row>
    <row r="856" spans="1:21" x14ac:dyDescent="0.15">
      <c r="A856" s="42">
        <v>854</v>
      </c>
      <c r="B856" s="38"/>
      <c r="C856" s="36" t="e">
        <f>VLOOKUP(Table26[[#This Row],[شماره پرسنلی]],Table1[[شماره پرسنلی]:[نام خانوادگی]],2,FALSE)&amp; " " &amp; VLOOKUP(Table26[[#This Row],[شماره پرسنلی]],Table1[[شماره پرسنلی]:[نام خانوادگی]],3,FALSE)</f>
        <v>#N/A</v>
      </c>
      <c r="D856" s="39" t="e">
        <f>VLOOKUP(Table26[[#This Row],[شماره پرسنلی]],Table1[#All],7,FALSE)</f>
        <v>#N/A</v>
      </c>
      <c r="E856" s="43">
        <v>1</v>
      </c>
      <c r="F856" s="44">
        <v>500</v>
      </c>
      <c r="G856" s="46">
        <f>Table26[[#This Row],[کارکرد دوره (ساعت)]]/8*'جداول پایه'!$B$24</f>
        <v>6.25</v>
      </c>
      <c r="H856" s="44">
        <v>0</v>
      </c>
      <c r="I856" s="44">
        <v>0</v>
      </c>
      <c r="J856" s="44">
        <v>0</v>
      </c>
      <c r="K856" s="44">
        <v>12</v>
      </c>
      <c r="L856" s="44">
        <v>10</v>
      </c>
      <c r="M856" s="45" t="e">
        <f>IF(Table26[[#This Row],[جایگاه سازمانی]]="عملیاتی",(Table26[[#This Row],[تعداد ماموریت شهری]]/7+Table26[[#This Row],[تعداد ماموریت جاده ای]]/3)*0.1+1,0)</f>
        <v>#N/A</v>
      </c>
      <c r="N856" s="45" t="e">
        <f ca="1">IF(Table26[[#This Row],[جایگاه سازمانی]]="دیسپچ",OFFSET(TblDispatch[[#Headers],[امتیاز]],MATCH(Table26[[#This Row],[تعداد تماس در دوره]]/'تنظیمات دوره'!$B$3,TblDispatch[کف],1),0)*'تنظیمات دوره'!$B$3,0)</f>
        <v>#N/A</v>
      </c>
      <c r="O856" s="45" t="e">
        <f>IF(Table26[[#This Row],[جایگاه سازمانی]]="ستاد",(Table26[[#This Row],[تعداد بازدید میدانی در دوره]]/2+Table26[[#This Row],[تعداد فرماندهی حادثه در دوره]])*0.1+1,0)</f>
        <v>#N/A</v>
      </c>
      <c r="P856" s="45" t="e">
        <f>SUM(Table26[[#This Row],[عملکرد دوره عملیاتی]:[عملکرد دوره ستادی]])</f>
        <v>#N/A</v>
      </c>
      <c r="Q856" s="43">
        <v>100</v>
      </c>
      <c r="R856" s="43">
        <f ca="1">OFFSET(Table10[[#Headers],[امتیاز]],MATCH(Table26[[#This Row],[رضایت]],Table10[کف],1),0)</f>
        <v>5</v>
      </c>
      <c r="S856" s="104" t="e">
        <f ca="1">(VLOOKUP(Table26[[#This Row],[شماره پرسنلی]],Table1[#All],16,FALSE)+Table26[[#This Row],[امتیاز کارکرد]]+Table26[[#This Row],[امتیاز رضایت]])*Table26[[#This Row],[رتبه کارمند]]*Table26[[#This Row],[امتیاز عملکرد]]</f>
        <v>#N/A</v>
      </c>
      <c r="T856" s="50" t="e">
        <f ca="1">ROUND(Table26[[#This Row],[امتیاز نهایی]]*'تنظیمات دوره'!$B$6,0)</f>
        <v>#N/A</v>
      </c>
      <c r="U856" s="43"/>
    </row>
    <row r="857" spans="1:21" x14ac:dyDescent="0.15">
      <c r="A857" s="42">
        <v>855</v>
      </c>
      <c r="B857" s="38"/>
      <c r="C857" s="36" t="e">
        <f>VLOOKUP(Table26[[#This Row],[شماره پرسنلی]],Table1[[شماره پرسنلی]:[نام خانوادگی]],2,FALSE)&amp; " " &amp; VLOOKUP(Table26[[#This Row],[شماره پرسنلی]],Table1[[شماره پرسنلی]:[نام خانوادگی]],3,FALSE)</f>
        <v>#N/A</v>
      </c>
      <c r="D857" s="39" t="e">
        <f>VLOOKUP(Table26[[#This Row],[شماره پرسنلی]],Table1[#All],7,FALSE)</f>
        <v>#N/A</v>
      </c>
      <c r="E857" s="43">
        <v>1</v>
      </c>
      <c r="F857" s="44">
        <v>515</v>
      </c>
      <c r="G857" s="46">
        <f>Table26[[#This Row],[کارکرد دوره (ساعت)]]/8*'جداول پایه'!$B$24</f>
        <v>6.4375</v>
      </c>
      <c r="H857" s="44">
        <v>0</v>
      </c>
      <c r="I857" s="44">
        <v>0</v>
      </c>
      <c r="J857" s="44">
        <v>0</v>
      </c>
      <c r="K857" s="44">
        <v>10</v>
      </c>
      <c r="L857" s="44">
        <v>10</v>
      </c>
      <c r="M857" s="45" t="e">
        <f>IF(Table26[[#This Row],[جایگاه سازمانی]]="عملیاتی",(Table26[[#This Row],[تعداد ماموریت شهری]]/7+Table26[[#This Row],[تعداد ماموریت جاده ای]]/3)*0.1+1,0)</f>
        <v>#N/A</v>
      </c>
      <c r="N857" s="45" t="e">
        <f ca="1">IF(Table26[[#This Row],[جایگاه سازمانی]]="دیسپچ",OFFSET(TblDispatch[[#Headers],[امتیاز]],MATCH(Table26[[#This Row],[تعداد تماس در دوره]]/'تنظیمات دوره'!$B$3,TblDispatch[کف],1),0)*'تنظیمات دوره'!$B$3,0)</f>
        <v>#N/A</v>
      </c>
      <c r="O857" s="45" t="e">
        <f>IF(Table26[[#This Row],[جایگاه سازمانی]]="ستاد",(Table26[[#This Row],[تعداد بازدید میدانی در دوره]]/2+Table26[[#This Row],[تعداد فرماندهی حادثه در دوره]])*0.1+1,0)</f>
        <v>#N/A</v>
      </c>
      <c r="P857" s="45" t="e">
        <f>SUM(Table26[[#This Row],[عملکرد دوره عملیاتی]:[عملکرد دوره ستادی]])</f>
        <v>#N/A</v>
      </c>
      <c r="Q857" s="43">
        <v>100</v>
      </c>
      <c r="R857" s="43">
        <f ca="1">OFFSET(Table10[[#Headers],[امتیاز]],MATCH(Table26[[#This Row],[رضایت]],Table10[کف],1),0)</f>
        <v>5</v>
      </c>
      <c r="S857" s="104" t="e">
        <f ca="1">(VLOOKUP(Table26[[#This Row],[شماره پرسنلی]],Table1[#All],16,FALSE)+Table26[[#This Row],[امتیاز کارکرد]]+Table26[[#This Row],[امتیاز رضایت]])*Table26[[#This Row],[رتبه کارمند]]*Table26[[#This Row],[امتیاز عملکرد]]</f>
        <v>#N/A</v>
      </c>
      <c r="T857" s="50" t="e">
        <f ca="1">ROUND(Table26[[#This Row],[امتیاز نهایی]]*'تنظیمات دوره'!$B$6,0)</f>
        <v>#N/A</v>
      </c>
      <c r="U857" s="43"/>
    </row>
    <row r="858" spans="1:21" x14ac:dyDescent="0.15">
      <c r="A858" s="42">
        <v>856</v>
      </c>
      <c r="B858" s="38"/>
      <c r="C858" s="36" t="e">
        <f>VLOOKUP(Table26[[#This Row],[شماره پرسنلی]],Table1[[شماره پرسنلی]:[نام خانوادگی]],2,FALSE)&amp; " " &amp; VLOOKUP(Table26[[#This Row],[شماره پرسنلی]],Table1[[شماره پرسنلی]:[نام خانوادگی]],3,FALSE)</f>
        <v>#N/A</v>
      </c>
      <c r="D858" s="39" t="e">
        <f>VLOOKUP(Table26[[#This Row],[شماره پرسنلی]],Table1[#All],7,FALSE)</f>
        <v>#N/A</v>
      </c>
      <c r="E858" s="43">
        <v>1</v>
      </c>
      <c r="F858" s="44">
        <v>510</v>
      </c>
      <c r="G858" s="46">
        <f>Table26[[#This Row],[کارکرد دوره (ساعت)]]/8*'جداول پایه'!$B$24</f>
        <v>6.375</v>
      </c>
      <c r="H858" s="44">
        <v>0</v>
      </c>
      <c r="I858" s="44">
        <v>0</v>
      </c>
      <c r="J858" s="44">
        <v>0</v>
      </c>
      <c r="K858" s="44">
        <v>15</v>
      </c>
      <c r="L858" s="44">
        <v>10</v>
      </c>
      <c r="M858" s="45" t="e">
        <f>IF(Table26[[#This Row],[جایگاه سازمانی]]="عملیاتی",(Table26[[#This Row],[تعداد ماموریت شهری]]/7+Table26[[#This Row],[تعداد ماموریت جاده ای]]/3)*0.1+1,0)</f>
        <v>#N/A</v>
      </c>
      <c r="N858" s="45" t="e">
        <f ca="1">IF(Table26[[#This Row],[جایگاه سازمانی]]="دیسپچ",OFFSET(TblDispatch[[#Headers],[امتیاز]],MATCH(Table26[[#This Row],[تعداد تماس در دوره]]/'تنظیمات دوره'!$B$3,TblDispatch[کف],1),0)*'تنظیمات دوره'!$B$3,0)</f>
        <v>#N/A</v>
      </c>
      <c r="O858" s="45" t="e">
        <f>IF(Table26[[#This Row],[جایگاه سازمانی]]="ستاد",(Table26[[#This Row],[تعداد بازدید میدانی در دوره]]/2+Table26[[#This Row],[تعداد فرماندهی حادثه در دوره]])*0.1+1,0)</f>
        <v>#N/A</v>
      </c>
      <c r="P858" s="45" t="e">
        <f>SUM(Table26[[#This Row],[عملکرد دوره عملیاتی]:[عملکرد دوره ستادی]])</f>
        <v>#N/A</v>
      </c>
      <c r="Q858" s="43">
        <v>100</v>
      </c>
      <c r="R858" s="43">
        <f ca="1">OFFSET(Table10[[#Headers],[امتیاز]],MATCH(Table26[[#This Row],[رضایت]],Table10[کف],1),0)</f>
        <v>5</v>
      </c>
      <c r="S858" s="104" t="e">
        <f ca="1">(VLOOKUP(Table26[[#This Row],[شماره پرسنلی]],Table1[#All],16,FALSE)+Table26[[#This Row],[امتیاز کارکرد]]+Table26[[#This Row],[امتیاز رضایت]])*Table26[[#This Row],[رتبه کارمند]]*Table26[[#This Row],[امتیاز عملکرد]]</f>
        <v>#N/A</v>
      </c>
      <c r="T858" s="50" t="e">
        <f ca="1">ROUND(Table26[[#This Row],[امتیاز نهایی]]*'تنظیمات دوره'!$B$6,0)</f>
        <v>#N/A</v>
      </c>
      <c r="U858" s="43"/>
    </row>
    <row r="859" spans="1:21" x14ac:dyDescent="0.15">
      <c r="A859" s="42">
        <v>857</v>
      </c>
      <c r="B859" s="38"/>
      <c r="C859" s="36" t="e">
        <f>VLOOKUP(Table26[[#This Row],[شماره پرسنلی]],Table1[[شماره پرسنلی]:[نام خانوادگی]],2,FALSE)&amp; " " &amp; VLOOKUP(Table26[[#This Row],[شماره پرسنلی]],Table1[[شماره پرسنلی]:[نام خانوادگی]],3,FALSE)</f>
        <v>#N/A</v>
      </c>
      <c r="D859" s="39" t="e">
        <f>VLOOKUP(Table26[[#This Row],[شماره پرسنلی]],Table1[#All],7,FALSE)</f>
        <v>#N/A</v>
      </c>
      <c r="E859" s="43">
        <v>1</v>
      </c>
      <c r="F859" s="44">
        <v>501</v>
      </c>
      <c r="G859" s="46">
        <f>Table26[[#This Row],[کارکرد دوره (ساعت)]]/8*'جداول پایه'!$B$24</f>
        <v>6.2625000000000002</v>
      </c>
      <c r="H859" s="44">
        <v>0</v>
      </c>
      <c r="I859" s="44">
        <v>0</v>
      </c>
      <c r="J859" s="44">
        <v>0</v>
      </c>
      <c r="K859" s="44">
        <v>12</v>
      </c>
      <c r="L859" s="44">
        <v>10</v>
      </c>
      <c r="M859" s="45" t="e">
        <f>IF(Table26[[#This Row],[جایگاه سازمانی]]="عملیاتی",(Table26[[#This Row],[تعداد ماموریت شهری]]/7+Table26[[#This Row],[تعداد ماموریت جاده ای]]/3)*0.1+1,0)</f>
        <v>#N/A</v>
      </c>
      <c r="N859" s="45" t="e">
        <f ca="1">IF(Table26[[#This Row],[جایگاه سازمانی]]="دیسپچ",OFFSET(TblDispatch[[#Headers],[امتیاز]],MATCH(Table26[[#This Row],[تعداد تماس در دوره]]/'تنظیمات دوره'!$B$3,TblDispatch[کف],1),0)*'تنظیمات دوره'!$B$3,0)</f>
        <v>#N/A</v>
      </c>
      <c r="O859" s="45" t="e">
        <f>IF(Table26[[#This Row],[جایگاه سازمانی]]="ستاد",(Table26[[#This Row],[تعداد بازدید میدانی در دوره]]/2+Table26[[#This Row],[تعداد فرماندهی حادثه در دوره]])*0.1+1,0)</f>
        <v>#N/A</v>
      </c>
      <c r="P859" s="45" t="e">
        <f>SUM(Table26[[#This Row],[عملکرد دوره عملیاتی]:[عملکرد دوره ستادی]])</f>
        <v>#N/A</v>
      </c>
      <c r="Q859" s="43">
        <v>100</v>
      </c>
      <c r="R859" s="43">
        <f ca="1">OFFSET(Table10[[#Headers],[امتیاز]],MATCH(Table26[[#This Row],[رضایت]],Table10[کف],1),0)</f>
        <v>5</v>
      </c>
      <c r="S859" s="104" t="e">
        <f ca="1">(VLOOKUP(Table26[[#This Row],[شماره پرسنلی]],Table1[#All],16,FALSE)+Table26[[#This Row],[امتیاز کارکرد]]+Table26[[#This Row],[امتیاز رضایت]])*Table26[[#This Row],[رتبه کارمند]]*Table26[[#This Row],[امتیاز عملکرد]]</f>
        <v>#N/A</v>
      </c>
      <c r="T859" s="50" t="e">
        <f ca="1">ROUND(Table26[[#This Row],[امتیاز نهایی]]*'تنظیمات دوره'!$B$6,0)</f>
        <v>#N/A</v>
      </c>
      <c r="U859" s="43"/>
    </row>
    <row r="860" spans="1:21" x14ac:dyDescent="0.15">
      <c r="A860" s="42">
        <v>858</v>
      </c>
      <c r="B860" s="38"/>
      <c r="C860" s="36" t="e">
        <f>VLOOKUP(Table26[[#This Row],[شماره پرسنلی]],Table1[[شماره پرسنلی]:[نام خانوادگی]],2,FALSE)&amp; " " &amp; VLOOKUP(Table26[[#This Row],[شماره پرسنلی]],Table1[[شماره پرسنلی]:[نام خانوادگی]],3,FALSE)</f>
        <v>#N/A</v>
      </c>
      <c r="D860" s="39" t="e">
        <f>VLOOKUP(Table26[[#This Row],[شماره پرسنلی]],Table1[#All],7,FALSE)</f>
        <v>#N/A</v>
      </c>
      <c r="E860" s="43">
        <v>1</v>
      </c>
      <c r="F860" s="44">
        <v>501</v>
      </c>
      <c r="G860" s="46">
        <f>Table26[[#This Row],[کارکرد دوره (ساعت)]]/8*'جداول پایه'!$B$24</f>
        <v>6.2625000000000002</v>
      </c>
      <c r="H860" s="44">
        <v>0</v>
      </c>
      <c r="I860" s="44">
        <v>0</v>
      </c>
      <c r="J860" s="44">
        <v>0</v>
      </c>
      <c r="K860" s="44">
        <v>13</v>
      </c>
      <c r="L860" s="44">
        <v>10</v>
      </c>
      <c r="M860" s="45" t="e">
        <f>IF(Table26[[#This Row],[جایگاه سازمانی]]="عملیاتی",(Table26[[#This Row],[تعداد ماموریت شهری]]/7+Table26[[#This Row],[تعداد ماموریت جاده ای]]/3)*0.1+1,0)</f>
        <v>#N/A</v>
      </c>
      <c r="N860" s="45" t="e">
        <f ca="1">IF(Table26[[#This Row],[جایگاه سازمانی]]="دیسپچ",OFFSET(TblDispatch[[#Headers],[امتیاز]],MATCH(Table26[[#This Row],[تعداد تماس در دوره]]/'تنظیمات دوره'!$B$3,TblDispatch[کف],1),0)*'تنظیمات دوره'!$B$3,0)</f>
        <v>#N/A</v>
      </c>
      <c r="O860" s="45" t="e">
        <f>IF(Table26[[#This Row],[جایگاه سازمانی]]="ستاد",(Table26[[#This Row],[تعداد بازدید میدانی در دوره]]/2+Table26[[#This Row],[تعداد فرماندهی حادثه در دوره]])*0.1+1,0)</f>
        <v>#N/A</v>
      </c>
      <c r="P860" s="45" t="e">
        <f>SUM(Table26[[#This Row],[عملکرد دوره عملیاتی]:[عملکرد دوره ستادی]])</f>
        <v>#N/A</v>
      </c>
      <c r="Q860" s="43">
        <v>100</v>
      </c>
      <c r="R860" s="43">
        <f ca="1">OFFSET(Table10[[#Headers],[امتیاز]],MATCH(Table26[[#This Row],[رضایت]],Table10[کف],1),0)</f>
        <v>5</v>
      </c>
      <c r="S860" s="104" t="e">
        <f ca="1">(VLOOKUP(Table26[[#This Row],[شماره پرسنلی]],Table1[#All],16,FALSE)+Table26[[#This Row],[امتیاز کارکرد]]+Table26[[#This Row],[امتیاز رضایت]])*Table26[[#This Row],[رتبه کارمند]]*Table26[[#This Row],[امتیاز عملکرد]]</f>
        <v>#N/A</v>
      </c>
      <c r="T860" s="50" t="e">
        <f ca="1">ROUND(Table26[[#This Row],[امتیاز نهایی]]*'تنظیمات دوره'!$B$6,0)</f>
        <v>#N/A</v>
      </c>
      <c r="U860" s="43"/>
    </row>
    <row r="861" spans="1:21" x14ac:dyDescent="0.15">
      <c r="A861" s="42">
        <v>859</v>
      </c>
      <c r="B861" s="38"/>
      <c r="C861" s="36" t="e">
        <f>VLOOKUP(Table26[[#This Row],[شماره پرسنلی]],Table1[[شماره پرسنلی]:[نام خانوادگی]],2,FALSE)&amp; " " &amp; VLOOKUP(Table26[[#This Row],[شماره پرسنلی]],Table1[[شماره پرسنلی]:[نام خانوادگی]],3,FALSE)</f>
        <v>#N/A</v>
      </c>
      <c r="D861" s="39" t="e">
        <f>VLOOKUP(Table26[[#This Row],[شماره پرسنلی]],Table1[#All],7,FALSE)</f>
        <v>#N/A</v>
      </c>
      <c r="E861" s="43">
        <v>1</v>
      </c>
      <c r="F861" s="44">
        <v>780</v>
      </c>
      <c r="G861" s="46">
        <f>Table26[[#This Row],[کارکرد دوره (ساعت)]]/8*'جداول پایه'!$B$24</f>
        <v>9.75</v>
      </c>
      <c r="H861" s="44">
        <v>0</v>
      </c>
      <c r="I861" s="44">
        <v>0</v>
      </c>
      <c r="J861" s="44">
        <v>0</v>
      </c>
      <c r="K861" s="44">
        <v>15</v>
      </c>
      <c r="L861" s="44">
        <v>10</v>
      </c>
      <c r="M861" s="45" t="e">
        <f>IF(Table26[[#This Row],[جایگاه سازمانی]]="عملیاتی",(Table26[[#This Row],[تعداد ماموریت شهری]]/7+Table26[[#This Row],[تعداد ماموریت جاده ای]]/3)*0.1+1,0)</f>
        <v>#N/A</v>
      </c>
      <c r="N861" s="45" t="e">
        <f ca="1">IF(Table26[[#This Row],[جایگاه سازمانی]]="دیسپچ",OFFSET(TblDispatch[[#Headers],[امتیاز]],MATCH(Table26[[#This Row],[تعداد تماس در دوره]]/'تنظیمات دوره'!$B$3,TblDispatch[کف],1),0)*'تنظیمات دوره'!$B$3,0)</f>
        <v>#N/A</v>
      </c>
      <c r="O861" s="45" t="e">
        <f>IF(Table26[[#This Row],[جایگاه سازمانی]]="ستاد",(Table26[[#This Row],[تعداد بازدید میدانی در دوره]]/2+Table26[[#This Row],[تعداد فرماندهی حادثه در دوره]])*0.1+1,0)</f>
        <v>#N/A</v>
      </c>
      <c r="P861" s="45" t="e">
        <f>SUM(Table26[[#This Row],[عملکرد دوره عملیاتی]:[عملکرد دوره ستادی]])</f>
        <v>#N/A</v>
      </c>
      <c r="Q861" s="43">
        <v>100</v>
      </c>
      <c r="R861" s="43">
        <f ca="1">OFFSET(Table10[[#Headers],[امتیاز]],MATCH(Table26[[#This Row],[رضایت]],Table10[کف],1),0)</f>
        <v>5</v>
      </c>
      <c r="S861" s="104" t="e">
        <f ca="1">(VLOOKUP(Table26[[#This Row],[شماره پرسنلی]],Table1[#All],16,FALSE)+Table26[[#This Row],[امتیاز کارکرد]]+Table26[[#This Row],[امتیاز رضایت]])*Table26[[#This Row],[رتبه کارمند]]*Table26[[#This Row],[امتیاز عملکرد]]</f>
        <v>#N/A</v>
      </c>
      <c r="T861" s="50" t="e">
        <f ca="1">ROUND(Table26[[#This Row],[امتیاز نهایی]]*'تنظیمات دوره'!$B$6,0)</f>
        <v>#N/A</v>
      </c>
      <c r="U861" s="43"/>
    </row>
    <row r="862" spans="1:21" x14ac:dyDescent="0.15">
      <c r="A862" s="42">
        <v>860</v>
      </c>
      <c r="B862" s="38"/>
      <c r="C862" s="36" t="e">
        <f>VLOOKUP(Table26[[#This Row],[شماره پرسنلی]],Table1[[شماره پرسنلی]:[نام خانوادگی]],2,FALSE)&amp; " " &amp; VLOOKUP(Table26[[#This Row],[شماره پرسنلی]],Table1[[شماره پرسنلی]:[نام خانوادگی]],3,FALSE)</f>
        <v>#N/A</v>
      </c>
      <c r="D862" s="39" t="e">
        <f>VLOOKUP(Table26[[#This Row],[شماره پرسنلی]],Table1[#All],7,FALSE)</f>
        <v>#N/A</v>
      </c>
      <c r="E862" s="43">
        <v>1</v>
      </c>
      <c r="F862" s="44">
        <v>756</v>
      </c>
      <c r="G862" s="46">
        <f>Table26[[#This Row],[کارکرد دوره (ساعت)]]/8*'جداول پایه'!$B$24</f>
        <v>9.4500000000000011</v>
      </c>
      <c r="H862" s="44">
        <v>0</v>
      </c>
      <c r="I862" s="44">
        <v>0</v>
      </c>
      <c r="J862" s="44">
        <v>0</v>
      </c>
      <c r="K862" s="44">
        <v>10</v>
      </c>
      <c r="L862" s="44">
        <v>10</v>
      </c>
      <c r="M862" s="45" t="e">
        <f>IF(Table26[[#This Row],[جایگاه سازمانی]]="عملیاتی",(Table26[[#This Row],[تعداد ماموریت شهری]]/7+Table26[[#This Row],[تعداد ماموریت جاده ای]]/3)*0.1+1,0)</f>
        <v>#N/A</v>
      </c>
      <c r="N862" s="45" t="e">
        <f ca="1">IF(Table26[[#This Row],[جایگاه سازمانی]]="دیسپچ",OFFSET(TblDispatch[[#Headers],[امتیاز]],MATCH(Table26[[#This Row],[تعداد تماس در دوره]]/'تنظیمات دوره'!$B$3,TblDispatch[کف],1),0)*'تنظیمات دوره'!$B$3,0)</f>
        <v>#N/A</v>
      </c>
      <c r="O862" s="45" t="e">
        <f>IF(Table26[[#This Row],[جایگاه سازمانی]]="ستاد",(Table26[[#This Row],[تعداد بازدید میدانی در دوره]]/2+Table26[[#This Row],[تعداد فرماندهی حادثه در دوره]])*0.1+1,0)</f>
        <v>#N/A</v>
      </c>
      <c r="P862" s="45" t="e">
        <f>SUM(Table26[[#This Row],[عملکرد دوره عملیاتی]:[عملکرد دوره ستادی]])</f>
        <v>#N/A</v>
      </c>
      <c r="Q862" s="43">
        <v>100</v>
      </c>
      <c r="R862" s="43">
        <f ca="1">OFFSET(Table10[[#Headers],[امتیاز]],MATCH(Table26[[#This Row],[رضایت]],Table10[کف],1),0)</f>
        <v>5</v>
      </c>
      <c r="S862" s="104" t="e">
        <f ca="1">(VLOOKUP(Table26[[#This Row],[شماره پرسنلی]],Table1[#All],16,FALSE)+Table26[[#This Row],[امتیاز کارکرد]]+Table26[[#This Row],[امتیاز رضایت]])*Table26[[#This Row],[رتبه کارمند]]*Table26[[#This Row],[امتیاز عملکرد]]</f>
        <v>#N/A</v>
      </c>
      <c r="T862" s="50" t="e">
        <f ca="1">ROUND(Table26[[#This Row],[امتیاز نهایی]]*'تنظیمات دوره'!$B$6,0)</f>
        <v>#N/A</v>
      </c>
      <c r="U862" s="43"/>
    </row>
    <row r="863" spans="1:21" x14ac:dyDescent="0.15">
      <c r="A863" s="42">
        <v>861</v>
      </c>
      <c r="B863" s="38"/>
      <c r="C863" s="36" t="e">
        <f>VLOOKUP(Table26[[#This Row],[شماره پرسنلی]],Table1[[شماره پرسنلی]:[نام خانوادگی]],2,FALSE)&amp; " " &amp; VLOOKUP(Table26[[#This Row],[شماره پرسنلی]],Table1[[شماره پرسنلی]:[نام خانوادگی]],3,FALSE)</f>
        <v>#N/A</v>
      </c>
      <c r="D863" s="39" t="e">
        <f>VLOOKUP(Table26[[#This Row],[شماره پرسنلی]],Table1[#All],7,FALSE)</f>
        <v>#N/A</v>
      </c>
      <c r="E863" s="43">
        <v>1</v>
      </c>
      <c r="F863" s="44">
        <v>595</v>
      </c>
      <c r="G863" s="46">
        <f>Table26[[#This Row],[کارکرد دوره (ساعت)]]/8*'جداول پایه'!$B$24</f>
        <v>7.4375</v>
      </c>
      <c r="H863" s="44">
        <v>0</v>
      </c>
      <c r="I863" s="44">
        <v>0</v>
      </c>
      <c r="J863" s="44">
        <v>0</v>
      </c>
      <c r="K863" s="44">
        <v>10</v>
      </c>
      <c r="L863" s="44">
        <v>10</v>
      </c>
      <c r="M863" s="45" t="e">
        <f>IF(Table26[[#This Row],[جایگاه سازمانی]]="عملیاتی",(Table26[[#This Row],[تعداد ماموریت شهری]]/7+Table26[[#This Row],[تعداد ماموریت جاده ای]]/3)*0.1+1,0)</f>
        <v>#N/A</v>
      </c>
      <c r="N863" s="45" t="e">
        <f ca="1">IF(Table26[[#This Row],[جایگاه سازمانی]]="دیسپچ",OFFSET(TblDispatch[[#Headers],[امتیاز]],MATCH(Table26[[#This Row],[تعداد تماس در دوره]]/'تنظیمات دوره'!$B$3,TblDispatch[کف],1),0)*'تنظیمات دوره'!$B$3,0)</f>
        <v>#N/A</v>
      </c>
      <c r="O863" s="45" t="e">
        <f>IF(Table26[[#This Row],[جایگاه سازمانی]]="ستاد",(Table26[[#This Row],[تعداد بازدید میدانی در دوره]]/2+Table26[[#This Row],[تعداد فرماندهی حادثه در دوره]])*0.1+1,0)</f>
        <v>#N/A</v>
      </c>
      <c r="P863" s="45" t="e">
        <f>SUM(Table26[[#This Row],[عملکرد دوره عملیاتی]:[عملکرد دوره ستادی]])</f>
        <v>#N/A</v>
      </c>
      <c r="Q863" s="43">
        <v>100</v>
      </c>
      <c r="R863" s="43">
        <f ca="1">OFFSET(Table10[[#Headers],[امتیاز]],MATCH(Table26[[#This Row],[رضایت]],Table10[کف],1),0)</f>
        <v>5</v>
      </c>
      <c r="S863" s="104" t="e">
        <f ca="1">(VLOOKUP(Table26[[#This Row],[شماره پرسنلی]],Table1[#All],16,FALSE)+Table26[[#This Row],[امتیاز کارکرد]]+Table26[[#This Row],[امتیاز رضایت]])*Table26[[#This Row],[رتبه کارمند]]*Table26[[#This Row],[امتیاز عملکرد]]</f>
        <v>#N/A</v>
      </c>
      <c r="T863" s="50" t="e">
        <f ca="1">ROUND(Table26[[#This Row],[امتیاز نهایی]]*'تنظیمات دوره'!$B$6,0)</f>
        <v>#N/A</v>
      </c>
      <c r="U863" s="43"/>
    </row>
    <row r="864" spans="1:21" x14ac:dyDescent="0.15">
      <c r="A864" s="42">
        <v>862</v>
      </c>
      <c r="B864" s="38"/>
      <c r="C864" s="36" t="e">
        <f>VLOOKUP(Table26[[#This Row],[شماره پرسنلی]],Table1[[شماره پرسنلی]:[نام خانوادگی]],2,FALSE)&amp; " " &amp; VLOOKUP(Table26[[#This Row],[شماره پرسنلی]],Table1[[شماره پرسنلی]:[نام خانوادگی]],3,FALSE)</f>
        <v>#N/A</v>
      </c>
      <c r="D864" s="39" t="e">
        <f>VLOOKUP(Table26[[#This Row],[شماره پرسنلی]],Table1[#All],7,FALSE)</f>
        <v>#N/A</v>
      </c>
      <c r="E864" s="43">
        <v>1</v>
      </c>
      <c r="F864" s="44">
        <v>480</v>
      </c>
      <c r="G864" s="46">
        <f>Table26[[#This Row],[کارکرد دوره (ساعت)]]/8*'جداول پایه'!$B$24</f>
        <v>6</v>
      </c>
      <c r="H864" s="44">
        <v>0</v>
      </c>
      <c r="I864" s="44">
        <v>0</v>
      </c>
      <c r="J864" s="44">
        <v>0</v>
      </c>
      <c r="K864" s="44">
        <v>10</v>
      </c>
      <c r="L864" s="44">
        <v>10</v>
      </c>
      <c r="M864" s="45" t="e">
        <f>IF(Table26[[#This Row],[جایگاه سازمانی]]="عملیاتی",(Table26[[#This Row],[تعداد ماموریت شهری]]/7+Table26[[#This Row],[تعداد ماموریت جاده ای]]/3)*0.1+1,0)</f>
        <v>#N/A</v>
      </c>
      <c r="N864" s="45" t="e">
        <f ca="1">IF(Table26[[#This Row],[جایگاه سازمانی]]="دیسپچ",OFFSET(TblDispatch[[#Headers],[امتیاز]],MATCH(Table26[[#This Row],[تعداد تماس در دوره]]/'تنظیمات دوره'!$B$3,TblDispatch[کف],1),0)*'تنظیمات دوره'!$B$3,0)</f>
        <v>#N/A</v>
      </c>
      <c r="O864" s="45" t="e">
        <f>IF(Table26[[#This Row],[جایگاه سازمانی]]="ستاد",(Table26[[#This Row],[تعداد بازدید میدانی در دوره]]/2+Table26[[#This Row],[تعداد فرماندهی حادثه در دوره]])*0.1+1,0)</f>
        <v>#N/A</v>
      </c>
      <c r="P864" s="45" t="e">
        <f>SUM(Table26[[#This Row],[عملکرد دوره عملیاتی]:[عملکرد دوره ستادی]])</f>
        <v>#N/A</v>
      </c>
      <c r="Q864" s="43">
        <v>100</v>
      </c>
      <c r="R864" s="43">
        <f ca="1">OFFSET(Table10[[#Headers],[امتیاز]],MATCH(Table26[[#This Row],[رضایت]],Table10[کف],1),0)</f>
        <v>5</v>
      </c>
      <c r="S864" s="104" t="e">
        <f ca="1">(VLOOKUP(Table26[[#This Row],[شماره پرسنلی]],Table1[#All],16,FALSE)+Table26[[#This Row],[امتیاز کارکرد]]+Table26[[#This Row],[امتیاز رضایت]])*Table26[[#This Row],[رتبه کارمند]]*Table26[[#This Row],[امتیاز عملکرد]]</f>
        <v>#N/A</v>
      </c>
      <c r="T864" s="50" t="e">
        <f ca="1">ROUND(Table26[[#This Row],[امتیاز نهایی]]*'تنظیمات دوره'!$B$6,0)</f>
        <v>#N/A</v>
      </c>
      <c r="U864" s="43"/>
    </row>
    <row r="865" spans="1:21" x14ac:dyDescent="0.15">
      <c r="A865" s="42">
        <v>863</v>
      </c>
      <c r="B865" s="38"/>
      <c r="C865" s="36" t="e">
        <f>VLOOKUP(Table26[[#This Row],[شماره پرسنلی]],Table1[[شماره پرسنلی]:[نام خانوادگی]],2,FALSE)&amp; " " &amp; VLOOKUP(Table26[[#This Row],[شماره پرسنلی]],Table1[[شماره پرسنلی]:[نام خانوادگی]],3,FALSE)</f>
        <v>#N/A</v>
      </c>
      <c r="D865" s="39" t="e">
        <f>VLOOKUP(Table26[[#This Row],[شماره پرسنلی]],Table1[#All],7,FALSE)</f>
        <v>#N/A</v>
      </c>
      <c r="E865" s="43">
        <v>1</v>
      </c>
      <c r="F865" s="44">
        <v>500</v>
      </c>
      <c r="G865" s="46">
        <f>Table26[[#This Row],[کارکرد دوره (ساعت)]]/8*'جداول پایه'!$B$24</f>
        <v>6.25</v>
      </c>
      <c r="H865" s="44">
        <v>0</v>
      </c>
      <c r="I865" s="44">
        <v>0</v>
      </c>
      <c r="J865" s="44">
        <v>0</v>
      </c>
      <c r="K865" s="44">
        <v>5</v>
      </c>
      <c r="L865" s="44">
        <v>10</v>
      </c>
      <c r="M865" s="45" t="e">
        <f>IF(Table26[[#This Row],[جایگاه سازمانی]]="عملیاتی",(Table26[[#This Row],[تعداد ماموریت شهری]]/7+Table26[[#This Row],[تعداد ماموریت جاده ای]]/3)*0.1+1,0)</f>
        <v>#N/A</v>
      </c>
      <c r="N865" s="45" t="e">
        <f ca="1">IF(Table26[[#This Row],[جایگاه سازمانی]]="دیسپچ",OFFSET(TblDispatch[[#Headers],[امتیاز]],MATCH(Table26[[#This Row],[تعداد تماس در دوره]]/'تنظیمات دوره'!$B$3,TblDispatch[کف],1),0)*'تنظیمات دوره'!$B$3,0)</f>
        <v>#N/A</v>
      </c>
      <c r="O865" s="45" t="e">
        <f>IF(Table26[[#This Row],[جایگاه سازمانی]]="ستاد",(Table26[[#This Row],[تعداد بازدید میدانی در دوره]]/2+Table26[[#This Row],[تعداد فرماندهی حادثه در دوره]])*0.1+1,0)</f>
        <v>#N/A</v>
      </c>
      <c r="P865" s="45" t="e">
        <f>SUM(Table26[[#This Row],[عملکرد دوره عملیاتی]:[عملکرد دوره ستادی]])</f>
        <v>#N/A</v>
      </c>
      <c r="Q865" s="43">
        <v>95</v>
      </c>
      <c r="R865" s="43">
        <f ca="1">OFFSET(Table10[[#Headers],[امتیاز]],MATCH(Table26[[#This Row],[رضایت]],Table10[کف],1),0)</f>
        <v>5</v>
      </c>
      <c r="S865" s="104" t="e">
        <f ca="1">(VLOOKUP(Table26[[#This Row],[شماره پرسنلی]],Table1[#All],16,FALSE)+Table26[[#This Row],[امتیاز کارکرد]]+Table26[[#This Row],[امتیاز رضایت]])*Table26[[#This Row],[رتبه کارمند]]*Table26[[#This Row],[امتیاز عملکرد]]</f>
        <v>#N/A</v>
      </c>
      <c r="T865" s="50" t="e">
        <f ca="1">ROUND(Table26[[#This Row],[امتیاز نهایی]]*'تنظیمات دوره'!$B$6,0)</f>
        <v>#N/A</v>
      </c>
      <c r="U865" s="43"/>
    </row>
    <row r="866" spans="1:21" x14ac:dyDescent="0.15">
      <c r="A866" s="42">
        <v>864</v>
      </c>
      <c r="B866" s="38"/>
      <c r="C866" s="36" t="e">
        <f>VLOOKUP(Table26[[#This Row],[شماره پرسنلی]],Table1[[شماره پرسنلی]:[نام خانوادگی]],2,FALSE)&amp; " " &amp; VLOOKUP(Table26[[#This Row],[شماره پرسنلی]],Table1[[شماره پرسنلی]:[نام خانوادگی]],3,FALSE)</f>
        <v>#N/A</v>
      </c>
      <c r="D866" s="39" t="e">
        <f>VLOOKUP(Table26[[#This Row],[شماره پرسنلی]],Table1[#All],7,FALSE)</f>
        <v>#N/A</v>
      </c>
      <c r="E866" s="43">
        <v>1</v>
      </c>
      <c r="F866" s="44">
        <v>485</v>
      </c>
      <c r="G866" s="46">
        <f>Table26[[#This Row],[کارکرد دوره (ساعت)]]/8*'جداول پایه'!$B$24</f>
        <v>6.0625</v>
      </c>
      <c r="H866" s="44">
        <v>0</v>
      </c>
      <c r="I866" s="44">
        <v>0</v>
      </c>
      <c r="J866" s="44">
        <v>0</v>
      </c>
      <c r="K866" s="44">
        <v>5</v>
      </c>
      <c r="L866" s="44">
        <v>10</v>
      </c>
      <c r="M866" s="45" t="e">
        <f>IF(Table26[[#This Row],[جایگاه سازمانی]]="عملیاتی",(Table26[[#This Row],[تعداد ماموریت شهری]]/7+Table26[[#This Row],[تعداد ماموریت جاده ای]]/3)*0.1+1,0)</f>
        <v>#N/A</v>
      </c>
      <c r="N866" s="45" t="e">
        <f ca="1">IF(Table26[[#This Row],[جایگاه سازمانی]]="دیسپچ",OFFSET(TblDispatch[[#Headers],[امتیاز]],MATCH(Table26[[#This Row],[تعداد تماس در دوره]]/'تنظیمات دوره'!$B$3,TblDispatch[کف],1),0)*'تنظیمات دوره'!$B$3,0)</f>
        <v>#N/A</v>
      </c>
      <c r="O866" s="45" t="e">
        <f>IF(Table26[[#This Row],[جایگاه سازمانی]]="ستاد",(Table26[[#This Row],[تعداد بازدید میدانی در دوره]]/2+Table26[[#This Row],[تعداد فرماندهی حادثه در دوره]])*0.1+1,0)</f>
        <v>#N/A</v>
      </c>
      <c r="P866" s="45" t="e">
        <f>SUM(Table26[[#This Row],[عملکرد دوره عملیاتی]:[عملکرد دوره ستادی]])</f>
        <v>#N/A</v>
      </c>
      <c r="Q866" s="43">
        <v>95</v>
      </c>
      <c r="R866" s="43">
        <f ca="1">OFFSET(Table10[[#Headers],[امتیاز]],MATCH(Table26[[#This Row],[رضایت]],Table10[کف],1),0)</f>
        <v>5</v>
      </c>
      <c r="S866" s="104" t="e">
        <f ca="1">(VLOOKUP(Table26[[#This Row],[شماره پرسنلی]],Table1[#All],16,FALSE)+Table26[[#This Row],[امتیاز کارکرد]]+Table26[[#This Row],[امتیاز رضایت]])*Table26[[#This Row],[رتبه کارمند]]*Table26[[#This Row],[امتیاز عملکرد]]</f>
        <v>#N/A</v>
      </c>
      <c r="T866" s="50" t="e">
        <f ca="1">ROUND(Table26[[#This Row],[امتیاز نهایی]]*'تنظیمات دوره'!$B$6,0)</f>
        <v>#N/A</v>
      </c>
      <c r="U866" s="43"/>
    </row>
    <row r="867" spans="1:21" x14ac:dyDescent="0.15">
      <c r="A867" s="42">
        <v>865</v>
      </c>
      <c r="B867" s="38"/>
      <c r="C867" s="36" t="e">
        <f>VLOOKUP(Table26[[#This Row],[شماره پرسنلی]],Table1[[شماره پرسنلی]:[نام خانوادگی]],2,FALSE)&amp; " " &amp; VLOOKUP(Table26[[#This Row],[شماره پرسنلی]],Table1[[شماره پرسنلی]:[نام خانوادگی]],3,FALSE)</f>
        <v>#N/A</v>
      </c>
      <c r="D867" s="39" t="e">
        <f>VLOOKUP(Table26[[#This Row],[شماره پرسنلی]],Table1[#All],7,FALSE)</f>
        <v>#N/A</v>
      </c>
      <c r="E867" s="43">
        <v>1</v>
      </c>
      <c r="F867" s="44">
        <v>480</v>
      </c>
      <c r="G867" s="46">
        <f>Table26[[#This Row],[کارکرد دوره (ساعت)]]/8*'جداول پایه'!$B$24</f>
        <v>6</v>
      </c>
      <c r="H867" s="44">
        <v>0</v>
      </c>
      <c r="I867" s="44">
        <v>0</v>
      </c>
      <c r="J867" s="44">
        <v>0</v>
      </c>
      <c r="K867" s="44">
        <v>10</v>
      </c>
      <c r="L867" s="44">
        <v>10</v>
      </c>
      <c r="M867" s="45" t="e">
        <f>IF(Table26[[#This Row],[جایگاه سازمانی]]="عملیاتی",(Table26[[#This Row],[تعداد ماموریت شهری]]/7+Table26[[#This Row],[تعداد ماموریت جاده ای]]/3)*0.1+1,0)</f>
        <v>#N/A</v>
      </c>
      <c r="N867" s="45" t="e">
        <f ca="1">IF(Table26[[#This Row],[جایگاه سازمانی]]="دیسپچ",OFFSET(TblDispatch[[#Headers],[امتیاز]],MATCH(Table26[[#This Row],[تعداد تماس در دوره]]/'تنظیمات دوره'!$B$3,TblDispatch[کف],1),0)*'تنظیمات دوره'!$B$3,0)</f>
        <v>#N/A</v>
      </c>
      <c r="O867" s="45" t="e">
        <f>IF(Table26[[#This Row],[جایگاه سازمانی]]="ستاد",(Table26[[#This Row],[تعداد بازدید میدانی در دوره]]/2+Table26[[#This Row],[تعداد فرماندهی حادثه در دوره]])*0.1+1,0)</f>
        <v>#N/A</v>
      </c>
      <c r="P867" s="45" t="e">
        <f>SUM(Table26[[#This Row],[عملکرد دوره عملیاتی]:[عملکرد دوره ستادی]])</f>
        <v>#N/A</v>
      </c>
      <c r="Q867" s="43">
        <v>95</v>
      </c>
      <c r="R867" s="43">
        <f ca="1">OFFSET(Table10[[#Headers],[امتیاز]],MATCH(Table26[[#This Row],[رضایت]],Table10[کف],1),0)</f>
        <v>5</v>
      </c>
      <c r="S867" s="104" t="e">
        <f ca="1">(VLOOKUP(Table26[[#This Row],[شماره پرسنلی]],Table1[#All],16,FALSE)+Table26[[#This Row],[امتیاز کارکرد]]+Table26[[#This Row],[امتیاز رضایت]])*Table26[[#This Row],[رتبه کارمند]]*Table26[[#This Row],[امتیاز عملکرد]]</f>
        <v>#N/A</v>
      </c>
      <c r="T867" s="50" t="e">
        <f ca="1">ROUND(Table26[[#This Row],[امتیاز نهایی]]*'تنظیمات دوره'!$B$6,0)</f>
        <v>#N/A</v>
      </c>
      <c r="U867" s="43"/>
    </row>
    <row r="868" spans="1:21" x14ac:dyDescent="0.15">
      <c r="A868" s="42">
        <v>866</v>
      </c>
      <c r="B868" s="38"/>
      <c r="C868" s="36" t="e">
        <f>VLOOKUP(Table26[[#This Row],[شماره پرسنلی]],Table1[[شماره پرسنلی]:[نام خانوادگی]],2,FALSE)&amp; " " &amp; VLOOKUP(Table26[[#This Row],[شماره پرسنلی]],Table1[[شماره پرسنلی]:[نام خانوادگی]],3,FALSE)</f>
        <v>#N/A</v>
      </c>
      <c r="D868" s="39" t="e">
        <f>VLOOKUP(Table26[[#This Row],[شماره پرسنلی]],Table1[#All],7,FALSE)</f>
        <v>#N/A</v>
      </c>
      <c r="E868" s="43">
        <v>1</v>
      </c>
      <c r="F868" s="44">
        <v>487</v>
      </c>
      <c r="G868" s="46">
        <f>Table26[[#This Row],[کارکرد دوره (ساعت)]]/8*'جداول پایه'!$B$24</f>
        <v>6.0875000000000004</v>
      </c>
      <c r="H868" s="44">
        <v>0</v>
      </c>
      <c r="I868" s="44">
        <v>0</v>
      </c>
      <c r="J868" s="44">
        <v>0</v>
      </c>
      <c r="K868" s="44">
        <v>5</v>
      </c>
      <c r="L868" s="44">
        <v>10</v>
      </c>
      <c r="M868" s="45" t="e">
        <f>IF(Table26[[#This Row],[جایگاه سازمانی]]="عملیاتی",(Table26[[#This Row],[تعداد ماموریت شهری]]/7+Table26[[#This Row],[تعداد ماموریت جاده ای]]/3)*0.1+1,0)</f>
        <v>#N/A</v>
      </c>
      <c r="N868" s="45" t="e">
        <f ca="1">IF(Table26[[#This Row],[جایگاه سازمانی]]="دیسپچ",OFFSET(TblDispatch[[#Headers],[امتیاز]],MATCH(Table26[[#This Row],[تعداد تماس در دوره]]/'تنظیمات دوره'!$B$3,TblDispatch[کف],1),0)*'تنظیمات دوره'!$B$3,0)</f>
        <v>#N/A</v>
      </c>
      <c r="O868" s="45" t="e">
        <f>IF(Table26[[#This Row],[جایگاه سازمانی]]="ستاد",(Table26[[#This Row],[تعداد بازدید میدانی در دوره]]/2+Table26[[#This Row],[تعداد فرماندهی حادثه در دوره]])*0.1+1,0)</f>
        <v>#N/A</v>
      </c>
      <c r="P868" s="45" t="e">
        <f>SUM(Table26[[#This Row],[عملکرد دوره عملیاتی]:[عملکرد دوره ستادی]])</f>
        <v>#N/A</v>
      </c>
      <c r="Q868" s="43">
        <v>90</v>
      </c>
      <c r="R868" s="43">
        <f ca="1">OFFSET(Table10[[#Headers],[امتیاز]],MATCH(Table26[[#This Row],[رضایت]],Table10[کف],1),0)</f>
        <v>3.6</v>
      </c>
      <c r="S868" s="104" t="e">
        <f ca="1">(VLOOKUP(Table26[[#This Row],[شماره پرسنلی]],Table1[#All],16,FALSE)+Table26[[#This Row],[امتیاز کارکرد]]+Table26[[#This Row],[امتیاز رضایت]])*Table26[[#This Row],[رتبه کارمند]]*Table26[[#This Row],[امتیاز عملکرد]]</f>
        <v>#N/A</v>
      </c>
      <c r="T868" s="50" t="e">
        <f ca="1">ROUND(Table26[[#This Row],[امتیاز نهایی]]*'تنظیمات دوره'!$B$6,0)</f>
        <v>#N/A</v>
      </c>
      <c r="U868" s="43"/>
    </row>
    <row r="869" spans="1:21" s="54" customFormat="1" x14ac:dyDescent="0.15">
      <c r="A869" s="42">
        <v>867</v>
      </c>
      <c r="B869" s="38"/>
      <c r="C869" s="36" t="e">
        <f>VLOOKUP(Table26[[#This Row],[شماره پرسنلی]],Table1[[شماره پرسنلی]:[نام خانوادگی]],2,FALSE)&amp; " " &amp; VLOOKUP(Table26[[#This Row],[شماره پرسنلی]],Table1[[شماره پرسنلی]:[نام خانوادگی]],3,FALSE)</f>
        <v>#N/A</v>
      </c>
      <c r="D869" s="39" t="e">
        <f>VLOOKUP(Table26[[#This Row],[شماره پرسنلی]],Table1[#All],7,FALSE)</f>
        <v>#N/A</v>
      </c>
      <c r="E869" s="43">
        <v>1</v>
      </c>
      <c r="F869" s="44">
        <v>620</v>
      </c>
      <c r="G869" s="46">
        <f>Table26[[#This Row],[کارکرد دوره (ساعت)]]/8*'جداول پایه'!$B$24</f>
        <v>7.75</v>
      </c>
      <c r="H869" s="44">
        <v>0</v>
      </c>
      <c r="I869" s="44">
        <v>0</v>
      </c>
      <c r="J869" s="44">
        <v>0</v>
      </c>
      <c r="K869" s="44">
        <v>15</v>
      </c>
      <c r="L869" s="44">
        <v>10</v>
      </c>
      <c r="M869" s="45" t="e">
        <f>IF(Table26[[#This Row],[جایگاه سازمانی]]="عملیاتی",(Table26[[#This Row],[تعداد ماموریت شهری]]/7+Table26[[#This Row],[تعداد ماموریت جاده ای]]/3)*0.1+1,0)</f>
        <v>#N/A</v>
      </c>
      <c r="N869" s="45" t="e">
        <f ca="1">IF(Table26[[#This Row],[جایگاه سازمانی]]="دیسپچ",OFFSET(TblDispatch[[#Headers],[امتیاز]],MATCH(Table26[[#This Row],[تعداد تماس در دوره]]/'تنظیمات دوره'!$B$3,TblDispatch[کف],1),0)*'تنظیمات دوره'!$B$3,0)</f>
        <v>#N/A</v>
      </c>
      <c r="O869" s="45" t="e">
        <f>IF(Table26[[#This Row],[جایگاه سازمانی]]="ستاد",(Table26[[#This Row],[تعداد بازدید میدانی در دوره]]/2+Table26[[#This Row],[تعداد فرماندهی حادثه در دوره]])*0.1+1,0)</f>
        <v>#N/A</v>
      </c>
      <c r="P869" s="45" t="e">
        <f>SUM(Table26[[#This Row],[عملکرد دوره عملیاتی]:[عملکرد دوره ستادی]])</f>
        <v>#N/A</v>
      </c>
      <c r="Q869" s="43">
        <v>100</v>
      </c>
      <c r="R869" s="43">
        <f ca="1">OFFSET(Table10[[#Headers],[امتیاز]],MATCH(Table26[[#This Row],[رضایت]],Table10[کف],1),0)</f>
        <v>5</v>
      </c>
      <c r="S869" s="104" t="e">
        <f ca="1">(VLOOKUP(Table26[[#This Row],[شماره پرسنلی]],Table1[#All],16,FALSE)+Table26[[#This Row],[امتیاز کارکرد]]+Table26[[#This Row],[امتیاز رضایت]])*Table26[[#This Row],[رتبه کارمند]]*Table26[[#This Row],[امتیاز عملکرد]]</f>
        <v>#N/A</v>
      </c>
      <c r="T869" s="50" t="e">
        <f ca="1">ROUND(Table26[[#This Row],[امتیاز نهایی]]*'تنظیمات دوره'!$B$6,0)</f>
        <v>#N/A</v>
      </c>
      <c r="U869" s="43"/>
    </row>
    <row r="870" spans="1:21" s="54" customFormat="1" x14ac:dyDescent="0.15">
      <c r="A870" s="42">
        <v>868</v>
      </c>
      <c r="B870" s="93"/>
      <c r="C870" s="94" t="e">
        <f>VLOOKUP(Table26[[#This Row],[شماره پرسنلی]],Table1[[شماره پرسنلی]:[نام خانوادگی]],2,FALSE)&amp; " " &amp; VLOOKUP(Table26[[#This Row],[شماره پرسنلی]],Table1[[شماره پرسنلی]:[نام خانوادگی]],3,FALSE)</f>
        <v>#N/A</v>
      </c>
      <c r="D870" s="94" t="e">
        <f>VLOOKUP(Table26[[#This Row],[شماره پرسنلی]],Table1[#All],7,FALSE)</f>
        <v>#N/A</v>
      </c>
      <c r="E870" s="95">
        <v>1</v>
      </c>
      <c r="F870" s="96">
        <v>274</v>
      </c>
      <c r="G870" s="97">
        <f>Table26[[#This Row],[کارکرد دوره (ساعت)]]/8*'جداول پایه'!$B$24</f>
        <v>3.4250000000000003</v>
      </c>
      <c r="H870" s="96">
        <v>0</v>
      </c>
      <c r="I870" s="96">
        <v>0</v>
      </c>
      <c r="J870" s="96">
        <v>0</v>
      </c>
      <c r="K870" s="96">
        <v>0</v>
      </c>
      <c r="L870" s="96">
        <v>0</v>
      </c>
      <c r="M870" s="97" t="e">
        <f>IF(Table26[[#This Row],[جایگاه سازمانی]]="عملیاتی",(Table26[[#This Row],[تعداد ماموریت شهری]]/7+Table26[[#This Row],[تعداد ماموریت جاده ای]]/3)*0.1+1,0)</f>
        <v>#N/A</v>
      </c>
      <c r="N870" s="97" t="e">
        <f ca="1">IF(Table26[[#This Row],[جایگاه سازمانی]]="دیسپچ",OFFSET(TblDispatch[[#Headers],[امتیاز]],MATCH(Table26[[#This Row],[تعداد تماس در دوره]]/'تنظیمات دوره'!$B$3,TblDispatch[کف],1),0)*'تنظیمات دوره'!$B$3,0)</f>
        <v>#N/A</v>
      </c>
      <c r="O870" s="97" t="e">
        <f>IF(Table26[[#This Row],[جایگاه سازمانی]]="ستاد",(Table26[[#This Row],[تعداد بازدید میدانی در دوره]]/2+Table26[[#This Row],[تعداد فرماندهی حادثه در دوره]])*0.1+1,0)</f>
        <v>#N/A</v>
      </c>
      <c r="P870" s="97" t="e">
        <f>SUM(Table26[[#This Row],[عملکرد دوره عملیاتی]:[عملکرد دوره ستادی]])</f>
        <v>#N/A</v>
      </c>
      <c r="Q870" s="95">
        <v>100</v>
      </c>
      <c r="R870" s="95">
        <f ca="1">OFFSET(Table10[[#Headers],[امتیاز]],MATCH(Table26[[#This Row],[رضایت]],Table10[کف],1),0)</f>
        <v>5</v>
      </c>
      <c r="S870" s="105" t="e">
        <f ca="1">(VLOOKUP(Table26[[#This Row],[شماره پرسنلی]],Table1[#All],16,FALSE)+Table26[[#This Row],[امتیاز کارکرد]]+Table26[[#This Row],[امتیاز رضایت]])*Table26[[#This Row],[رتبه کارمند]]*Table26[[#This Row],[امتیاز عملکرد]]</f>
        <v>#N/A</v>
      </c>
      <c r="T870" s="50" t="e">
        <f ca="1">ROUND(Table26[[#This Row],[امتیاز نهایی]]*'تنظیمات دوره'!$B$6,0)</f>
        <v>#N/A</v>
      </c>
      <c r="U870" s="95"/>
    </row>
    <row r="871" spans="1:21" x14ac:dyDescent="0.15">
      <c r="A871" s="42">
        <v>869</v>
      </c>
      <c r="B871" s="93"/>
      <c r="C871" s="94" t="e">
        <f>VLOOKUP(Table26[[#This Row],[شماره پرسنلی]],Table1[[شماره پرسنلی]:[نام خانوادگی]],2,FALSE)&amp; " " &amp; VLOOKUP(Table26[[#This Row],[شماره پرسنلی]],Table1[[شماره پرسنلی]:[نام خانوادگی]],3,FALSE)</f>
        <v>#N/A</v>
      </c>
      <c r="D871" s="94" t="e">
        <f>VLOOKUP(Table26[[#This Row],[شماره پرسنلی]],Table1[#All],7,FALSE)</f>
        <v>#N/A</v>
      </c>
      <c r="E871" s="95">
        <v>1</v>
      </c>
      <c r="F871" s="96">
        <v>245</v>
      </c>
      <c r="G871" s="97">
        <f>Table26[[#This Row],[کارکرد دوره (ساعت)]]/8*'جداول پایه'!$B$24</f>
        <v>3.0625</v>
      </c>
      <c r="H871" s="96">
        <v>0</v>
      </c>
      <c r="I871" s="96">
        <v>0</v>
      </c>
      <c r="J871" s="96">
        <v>0</v>
      </c>
      <c r="K871" s="96">
        <v>0</v>
      </c>
      <c r="L871" s="96">
        <v>0</v>
      </c>
      <c r="M871" s="97" t="e">
        <f>IF(Table26[[#This Row],[جایگاه سازمانی]]="عملیاتی",(Table26[[#This Row],[تعداد ماموریت شهری]]/7+Table26[[#This Row],[تعداد ماموریت جاده ای]]/3)*0.1+1,0)</f>
        <v>#N/A</v>
      </c>
      <c r="N871" s="97" t="e">
        <f ca="1">IF(Table26[[#This Row],[جایگاه سازمانی]]="دیسپچ",OFFSET(TblDispatch[[#Headers],[امتیاز]],MATCH(Table26[[#This Row],[تعداد تماس در دوره]]/'تنظیمات دوره'!$B$3,TblDispatch[کف],1),0)*'تنظیمات دوره'!$B$3,0)</f>
        <v>#N/A</v>
      </c>
      <c r="O871" s="97" t="e">
        <f>IF(Table26[[#This Row],[جایگاه سازمانی]]="ستاد",(Table26[[#This Row],[تعداد بازدید میدانی در دوره]]/2+Table26[[#This Row],[تعداد فرماندهی حادثه در دوره]])*0.1+1,0)</f>
        <v>#N/A</v>
      </c>
      <c r="P871" s="97" t="e">
        <f>SUM(Table26[[#This Row],[عملکرد دوره عملیاتی]:[عملکرد دوره ستادی]])</f>
        <v>#N/A</v>
      </c>
      <c r="Q871" s="95">
        <v>100</v>
      </c>
      <c r="R871" s="96">
        <f ca="1">OFFSET(Table10[[#Headers],[امتیاز]],MATCH(Table26[[#This Row],[رضایت]],Table10[کف],1),0)</f>
        <v>5</v>
      </c>
      <c r="S871" s="105" t="e">
        <f ca="1">(VLOOKUP(Table26[[#This Row],[شماره پرسنلی]],Table1[#All],16,FALSE)+Table26[[#This Row],[امتیاز کارکرد]]+Table26[[#This Row],[امتیاز رضایت]])*Table26[[#This Row],[رتبه کارمند]]*Table26[[#This Row],[امتیاز عملکرد]]</f>
        <v>#N/A</v>
      </c>
      <c r="T871" s="50" t="e">
        <f ca="1">ROUND(Table26[[#This Row],[امتیاز نهایی]]*'تنظیمات دوره'!$B$6,0)</f>
        <v>#N/A</v>
      </c>
      <c r="U871" s="95"/>
    </row>
    <row r="872" spans="1:21" x14ac:dyDescent="0.15">
      <c r="A872" s="42">
        <v>870</v>
      </c>
      <c r="B872" s="93"/>
      <c r="C872" s="94" t="e">
        <f>VLOOKUP(Table26[[#This Row],[شماره پرسنلی]],Table1[[شماره پرسنلی]:[نام خانوادگی]],2,FALSE)&amp; " " &amp; VLOOKUP(Table26[[#This Row],[شماره پرسنلی]],Table1[[شماره پرسنلی]:[نام خانوادگی]],3,FALSE)</f>
        <v>#N/A</v>
      </c>
      <c r="D872" s="94" t="e">
        <f>VLOOKUP(Table26[[#This Row],[شماره پرسنلی]],Table1[#All],7,FALSE)</f>
        <v>#N/A</v>
      </c>
      <c r="E872" s="95">
        <v>1</v>
      </c>
      <c r="F872" s="96">
        <v>235</v>
      </c>
      <c r="G872" s="97">
        <f>Table26[[#This Row],[کارکرد دوره (ساعت)]]/8*'جداول پایه'!$B$24</f>
        <v>2.9375</v>
      </c>
      <c r="H872" s="96">
        <v>0</v>
      </c>
      <c r="I872" s="96">
        <v>0</v>
      </c>
      <c r="J872" s="96">
        <v>0</v>
      </c>
      <c r="K872" s="96">
        <v>0</v>
      </c>
      <c r="L872" s="96">
        <v>0</v>
      </c>
      <c r="M872" s="97" t="e">
        <f>IF(Table26[[#This Row],[جایگاه سازمانی]]="عملیاتی",(Table26[[#This Row],[تعداد ماموریت شهری]]/7+Table26[[#This Row],[تعداد ماموریت جاده ای]]/3)*0.1+1,0)</f>
        <v>#N/A</v>
      </c>
      <c r="N872" s="97" t="e">
        <f ca="1">IF(Table26[[#This Row],[جایگاه سازمانی]]="دیسپچ",OFFSET(TblDispatch[[#Headers],[امتیاز]],MATCH(Table26[[#This Row],[تعداد تماس در دوره]]/'تنظیمات دوره'!$B$3,TblDispatch[کف],1),0)*'تنظیمات دوره'!$B$3,0)</f>
        <v>#N/A</v>
      </c>
      <c r="O872" s="97" t="e">
        <f>IF(Table26[[#This Row],[جایگاه سازمانی]]="ستاد",(Table26[[#This Row],[تعداد بازدید میدانی در دوره]]/2+Table26[[#This Row],[تعداد فرماندهی حادثه در دوره]])*0.1+1,0)</f>
        <v>#N/A</v>
      </c>
      <c r="P872" s="97" t="e">
        <f>SUM(Table26[[#This Row],[عملکرد دوره عملیاتی]:[عملکرد دوره ستادی]])</f>
        <v>#N/A</v>
      </c>
      <c r="Q872" s="95">
        <v>100</v>
      </c>
      <c r="R872" s="96">
        <f ca="1">OFFSET(Table10[[#Headers],[امتیاز]],MATCH(Table26[[#This Row],[رضایت]],Table10[کف],1),0)</f>
        <v>5</v>
      </c>
      <c r="S872" s="105" t="e">
        <f ca="1">(VLOOKUP(Table26[[#This Row],[شماره پرسنلی]],Table1[#All],16,FALSE)+Table26[[#This Row],[امتیاز کارکرد]]+Table26[[#This Row],[امتیاز رضایت]])*Table26[[#This Row],[رتبه کارمند]]*Table26[[#This Row],[امتیاز عملکرد]]</f>
        <v>#N/A</v>
      </c>
      <c r="T872" s="50" t="e">
        <f ca="1">ROUND(Table26[[#This Row],[امتیاز نهایی]]*'تنظیمات دوره'!$B$6,0)</f>
        <v>#N/A</v>
      </c>
      <c r="U872" s="95"/>
    </row>
    <row r="873" spans="1:21" x14ac:dyDescent="0.15">
      <c r="A873" s="42">
        <v>871</v>
      </c>
      <c r="B873" s="93"/>
      <c r="C873" s="94" t="e">
        <f>VLOOKUP(Table26[[#This Row],[شماره پرسنلی]],Table1[[شماره پرسنلی]:[نام خانوادگی]],2,FALSE)&amp; " " &amp; VLOOKUP(Table26[[#This Row],[شماره پرسنلی]],Table1[[شماره پرسنلی]:[نام خانوادگی]],3,FALSE)</f>
        <v>#N/A</v>
      </c>
      <c r="D873" s="94" t="e">
        <f>VLOOKUP(Table26[[#This Row],[شماره پرسنلی]],Table1[#All],7,FALSE)</f>
        <v>#N/A</v>
      </c>
      <c r="E873" s="95">
        <v>1</v>
      </c>
      <c r="F873" s="96">
        <v>204</v>
      </c>
      <c r="G873" s="97">
        <f>Table26[[#This Row],[کارکرد دوره (ساعت)]]/8*'جداول پایه'!$B$24</f>
        <v>2.5500000000000003</v>
      </c>
      <c r="H873" s="96">
        <v>0</v>
      </c>
      <c r="I873" s="96">
        <v>0</v>
      </c>
      <c r="J873" s="96">
        <v>0</v>
      </c>
      <c r="K873" s="96">
        <v>0</v>
      </c>
      <c r="L873" s="96">
        <v>0</v>
      </c>
      <c r="M873" s="97" t="e">
        <f>IF(Table26[[#This Row],[جایگاه سازمانی]]="عملیاتی",(Table26[[#This Row],[تعداد ماموریت شهری]]/7+Table26[[#This Row],[تعداد ماموریت جاده ای]]/3)*0.1+1,0)</f>
        <v>#N/A</v>
      </c>
      <c r="N873" s="97" t="e">
        <f ca="1">IF(Table26[[#This Row],[جایگاه سازمانی]]="دیسپچ",OFFSET(TblDispatch[[#Headers],[امتیاز]],MATCH(Table26[[#This Row],[تعداد تماس در دوره]]/'تنظیمات دوره'!$B$3,TblDispatch[کف],1),0)*'تنظیمات دوره'!$B$3,0)</f>
        <v>#N/A</v>
      </c>
      <c r="O873" s="97" t="e">
        <f>IF(Table26[[#This Row],[جایگاه سازمانی]]="ستاد",(Table26[[#This Row],[تعداد بازدید میدانی در دوره]]/2+Table26[[#This Row],[تعداد فرماندهی حادثه در دوره]])*0.1+1,0)</f>
        <v>#N/A</v>
      </c>
      <c r="P873" s="97" t="e">
        <f>SUM(Table26[[#This Row],[عملکرد دوره عملیاتی]:[عملکرد دوره ستادی]])</f>
        <v>#N/A</v>
      </c>
      <c r="Q873" s="95">
        <v>100</v>
      </c>
      <c r="R873" s="96">
        <f ca="1">OFFSET(Table10[[#Headers],[امتیاز]],MATCH(Table26[[#This Row],[رضایت]],Table10[کف],1),0)</f>
        <v>5</v>
      </c>
      <c r="S873" s="105" t="e">
        <f ca="1">(VLOOKUP(Table26[[#This Row],[شماره پرسنلی]],Table1[#All],16,FALSE)+Table26[[#This Row],[امتیاز کارکرد]]+Table26[[#This Row],[امتیاز رضایت]])*Table26[[#This Row],[رتبه کارمند]]*Table26[[#This Row],[امتیاز عملکرد]]</f>
        <v>#N/A</v>
      </c>
      <c r="T873" s="50" t="e">
        <f ca="1">ROUND(Table26[[#This Row],[امتیاز نهایی]]*'تنظیمات دوره'!$B$6,0)</f>
        <v>#N/A</v>
      </c>
      <c r="U873" s="95"/>
    </row>
    <row r="874" spans="1:21" x14ac:dyDescent="0.15">
      <c r="A874" s="42">
        <v>872</v>
      </c>
      <c r="B874" s="93"/>
      <c r="C874" s="94" t="e">
        <f>VLOOKUP(Table26[[#This Row],[شماره پرسنلی]],Table1[[شماره پرسنلی]:[نام خانوادگی]],2,FALSE)&amp; " " &amp; VLOOKUP(Table26[[#This Row],[شماره پرسنلی]],Table1[[شماره پرسنلی]:[نام خانوادگی]],3,FALSE)</f>
        <v>#N/A</v>
      </c>
      <c r="D874" s="94" t="e">
        <f>VLOOKUP(Table26[[#This Row],[شماره پرسنلی]],Table1[#All],7,FALSE)</f>
        <v>#N/A</v>
      </c>
      <c r="E874" s="95">
        <v>1</v>
      </c>
      <c r="F874" s="96">
        <v>160</v>
      </c>
      <c r="G874" s="97">
        <f>Table26[[#This Row],[کارکرد دوره (ساعت)]]/8*'جداول پایه'!$B$24</f>
        <v>2</v>
      </c>
      <c r="H874" s="96">
        <v>0</v>
      </c>
      <c r="I874" s="96">
        <v>0</v>
      </c>
      <c r="J874" s="96">
        <v>0</v>
      </c>
      <c r="K874" s="96">
        <v>0</v>
      </c>
      <c r="L874" s="96">
        <v>0</v>
      </c>
      <c r="M874" s="97" t="e">
        <f>IF(Table26[[#This Row],[جایگاه سازمانی]]="عملیاتی",(Table26[[#This Row],[تعداد ماموریت شهری]]/7+Table26[[#This Row],[تعداد ماموریت جاده ای]]/3)*0.1+1,0)</f>
        <v>#N/A</v>
      </c>
      <c r="N874" s="97" t="e">
        <f ca="1">IF(Table26[[#This Row],[جایگاه سازمانی]]="دیسپچ",OFFSET(TblDispatch[[#Headers],[امتیاز]],MATCH(Table26[[#This Row],[تعداد تماس در دوره]]/'تنظیمات دوره'!$B$3,TblDispatch[کف],1),0)*'تنظیمات دوره'!$B$3,0)</f>
        <v>#N/A</v>
      </c>
      <c r="O874" s="97" t="e">
        <f>IF(Table26[[#This Row],[جایگاه سازمانی]]="ستاد",(Table26[[#This Row],[تعداد بازدید میدانی در دوره]]/2+Table26[[#This Row],[تعداد فرماندهی حادثه در دوره]])*0.1+1,0)</f>
        <v>#N/A</v>
      </c>
      <c r="P874" s="97" t="e">
        <f>SUM(Table26[[#This Row],[عملکرد دوره عملیاتی]:[عملکرد دوره ستادی]])</f>
        <v>#N/A</v>
      </c>
      <c r="Q874" s="95">
        <v>100</v>
      </c>
      <c r="R874" s="96">
        <f ca="1">OFFSET(Table10[[#Headers],[امتیاز]],MATCH(Table26[[#This Row],[رضایت]],Table10[کف],1),0)</f>
        <v>5</v>
      </c>
      <c r="S874" s="105" t="e">
        <f ca="1">(VLOOKUP(Table26[[#This Row],[شماره پرسنلی]],Table1[#All],16,FALSE)+Table26[[#This Row],[امتیاز کارکرد]]+Table26[[#This Row],[امتیاز رضایت]])*Table26[[#This Row],[رتبه کارمند]]*Table26[[#This Row],[امتیاز عملکرد]]</f>
        <v>#N/A</v>
      </c>
      <c r="T874" s="50" t="e">
        <f ca="1">ROUND(Table26[[#This Row],[امتیاز نهایی]]*'تنظیمات دوره'!$B$6,0)</f>
        <v>#N/A</v>
      </c>
      <c r="U874" s="95"/>
    </row>
    <row r="875" spans="1:21" x14ac:dyDescent="0.15">
      <c r="A875" s="42">
        <v>873</v>
      </c>
      <c r="B875" s="93"/>
      <c r="C875" s="94" t="e">
        <f>VLOOKUP(Table26[[#This Row],[شماره پرسنلی]],Table1[[شماره پرسنلی]:[نام خانوادگی]],2,FALSE)&amp; " " &amp; VLOOKUP(Table26[[#This Row],[شماره پرسنلی]],Table1[[شماره پرسنلی]:[نام خانوادگی]],3,FALSE)</f>
        <v>#N/A</v>
      </c>
      <c r="D875" s="94" t="e">
        <f>VLOOKUP(Table26[[#This Row],[شماره پرسنلی]],Table1[#All],7,FALSE)</f>
        <v>#N/A</v>
      </c>
      <c r="E875" s="95">
        <v>1</v>
      </c>
      <c r="F875" s="96">
        <v>211</v>
      </c>
      <c r="G875" s="97">
        <f>Table26[[#This Row],[کارکرد دوره (ساعت)]]/8*'جداول پایه'!$B$24</f>
        <v>2.6375000000000002</v>
      </c>
      <c r="H875" s="96">
        <v>0</v>
      </c>
      <c r="I875" s="96">
        <v>0</v>
      </c>
      <c r="J875" s="96">
        <v>0</v>
      </c>
      <c r="K875" s="96">
        <v>0</v>
      </c>
      <c r="L875" s="96">
        <v>0</v>
      </c>
      <c r="M875" s="97" t="e">
        <f>IF(Table26[[#This Row],[جایگاه سازمانی]]="عملیاتی",(Table26[[#This Row],[تعداد ماموریت شهری]]/7+Table26[[#This Row],[تعداد ماموریت جاده ای]]/3)*0.1+1,0)</f>
        <v>#N/A</v>
      </c>
      <c r="N875" s="97" t="e">
        <f ca="1">IF(Table26[[#This Row],[جایگاه سازمانی]]="دیسپچ",OFFSET(TblDispatch[[#Headers],[امتیاز]],MATCH(Table26[[#This Row],[تعداد تماس در دوره]]/'تنظیمات دوره'!$B$3,TblDispatch[کف],1),0)*'تنظیمات دوره'!$B$3,0)</f>
        <v>#N/A</v>
      </c>
      <c r="O875" s="97" t="e">
        <f>IF(Table26[[#This Row],[جایگاه سازمانی]]="ستاد",(Table26[[#This Row],[تعداد بازدید میدانی در دوره]]/2+Table26[[#This Row],[تعداد فرماندهی حادثه در دوره]])*0.1+1,0)</f>
        <v>#N/A</v>
      </c>
      <c r="P875" s="97" t="e">
        <f>SUM(Table26[[#This Row],[عملکرد دوره عملیاتی]:[عملکرد دوره ستادی]])</f>
        <v>#N/A</v>
      </c>
      <c r="Q875" s="95">
        <v>100</v>
      </c>
      <c r="R875" s="96">
        <f ca="1">OFFSET(Table10[[#Headers],[امتیاز]],MATCH(Table26[[#This Row],[رضایت]],Table10[کف],1),0)</f>
        <v>5</v>
      </c>
      <c r="S875" s="105" t="e">
        <f ca="1">(VLOOKUP(Table26[[#This Row],[شماره پرسنلی]],Table1[#All],16,FALSE)+Table26[[#This Row],[امتیاز کارکرد]]+Table26[[#This Row],[امتیاز رضایت]])*Table26[[#This Row],[رتبه کارمند]]*Table26[[#This Row],[امتیاز عملکرد]]</f>
        <v>#N/A</v>
      </c>
      <c r="T875" s="50" t="e">
        <f ca="1">ROUND(Table26[[#This Row],[امتیاز نهایی]]*'تنظیمات دوره'!$B$6,0)</f>
        <v>#N/A</v>
      </c>
      <c r="U875" s="95"/>
    </row>
    <row r="876" spans="1:21" s="54" customFormat="1" x14ac:dyDescent="0.15">
      <c r="A876" s="42">
        <v>874</v>
      </c>
      <c r="B876" s="93"/>
      <c r="C876" s="94" t="e">
        <f>VLOOKUP(Table26[[#This Row],[شماره پرسنلی]],Table1[[شماره پرسنلی]:[نام خانوادگی]],2,FALSE)&amp; " " &amp; VLOOKUP(Table26[[#This Row],[شماره پرسنلی]],Table1[[شماره پرسنلی]:[نام خانوادگی]],3,FALSE)</f>
        <v>#N/A</v>
      </c>
      <c r="D876" s="94" t="e">
        <f>VLOOKUP(Table26[[#This Row],[شماره پرسنلی]],Table1[#All],7,FALSE)</f>
        <v>#N/A</v>
      </c>
      <c r="E876" s="95">
        <v>1</v>
      </c>
      <c r="F876" s="96">
        <v>232</v>
      </c>
      <c r="G876" s="97">
        <f>Table26[[#This Row],[کارکرد دوره (ساعت)]]/8*'جداول پایه'!$B$24</f>
        <v>2.9000000000000004</v>
      </c>
      <c r="H876" s="96">
        <v>0</v>
      </c>
      <c r="I876" s="96">
        <v>0</v>
      </c>
      <c r="J876" s="96">
        <v>0</v>
      </c>
      <c r="K876" s="96">
        <v>0</v>
      </c>
      <c r="L876" s="96">
        <v>0</v>
      </c>
      <c r="M876" s="97" t="e">
        <f>IF(Table26[[#This Row],[جایگاه سازمانی]]="عملیاتی",(Table26[[#This Row],[تعداد ماموریت شهری]]/7+Table26[[#This Row],[تعداد ماموریت جاده ای]]/3)*0.1+1,0)</f>
        <v>#N/A</v>
      </c>
      <c r="N876" s="97" t="e">
        <f ca="1">IF(Table26[[#This Row],[جایگاه سازمانی]]="دیسپچ",OFFSET(TblDispatch[[#Headers],[امتیاز]],MATCH(Table26[[#This Row],[تعداد تماس در دوره]]/'تنظیمات دوره'!$B$3,TblDispatch[کف],1),0)*'تنظیمات دوره'!$B$3,0)</f>
        <v>#N/A</v>
      </c>
      <c r="O876" s="97" t="e">
        <f>IF(Table26[[#This Row],[جایگاه سازمانی]]="ستاد",(Table26[[#This Row],[تعداد بازدید میدانی در دوره]]/2+Table26[[#This Row],[تعداد فرماندهی حادثه در دوره]])*0.1+1,0)</f>
        <v>#N/A</v>
      </c>
      <c r="P876" s="97" t="e">
        <f>SUM(Table26[[#This Row],[عملکرد دوره عملیاتی]:[عملکرد دوره ستادی]])</f>
        <v>#N/A</v>
      </c>
      <c r="Q876" s="95">
        <v>100</v>
      </c>
      <c r="R876" s="96">
        <f ca="1">OFFSET(Table10[[#Headers],[امتیاز]],MATCH(Table26[[#This Row],[رضایت]],Table10[کف],1),0)</f>
        <v>5</v>
      </c>
      <c r="S876" s="105" t="e">
        <f ca="1">(VLOOKUP(Table26[[#This Row],[شماره پرسنلی]],Table1[#All],16,FALSE)+Table26[[#This Row],[امتیاز کارکرد]]+Table26[[#This Row],[امتیاز رضایت]])*Table26[[#This Row],[رتبه کارمند]]*Table26[[#This Row],[امتیاز عملکرد]]</f>
        <v>#N/A</v>
      </c>
      <c r="T876" s="50" t="e">
        <f ca="1">ROUND(Table26[[#This Row],[امتیاز نهایی]]*'تنظیمات دوره'!$B$6,0)</f>
        <v>#N/A</v>
      </c>
      <c r="U876" s="95"/>
    </row>
    <row r="877" spans="1:21" x14ac:dyDescent="0.15">
      <c r="A877" s="42">
        <v>875</v>
      </c>
      <c r="B877" s="93"/>
      <c r="C877" s="94" t="e">
        <f>VLOOKUP(Table26[[#This Row],[شماره پرسنلی]],Table1[[شماره پرسنلی]:[نام خانوادگی]],2,FALSE)&amp; " " &amp; VLOOKUP(Table26[[#This Row],[شماره پرسنلی]],Table1[[شماره پرسنلی]:[نام خانوادگی]],3,FALSE)</f>
        <v>#N/A</v>
      </c>
      <c r="D877" s="94" t="e">
        <f>VLOOKUP(Table26[[#This Row],[شماره پرسنلی]],Table1[#All],7,FALSE)</f>
        <v>#N/A</v>
      </c>
      <c r="E877" s="95">
        <v>1</v>
      </c>
      <c r="F877" s="96">
        <v>232</v>
      </c>
      <c r="G877" s="97">
        <f>Table26[[#This Row],[کارکرد دوره (ساعت)]]/8*'جداول پایه'!$B$24</f>
        <v>2.9000000000000004</v>
      </c>
      <c r="H877" s="96">
        <v>0</v>
      </c>
      <c r="I877" s="96">
        <v>0</v>
      </c>
      <c r="J877" s="96">
        <v>0</v>
      </c>
      <c r="K877" s="96">
        <v>0</v>
      </c>
      <c r="L877" s="96">
        <v>0</v>
      </c>
      <c r="M877" s="97" t="e">
        <f>IF(Table26[[#This Row],[جایگاه سازمانی]]="عملیاتی",(Table26[[#This Row],[تعداد ماموریت شهری]]/7+Table26[[#This Row],[تعداد ماموریت جاده ای]]/3)*0.1+1,0)</f>
        <v>#N/A</v>
      </c>
      <c r="N877" s="97" t="e">
        <f ca="1">IF(Table26[[#This Row],[جایگاه سازمانی]]="دیسپچ",OFFSET(TblDispatch[[#Headers],[امتیاز]],MATCH(Table26[[#This Row],[تعداد تماس در دوره]]/'تنظیمات دوره'!$B$3,TblDispatch[کف],1),0)*'تنظیمات دوره'!$B$3,0)</f>
        <v>#N/A</v>
      </c>
      <c r="O877" s="97" t="e">
        <f>IF(Table26[[#This Row],[جایگاه سازمانی]]="ستاد",(Table26[[#This Row],[تعداد بازدید میدانی در دوره]]/2+Table26[[#This Row],[تعداد فرماندهی حادثه در دوره]])*0.1+1,0)</f>
        <v>#N/A</v>
      </c>
      <c r="P877" s="97" t="e">
        <f>SUM(Table26[[#This Row],[عملکرد دوره عملیاتی]:[عملکرد دوره ستادی]])</f>
        <v>#N/A</v>
      </c>
      <c r="Q877" s="95">
        <v>100</v>
      </c>
      <c r="R877" s="96">
        <f ca="1">OFFSET(Table10[[#Headers],[امتیاز]],MATCH(Table26[[#This Row],[رضایت]],Table10[کف],1),0)</f>
        <v>5</v>
      </c>
      <c r="S877" s="105" t="e">
        <f ca="1">(VLOOKUP(Table26[[#This Row],[شماره پرسنلی]],Table1[#All],16,FALSE)+Table26[[#This Row],[امتیاز کارکرد]]+Table26[[#This Row],[امتیاز رضایت]])*Table26[[#This Row],[رتبه کارمند]]*Table26[[#This Row],[امتیاز عملکرد]]</f>
        <v>#N/A</v>
      </c>
      <c r="T877" s="50" t="e">
        <f ca="1">ROUND(Table26[[#This Row],[امتیاز نهایی]]*'تنظیمات دوره'!$B$6,0)</f>
        <v>#N/A</v>
      </c>
      <c r="U877" s="95"/>
    </row>
    <row r="878" spans="1:21" x14ac:dyDescent="0.15">
      <c r="A878" s="42">
        <v>876</v>
      </c>
      <c r="B878" s="93"/>
      <c r="C878" s="94" t="e">
        <f>VLOOKUP(Table26[[#This Row],[شماره پرسنلی]],Table1[[شماره پرسنلی]:[نام خانوادگی]],2,FALSE)&amp; " " &amp; VLOOKUP(Table26[[#This Row],[شماره پرسنلی]],Table1[[شماره پرسنلی]:[نام خانوادگی]],3,FALSE)</f>
        <v>#N/A</v>
      </c>
      <c r="D878" s="94" t="e">
        <f>VLOOKUP(Table26[[#This Row],[شماره پرسنلی]],Table1[#All],7,FALSE)</f>
        <v>#N/A</v>
      </c>
      <c r="E878" s="95">
        <v>1</v>
      </c>
      <c r="F878" s="96">
        <v>225</v>
      </c>
      <c r="G878" s="97">
        <f>Table26[[#This Row],[کارکرد دوره (ساعت)]]/8*'جداول پایه'!$B$24</f>
        <v>2.8125</v>
      </c>
      <c r="H878" s="96">
        <v>0</v>
      </c>
      <c r="I878" s="96">
        <v>0</v>
      </c>
      <c r="J878" s="96">
        <v>0</v>
      </c>
      <c r="K878" s="96">
        <v>0</v>
      </c>
      <c r="L878" s="96">
        <v>0</v>
      </c>
      <c r="M878" s="97" t="e">
        <f>IF(Table26[[#This Row],[جایگاه سازمانی]]="عملیاتی",(Table26[[#This Row],[تعداد ماموریت شهری]]/7+Table26[[#This Row],[تعداد ماموریت جاده ای]]/3)*0.1+1,0)</f>
        <v>#N/A</v>
      </c>
      <c r="N878" s="97" t="e">
        <f ca="1">IF(Table26[[#This Row],[جایگاه سازمانی]]="دیسپچ",OFFSET(TblDispatch[[#Headers],[امتیاز]],MATCH(Table26[[#This Row],[تعداد تماس در دوره]]/'تنظیمات دوره'!$B$3,TblDispatch[کف],1),0)*'تنظیمات دوره'!$B$3,0)</f>
        <v>#N/A</v>
      </c>
      <c r="O878" s="97" t="e">
        <f>IF(Table26[[#This Row],[جایگاه سازمانی]]="ستاد",(Table26[[#This Row],[تعداد بازدید میدانی در دوره]]/2+Table26[[#This Row],[تعداد فرماندهی حادثه در دوره]])*0.1+1,0)</f>
        <v>#N/A</v>
      </c>
      <c r="P878" s="97" t="e">
        <f>SUM(Table26[[#This Row],[عملکرد دوره عملیاتی]:[عملکرد دوره ستادی]])</f>
        <v>#N/A</v>
      </c>
      <c r="Q878" s="95">
        <v>100</v>
      </c>
      <c r="R878" s="96">
        <f ca="1">OFFSET(Table10[[#Headers],[امتیاز]],MATCH(Table26[[#This Row],[رضایت]],Table10[کف],1),0)</f>
        <v>5</v>
      </c>
      <c r="S878" s="105" t="e">
        <f ca="1">(VLOOKUP(Table26[[#This Row],[شماره پرسنلی]],Table1[#All],16,FALSE)+Table26[[#This Row],[امتیاز کارکرد]]+Table26[[#This Row],[امتیاز رضایت]])*Table26[[#This Row],[رتبه کارمند]]*Table26[[#This Row],[امتیاز عملکرد]]</f>
        <v>#N/A</v>
      </c>
      <c r="T878" s="50" t="e">
        <f ca="1">ROUND(Table26[[#This Row],[امتیاز نهایی]]*'تنظیمات دوره'!$B$6,0)</f>
        <v>#N/A</v>
      </c>
      <c r="U878" s="95"/>
    </row>
    <row r="879" spans="1:21" x14ac:dyDescent="0.15">
      <c r="A879" s="42">
        <v>877</v>
      </c>
      <c r="B879" s="93"/>
      <c r="C879" s="94" t="e">
        <f>VLOOKUP(Table26[[#This Row],[شماره پرسنلی]],Table1[[شماره پرسنلی]:[نام خانوادگی]],2,FALSE)&amp; " " &amp; VLOOKUP(Table26[[#This Row],[شماره پرسنلی]],Table1[[شماره پرسنلی]:[نام خانوادگی]],3,FALSE)</f>
        <v>#N/A</v>
      </c>
      <c r="D879" s="94" t="e">
        <f>VLOOKUP(Table26[[#This Row],[شماره پرسنلی]],Table1[#All],7,FALSE)</f>
        <v>#N/A</v>
      </c>
      <c r="E879" s="95">
        <v>1</v>
      </c>
      <c r="F879" s="96">
        <v>284</v>
      </c>
      <c r="G879" s="97">
        <f>Table26[[#This Row],[کارکرد دوره (ساعت)]]/8*'جداول پایه'!$B$24</f>
        <v>3.5500000000000003</v>
      </c>
      <c r="H879" s="96">
        <v>0</v>
      </c>
      <c r="I879" s="96">
        <v>0</v>
      </c>
      <c r="J879" s="96">
        <v>0</v>
      </c>
      <c r="K879" s="96">
        <v>0</v>
      </c>
      <c r="L879" s="96">
        <v>0</v>
      </c>
      <c r="M879" s="97" t="e">
        <f>IF(Table26[[#This Row],[جایگاه سازمانی]]="عملیاتی",(Table26[[#This Row],[تعداد ماموریت شهری]]/7+Table26[[#This Row],[تعداد ماموریت جاده ای]]/3)*0.1+1,0)</f>
        <v>#N/A</v>
      </c>
      <c r="N879" s="97" t="e">
        <f ca="1">IF(Table26[[#This Row],[جایگاه سازمانی]]="دیسپچ",OFFSET(TblDispatch[[#Headers],[امتیاز]],MATCH(Table26[[#This Row],[تعداد تماس در دوره]]/'تنظیمات دوره'!$B$3,TblDispatch[کف],1),0)*'تنظیمات دوره'!$B$3,0)</f>
        <v>#N/A</v>
      </c>
      <c r="O879" s="97" t="e">
        <f>IF(Table26[[#This Row],[جایگاه سازمانی]]="ستاد",(Table26[[#This Row],[تعداد بازدید میدانی در دوره]]/2+Table26[[#This Row],[تعداد فرماندهی حادثه در دوره]])*0.1+1,0)</f>
        <v>#N/A</v>
      </c>
      <c r="P879" s="97" t="e">
        <f>SUM(Table26[[#This Row],[عملکرد دوره عملیاتی]:[عملکرد دوره ستادی]])</f>
        <v>#N/A</v>
      </c>
      <c r="Q879" s="95">
        <v>100</v>
      </c>
      <c r="R879" s="96">
        <f ca="1">OFFSET(Table10[[#Headers],[امتیاز]],MATCH(Table26[[#This Row],[رضایت]],Table10[کف],1),0)</f>
        <v>5</v>
      </c>
      <c r="S879" s="105" t="e">
        <f ca="1">(VLOOKUP(Table26[[#This Row],[شماره پرسنلی]],Table1[#All],16,FALSE)+Table26[[#This Row],[امتیاز کارکرد]]+Table26[[#This Row],[امتیاز رضایت]])*Table26[[#This Row],[رتبه کارمند]]*Table26[[#This Row],[امتیاز عملکرد]]</f>
        <v>#N/A</v>
      </c>
      <c r="T879" s="50" t="e">
        <f ca="1">ROUND(Table26[[#This Row],[امتیاز نهایی]]*'تنظیمات دوره'!$B$6,0)</f>
        <v>#N/A</v>
      </c>
      <c r="U879" s="95"/>
    </row>
    <row r="880" spans="1:21" x14ac:dyDescent="0.15">
      <c r="A880" s="42">
        <v>878</v>
      </c>
      <c r="B880" s="93"/>
      <c r="C880" s="94" t="e">
        <f>VLOOKUP(Table26[[#This Row],[شماره پرسنلی]],Table1[[شماره پرسنلی]:[نام خانوادگی]],2,FALSE)&amp; " " &amp; VLOOKUP(Table26[[#This Row],[شماره پرسنلی]],Table1[[شماره پرسنلی]:[نام خانوادگی]],3,FALSE)</f>
        <v>#N/A</v>
      </c>
      <c r="D880" s="94" t="s">
        <v>11</v>
      </c>
      <c r="E880" s="95">
        <v>1</v>
      </c>
      <c r="F880" s="96">
        <v>222</v>
      </c>
      <c r="G880" s="97">
        <f>Table26[[#This Row],[کارکرد دوره (ساعت)]]/8*'جداول پایه'!$B$24</f>
        <v>2.7750000000000004</v>
      </c>
      <c r="H880" s="96">
        <v>0</v>
      </c>
      <c r="I880" s="96">
        <v>0</v>
      </c>
      <c r="J880" s="96">
        <v>0</v>
      </c>
      <c r="K880" s="96">
        <v>0</v>
      </c>
      <c r="L880" s="96">
        <v>0</v>
      </c>
      <c r="M880" s="97">
        <f>IF(Table26[[#This Row],[جایگاه سازمانی]]="عملیاتی",(Table26[[#This Row],[تعداد ماموریت شهری]]/7+Table26[[#This Row],[تعداد ماموریت جاده ای]]/3)*0.1+1,0)</f>
        <v>0</v>
      </c>
      <c r="N880" s="97">
        <f ca="1">IF(Table26[[#This Row],[جایگاه سازمانی]]="دیسپچ",OFFSET(TblDispatch[[#Headers],[امتیاز]],MATCH(Table26[[#This Row],[تعداد تماس در دوره]]/'تنظیمات دوره'!$B$3,TblDispatch[کف],1),0)*'تنظیمات دوره'!$B$3,0)</f>
        <v>0</v>
      </c>
      <c r="O880" s="97">
        <f>IF(Table26[[#This Row],[جایگاه سازمانی]]="ستاد",(Table26[[#This Row],[تعداد بازدید میدانی در دوره]]/2+Table26[[#This Row],[تعداد فرماندهی حادثه در دوره]])*0.1+1,0)</f>
        <v>1</v>
      </c>
      <c r="P880" s="97">
        <f ca="1">SUM(Table26[[#This Row],[عملکرد دوره عملیاتی]:[عملکرد دوره ستادی]])</f>
        <v>1</v>
      </c>
      <c r="Q880" s="95">
        <v>100</v>
      </c>
      <c r="R880" s="96">
        <f ca="1">OFFSET(Table10[[#Headers],[امتیاز]],MATCH(Table26[[#This Row],[رضایت]],Table10[کف],1),0)</f>
        <v>5</v>
      </c>
      <c r="S880" s="105" t="e">
        <f ca="1">(VLOOKUP(Table26[[#This Row],[شماره پرسنلی]],Table1[#All],16,FALSE)+Table26[[#This Row],[امتیاز کارکرد]]+Table26[[#This Row],[امتیاز رضایت]])*Table26[[#This Row],[رتبه کارمند]]*Table26[[#This Row],[امتیاز عملکرد]]</f>
        <v>#N/A</v>
      </c>
      <c r="T880" s="50" t="e">
        <f ca="1">ROUND(Table26[[#This Row],[امتیاز نهایی]]*'تنظیمات دوره'!$B$6,0)</f>
        <v>#N/A</v>
      </c>
      <c r="U880" s="95"/>
    </row>
    <row r="881" spans="1:21" x14ac:dyDescent="0.15">
      <c r="A881" s="42">
        <v>879</v>
      </c>
      <c r="B881" s="93"/>
      <c r="C881" s="94" t="e">
        <f>VLOOKUP(Table26[[#This Row],[شماره پرسنلی]],Table1[[شماره پرسنلی]:[نام خانوادگی]],2,FALSE)&amp; " " &amp; VLOOKUP(Table26[[#This Row],[شماره پرسنلی]],Table1[[شماره پرسنلی]:[نام خانوادگی]],3,FALSE)</f>
        <v>#N/A</v>
      </c>
      <c r="D881" s="94" t="s">
        <v>11</v>
      </c>
      <c r="E881" s="95">
        <v>1</v>
      </c>
      <c r="F881" s="96">
        <v>153</v>
      </c>
      <c r="G881" s="97">
        <f>Table26[[#This Row],[کارکرد دوره (ساعت)]]/8*'جداول پایه'!$B$24</f>
        <v>1.9125000000000001</v>
      </c>
      <c r="H881" s="96">
        <v>0</v>
      </c>
      <c r="I881" s="96">
        <v>0</v>
      </c>
      <c r="J881" s="96">
        <v>0</v>
      </c>
      <c r="K881" s="96">
        <v>0</v>
      </c>
      <c r="L881" s="96">
        <v>0</v>
      </c>
      <c r="M881" s="97">
        <f>IF(Table26[[#This Row],[جایگاه سازمانی]]="عملیاتی",(Table26[[#This Row],[تعداد ماموریت شهری]]/7+Table26[[#This Row],[تعداد ماموریت جاده ای]]/3)*0.1+1,0)</f>
        <v>0</v>
      </c>
      <c r="N881" s="97">
        <f ca="1">IF(Table26[[#This Row],[جایگاه سازمانی]]="دیسپچ",OFFSET(TblDispatch[[#Headers],[امتیاز]],MATCH(Table26[[#This Row],[تعداد تماس در دوره]]/'تنظیمات دوره'!$B$3,TblDispatch[کف],1),0)*'تنظیمات دوره'!$B$3,0)</f>
        <v>0</v>
      </c>
      <c r="O881" s="97">
        <f>IF(Table26[[#This Row],[جایگاه سازمانی]]="ستاد",(Table26[[#This Row],[تعداد بازدید میدانی در دوره]]/2+Table26[[#This Row],[تعداد فرماندهی حادثه در دوره]])*0.1+1,0)</f>
        <v>1</v>
      </c>
      <c r="P881" s="97">
        <f ca="1">SUM(Table26[[#This Row],[عملکرد دوره عملیاتی]:[عملکرد دوره ستادی]])</f>
        <v>1</v>
      </c>
      <c r="Q881" s="95">
        <v>100</v>
      </c>
      <c r="R881" s="96">
        <f ca="1">OFFSET(Table10[[#Headers],[امتیاز]],MATCH(Table26[[#This Row],[رضایت]],Table10[کف],1),0)</f>
        <v>5</v>
      </c>
      <c r="S881" s="105" t="e">
        <f ca="1">(VLOOKUP(Table26[[#This Row],[شماره پرسنلی]],Table1[#All],16,FALSE)+Table26[[#This Row],[امتیاز کارکرد]]+Table26[[#This Row],[امتیاز رضایت]])*Table26[[#This Row],[رتبه کارمند]]*Table26[[#This Row],[امتیاز عملکرد]]</f>
        <v>#N/A</v>
      </c>
      <c r="T881" s="50" t="e">
        <f ca="1">ROUND(Table26[[#This Row],[امتیاز نهایی]]*'تنظیمات دوره'!$B$6,0)</f>
        <v>#N/A</v>
      </c>
      <c r="U881" s="95"/>
    </row>
    <row r="882" spans="1:21" x14ac:dyDescent="0.15">
      <c r="A882" s="42">
        <v>880</v>
      </c>
      <c r="B882" s="38"/>
      <c r="C882" s="36" t="e">
        <f>VLOOKUP(Table26[[#This Row],[شماره پرسنلی]],Table1[[شماره پرسنلی]:[نام خانوادگی]],2,FALSE)&amp; " " &amp; VLOOKUP(Table26[[#This Row],[شماره پرسنلی]],Table1[[شماره پرسنلی]:[نام خانوادگی]],3,FALSE)</f>
        <v>#N/A</v>
      </c>
      <c r="D882" s="39" t="e">
        <f>VLOOKUP(Table26[[#This Row],[شماره پرسنلی]],Table1[#All],7,FALSE)</f>
        <v>#N/A</v>
      </c>
      <c r="E882" s="43">
        <v>1</v>
      </c>
      <c r="F882" s="44">
        <v>520</v>
      </c>
      <c r="G882" s="45">
        <f>Table26[[#This Row],[کارکرد دوره (ساعت)]]/8*'جداول پایه'!$B$24</f>
        <v>6.5</v>
      </c>
      <c r="H882" s="44">
        <v>0</v>
      </c>
      <c r="I882" s="44">
        <v>0</v>
      </c>
      <c r="J882" s="44">
        <v>0</v>
      </c>
      <c r="K882" s="44">
        <v>17</v>
      </c>
      <c r="L882" s="44">
        <v>10</v>
      </c>
      <c r="M882" s="45" t="e">
        <f>IF(Table26[[#This Row],[جایگاه سازمانی]]="عملیاتی",(Table26[[#This Row],[تعداد ماموریت شهری]]/7+Table26[[#This Row],[تعداد ماموریت جاده ای]]/3)*0.1+1,0)</f>
        <v>#N/A</v>
      </c>
      <c r="N882" s="45" t="e">
        <f ca="1">IF(Table26[[#This Row],[جایگاه سازمانی]]="دیسپچ",OFFSET(TblDispatch[[#Headers],[امتیاز]],MATCH(Table26[[#This Row],[تعداد تماس در دوره]]/'تنظیمات دوره'!$B$3,TblDispatch[کف],1),0)*'تنظیمات دوره'!$B$3,0)</f>
        <v>#N/A</v>
      </c>
      <c r="O882" s="45" t="e">
        <f>IF(Table26[[#This Row],[جایگاه سازمانی]]="ستاد",(Table26[[#This Row],[تعداد بازدید میدانی در دوره]]/2+Table26[[#This Row],[تعداد فرماندهی حادثه در دوره]])*0.1+1,0)</f>
        <v>#N/A</v>
      </c>
      <c r="P882" s="45" t="e">
        <f>SUM(Table26[[#This Row],[عملکرد دوره عملیاتی]:[عملکرد دوره ستادی]])</f>
        <v>#N/A</v>
      </c>
      <c r="Q882" s="43">
        <v>100</v>
      </c>
      <c r="R882" s="44">
        <f ca="1">OFFSET(Table10[[#Headers],[امتیاز]],MATCH(Table26[[#This Row],[رضایت]],Table10[کف],1),0)</f>
        <v>5</v>
      </c>
      <c r="S882" s="104" t="e">
        <f ca="1">(VLOOKUP(Table26[[#This Row],[شماره پرسنلی]],Table1[#All],16,FALSE)+Table26[[#This Row],[امتیاز کارکرد]]+Table26[[#This Row],[امتیاز رضایت]])*Table26[[#This Row],[رتبه کارمند]]*Table26[[#This Row],[امتیاز عملکرد]]</f>
        <v>#N/A</v>
      </c>
      <c r="T882" s="50" t="e">
        <f ca="1">ROUND(Table26[[#This Row],[امتیاز نهایی]]*'تنظیمات دوره'!$B$6,0)</f>
        <v>#N/A</v>
      </c>
      <c r="U882" s="43"/>
    </row>
    <row r="883" spans="1:21" x14ac:dyDescent="0.15">
      <c r="A883" s="42">
        <v>881</v>
      </c>
      <c r="B883" s="38"/>
      <c r="C883" s="49" t="e">
        <f>VLOOKUP(Table26[[#This Row],[شماره پرسنلی]],Table1[[شماره پرسنلی]:[نام خانوادگی]],2,FALSE)&amp; " " &amp; VLOOKUP(Table26[[#This Row],[شماره پرسنلی]],Table1[[شماره پرسنلی]:[نام خانوادگی]],3,FALSE)</f>
        <v>#N/A</v>
      </c>
      <c r="D883" s="39" t="e">
        <f>VLOOKUP(Table26[[#This Row],[شماره پرسنلی]],Table1[#All],7,FALSE)</f>
        <v>#N/A</v>
      </c>
      <c r="E883" s="43">
        <v>1</v>
      </c>
      <c r="F883" s="44">
        <v>756</v>
      </c>
      <c r="G883" s="45">
        <f>Table26[[#This Row],[کارکرد دوره (ساعت)]]/8*'جداول پایه'!$B$24</f>
        <v>9.4500000000000011</v>
      </c>
      <c r="H883" s="44">
        <v>0</v>
      </c>
      <c r="I883" s="44">
        <v>0</v>
      </c>
      <c r="J883" s="44">
        <v>0</v>
      </c>
      <c r="K883" s="44">
        <v>10</v>
      </c>
      <c r="L883" s="44">
        <v>8</v>
      </c>
      <c r="M883" s="44" t="e">
        <f>IF(Table26[[#This Row],[جایگاه سازمانی]]="عملیاتی",(Table26[[#This Row],[تعداد ماموریت شهری]]/7+Table26[[#This Row],[تعداد ماموریت جاده ای]]/3)*0.1+1,0)</f>
        <v>#N/A</v>
      </c>
      <c r="N883" s="44" t="e">
        <f ca="1">IF(Table26[[#This Row],[جایگاه سازمانی]]="دیسپچ",OFFSET(TblDispatch[[#Headers],[امتیاز]],MATCH(Table26[[#This Row],[تعداد تماس در دوره]]/'تنظیمات دوره'!$B$3,TblDispatch[کف],1),0)*'تنظیمات دوره'!$B$3,0)</f>
        <v>#N/A</v>
      </c>
      <c r="O883" s="45" t="e">
        <f>IF(Table26[[#This Row],[جایگاه سازمانی]]="ستاد",(Table26[[#This Row],[تعداد بازدید میدانی در دوره]]/2+Table26[[#This Row],[تعداد فرماندهی حادثه در دوره]])*0.1+1,0)</f>
        <v>#N/A</v>
      </c>
      <c r="P883" s="45" t="e">
        <f>SUM(Table26[[#This Row],[عملکرد دوره عملیاتی]:[عملکرد دوره ستادی]])</f>
        <v>#N/A</v>
      </c>
      <c r="Q883" s="43">
        <v>100</v>
      </c>
      <c r="R883" s="44">
        <f ca="1">OFFSET(Table10[[#Headers],[امتیاز]],MATCH(Table26[[#This Row],[رضایت]],Table10[کف],1),0)</f>
        <v>5</v>
      </c>
      <c r="S883" s="104" t="e">
        <f ca="1">(VLOOKUP(Table26[[#This Row],[شماره پرسنلی]],Table1[#All],16,FALSE)+Table26[[#This Row],[امتیاز کارکرد]]+Table26[[#This Row],[امتیاز رضایت]])*Table26[[#This Row],[رتبه کارمند]]*Table26[[#This Row],[امتیاز عملکرد]]</f>
        <v>#N/A</v>
      </c>
      <c r="T883" s="50" t="e">
        <f ca="1">ROUND(Table26[[#This Row],[امتیاز نهایی]]*'تنظیمات دوره'!$B$6,0)</f>
        <v>#N/A</v>
      </c>
      <c r="U883" s="43"/>
    </row>
    <row r="884" spans="1:21" x14ac:dyDescent="0.15">
      <c r="A884" s="42">
        <v>882</v>
      </c>
      <c r="B884" s="38"/>
      <c r="C884" s="48" t="e">
        <f>VLOOKUP(Table26[[#This Row],[شماره پرسنلی]],Table1[[شماره پرسنلی]:[نام خانوادگی]],2,FALSE)&amp; " " &amp; VLOOKUP(Table26[[#This Row],[شماره پرسنلی]],Table1[[شماره پرسنلی]:[نام خانوادگی]],3,FALSE)</f>
        <v>#N/A</v>
      </c>
      <c r="D884" s="39" t="e">
        <f>VLOOKUP(Table26[[#This Row],[شماره پرسنلی]],Table1[#All],7,FALSE)</f>
        <v>#N/A</v>
      </c>
      <c r="E884" s="43">
        <v>1</v>
      </c>
      <c r="F884" s="43">
        <v>521</v>
      </c>
      <c r="G884" s="45">
        <f>Table26[[#This Row],[کارکرد دوره (ساعت)]]/8*'جداول پایه'!$B$24</f>
        <v>6.5125000000000002</v>
      </c>
      <c r="H884" s="43">
        <v>0</v>
      </c>
      <c r="I884" s="43">
        <v>0</v>
      </c>
      <c r="J884" s="43">
        <v>0</v>
      </c>
      <c r="K884" s="44">
        <v>10</v>
      </c>
      <c r="L884" s="44">
        <v>10</v>
      </c>
      <c r="M884" s="43" t="e">
        <f>IF(Table26[[#This Row],[جایگاه سازمانی]]="عملیاتی",(Table26[[#This Row],[تعداد ماموریت شهری]]/7+Table26[[#This Row],[تعداد ماموریت جاده ای]]/3)*0.1+1,0)</f>
        <v>#N/A</v>
      </c>
      <c r="N884" s="43" t="e">
        <f ca="1">IF(Table26[[#This Row],[جایگاه سازمانی]]="دیسپچ",OFFSET(TblDispatch[[#Headers],[امتیاز]],MATCH(Table26[[#This Row],[تعداد تماس در دوره]]/'تنظیمات دوره'!$B$3,TblDispatch[کف],1),0)*'تنظیمات دوره'!$B$3,0)</f>
        <v>#N/A</v>
      </c>
      <c r="O884" s="45" t="e">
        <f>IF(Table26[[#This Row],[جایگاه سازمانی]]="ستاد",(Table26[[#This Row],[تعداد بازدید میدانی در دوره]]/2+Table26[[#This Row],[تعداد فرماندهی حادثه در دوره]])*0.1+1,0)</f>
        <v>#N/A</v>
      </c>
      <c r="P884" s="45" t="e">
        <f>SUM(Table26[[#This Row],[عملکرد دوره عملیاتی]:[عملکرد دوره ستادی]])</f>
        <v>#N/A</v>
      </c>
      <c r="Q884" s="43">
        <v>100</v>
      </c>
      <c r="R884" s="43">
        <f ca="1">OFFSET(Table10[[#Headers],[امتیاز]],MATCH(Table26[[#This Row],[رضایت]],Table10[کف],1),0)</f>
        <v>5</v>
      </c>
      <c r="S884" s="104" t="e">
        <f ca="1">(VLOOKUP(Table26[[#This Row],[شماره پرسنلی]],Table1[#All],16,FALSE)+Table26[[#This Row],[امتیاز کارکرد]]+Table26[[#This Row],[امتیاز رضایت]])*Table26[[#This Row],[رتبه کارمند]]*Table26[[#This Row],[امتیاز عملکرد]]</f>
        <v>#N/A</v>
      </c>
      <c r="T884" s="50" t="e">
        <f ca="1">ROUND(Table26[[#This Row],[امتیاز نهایی]]*'تنظیمات دوره'!$B$6,0)</f>
        <v>#N/A</v>
      </c>
      <c r="U884" s="43"/>
    </row>
    <row r="885" spans="1:21" x14ac:dyDescent="0.15">
      <c r="A885" s="42">
        <v>883</v>
      </c>
      <c r="B885" s="38"/>
      <c r="C885" s="48" t="e">
        <f>VLOOKUP(Table26[[#This Row],[شماره پرسنلی]],Table1[[شماره پرسنلی]:[نام خانوادگی]],2,FALSE)&amp; " " &amp; VLOOKUP(Table26[[#This Row],[شماره پرسنلی]],Table1[[شماره پرسنلی]:[نام خانوادگی]],3,FALSE)</f>
        <v>#N/A</v>
      </c>
      <c r="D885" s="39" t="e">
        <f>VLOOKUP(Table26[[#This Row],[شماره پرسنلی]],Table1[#All],7,FALSE)</f>
        <v>#N/A</v>
      </c>
      <c r="E885" s="43">
        <v>1</v>
      </c>
      <c r="F885" s="43">
        <v>521</v>
      </c>
      <c r="G885" s="45">
        <f>Table26[[#This Row],[کارکرد دوره (ساعت)]]/8*'جداول پایه'!$B$24</f>
        <v>6.5125000000000002</v>
      </c>
      <c r="H885" s="43">
        <v>0</v>
      </c>
      <c r="I885" s="43">
        <v>0</v>
      </c>
      <c r="J885" s="43">
        <v>0</v>
      </c>
      <c r="K885" s="44">
        <v>12</v>
      </c>
      <c r="L885" s="44">
        <v>10</v>
      </c>
      <c r="M885" s="43" t="e">
        <f>IF(Table26[[#This Row],[جایگاه سازمانی]]="عملیاتی",(Table26[[#This Row],[تعداد ماموریت شهری]]/7+Table26[[#This Row],[تعداد ماموریت جاده ای]]/3)*0.1+1,0)</f>
        <v>#N/A</v>
      </c>
      <c r="N885" s="43" t="e">
        <f ca="1">IF(Table26[[#This Row],[جایگاه سازمانی]]="دیسپچ",OFFSET(TblDispatch[[#Headers],[امتیاز]],MATCH(Table26[[#This Row],[تعداد تماس در دوره]]/'تنظیمات دوره'!$B$3,TblDispatch[کف],1),0)*'تنظیمات دوره'!$B$3,0)</f>
        <v>#N/A</v>
      </c>
      <c r="O885" s="45" t="e">
        <f>IF(Table26[[#This Row],[جایگاه سازمانی]]="ستاد",(Table26[[#This Row],[تعداد بازدید میدانی در دوره]]/2+Table26[[#This Row],[تعداد فرماندهی حادثه در دوره]])*0.1+1,0)</f>
        <v>#N/A</v>
      </c>
      <c r="P885" s="45" t="e">
        <f>SUM(Table26[[#This Row],[عملکرد دوره عملیاتی]:[عملکرد دوره ستادی]])</f>
        <v>#N/A</v>
      </c>
      <c r="Q885" s="43">
        <v>100</v>
      </c>
      <c r="R885" s="43">
        <f ca="1">OFFSET(Table10[[#Headers],[امتیاز]],MATCH(Table26[[#This Row],[رضایت]],Table10[کف],1),0)</f>
        <v>5</v>
      </c>
      <c r="S885" s="104" t="e">
        <f ca="1">(VLOOKUP(Table26[[#This Row],[شماره پرسنلی]],Table1[#All],16,FALSE)+Table26[[#This Row],[امتیاز کارکرد]]+Table26[[#This Row],[امتیاز رضایت]])*Table26[[#This Row],[رتبه کارمند]]*Table26[[#This Row],[امتیاز عملکرد]]</f>
        <v>#N/A</v>
      </c>
      <c r="T885" s="50" t="e">
        <f ca="1">ROUND(Table26[[#This Row],[امتیاز نهایی]]*'تنظیمات دوره'!$B$6,0)</f>
        <v>#N/A</v>
      </c>
      <c r="U885" s="43"/>
    </row>
    <row r="886" spans="1:21" x14ac:dyDescent="0.15">
      <c r="A886" s="42">
        <v>884</v>
      </c>
      <c r="B886" s="38"/>
      <c r="C886" s="48" t="e">
        <f>VLOOKUP(Table26[[#This Row],[شماره پرسنلی]],Table1[[شماره پرسنلی]:[نام خانوادگی]],2,FALSE)&amp; " " &amp; VLOOKUP(Table26[[#This Row],[شماره پرسنلی]],Table1[[شماره پرسنلی]:[نام خانوادگی]],3,FALSE)</f>
        <v>#N/A</v>
      </c>
      <c r="D886" s="39" t="e">
        <f>VLOOKUP(Table26[[#This Row],[شماره پرسنلی]],Table1[#All],7,FALSE)</f>
        <v>#N/A</v>
      </c>
      <c r="E886" s="43">
        <v>1</v>
      </c>
      <c r="F886" s="43">
        <v>521</v>
      </c>
      <c r="G886" s="45">
        <f>Table26[[#This Row],[کارکرد دوره (ساعت)]]/8*'جداول پایه'!$B$24</f>
        <v>6.5125000000000002</v>
      </c>
      <c r="H886" s="43">
        <v>0</v>
      </c>
      <c r="I886" s="43">
        <v>0</v>
      </c>
      <c r="J886" s="43">
        <v>0</v>
      </c>
      <c r="K886" s="44">
        <v>20</v>
      </c>
      <c r="L886" s="44">
        <v>15</v>
      </c>
      <c r="M886" s="43" t="e">
        <f>IF(Table26[[#This Row],[جایگاه سازمانی]]="عملیاتی",(Table26[[#This Row],[تعداد ماموریت شهری]]/7+Table26[[#This Row],[تعداد ماموریت جاده ای]]/3)*0.1+1,0)</f>
        <v>#N/A</v>
      </c>
      <c r="N886" s="43" t="e">
        <f ca="1">IF(Table26[[#This Row],[جایگاه سازمانی]]="دیسپچ",OFFSET(TblDispatch[[#Headers],[امتیاز]],MATCH(Table26[[#This Row],[تعداد تماس در دوره]]/'تنظیمات دوره'!$B$3,TblDispatch[کف],1),0)*'تنظیمات دوره'!$B$3,0)</f>
        <v>#N/A</v>
      </c>
      <c r="O886" s="45" t="e">
        <f>IF(Table26[[#This Row],[جایگاه سازمانی]]="ستاد",(Table26[[#This Row],[تعداد بازدید میدانی در دوره]]/2+Table26[[#This Row],[تعداد فرماندهی حادثه در دوره]])*0.1+1,0)</f>
        <v>#N/A</v>
      </c>
      <c r="P886" s="45" t="e">
        <f>SUM(Table26[[#This Row],[عملکرد دوره عملیاتی]:[عملکرد دوره ستادی]])</f>
        <v>#N/A</v>
      </c>
      <c r="Q886" s="43">
        <v>100</v>
      </c>
      <c r="R886" s="43">
        <f ca="1">OFFSET(Table10[[#Headers],[امتیاز]],MATCH(Table26[[#This Row],[رضایت]],Table10[کف],1),0)</f>
        <v>5</v>
      </c>
      <c r="S886" s="104" t="e">
        <f ca="1">(VLOOKUP(Table26[[#This Row],[شماره پرسنلی]],Table1[#All],16,FALSE)+Table26[[#This Row],[امتیاز کارکرد]]+Table26[[#This Row],[امتیاز رضایت]])*Table26[[#This Row],[رتبه کارمند]]*Table26[[#This Row],[امتیاز عملکرد]]</f>
        <v>#N/A</v>
      </c>
      <c r="T886" s="50" t="e">
        <f ca="1">ROUND(Table26[[#This Row],[امتیاز نهایی]]*'تنظیمات دوره'!$B$6,0)</f>
        <v>#N/A</v>
      </c>
      <c r="U886" s="43"/>
    </row>
    <row r="887" spans="1:21" s="54" customFormat="1" x14ac:dyDescent="0.15">
      <c r="A887" s="42">
        <v>885</v>
      </c>
      <c r="B887" s="38"/>
      <c r="C887" s="48" t="e">
        <f>VLOOKUP(Table26[[#This Row],[شماره پرسنلی]],Table1[[شماره پرسنلی]:[نام خانوادگی]],2,FALSE)&amp; " " &amp; VLOOKUP(Table26[[#This Row],[شماره پرسنلی]],Table1[[شماره پرسنلی]:[نام خانوادگی]],3,FALSE)</f>
        <v>#N/A</v>
      </c>
      <c r="D887" s="39" t="e">
        <f>VLOOKUP(Table26[[#This Row],[شماره پرسنلی]],Table1[#All],7,FALSE)</f>
        <v>#N/A</v>
      </c>
      <c r="E887" s="43">
        <v>1</v>
      </c>
      <c r="F887" s="43">
        <v>480</v>
      </c>
      <c r="G887" s="45">
        <f>Table26[[#This Row],[کارکرد دوره (ساعت)]]/8*'جداول پایه'!$B$24</f>
        <v>6</v>
      </c>
      <c r="H887" s="43">
        <v>0</v>
      </c>
      <c r="I887" s="43">
        <v>0</v>
      </c>
      <c r="J887" s="43">
        <v>0</v>
      </c>
      <c r="K887" s="44">
        <v>15</v>
      </c>
      <c r="L887" s="44">
        <v>10</v>
      </c>
      <c r="M887" s="43" t="e">
        <f>IF(Table26[[#This Row],[جایگاه سازمانی]]="عملیاتی",(Table26[[#This Row],[تعداد ماموریت شهری]]/7+Table26[[#This Row],[تعداد ماموریت جاده ای]]/3)*0.1+1,0)</f>
        <v>#N/A</v>
      </c>
      <c r="N887" s="43" t="e">
        <f ca="1">IF(Table26[[#This Row],[جایگاه سازمانی]]="دیسپچ",OFFSET(TblDispatch[[#Headers],[امتیاز]],MATCH(Table26[[#This Row],[تعداد تماس در دوره]]/'تنظیمات دوره'!$B$3,TblDispatch[کف],1),0)*'تنظیمات دوره'!$B$3,0)</f>
        <v>#N/A</v>
      </c>
      <c r="O887" s="45" t="e">
        <f>IF(Table26[[#This Row],[جایگاه سازمانی]]="ستاد",(Table26[[#This Row],[تعداد بازدید میدانی در دوره]]/2+Table26[[#This Row],[تعداد فرماندهی حادثه در دوره]])*0.1+1,0)</f>
        <v>#N/A</v>
      </c>
      <c r="P887" s="45" t="e">
        <f>SUM(Table26[[#This Row],[عملکرد دوره عملیاتی]:[عملکرد دوره ستادی]])</f>
        <v>#N/A</v>
      </c>
      <c r="Q887" s="43">
        <v>100</v>
      </c>
      <c r="R887" s="43">
        <f ca="1">OFFSET(Table10[[#Headers],[امتیاز]],MATCH(Table26[[#This Row],[رضایت]],Table10[کف],1),0)</f>
        <v>5</v>
      </c>
      <c r="S887" s="104" t="e">
        <f ca="1">(VLOOKUP(Table26[[#This Row],[شماره پرسنلی]],Table1[#All],16,FALSE)+Table26[[#This Row],[امتیاز کارکرد]]+Table26[[#This Row],[امتیاز رضایت]])*Table26[[#This Row],[رتبه کارمند]]*Table26[[#This Row],[امتیاز عملکرد]]</f>
        <v>#N/A</v>
      </c>
      <c r="T887" s="50" t="e">
        <f ca="1">ROUND(Table26[[#This Row],[امتیاز نهایی]]*'تنظیمات دوره'!$B$6,0)</f>
        <v>#N/A</v>
      </c>
      <c r="U887" s="43"/>
    </row>
    <row r="888" spans="1:21" x14ac:dyDescent="0.15">
      <c r="A888" s="42">
        <v>886</v>
      </c>
      <c r="B888" s="38"/>
      <c r="C888" s="36" t="e">
        <f>VLOOKUP(Table26[[#This Row],[شماره پرسنلی]],Table1[[شماره پرسنلی]:[نام خانوادگی]],2,FALSE)&amp; " " &amp; VLOOKUP(Table26[[#This Row],[شماره پرسنلی]],Table1[[شماره پرسنلی]:[نام خانوادگی]],3,FALSE)</f>
        <v>#N/A</v>
      </c>
      <c r="D888" s="39" t="e">
        <f>VLOOKUP(Table26[[#This Row],[شماره پرسنلی]],Table1[#All],7,FALSE)</f>
        <v>#N/A</v>
      </c>
      <c r="E888" s="43">
        <v>1</v>
      </c>
      <c r="F888" s="44">
        <v>521</v>
      </c>
      <c r="G888" s="45">
        <f>Table26[[#This Row],[کارکرد دوره (ساعت)]]/8*'جداول پایه'!$B$24</f>
        <v>6.5125000000000002</v>
      </c>
      <c r="H888" s="44">
        <v>0</v>
      </c>
      <c r="I888" s="44">
        <v>0</v>
      </c>
      <c r="J888" s="44">
        <v>0</v>
      </c>
      <c r="K888" s="44">
        <v>20</v>
      </c>
      <c r="L888" s="44">
        <v>15</v>
      </c>
      <c r="M888" s="45" t="e">
        <f>IF(Table26[[#This Row],[جایگاه سازمانی]]="عملیاتی",(Table26[[#This Row],[تعداد ماموریت شهری]]/7+Table26[[#This Row],[تعداد ماموریت جاده ای]]/3)*0.1+1,0)</f>
        <v>#N/A</v>
      </c>
      <c r="N888" s="45" t="e">
        <f ca="1">IF(Table26[[#This Row],[جایگاه سازمانی]]="دیسپچ",OFFSET(TblDispatch[[#Headers],[امتیاز]],MATCH(Table26[[#This Row],[تعداد تماس در دوره]]/'تنظیمات دوره'!$B$3,TblDispatch[کف],1),0)*'تنظیمات دوره'!$B$3,0)</f>
        <v>#N/A</v>
      </c>
      <c r="O888" s="45" t="e">
        <f>IF(Table26[[#This Row],[جایگاه سازمانی]]="ستاد",(Table26[[#This Row],[تعداد بازدید میدانی در دوره]]/2+Table26[[#This Row],[تعداد فرماندهی حادثه در دوره]])*0.1+1,0)</f>
        <v>#N/A</v>
      </c>
      <c r="P888" s="45" t="e">
        <f>SUM(Table26[[#This Row],[عملکرد دوره عملیاتی]:[عملکرد دوره ستادی]])</f>
        <v>#N/A</v>
      </c>
      <c r="Q888" s="43">
        <v>100</v>
      </c>
      <c r="R888" s="43">
        <f ca="1">OFFSET(Table10[[#Headers],[امتیاز]],MATCH(Table26[[#This Row],[رضایت]],Table10[کف],1),0)</f>
        <v>5</v>
      </c>
      <c r="S888" s="104" t="e">
        <f ca="1">(VLOOKUP(Table26[[#This Row],[شماره پرسنلی]],Table1[#All],16,FALSE)+Table26[[#This Row],[امتیاز کارکرد]]+Table26[[#This Row],[امتیاز رضایت]])*Table26[[#This Row],[رتبه کارمند]]*Table26[[#This Row],[امتیاز عملکرد]]</f>
        <v>#N/A</v>
      </c>
      <c r="T888" s="50" t="e">
        <f ca="1">ROUND(Table26[[#This Row],[امتیاز نهایی]]*'تنظیمات دوره'!$B$6,0)</f>
        <v>#N/A</v>
      </c>
      <c r="U888" s="46"/>
    </row>
    <row r="889" spans="1:21" x14ac:dyDescent="0.15">
      <c r="A889" s="42">
        <v>887</v>
      </c>
      <c r="B889" s="39"/>
      <c r="C889" s="36" t="e">
        <f>VLOOKUP(Table26[[#This Row],[شماره پرسنلی]],Table1[[شماره پرسنلی]:[نام خانوادگی]],2,FALSE)&amp; " " &amp; VLOOKUP(Table26[[#This Row],[شماره پرسنلی]],Table1[[شماره پرسنلی]:[نام خانوادگی]],3,FALSE)</f>
        <v>#N/A</v>
      </c>
      <c r="D889" s="39" t="e">
        <f>VLOOKUP(Table26[[#This Row],[شماره پرسنلی]],Table1[#All],7,FALSE)</f>
        <v>#N/A</v>
      </c>
      <c r="E889" s="43">
        <v>1</v>
      </c>
      <c r="F889" s="39">
        <v>520</v>
      </c>
      <c r="G889" s="39">
        <f>Table26[[#This Row],[کارکرد دوره (ساعت)]]/8*'جداول پایه'!$B$24</f>
        <v>6.5</v>
      </c>
      <c r="H889" s="44">
        <v>0</v>
      </c>
      <c r="I889" s="44">
        <v>0</v>
      </c>
      <c r="J889" s="44">
        <v>0</v>
      </c>
      <c r="K889" s="44">
        <v>5</v>
      </c>
      <c r="L889" s="44">
        <v>10</v>
      </c>
      <c r="M889" s="39" t="e">
        <f>IF(Table26[[#This Row],[جایگاه سازمانی]]="عملیاتی",(Table26[[#This Row],[تعداد ماموریت شهری]]/7+Table26[[#This Row],[تعداد ماموریت جاده ای]]/3)*0.1+1,0)</f>
        <v>#N/A</v>
      </c>
      <c r="N889" s="39" t="e">
        <f ca="1">IF(Table26[[#This Row],[جایگاه سازمانی]]="دیسپچ",OFFSET(TblDispatch[[#Headers],[امتیاز]],MATCH(Table26[[#This Row],[تعداد تماس در دوره]]/'تنظیمات دوره'!$B$3,TblDispatch[کف],1),0)*'تنظیمات دوره'!$B$3,0)</f>
        <v>#N/A</v>
      </c>
      <c r="O889" s="45" t="e">
        <f>IF(Table26[[#This Row],[جایگاه سازمانی]]="ستاد",(Table26[[#This Row],[تعداد بازدید میدانی در دوره]]/2+Table26[[#This Row],[تعداد فرماندهی حادثه در دوره]])*0.1+1,0)</f>
        <v>#N/A</v>
      </c>
      <c r="P889" s="45" t="e">
        <f>SUM(Table26[[#This Row],[عملکرد دوره عملیاتی]:[عملکرد دوره ستادی]])</f>
        <v>#N/A</v>
      </c>
      <c r="Q889" s="43">
        <v>100</v>
      </c>
      <c r="R889" s="39">
        <f ca="1">OFFSET(Table10[[#Headers],[امتیاز]],MATCH(Table26[[#This Row],[رضایت]],Table10[کف],1),0)</f>
        <v>5</v>
      </c>
      <c r="S889" s="98" t="e">
        <f ca="1">(VLOOKUP(Table26[[#This Row],[شماره پرسنلی]],Table1[#All],16,FALSE)+Table26[[#This Row],[امتیاز کارکرد]]+Table26[[#This Row],[امتیاز رضایت]])*Table26[[#This Row],[رتبه کارمند]]*Table26[[#This Row],[امتیاز عملکرد]]</f>
        <v>#N/A</v>
      </c>
      <c r="T889" s="50" t="e">
        <f ca="1">ROUND(Table26[[#This Row],[امتیاز نهایی]]*'تنظیمات دوره'!$B$6,0)</f>
        <v>#N/A</v>
      </c>
      <c r="U889" s="92"/>
    </row>
    <row r="890" spans="1:21" x14ac:dyDescent="0.15">
      <c r="A890" s="42">
        <v>888</v>
      </c>
      <c r="B890" s="39"/>
      <c r="C890" s="36" t="e">
        <f>VLOOKUP(Table26[[#This Row],[شماره پرسنلی]],Table1[[شماره پرسنلی]:[نام خانوادگی]],2,FALSE)&amp; " " &amp; VLOOKUP(Table26[[#This Row],[شماره پرسنلی]],Table1[[شماره پرسنلی]:[نام خانوادگی]],3,FALSE)</f>
        <v>#N/A</v>
      </c>
      <c r="D890" s="39" t="e">
        <f>VLOOKUP(Table26[[#This Row],[شماره پرسنلی]],Table1[#All],7,FALSE)</f>
        <v>#N/A</v>
      </c>
      <c r="E890" s="43">
        <v>1</v>
      </c>
      <c r="F890" s="39">
        <v>700</v>
      </c>
      <c r="G890" s="39">
        <f>Table26[[#This Row],[کارکرد دوره (ساعت)]]/8*'جداول پایه'!$B$24</f>
        <v>8.75</v>
      </c>
      <c r="H890" s="44">
        <v>0</v>
      </c>
      <c r="I890" s="44">
        <v>0</v>
      </c>
      <c r="J890" s="44">
        <v>0</v>
      </c>
      <c r="K890" s="44">
        <v>13</v>
      </c>
      <c r="L890" s="44">
        <v>10</v>
      </c>
      <c r="M890" s="39" t="e">
        <f>IF(Table26[[#This Row],[جایگاه سازمانی]]="عملیاتی",(Table26[[#This Row],[تعداد ماموریت شهری]]/7+Table26[[#This Row],[تعداد ماموریت جاده ای]]/3)*0.1+1,0)</f>
        <v>#N/A</v>
      </c>
      <c r="N890" s="39" t="e">
        <f ca="1">IF(Table26[[#This Row],[جایگاه سازمانی]]="دیسپچ",OFFSET(TblDispatch[[#Headers],[امتیاز]],MATCH(Table26[[#This Row],[تعداد تماس در دوره]]/'تنظیمات دوره'!$B$3,TblDispatch[کف],1),0)*'تنظیمات دوره'!$B$3,0)</f>
        <v>#N/A</v>
      </c>
      <c r="O890" s="45" t="e">
        <f>IF(Table26[[#This Row],[جایگاه سازمانی]]="ستاد",(Table26[[#This Row],[تعداد بازدید میدانی در دوره]]/2+Table26[[#This Row],[تعداد فرماندهی حادثه در دوره]])*0.1+1,0)</f>
        <v>#N/A</v>
      </c>
      <c r="P890" s="45" t="e">
        <f>SUM(Table26[[#This Row],[عملکرد دوره عملیاتی]:[عملکرد دوره ستادی]])</f>
        <v>#N/A</v>
      </c>
      <c r="Q890" s="43">
        <v>100</v>
      </c>
      <c r="R890" s="39">
        <f ca="1">OFFSET(Table10[[#Headers],[امتیاز]],MATCH(Table26[[#This Row],[رضایت]],Table10[کف],1),0)</f>
        <v>5</v>
      </c>
      <c r="S890" s="98" t="e">
        <f ca="1">(VLOOKUP(Table26[[#This Row],[شماره پرسنلی]],Table1[#All],16,FALSE)+Table26[[#This Row],[امتیاز کارکرد]]+Table26[[#This Row],[امتیاز رضایت]])*Table26[[#This Row],[رتبه کارمند]]*Table26[[#This Row],[امتیاز عملکرد]]</f>
        <v>#N/A</v>
      </c>
      <c r="T890" s="50" t="e">
        <f ca="1">ROUND(Table26[[#This Row],[امتیاز نهایی]]*'تنظیمات دوره'!$B$6,0)</f>
        <v>#N/A</v>
      </c>
      <c r="U890" s="92"/>
    </row>
    <row r="891" spans="1:21" x14ac:dyDescent="0.15">
      <c r="A891" s="42">
        <v>889</v>
      </c>
      <c r="B891" s="39"/>
      <c r="C891" s="36" t="e">
        <f>VLOOKUP(Table26[[#This Row],[شماره پرسنلی]],Table1[[شماره پرسنلی]:[نام خانوادگی]],2,FALSE)&amp; " " &amp; VLOOKUP(Table26[[#This Row],[شماره پرسنلی]],Table1[[شماره پرسنلی]:[نام خانوادگی]],3,FALSE)</f>
        <v>#N/A</v>
      </c>
      <c r="D891" s="39" t="e">
        <f>VLOOKUP(Table26[[#This Row],[شماره پرسنلی]],Table1[#All],7,FALSE)</f>
        <v>#N/A</v>
      </c>
      <c r="E891" s="43">
        <v>1</v>
      </c>
      <c r="F891" s="39">
        <v>620</v>
      </c>
      <c r="G891" s="40">
        <f>Table26[[#This Row],[کارکرد دوره (ساعت)]]/8*'جداول پایه'!$B$24</f>
        <v>7.75</v>
      </c>
      <c r="H891" s="44">
        <v>0</v>
      </c>
      <c r="I891" s="44">
        <v>0</v>
      </c>
      <c r="J891" s="44">
        <v>0</v>
      </c>
      <c r="K891" s="44">
        <v>13</v>
      </c>
      <c r="L891" s="44">
        <v>10</v>
      </c>
      <c r="M891" s="39" t="e">
        <f>IF(Table26[[#This Row],[جایگاه سازمانی]]="عملیاتی",(Table26[[#This Row],[تعداد ماموریت شهری]]/7+Table26[[#This Row],[تعداد ماموریت جاده ای]]/3)*0.1+1,0)</f>
        <v>#N/A</v>
      </c>
      <c r="N891" s="39" t="e">
        <f ca="1">IF(Table26[[#This Row],[جایگاه سازمانی]]="دیسپچ",OFFSET(TblDispatch[[#Headers],[امتیاز]],MATCH(Table26[[#This Row],[تعداد تماس در دوره]]/'تنظیمات دوره'!$B$3,TblDispatch[کف],1),0)*'تنظیمات دوره'!$B$3,0)</f>
        <v>#N/A</v>
      </c>
      <c r="O891" s="45" t="e">
        <f>IF(Table26[[#This Row],[جایگاه سازمانی]]="ستاد",(Table26[[#This Row],[تعداد بازدید میدانی در دوره]]/2+Table26[[#This Row],[تعداد فرماندهی حادثه در دوره]])*0.1+1,0)</f>
        <v>#N/A</v>
      </c>
      <c r="P891" s="45" t="e">
        <f>SUM(Table26[[#This Row],[عملکرد دوره عملیاتی]:[عملکرد دوره ستادی]])</f>
        <v>#N/A</v>
      </c>
      <c r="Q891" s="43">
        <v>100</v>
      </c>
      <c r="R891" s="39">
        <f ca="1">OFFSET(Table10[[#Headers],[امتیاز]],MATCH(Table26[[#This Row],[رضایت]],Table10[کف],1),0)</f>
        <v>5</v>
      </c>
      <c r="S891" s="98" t="e">
        <f ca="1">(VLOOKUP(Table26[[#This Row],[شماره پرسنلی]],Table1[#All],16,FALSE)+Table26[[#This Row],[امتیاز کارکرد]]+Table26[[#This Row],[امتیاز رضایت]])*Table26[[#This Row],[رتبه کارمند]]*Table26[[#This Row],[امتیاز عملکرد]]</f>
        <v>#N/A</v>
      </c>
      <c r="T891" s="50" t="e">
        <f ca="1">ROUND(Table26[[#This Row],[امتیاز نهایی]]*'تنظیمات دوره'!$B$6,0)</f>
        <v>#N/A</v>
      </c>
      <c r="U891" s="92"/>
    </row>
    <row r="892" spans="1:21" x14ac:dyDescent="0.15">
      <c r="A892" s="42">
        <v>890</v>
      </c>
      <c r="B892" s="39"/>
      <c r="C892" s="36" t="e">
        <f>VLOOKUP(Table26[[#This Row],[شماره پرسنلی]],Table1[[شماره پرسنلی]:[نام خانوادگی]],2,FALSE)&amp; " " &amp; VLOOKUP(Table26[[#This Row],[شماره پرسنلی]],Table1[[شماره پرسنلی]:[نام خانوادگی]],3,FALSE)</f>
        <v>#N/A</v>
      </c>
      <c r="D892" s="39" t="e">
        <f>VLOOKUP(Table26[[#This Row],[شماره پرسنلی]],Table1[#All],7,FALSE)</f>
        <v>#N/A</v>
      </c>
      <c r="E892" s="43">
        <v>1</v>
      </c>
      <c r="F892" s="39">
        <v>630</v>
      </c>
      <c r="G892" s="40">
        <f>Table26[[#This Row],[کارکرد دوره (ساعت)]]/8*'جداول پایه'!$B$24</f>
        <v>7.875</v>
      </c>
      <c r="H892" s="44">
        <v>0</v>
      </c>
      <c r="I892" s="44">
        <v>0</v>
      </c>
      <c r="J892" s="44">
        <v>0</v>
      </c>
      <c r="K892" s="44">
        <v>10</v>
      </c>
      <c r="L892" s="44">
        <v>10</v>
      </c>
      <c r="M892" s="39" t="e">
        <f>IF(Table26[[#This Row],[جایگاه سازمانی]]="عملیاتی",(Table26[[#This Row],[تعداد ماموریت شهری]]/7+Table26[[#This Row],[تعداد ماموریت جاده ای]]/3)*0.1+1,0)</f>
        <v>#N/A</v>
      </c>
      <c r="N892" s="39" t="e">
        <f ca="1">IF(Table26[[#This Row],[جایگاه سازمانی]]="دیسپچ",OFFSET(TblDispatch[[#Headers],[امتیاز]],MATCH(Table26[[#This Row],[تعداد تماس در دوره]]/'تنظیمات دوره'!$B$3,TblDispatch[کف],1),0)*'تنظیمات دوره'!$B$3,0)</f>
        <v>#N/A</v>
      </c>
      <c r="O892" s="45" t="e">
        <f>IF(Table26[[#This Row],[جایگاه سازمانی]]="ستاد",(Table26[[#This Row],[تعداد بازدید میدانی در دوره]]/2+Table26[[#This Row],[تعداد فرماندهی حادثه در دوره]])*0.1+1,0)</f>
        <v>#N/A</v>
      </c>
      <c r="P892" s="45" t="e">
        <f>SUM(Table26[[#This Row],[عملکرد دوره عملیاتی]:[عملکرد دوره ستادی]])</f>
        <v>#N/A</v>
      </c>
      <c r="Q892" s="43">
        <v>100</v>
      </c>
      <c r="R892" s="39">
        <f ca="1">OFFSET(Table10[[#Headers],[امتیاز]],MATCH(Table26[[#This Row],[رضایت]],Table10[کف],1),0)</f>
        <v>5</v>
      </c>
      <c r="S892" s="98" t="e">
        <f ca="1">(VLOOKUP(Table26[[#This Row],[شماره پرسنلی]],Table1[#All],16,FALSE)+Table26[[#This Row],[امتیاز کارکرد]]+Table26[[#This Row],[امتیاز رضایت]])*Table26[[#This Row],[رتبه کارمند]]*Table26[[#This Row],[امتیاز عملکرد]]</f>
        <v>#N/A</v>
      </c>
      <c r="T892" s="50" t="e">
        <f ca="1">ROUND(Table26[[#This Row],[امتیاز نهایی]]*'تنظیمات دوره'!$B$6,0)</f>
        <v>#N/A</v>
      </c>
      <c r="U892" s="92"/>
    </row>
    <row r="893" spans="1:21" x14ac:dyDescent="0.15">
      <c r="A893" s="42">
        <v>891</v>
      </c>
      <c r="B893" s="39"/>
      <c r="C893" s="36" t="e">
        <f>VLOOKUP(Table26[[#This Row],[شماره پرسنلی]],Table1[[شماره پرسنلی]:[نام خانوادگی]],2,FALSE)&amp; " " &amp; VLOOKUP(Table26[[#This Row],[شماره پرسنلی]],Table1[[شماره پرسنلی]:[نام خانوادگی]],3,FALSE)</f>
        <v>#N/A</v>
      </c>
      <c r="D893" s="39" t="e">
        <f>VLOOKUP(Table26[[#This Row],[شماره پرسنلی]],Table1[#All],7,FALSE)</f>
        <v>#N/A</v>
      </c>
      <c r="E893" s="43">
        <v>1</v>
      </c>
      <c r="F893" s="39">
        <v>520</v>
      </c>
      <c r="G893" s="39">
        <f>Table26[[#This Row],[کارکرد دوره (ساعت)]]/8*'جداول پایه'!$B$24</f>
        <v>6.5</v>
      </c>
      <c r="H893" s="44">
        <v>0</v>
      </c>
      <c r="I893" s="44">
        <v>0</v>
      </c>
      <c r="J893" s="44">
        <v>0</v>
      </c>
      <c r="K893" s="44">
        <v>10</v>
      </c>
      <c r="L893" s="44">
        <v>10</v>
      </c>
      <c r="M893" s="39" t="e">
        <f>IF(Table26[[#This Row],[جایگاه سازمانی]]="عملیاتی",(Table26[[#This Row],[تعداد ماموریت شهری]]/7+Table26[[#This Row],[تعداد ماموریت جاده ای]]/3)*0.1+1,0)</f>
        <v>#N/A</v>
      </c>
      <c r="N893" s="39" t="e">
        <f ca="1">IF(Table26[[#This Row],[جایگاه سازمانی]]="دیسپچ",OFFSET(TblDispatch[[#Headers],[امتیاز]],MATCH(Table26[[#This Row],[تعداد تماس در دوره]]/'تنظیمات دوره'!$B$3,TblDispatch[کف],1),0)*'تنظیمات دوره'!$B$3,0)</f>
        <v>#N/A</v>
      </c>
      <c r="O893" s="45" t="e">
        <f>IF(Table26[[#This Row],[جایگاه سازمانی]]="ستاد",(Table26[[#This Row],[تعداد بازدید میدانی در دوره]]/2+Table26[[#This Row],[تعداد فرماندهی حادثه در دوره]])*0.1+1,0)</f>
        <v>#N/A</v>
      </c>
      <c r="P893" s="45" t="e">
        <f>SUM(Table26[[#This Row],[عملکرد دوره عملیاتی]:[عملکرد دوره ستادی]])</f>
        <v>#N/A</v>
      </c>
      <c r="Q893" s="43">
        <v>85</v>
      </c>
      <c r="R893" s="39">
        <f ca="1">OFFSET(Table10[[#Headers],[امتیاز]],MATCH(Table26[[#This Row],[رضایت]],Table10[کف],1),0)</f>
        <v>3.6</v>
      </c>
      <c r="S893" s="98" t="e">
        <f ca="1">(VLOOKUP(Table26[[#This Row],[شماره پرسنلی]],Table1[#All],16,FALSE)+Table26[[#This Row],[امتیاز کارکرد]]+Table26[[#This Row],[امتیاز رضایت]])*Table26[[#This Row],[رتبه کارمند]]*Table26[[#This Row],[امتیاز عملکرد]]</f>
        <v>#N/A</v>
      </c>
      <c r="T893" s="50" t="e">
        <f ca="1">ROUND(Table26[[#This Row],[امتیاز نهایی]]*'تنظیمات دوره'!$B$6,0)</f>
        <v>#N/A</v>
      </c>
      <c r="U893" s="92"/>
    </row>
    <row r="894" spans="1:21" x14ac:dyDescent="0.15">
      <c r="A894" s="42">
        <v>892</v>
      </c>
      <c r="B894" s="39"/>
      <c r="C894" s="36" t="e">
        <f>VLOOKUP(Table26[[#This Row],[شماره پرسنلی]],Table1[[شماره پرسنلی]:[نام خانوادگی]],2,FALSE)&amp; " " &amp; VLOOKUP(Table26[[#This Row],[شماره پرسنلی]],Table1[[شماره پرسنلی]:[نام خانوادگی]],3,FALSE)</f>
        <v>#N/A</v>
      </c>
      <c r="D894" s="39" t="e">
        <f>VLOOKUP(Table26[[#This Row],[شماره پرسنلی]],Table1[#All],7,FALSE)</f>
        <v>#N/A</v>
      </c>
      <c r="E894" s="43">
        <v>1</v>
      </c>
      <c r="F894" s="39">
        <v>310</v>
      </c>
      <c r="G894" s="40">
        <f>Table26[[#This Row],[کارکرد دوره (ساعت)]]/8*'جداول پایه'!$B$24</f>
        <v>3.875</v>
      </c>
      <c r="H894" s="44">
        <v>0</v>
      </c>
      <c r="I894" s="44">
        <v>0</v>
      </c>
      <c r="J894" s="44">
        <v>0</v>
      </c>
      <c r="K894" s="44">
        <v>10</v>
      </c>
      <c r="L894" s="44">
        <v>10</v>
      </c>
      <c r="M894" s="39" t="e">
        <f>IF(Table26[[#This Row],[جایگاه سازمانی]]="عملیاتی",(Table26[[#This Row],[تعداد ماموریت شهری]]/7+Table26[[#This Row],[تعداد ماموریت جاده ای]]/3)*0.1+1,0)</f>
        <v>#N/A</v>
      </c>
      <c r="N894" s="39" t="e">
        <f ca="1">IF(Table26[[#This Row],[جایگاه سازمانی]]="دیسپچ",OFFSET(TblDispatch[[#Headers],[امتیاز]],MATCH(Table26[[#This Row],[تعداد تماس در دوره]]/'تنظیمات دوره'!$B$3,TblDispatch[کف],1),0)*'تنظیمات دوره'!$B$3,0)</f>
        <v>#N/A</v>
      </c>
      <c r="O894" s="45" t="e">
        <f>IF(Table26[[#This Row],[جایگاه سازمانی]]="ستاد",(Table26[[#This Row],[تعداد بازدید میدانی در دوره]]/2+Table26[[#This Row],[تعداد فرماندهی حادثه در دوره]])*0.1+1,0)</f>
        <v>#N/A</v>
      </c>
      <c r="P894" s="45" t="e">
        <f>SUM(Table26[[#This Row],[عملکرد دوره عملیاتی]:[عملکرد دوره ستادی]])</f>
        <v>#N/A</v>
      </c>
      <c r="Q894" s="43">
        <v>100</v>
      </c>
      <c r="R894" s="39">
        <f ca="1">OFFSET(Table10[[#Headers],[امتیاز]],MATCH(Table26[[#This Row],[رضایت]],Table10[کف],1),0)</f>
        <v>5</v>
      </c>
      <c r="S894" s="98" t="e">
        <f ca="1">(VLOOKUP(Table26[[#This Row],[شماره پرسنلی]],Table1[#All],16,FALSE)+Table26[[#This Row],[امتیاز کارکرد]]+Table26[[#This Row],[امتیاز رضایت]])*Table26[[#This Row],[رتبه کارمند]]*Table26[[#This Row],[امتیاز عملکرد]]</f>
        <v>#N/A</v>
      </c>
      <c r="T894" s="50" t="e">
        <f ca="1">ROUND(Table26[[#This Row],[امتیاز نهایی]]*'تنظیمات دوره'!$B$6,0)</f>
        <v>#N/A</v>
      </c>
      <c r="U894" s="92"/>
    </row>
    <row r="895" spans="1:21" x14ac:dyDescent="0.15">
      <c r="A895" s="42">
        <v>893</v>
      </c>
      <c r="B895" s="39"/>
      <c r="C895" s="36" t="e">
        <f>VLOOKUP(Table26[[#This Row],[شماره پرسنلی]],Table1[[شماره پرسنلی]:[نام خانوادگی]],2,FALSE)&amp; " " &amp; VLOOKUP(Table26[[#This Row],[شماره پرسنلی]],Table1[[شماره پرسنلی]:[نام خانوادگی]],3,FALSE)</f>
        <v>#N/A</v>
      </c>
      <c r="D895" s="39" t="e">
        <f>VLOOKUP(Table26[[#This Row],[شماره پرسنلی]],Table1[#All],7,FALSE)</f>
        <v>#N/A</v>
      </c>
      <c r="E895" s="43">
        <v>1</v>
      </c>
      <c r="F895" s="39">
        <v>380</v>
      </c>
      <c r="G895" s="39">
        <f>Table26[[#This Row],[کارکرد دوره (ساعت)]]/8*'جداول پایه'!$B$24</f>
        <v>4.75</v>
      </c>
      <c r="H895" s="44">
        <v>0</v>
      </c>
      <c r="I895" s="44">
        <v>0</v>
      </c>
      <c r="J895" s="44">
        <v>0</v>
      </c>
      <c r="K895" s="44">
        <v>15</v>
      </c>
      <c r="L895" s="44">
        <v>15</v>
      </c>
      <c r="M895" s="39" t="e">
        <f>IF(Table26[[#This Row],[جایگاه سازمانی]]="عملیاتی",(Table26[[#This Row],[تعداد ماموریت شهری]]/7+Table26[[#This Row],[تعداد ماموریت جاده ای]]/3)*0.1+1,0)</f>
        <v>#N/A</v>
      </c>
      <c r="N895" s="39" t="e">
        <f ca="1">IF(Table26[[#This Row],[جایگاه سازمانی]]="دیسپچ",OFFSET(TblDispatch[[#Headers],[امتیاز]],MATCH(Table26[[#This Row],[تعداد تماس در دوره]]/'تنظیمات دوره'!$B$3,TblDispatch[کف],1),0)*'تنظیمات دوره'!$B$3,0)</f>
        <v>#N/A</v>
      </c>
      <c r="O895" s="45" t="e">
        <f>IF(Table26[[#This Row],[جایگاه سازمانی]]="ستاد",(Table26[[#This Row],[تعداد بازدید میدانی در دوره]]/2+Table26[[#This Row],[تعداد فرماندهی حادثه در دوره]])*0.1+1,0)</f>
        <v>#N/A</v>
      </c>
      <c r="P895" s="45" t="e">
        <f>SUM(Table26[[#This Row],[عملکرد دوره عملیاتی]:[عملکرد دوره ستادی]])</f>
        <v>#N/A</v>
      </c>
      <c r="Q895" s="43">
        <v>100</v>
      </c>
      <c r="R895" s="39">
        <f ca="1">OFFSET(Table10[[#Headers],[امتیاز]],MATCH(Table26[[#This Row],[رضایت]],Table10[کف],1),0)</f>
        <v>5</v>
      </c>
      <c r="S895" s="98" t="e">
        <f ca="1">(VLOOKUP(Table26[[#This Row],[شماره پرسنلی]],Table1[#All],16,FALSE)+Table26[[#This Row],[امتیاز کارکرد]]+Table26[[#This Row],[امتیاز رضایت]])*Table26[[#This Row],[رتبه کارمند]]*Table26[[#This Row],[امتیاز عملکرد]]</f>
        <v>#N/A</v>
      </c>
      <c r="T895" s="50" t="e">
        <f ca="1">ROUND(Table26[[#This Row],[امتیاز نهایی]]*'تنظیمات دوره'!$B$6,0)</f>
        <v>#N/A</v>
      </c>
      <c r="U895" s="92"/>
    </row>
    <row r="896" spans="1:21" x14ac:dyDescent="0.15">
      <c r="A896" s="42">
        <v>894</v>
      </c>
      <c r="B896" s="38"/>
      <c r="C896" s="36" t="e">
        <f>VLOOKUP(Table26[[#This Row],[شماره پرسنلی]],Table1[[شماره پرسنلی]:[نام خانوادگی]],2,FALSE)&amp; " " &amp; VLOOKUP(Table26[[#This Row],[شماره پرسنلی]],Table1[[شماره پرسنلی]:[نام خانوادگی]],3,FALSE)</f>
        <v>#N/A</v>
      </c>
      <c r="D896" s="39" t="s">
        <v>11</v>
      </c>
      <c r="E896" s="43">
        <v>1</v>
      </c>
      <c r="F896" s="44">
        <v>756</v>
      </c>
      <c r="G896" s="45">
        <f>Table26[[#This Row],[کارکرد دوره (ساعت)]]/8*'جداول پایه'!$B$24</f>
        <v>9.4500000000000011</v>
      </c>
      <c r="H896" s="44">
        <v>0</v>
      </c>
      <c r="I896" s="44">
        <v>0</v>
      </c>
      <c r="J896" s="44">
        <v>0</v>
      </c>
      <c r="K896" s="44">
        <v>10</v>
      </c>
      <c r="L896" s="44">
        <v>10</v>
      </c>
      <c r="M896" s="45">
        <f>IF(Table26[[#This Row],[جایگاه سازمانی]]="عملیاتی",(Table26[[#This Row],[تعداد ماموریت شهری]]/7+Table26[[#This Row],[تعداد ماموریت جاده ای]]/3)*0.1+1,0)</f>
        <v>0</v>
      </c>
      <c r="N896" s="45">
        <f ca="1">IF(Table26[[#This Row],[جایگاه سازمانی]]="دیسپچ",OFFSET(TblDispatch[[#Headers],[امتیاز]],MATCH(Table26[[#This Row],[تعداد تماس در دوره]]/'تنظیمات دوره'!$B$3,TblDispatch[کف],1),0)*'تنظیمات دوره'!$B$3,0)</f>
        <v>0</v>
      </c>
      <c r="O896" s="45">
        <f>IF(Table26[[#This Row],[جایگاه سازمانی]]="ستاد",(Table26[[#This Row],[تعداد بازدید میدانی در دوره]]/2+Table26[[#This Row],[تعداد فرماندهی حادثه در دوره]])*0.1+1,0)</f>
        <v>2.5</v>
      </c>
      <c r="P896" s="45">
        <f ca="1">SUM(Table26[[#This Row],[عملکرد دوره عملیاتی]:[عملکرد دوره ستادی]])</f>
        <v>2.5</v>
      </c>
      <c r="Q896" s="43">
        <v>100</v>
      </c>
      <c r="R896" s="43">
        <f ca="1">OFFSET(Table10[[#Headers],[امتیاز]],MATCH(Table26[[#This Row],[رضایت]],Table10[کف],1),0)</f>
        <v>5</v>
      </c>
      <c r="S896" s="104" t="e">
        <f ca="1">(VLOOKUP(Table26[[#This Row],[شماره پرسنلی]],Table1[#All],16,FALSE)+Table26[[#This Row],[امتیاز کارکرد]]+Table26[[#This Row],[امتیاز رضایت]])*Table26[[#This Row],[رتبه کارمند]]*Table26[[#This Row],[امتیاز عملکرد]]</f>
        <v>#N/A</v>
      </c>
      <c r="T896" s="50" t="e">
        <f ca="1">ROUND(Table26[[#This Row],[امتیاز نهایی]]*'تنظیمات دوره'!$B$6,0)</f>
        <v>#N/A</v>
      </c>
      <c r="U896" s="43"/>
    </row>
    <row r="897" spans="1:21" x14ac:dyDescent="0.15">
      <c r="A897" s="42">
        <v>895</v>
      </c>
      <c r="B897" s="38"/>
      <c r="C897" s="36" t="e">
        <f>VLOOKUP(Table26[[#This Row],[شماره پرسنلی]],Table1[[شماره پرسنلی]:[نام خانوادگی]],2,FALSE)&amp; " " &amp; VLOOKUP(Table26[[#This Row],[شماره پرسنلی]],Table1[[شماره پرسنلی]:[نام خانوادگی]],3,FALSE)</f>
        <v>#N/A</v>
      </c>
      <c r="D897" s="39" t="s">
        <v>11</v>
      </c>
      <c r="E897" s="43">
        <v>1</v>
      </c>
      <c r="F897" s="44">
        <v>756</v>
      </c>
      <c r="G897" s="45">
        <f>Table26[[#This Row],[کارکرد دوره (ساعت)]]/8*'جداول پایه'!$B$24</f>
        <v>9.4500000000000011</v>
      </c>
      <c r="H897" s="44">
        <v>0</v>
      </c>
      <c r="I897" s="44">
        <v>0</v>
      </c>
      <c r="J897" s="44">
        <v>0</v>
      </c>
      <c r="K897" s="44">
        <v>8</v>
      </c>
      <c r="L897" s="44">
        <v>8</v>
      </c>
      <c r="M897" s="45">
        <f>IF(Table26[[#This Row],[جایگاه سازمانی]]="عملیاتی",(Table26[[#This Row],[تعداد ماموریت شهری]]/7+Table26[[#This Row],[تعداد ماموریت جاده ای]]/3)*0.1+1,0)</f>
        <v>0</v>
      </c>
      <c r="N897" s="45">
        <f ca="1">IF(Table26[[#This Row],[جایگاه سازمانی]]="دیسپچ",OFFSET(TblDispatch[[#Headers],[امتیاز]],MATCH(Table26[[#This Row],[تعداد تماس در دوره]]/'تنظیمات دوره'!$B$3,TblDispatch[کف],1),0)*'تنظیمات دوره'!$B$3,0)</f>
        <v>0</v>
      </c>
      <c r="O897" s="45">
        <f>IF(Table26[[#This Row],[جایگاه سازمانی]]="ستاد",(Table26[[#This Row],[تعداد بازدید میدانی در دوره]]/2+Table26[[#This Row],[تعداد فرماندهی حادثه در دوره]])*0.1+1,0)</f>
        <v>2.2000000000000002</v>
      </c>
      <c r="P897" s="45">
        <f ca="1">SUM(Table26[[#This Row],[عملکرد دوره عملیاتی]:[عملکرد دوره ستادی]])</f>
        <v>2.2000000000000002</v>
      </c>
      <c r="Q897" s="43">
        <v>100</v>
      </c>
      <c r="R897" s="43">
        <f ca="1">OFFSET(Table10[[#Headers],[امتیاز]],MATCH(Table26[[#This Row],[رضایت]],Table10[کف],1),0)</f>
        <v>5</v>
      </c>
      <c r="S897" s="104" t="e">
        <f ca="1">(VLOOKUP(Table26[[#This Row],[شماره پرسنلی]],Table1[#All],16,FALSE)+Table26[[#This Row],[امتیاز کارکرد]]+Table26[[#This Row],[امتیاز رضایت]])*Table26[[#This Row],[رتبه کارمند]]*Table26[[#This Row],[امتیاز عملکرد]]</f>
        <v>#N/A</v>
      </c>
      <c r="T897" s="50" t="e">
        <f ca="1">ROUND(Table26[[#This Row],[امتیاز نهایی]]*'تنظیمات دوره'!$B$6,0)</f>
        <v>#N/A</v>
      </c>
      <c r="U897" s="43"/>
    </row>
    <row r="898" spans="1:21" x14ac:dyDescent="0.15">
      <c r="B898" s="38"/>
      <c r="C898" s="39"/>
      <c r="D898" s="39"/>
      <c r="E898" s="43"/>
      <c r="F898" s="44"/>
      <c r="G898" s="45"/>
      <c r="H898" s="44"/>
      <c r="I898" s="44"/>
      <c r="J898" s="44"/>
      <c r="K898" s="44"/>
      <c r="L898" s="44"/>
      <c r="M898" s="45"/>
      <c r="N898" s="45"/>
      <c r="O898" s="45"/>
      <c r="P898" s="45"/>
      <c r="Q898" s="43"/>
      <c r="R898" s="43"/>
      <c r="S898" s="45"/>
      <c r="T898" s="46" t="e">
        <f ca="1">SUBTOTAL(109,Table26[مبلغ کارانه])</f>
        <v>#N/A</v>
      </c>
      <c r="U898" s="43"/>
    </row>
    <row r="899" spans="1:21" x14ac:dyDescent="0.15">
      <c r="B899" s="38"/>
    </row>
    <row r="900" spans="1:21" x14ac:dyDescent="0.15">
      <c r="B900" s="38"/>
    </row>
    <row r="901" spans="1:21" x14ac:dyDescent="0.15">
      <c r="B901" s="38"/>
    </row>
    <row r="902" spans="1:21" x14ac:dyDescent="0.15">
      <c r="B902" s="38"/>
    </row>
    <row r="903" spans="1:21" x14ac:dyDescent="0.15">
      <c r="B903" s="38"/>
    </row>
    <row r="904" spans="1:21" x14ac:dyDescent="0.15">
      <c r="B904" s="38"/>
    </row>
    <row r="905" spans="1:21" x14ac:dyDescent="0.15">
      <c r="B905" s="38"/>
    </row>
    <row r="906" spans="1:21" x14ac:dyDescent="0.15">
      <c r="B906" s="38"/>
    </row>
    <row r="907" spans="1:21" x14ac:dyDescent="0.15">
      <c r="B907" s="38"/>
    </row>
    <row r="908" spans="1:21" x14ac:dyDescent="0.15">
      <c r="B908" s="38"/>
    </row>
    <row r="909" spans="1:21" x14ac:dyDescent="0.15">
      <c r="B909" s="38"/>
    </row>
    <row r="910" spans="1:21" x14ac:dyDescent="0.15">
      <c r="B910" s="38"/>
    </row>
    <row r="911" spans="1:21" x14ac:dyDescent="0.15">
      <c r="B911" s="38"/>
    </row>
  </sheetData>
  <phoneticPr fontId="19" type="noConversion"/>
  <conditionalFormatting sqref="B99">
    <cfRule type="duplicateValues" dxfId="8" priority="7"/>
  </conditionalFormatting>
  <conditionalFormatting sqref="B271">
    <cfRule type="duplicateValues" dxfId="7" priority="8"/>
  </conditionalFormatting>
  <conditionalFormatting sqref="B431:B432">
    <cfRule type="duplicateValues" dxfId="6" priority="6"/>
  </conditionalFormatting>
  <conditionalFormatting sqref="B881">
    <cfRule type="duplicateValues" dxfId="5" priority="1"/>
    <cfRule type="duplicateValues" dxfId="4" priority="2"/>
    <cfRule type="duplicateValues" dxfId="3" priority="3"/>
  </conditionalFormatting>
  <conditionalFormatting sqref="B882:B888 B4:B880">
    <cfRule type="duplicateValues" dxfId="2" priority="246"/>
    <cfRule type="duplicateValues" dxfId="1" priority="247"/>
  </conditionalFormatting>
  <conditionalFormatting sqref="B898:B1048576 B1:B2">
    <cfRule type="duplicateValues" dxfId="0" priority="193"/>
  </conditionalFormatting>
  <dataValidations count="4">
    <dataValidation allowBlank="1" showInputMessage="1" showErrorMessage="1" promptTitle="راهنما" prompt="این ستون مربوط به کارکنان دیسپچ می باشد" sqref="J103:L103 J224:L224 J241:L242 J270:L270 N4:O44 J4:L47 J70:L70 J99:L99 J115:L116 J273:L273 J307:L308 J366:L368" xr:uid="{00000000-0002-0000-0400-000000000000}"/>
    <dataValidation allowBlank="1" showInputMessage="1" showErrorMessage="1" promptTitle="راهنما" prompt="این ستون مربوط به کارکنان ستادی است" sqref="K104:L114 K225:L240 K117:L223 K369:L534 K271:L272 K48:L69 K71:L98 K100:L102 K243:L269 K274:L306 K309:L365 K536:L897" xr:uid="{00000000-0002-0000-0400-000002000000}"/>
    <dataValidation allowBlank="1" showInputMessage="1" showErrorMessage="1" promptTitle="راهنما" prompt="این ستون مربوط به کارکنان عملیاتی است" sqref="H4:I47" xr:uid="{00000000-0002-0000-0400-000001000000}"/>
    <dataValidation type="whole" allowBlank="1" showInputMessage="1" showErrorMessage="1" promptTitle="راهنما" prompt="عدد بین 0 تا 100 وارد کنید" sqref="Q4:Q897" xr:uid="{00000000-0002-0000-0400-000003000000}">
      <formula1>0</formula1>
      <formula2>100</formula2>
    </dataValidation>
  </dataValidations>
  <printOptions horizontalCentered="1" verticalCentered="1"/>
  <pageMargins left="0.45" right="0.45" top="0.75" bottom="0.75" header="0.3" footer="0.3"/>
  <pageSetup scale="90"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 /></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 /></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 /></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 /></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 /></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 /></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 /></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 /></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 /></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 /></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 /></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 /></Relationships>
</file>

<file path=customXml/item1.xml>��< ? x m l   v e r s i o n = " 1 . 0 "   e n c o d i n g = " U T F - 1 6 " ? > < G e m i n i   x m l n s = " h t t p : / / g e m i n i / p i v o t c u s t o m i z a t i o n / C l i e n t W i n d o w X M L " > < C u s t o m C o n t e n t > < ! [ C D A T A [ T a b l e 2 6 ] ] > < / 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 A s s e s s m e n t 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 A s s e s s m e n t 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 C o l u m n s \ 4E'1G  ~13FD�< / K e y > < / D i a g r a m O b j e c t K e y > < D i a g r a m O b j e c t K e y > < K e y > C o l u m n s \ F'E  H  F'E  .'FH'/��< / K e y > < / D i a g r a m O b j e c t K e y > < D i a g r a m O b j e c t K e y > < K e y > C o l u m n s \ ,'��'G  3'2E'F�< / K e y > < / D i a g r a m O b j e c t K e y > < D i a g r a m O b j e c t K e y > < K e y > C o l u m n s \ 1*(G  �'1EF/< / K e y > < / D i a g r a m O b j e c t K e y > < D i a g r a m O b j e c t K e y > < K e y > C o l u m n s \ �'1�1/  E'G�'FG  ( 3'9*) < / K e y > < / D i a g r a m O b j e c t K e y > < D i a g r a m O b j e c t K e y > < K e y > C o l u m n s \ 'E*�'2  �'1�1/< / K e y > < / D i a g r a m O b j e c t K e y > < D i a g r a m O b j e c t K e y > < K e y > C o l u m n s \ *9/'/  E'EH1�*  4G1�< / K e y > < / D i a g r a m O b j e c t K e y > < D i a g r a m O b j e c t K e y > < K e y > C o l u m n s \ *9/'/  E'EH1�*  ,'/G  '�< / K e y > < / D i a g r a m O b j e c t K e y > < D i a g r a m O b j e c t K e y > < K e y > C o l u m n s \ *9/'/  *E'3  /1  E'G< / K e y > < / D i a g r a m O b j e c t K e y > < D i a g r a m O b j e c t K e y > < K e y > C o l u m n s \ *9/'/  ('2/�/  /1  E'G< / K e y > < / D i a g r a m O b j e c t K e y > < D i a g r a m O b j e c t K e y > < K e y > C o l u m n s \ 9ED�1/  E'G�'FG< / K e y > < / D i a g r a m O b j e c t K e y > < D i a g r a m O b j e c t K e y > < K e y > C o l u m n s \ 16'�*< / K e y > < / D i a g r a m O b j e c t K e y > < D i a g r a m O b j e c t K e y > < K e y > C o l u m n s \ 'E*�'2  16'�*< / K e y > < / D i a g r a m O b j e c t K e y > < D i a g r a m O b j e c t K e y > < K e y > C o l u m n s \ 'E*�'2  FG'��< / K e y > < / D i a g r a m O b j e c t K e y > < D i a g r a m O b j e c t K e y > < K e y > C o l u m n s \ E(D:  �'1'FG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 C o l u m n s \ 4E'1G  ~13FD�< / K e y > < / a : K e y > < a : V a l u e   i : t y p e = " M e a s u r e G r i d N o d e V i e w S t a t e " > < L a y e d O u t > t r u e < / L a y e d O u t > < / a : V a l u e > < / a : K e y V a l u e O f D i a g r a m O b j e c t K e y a n y T y p e z b w N T n L X > < a : K e y V a l u e O f D i a g r a m O b j e c t K e y a n y T y p e z b w N T n L X > < a : K e y > < K e y > C o l u m n s \ F'E  H  F'E  .'FH'/��< / K e y > < / a : K e y > < a : V a l u e   i : t y p e = " M e a s u r e G r i d N o d e V i e w S t a t e " > < C o l u m n > 1 < / C o l u m n > < L a y e d O u t > t r u e < / L a y e d O u t > < / a : V a l u e > < / a : K e y V a l u e O f D i a g r a m O b j e c t K e y a n y T y p e z b w N T n L X > < a : K e y V a l u e O f D i a g r a m O b j e c t K e y a n y T y p e z b w N T n L X > < a : K e y > < K e y > C o l u m n s \ ,'��'G  3'2E'F�< / K e y > < / a : K e y > < a : V a l u e   i : t y p e = " M e a s u r e G r i d N o d e V i e w S t a t e " > < C o l u m n > 2 < / C o l u m n > < L a y e d O u t > t r u e < / L a y e d O u t > < / a : V a l u e > < / a : K e y V a l u e O f D i a g r a m O b j e c t K e y a n y T y p e z b w N T n L X > < a : K e y V a l u e O f D i a g r a m O b j e c t K e y a n y T y p e z b w N T n L X > < a : K e y > < K e y > C o l u m n s \ 1*(G  �'1EF/< / K e y > < / a : K e y > < a : V a l u e   i : t y p e = " M e a s u r e G r i d N o d e V i e w S t a t e " > < C o l u m n > 3 < / C o l u m n > < L a y e d O u t > t r u e < / L a y e d O u t > < / a : V a l u e > < / a : K e y V a l u e O f D i a g r a m O b j e c t K e y a n y T y p e z b w N T n L X > < a : K e y V a l u e O f D i a g r a m O b j e c t K e y a n y T y p e z b w N T n L X > < a : K e y > < K e y > C o l u m n s \ �'1�1/  E'G�'FG  ( 3'9*) < / K e y > < / a : K e y > < a : V a l u e   i : t y p e = " M e a s u r e G r i d N o d e V i e w S t a t e " > < C o l u m n > 4 < / C o l u m n > < L a y e d O u t > t r u e < / L a y e d O u t > < / a : V a l u e > < / a : K e y V a l u e O f D i a g r a m O b j e c t K e y a n y T y p e z b w N T n L X > < a : K e y V a l u e O f D i a g r a m O b j e c t K e y a n y T y p e z b w N T n L X > < a : K e y > < K e y > C o l u m n s \ 'E*�'2  �'1�1/< / K e y > < / a : K e y > < a : V a l u e   i : t y p e = " M e a s u r e G r i d N o d e V i e w S t a t e " > < C o l u m n > 5 < / C o l u m n > < L a y e d O u t > t r u e < / L a y e d O u t > < / a : V a l u e > < / a : K e y V a l u e O f D i a g r a m O b j e c t K e y a n y T y p e z b w N T n L X > < a : K e y V a l u e O f D i a g r a m O b j e c t K e y a n y T y p e z b w N T n L X > < a : K e y > < K e y > C o l u m n s \ *9/'/  E'EH1�*  4G1�< / K e y > < / a : K e y > < a : V a l u e   i : t y p e = " M e a s u r e G r i d N o d e V i e w S t a t e " > < C o l u m n > 6 < / C o l u m n > < L a y e d O u t > t r u e < / L a y e d O u t > < / a : V a l u e > < / a : K e y V a l u e O f D i a g r a m O b j e c t K e y a n y T y p e z b w N T n L X > < a : K e y V a l u e O f D i a g r a m O b j e c t K e y a n y T y p e z b w N T n L X > < a : K e y > < K e y > C o l u m n s \ *9/'/  E'EH1�*  ,'/G  '�< / K e y > < / a : K e y > < a : V a l u e   i : t y p e = " M e a s u r e G r i d N o d e V i e w S t a t e " > < C o l u m n > 7 < / C o l u m n > < L a y e d O u t > t r u e < / L a y e d O u t > < / a : V a l u e > < / a : K e y V a l u e O f D i a g r a m O b j e c t K e y a n y T y p e z b w N T n L X > < a : K e y V a l u e O f D i a g r a m O b j e c t K e y a n y T y p e z b w N T n L X > < a : K e y > < K e y > C o l u m n s \ *9/'/  *E'3  /1  E'G< / K e y > < / a : K e y > < a : V a l u e   i : t y p e = " M e a s u r e G r i d N o d e V i e w S t a t e " > < C o l u m n > 8 < / C o l u m n > < L a y e d O u t > t r u e < / L a y e d O u t > < / a : V a l u e > < / a : K e y V a l u e O f D i a g r a m O b j e c t K e y a n y T y p e z b w N T n L X > < a : K e y V a l u e O f D i a g r a m O b j e c t K e y a n y T y p e z b w N T n L X > < a : K e y > < K e y > C o l u m n s \ *9/'/  ('2/�/  /1  E'G< / K e y > < / a : K e y > < a : V a l u e   i : t y p e = " M e a s u r e G r i d N o d e V i e w S t a t e " > < C o l u m n > 9 < / C o l u m n > < L a y e d O u t > t r u e < / L a y e d O u t > < / a : V a l u e > < / a : K e y V a l u e O f D i a g r a m O b j e c t K e y a n y T y p e z b w N T n L X > < a : K e y V a l u e O f D i a g r a m O b j e c t K e y a n y T y p e z b w N T n L X > < a : K e y > < K e y > C o l u m n s \ 9ED�1/  E'G�'FG< / K e y > < / a : K e y > < a : V a l u e   i : t y p e = " M e a s u r e G r i d N o d e V i e w S t a t e " > < C o l u m n > 1 0 < / C o l u m n > < L a y e d O u t > t r u e < / L a y e d O u t > < / a : V a l u e > < / a : K e y V a l u e O f D i a g r a m O b j e c t K e y a n y T y p e z b w N T n L X > < a : K e y V a l u e O f D i a g r a m O b j e c t K e y a n y T y p e z b w N T n L X > < a : K e y > < K e y > C o l u m n s \ 16'�*< / K e y > < / a : K e y > < a : V a l u e   i : t y p e = " M e a s u r e G r i d N o d e V i e w S t a t e " > < C o l u m n > 1 1 < / C o l u m n > < L a y e d O u t > t r u e < / L a y e d O u t > < / a : V a l u e > < / a : K e y V a l u e O f D i a g r a m O b j e c t K e y a n y T y p e z b w N T n L X > < a : K e y V a l u e O f D i a g r a m O b j e c t K e y a n y T y p e z b w N T n L X > < a : K e y > < K e y > C o l u m n s \ 'E*�'2  16'�*< / K e y > < / a : K e y > < a : V a l u e   i : t y p e = " M e a s u r e G r i d N o d e V i e w S t a t e " > < C o l u m n > 1 2 < / C o l u m n > < L a y e d O u t > t r u e < / L a y e d O u t > < / a : V a l u e > < / a : K e y V a l u e O f D i a g r a m O b j e c t K e y a n y T y p e z b w N T n L X > < a : K e y V a l u e O f D i a g r a m O b j e c t K e y a n y T y p e z b w N T n L X > < a : K e y > < K e y > C o l u m n s \ 'E*�'2  FG'��< / K e y > < / a : K e y > < a : V a l u e   i : t y p e = " M e a s u r e G r i d N o d e V i e w S t a t e " > < C o l u m n > 1 3 < / C o l u m n > < L a y e d O u t > t r u e < / L a y e d O u t > < / a : V a l u e > < / a : K e y V a l u e O f D i a g r a m O b j e c t K e y a n y T y p e z b w N T n L X > < a : K e y V a l u e O f D i a g r a m O b j e c t K e y a n y T y p e z b w N T n L X > < a : K e y > < K e y > C o l u m n s \ E(D:  �'1'FG< / K e y > < / a : K e y > < a : V a l u e   i : t y p e = " M e a s u r e G r i d N o d e V i e w S t a t e " > < C o l u m n > 1 4 < / C o l u m n > < L a y e d O u t > t r u e < / L a y e d O u t > < / 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 A s s e s s m e n t 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 A s s e s s m e n t 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 C o l u m n s \ 4E'1G  ~13FD�< / K e y > < / a : K e y > < a : V a l u e   i : t y p e = " T a b l e W i d g e t B a s e V i e w S t a t e " / > < / a : K e y V a l u e O f D i a g r a m O b j e c t K e y a n y T y p e z b w N T n L X > < a : K e y V a l u e O f D i a g r a m O b j e c t K e y a n y T y p e z b w N T n L X > < a : K e y > < K e y > C o l u m n s \ F'E  H  F'E  .'FH'/��< / K e y > < / a : K e y > < a : V a l u e   i : t y p e = " T a b l e W i d g e t B a s e V i e w S t a t e " / > < / a : K e y V a l u e O f D i a g r a m O b j e c t K e y a n y T y p e z b w N T n L X > < a : K e y V a l u e O f D i a g r a m O b j e c t K e y a n y T y p e z b w N T n L X > < a : K e y > < K e y > C o l u m n s \ ,'��'G  3'2E'F�< / K e y > < / a : K e y > < a : V a l u e   i : t y p e = " T a b l e W i d g e t B a s e V i e w S t a t e " / > < / a : K e y V a l u e O f D i a g r a m O b j e c t K e y a n y T y p e z b w N T n L X > < a : K e y V a l u e O f D i a g r a m O b j e c t K e y a n y T y p e z b w N T n L X > < a : K e y > < K e y > C o l u m n s \ 1*(G  �'1EF/< / K e y > < / a : K e y > < a : V a l u e   i : t y p e = " T a b l e W i d g e t B a s e V i e w S t a t e " / > < / a : K e y V a l u e O f D i a g r a m O b j e c t K e y a n y T y p e z b w N T n L X > < a : K e y V a l u e O f D i a g r a m O b j e c t K e y a n y T y p e z b w N T n L X > < a : K e y > < K e y > C o l u m n s \ �'1�1/  E'G�'FG  ( 3'9*) < / K e y > < / a : K e y > < a : V a l u e   i : t y p e = " T a b l e W i d g e t B a s e V i e w S t a t e " / > < / a : K e y V a l u e O f D i a g r a m O b j e c t K e y a n y T y p e z b w N T n L X > < a : K e y V a l u e O f D i a g r a m O b j e c t K e y a n y T y p e z b w N T n L X > < a : K e y > < K e y > C o l u m n s \ 'E*�'2  �'1�1/< / K e y > < / a : K e y > < a : V a l u e   i : t y p e = " T a b l e W i d g e t B a s e V i e w S t a t e " / > < / a : K e y V a l u e O f D i a g r a m O b j e c t K e y a n y T y p e z b w N T n L X > < a : K e y V a l u e O f D i a g r a m O b j e c t K e y a n y T y p e z b w N T n L X > < a : K e y > < K e y > C o l u m n s \ *9/'/  E'EH1�*  4G1�< / K e y > < / a : K e y > < a : V a l u e   i : t y p e = " T a b l e W i d g e t B a s e V i e w S t a t e " / > < / a : K e y V a l u e O f D i a g r a m O b j e c t K e y a n y T y p e z b w N T n L X > < a : K e y V a l u e O f D i a g r a m O b j e c t K e y a n y T y p e z b w N T n L X > < a : K e y > < K e y > C o l u m n s \ *9/'/  E'EH1�*  ,'/G  '�< / K e y > < / a : K e y > < a : V a l u e   i : t y p e = " T a b l e W i d g e t B a s e V i e w S t a t e " / > < / a : K e y V a l u e O f D i a g r a m O b j e c t K e y a n y T y p e z b w N T n L X > < a : K e y V a l u e O f D i a g r a m O b j e c t K e y a n y T y p e z b w N T n L X > < a : K e y > < K e y > C o l u m n s \ *9/'/  *E'3  /1  E'G< / K e y > < / a : K e y > < a : V a l u e   i : t y p e = " T a b l e W i d g e t B a s e V i e w S t a t e " / > < / a : K e y V a l u e O f D i a g r a m O b j e c t K e y a n y T y p e z b w N T n L X > < a : K e y V a l u e O f D i a g r a m O b j e c t K e y a n y T y p e z b w N T n L X > < a : K e y > < K e y > C o l u m n s \ *9/'/  ('2/�/  /1  E'G< / K e y > < / a : K e y > < a : V a l u e   i : t y p e = " T a b l e W i d g e t B a s e V i e w S t a t e " / > < / a : K e y V a l u e O f D i a g r a m O b j e c t K e y a n y T y p e z b w N T n L X > < a : K e y V a l u e O f D i a g r a m O b j e c t K e y a n y T y p e z b w N T n L X > < a : K e y > < K e y > C o l u m n s \ 9ED�1/  E'G�'FG< / K e y > < / a : K e y > < a : V a l u e   i : t y p e = " T a b l e W i d g e t B a s e V i e w S t a t e " / > < / a : K e y V a l u e O f D i a g r a m O b j e c t K e y a n y T y p e z b w N T n L X > < a : K e y V a l u e O f D i a g r a m O b j e c t K e y a n y T y p e z b w N T n L X > < a : K e y > < K e y > C o l u m n s \ 16'�*< / K e y > < / a : K e y > < a : V a l u e   i : t y p e = " T a b l e W i d g e t B a s e V i e w S t a t e " / > < / a : K e y V a l u e O f D i a g r a m O b j e c t K e y a n y T y p e z b w N T n L X > < a : K e y V a l u e O f D i a g r a m O b j e c t K e y a n y T y p e z b w N T n L X > < a : K e y > < K e y > C o l u m n s \ 'E*�'2  16'�*< / K e y > < / a : K e y > < a : V a l u e   i : t y p e = " T a b l e W i d g e t B a s e V i e w S t a t e " / > < / a : K e y V a l u e O f D i a g r a m O b j e c t K e y a n y T y p e z b w N T n L X > < a : K e y V a l u e O f D i a g r a m O b j e c t K e y a n y T y p e z b w N T n L X > < a : K e y > < K e y > C o l u m n s \ 'E*�'2  FG'��< / K e y > < / a : K e y > < a : V a l u e   i : t y p e = " T a b l e W i d g e t B a s e V i e w S t a t e " / > < / a : K e y V a l u e O f D i a g r a m O b j e c t K e y a n y T y p e z b w N T n L X > < a : K e y V a l u e O f D i a g r a m O b j e c t K e y a n y T y p e z b w N T n L X > < a : K e y > < K e y > C o l u m n s \ E(D:  �'1'FG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T a b l e O r d e r " > < C u s t o m C o n t e n t > < ! [ C D A T A [ T a b l e 2 6 ] ] > < / C u s t o m C o n t e n t > < / G e m i n i > 
</file>

<file path=customXml/item14.xml>��< ? x m l   v e r s i o n = " 1 . 0 "   e n c o d i n g = " u t f - 1 6 " ? > < D a t a M a s h u p   s q m i d = " 0 5 2 4 a e 8 3 - 0 0 6 4 - 4 8 0 2 - 8 9 2 2 - d d f a 5 c d 7 c 4 e 4 "   x m l n s = " h t t p : / / s c h e m a s . m i c r o s o f t . c o m / D a t a M a s h u p " > A A A A A J 4 F A A B Q S w M E F A A C A A g A P X K R V 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D 1 y k 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c p F X u H Q r l J o C A A B T B w A A E w A c A E Z v c m 1 1 b G F z L 1 N l Y 3 R p b 2 4 x L m 0 g o h g A K K A U A A A A A A A A A A A A A A A A A A A A A A A A A A A A l V T N b t p A E L 4 j 8 Q 4 r 9 w K S h W q S p m 0 i D h H 9 i 3 q p A l I P B F U G t s X C 3 o 1 s 0 x I h L l U I O f A A P f c C R W o s Q t p K P f Q 5 1 v A y n V 0 7 Z V 3 W t E F C 3 p 2 d / W b m m / n W w 0 3 f o g R V o q 9 x k M 1 k M 1 7 b d H E L s Q m b s + v V G L 7 T 1 R i V k I 3 9 b A b B r 0 K 7 b h O D 5 W m v i e 3 C a + p 2 G p R 2 c s 8 s G x f K l P i Y + F 5 O e 7 5 / c u h Y 7 s n y i 4 C a h B f h C F D D S z Z f f u J b t t h 2 V u j Z X k / L 6 4 h 0 b V t H v t v F e T 1 K I J n a m 0 o b Y x / S i f L q 1 4 5 8 7 J S 0 p J O m v 7 R I q 6 Q J X 6 0 + q D 0 x f b M e 4 9 3 T X r n U o T 5 U / Q K b L e x 6 G s B V z Q b U E 5 / E 9 p w q t I 5 q s d e h b V e a p m 2 6 X o n n W 8 / / C V B u m + Q d 4 F f P T v E a v O q a x H t L X a d M 7 a 5 D + K G X U 2 S j 9 / u a o G k E R A 3 Z Z B + x g M 0 R W 7 B Z e M m 5 Y x N o E f s s O s X m 4 c U y Q O E w / A h Z B p D r H D Z w f Q r 0 / u A 8 A x K C N S 8 F / A T i a g x + Q Y F D T s Q N C D Z k M 1 H o N f x n C K 7 D 1 W + 8 R X x 3 B Y s g a h 9 H / w q L R e T C T y B T g G Y 3 A K l B 7 6 A u Z J K z g Y 7 6 W l R q 8 d b s 4 5 4 v 2 X d S 7 L t q m A d q 8 5 7 a / F B t f q Q 2 P 0 5 J x b i f d m C o g Y x i i n 0 n x Z 5 S r J G o d r A e r m P s 0 P c w L p G b N L z R Q W z O / T W F u s y 5 R L N E r U S n R K F E m 0 S V z M 6 a E E W W V X q K j u k H K c 1 K x z r N b Z a h G / l U g R q p C l U E u q t A j T s r 1 I g k e s O l B P o b o f A X y G Q B 2 j r n b w 8 6 I v 7 e b o H f F v 2 E 9 w 3 k B R p E 8 Y p d i T e Q a z J Y B u J K c s I A 7 b t Q 5 m w T T Z Y q S j g K D N J 1 G t j d 9 L x 9 N 9 b R J E / w m 4 b n 7 C e S X + h k 6 P Q B N P 5 v A j l p y c K 2 l J K a + 0 D d w + I / e 7 i R 9 P Y W r v s x y G c z F l E H P f g N U E s B A i 0 A F A A C A A g A P X K R V 5 y K l F + i A A A A 9 Q A A A B I A A A A A A A A A A A A A A A A A A A A A A E N v b m Z p Z y 9 Q Y W N r Y W d l L n h t b F B L A Q I t A B Q A A g A I A D 1 y k V c P y u m r p A A A A O k A A A A T A A A A A A A A A A A A A A A A A O 4 A A A B b Q 2 9 u d G V u d F 9 U e X B l c 1 0 u e G 1 s U E s B A i 0 A F A A C A A g A P X K R V 7 h 0 K 5 S a A g A A U w c A A B M A A A A A A A A A A A A A A A A A 3 w E A A E Z v c m 1 1 b G F z L 1 N l Y 3 R p b 2 4 x L m 1 Q S w U G A A A A A A M A A w D C A A A A x 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R A A A A A A A A A H 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4 J U E 3 J U Q 4 J U I x J U Q 4 J U I y J U R C J T h D J U Q 4 J U E 3 J U Q 4 J U E 4 J U R C J T h D 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9 i n 2 L H Y s t u M 2 K f Y q N u M L 0 N o Y W 5 n Z W Q g V H l w Z T I u e 9 i 0 2 Y X Y p 9 i x 2 Y c g 2 b 7 Y s d i z 2 Y b Z h N u M L D B 9 J n F 1 b 3 Q 7 L C Z x d W 9 0 O 1 N l Y 3 R p b 2 4 x L 9 i n 2 L H Y s t u M 2 K f Y q N u M L 0 N o Y W 5 n Z W Q g V H l w Z T E u e 9 m G 2 K f Z h S D Z i C D Z h t i n 2 Y U g 2 K 7 Y p 9 m G 2 Y j Y p 9 i v 2 q / b j C w x f S Z x d W 9 0 O y w m c X V v d D t T Z W N 0 a W 9 u M S / Y p 9 i x 2 L L b j N i n 2 K j b j C 9 D a G F u Z 2 V k I F R 5 c G U x L n v Z h d i o 2 Y T Y u i D a q d i n 2 L H Y p 9 m G 2 Y c s N X 0 m c X V v d D t d L C Z x d W 9 0 O 0 N v b H V t b k N v d W 5 0 J n F 1 b 3 Q 7 O j M s J n F 1 b 3 Q 7 S 2 V 5 Q 2 9 s d W 1 u T m F t Z X M m c X V v d D s 6 W 1 0 s J n F 1 b 3 Q 7 Q 2 9 s d W 1 u S W R l b n R p d G l l c y Z x d W 9 0 O z p b J n F 1 b 3 Q 7 U 2 V j d G l v b j E v 2 K f Y s d i y 2 4 z Y p 9 i o 2 4 w v Q 2 h h b m d l Z C B U e X B l M i 5 7 2 L T Z h d i n 2 L H Z h y D Z v t i x 2 L P Z h t m E 2 4 w s M H 0 m c X V v d D s s J n F 1 b 3 Q 7 U 2 V j d G l v b j E v 2 K f Y s d i y 2 4 z Y p 9 i o 2 4 w v Q 2 h h b m d l Z C B U e X B l M S 5 7 2 Y b Y p 9 m F I N m I I N m G 2 K f Z h S D Y r t i n 2 Y b Z i N i n 2 K / a r 9 u M L D F 9 J n F 1 b 3 Q 7 L C Z x d W 9 0 O 1 N l Y 3 R p b 2 4 x L 9 i n 2 L H Y s t u M 2 K f Y q N u M L 0 N o Y W 5 n Z W Q g V H l w Z T E u e 9 m F 2 K j Z h N i 6 I N q p 2 K f Y s d i n 2 Y b Z h y w 1 f S Z x d W 9 0 O 1 0 s J n F 1 b 3 Q 7 U m V s Y X R p b 2 5 z a G l w S W 5 m b y Z x d W 9 0 O z p b X X 0 i I C 8 + P E V u d H J 5 I F R 5 c G U 9 I k Z p b G x T d G F 0 d X M i I F Z h b H V l P S J z Q 2 9 t c G x l d G U i I C 8 + P E V u d H J 5 I F R 5 c G U 9 I k Z p b G x D b 2 x 1 b W 5 O Y W 1 l c y I g V m F s d W U 9 I n N b J n F 1 b 3 Q 7 2 L T Z h d i n 2 L H Z h y D Z v t i x 2 L P Z h t m E 2 4 w m c X V v d D s s J n F 1 b 3 Q 7 2 Y b Y p 9 m F I N m I I N m G 2 K f Z h S D Y r t i n 2 Y b Z i N i n 2 K / a r 9 u M J n F 1 b 3 Q 7 L C Z x d W 9 0 O 9 m F 2 K j Z h N i 6 I N q p 2 K f Y s d i n 2 Y b Z h y Z x d W 9 0 O 1 0 i I C 8 + P E V u d H J 5 I F R 5 c G U 9 I k Z p b G x D b 2 x 1 b W 5 U e X B l c y I g V m F s d W U 9 I n N C Z 1 l E I i A v P j x F b n R y e S B U e X B l P S J G a W x s T G F z d F V w Z G F 0 Z W Q i I F Z h b H V l P S J k M j A y M y 0 x M i 0 x N 1 Q x M D o 0 N z o 1 M y 4 0 N z M w N T A 4 W i I g L z 4 8 R W 5 0 c n k g V H l w Z T 0 i R m l s b E V y c m 9 y Q 2 9 1 b n Q i I F Z h b H V l P S J s M C I g L z 4 8 R W 5 0 c n k g V H l w Z T 0 i R m l s b E V y c m 9 y Q 2 9 k Z S I g V m F s d W U 9 I n N V b m t u b 3 d u I i A v P j x F b n R y e S B U e X B l P S J G a W x s Q 2 9 1 b n Q i I F Z h b H V l P S J s N C I g L z 4 8 R W 5 0 c n k g V H l w Z T 0 i Q W R k Z W R U b 0 R h d G F N b 2 R l b C I g V m F s d W U 9 I m w w I i A v P j x F b n R y e S B U e X B l P S J R d W V y e U l E I i B W Y W x 1 Z T 0 i c z R l O T c y N m Y z L T Q y O G M t N G Y 2 Z S 0 5 Y j E z L W Y 4 Y 2 Q w Z W N l Y T c 1 M i I g L z 4 8 L 1 N 0 Y W J s Z U V u d H J p Z X M + P C 9 J d G V t P j x J d G V t P j x J d G V t T G 9 j Y X R p b 2 4 + P E l 0 Z W 1 U e X B l P k Z v c m 1 1 b G E 8 L 0 l 0 Z W 1 U e X B l P j x J d G V t U G F 0 a D 5 T Z W N 0 a W 9 u M S 8 l R D g l Q T c l R D g l Q j E l R D g l Q j I l R E I l O E M l R D g l Q T c l R D g l Q T g l R E I l O E M v U 2 9 1 c m N l P C 9 J d G V t U G F 0 a D 4 8 L 0 l 0 Z W 1 M b 2 N h d G l v b j 4 8 U 3 R h Y m x l R W 5 0 c m l l c y A v P j w v S X R l b T 4 8 S X R l b T 4 8 S X R l b U x v Y 2 F 0 a W 9 u P j x J d G V t V H l w Z T 5 G b 3 J t d W x h P C 9 J d G V t V H l w Z T 4 8 S X R l b V B h d G g + U 2 V j d G l v b j E v J U Q 4 J U E 3 J U Q 4 J U I x J U Q 4 J U I y J U R C J T h D J U Q 4 J U E 3 J U Q 4 J U E 4 J U R C J T h D L y V E O C V B N y V E O C V C M S V E O C V C M i V E Q i U 4 Q y V E O C V B N y V E O C V B O C V E Q i U 4 Q 1 9 T a G V l d D w v S X R l b V B h d G g + P C 9 J d G V t T G 9 j Y X R p b 2 4 + P F N 0 Y W J s Z U V u d H J p Z X M g L z 4 8 L 0 l 0 Z W 0 + P E l 0 Z W 0 + P E l 0 Z W 1 M b 2 N h d G l v b j 4 8 S X R l b V R 5 c G U + R m 9 y b X V s Y T w v S X R l b V R 5 c G U + P E l 0 Z W 1 Q Y X R o P l N l Y 3 R p b 2 4 x L y V E O C V B N y V E O C V C M S V E O C V C M i V E Q i U 4 Q y V E O C V B N y V E O C V B O C V E Q i U 4 Q y 9 Q c m 9 t b 3 R l Z C U y M E h l Y W R l c n M 8 L 0 l 0 Z W 1 Q Y X R o P j w v S X R l b U x v Y 2 F 0 a W 9 u P j x T d G F i b G V F b n R y a W V z I C 8 + P C 9 J d G V t P j x J d G V t P j x J d G V t T G 9 j Y X R p b 2 4 + P E l 0 Z W 1 U e X B l P k Z v c m 1 1 b G E 8 L 0 l 0 Z W 1 U e X B l P j x J d G V t U G F 0 a D 5 T Z W N 0 a W 9 u M S 8 l R D g l Q T c l R D g l Q j E l R D g l Q j I l R E I l O E M l R D g l Q T c l R D g l Q T g l R E I l O E M v Q 2 h h b m d l Z C U y M F R 5 c G U 8 L 0 l 0 Z W 1 Q Y X R o P j w v S X R l b U x v Y 2 F 0 a W 9 u P j x T d G F i b G V F b n R y a W V z I C 8 + P C 9 J d G V t P j x J d G V t P j x J d G V t T G 9 j Y X R p b 2 4 + P E l 0 Z W 1 U e X B l P k Z v c m 1 1 b G E 8 L 0 l 0 Z W 1 U e X B l P j x J d G V t U G F 0 a D 5 T Z W N 0 a W 9 u M S 8 l R D g l Q T c l R D g l Q j E l R D g l Q j I l R E I l O E M l R D g l Q T c l R D g l Q T g l R E I l O E M v U m V t b 3 Z l Z C U y M E N v b H V t b n M 8 L 0 l 0 Z W 1 Q Y X R o P j w v S X R l b U x v Y 2 F 0 a W 9 u P j x T d G F i b G V F b n R y a W V z I C 8 + P C 9 J d G V t P j x J d G V t P j x J d G V t T G 9 j Y X R p b 2 4 + P E l 0 Z W 1 U e X B l P k Z v c m 1 1 b G E 8 L 0 l 0 Z W 1 U e X B l P j x J d G V t U G F 0 a D 5 T Z W N 0 a W 9 u M S 8 l R D g l Q T c l R D g l Q j E l R D g l Q j I l R E I l O E M l R D g l Q T c l R D g l Q T g l R E I l O E M v U m V t b 3 Z l Z C U y M F R v c C U y M F J v d 3 M 8 L 0 l 0 Z W 1 Q Y X R o P j w v S X R l b U x v Y 2 F 0 a W 9 u P j x T d G F i b G V F b n R y a W V z I C 8 + P C 9 J d G V t P j x J d G V t P j x J d G V t T G 9 j Y X R p b 2 4 + P E l 0 Z W 1 U e X B l P k Z v c m 1 1 b G E 8 L 0 l 0 Z W 1 U e X B l P j x J d G V t U G F 0 a D 5 T Z W N 0 a W 9 u M S 8 l R D g l Q T c l R D g l Q j E l R D g l Q j I l R E I l O E M l R D g l Q T c l R D g l Q T g l R E I l O E M v U H J v b W 9 0 Z W Q l M j B I Z W F k Z X J z M T w v S X R l b V B h d G g + P C 9 J d G V t T G 9 j Y X R p b 2 4 + P F N 0 Y W J s Z U V u d H J p Z X M g L z 4 8 L 0 l 0 Z W 0 + P E l 0 Z W 0 + P E l 0 Z W 1 M b 2 N h d G l v b j 4 8 S X R l b V R 5 c G U + R m 9 y b X V s Y T w v S X R l b V R 5 c G U + P E l 0 Z W 1 Q Y X R o P l N l Y 3 R p b 2 4 x L y V E O C V B N y V E O C V C M S V E O C V C M i V E Q i U 4 Q y V E O C V B N y V E O C V B O C V E Q i U 4 Q y 9 D a G F u Z 2 V k J T I w V H l w Z T E 8 L 0 l 0 Z W 1 Q Y X R o P j w v S X R l b U x v Y 2 F 0 a W 9 u P j x T d G F i b G V F b n R y a W V z I C 8 + P C 9 J d G V t P j x J d G V t P j x J d G V t T G 9 j Y X R p b 2 4 + P E l 0 Z W 1 U e X B l P k Z v c m 1 1 b G E 8 L 0 l 0 Z W 1 U e X B l P j x J d G V t U G F 0 a D 5 T Z W N 0 a W 9 u M S 8 l R D g l Q T c l R D g l Q j E l R D g l Q j I l R E I l O E M l R D g l Q T c l R D g l Q T g l R E I l O E M v U m V t b 3 Z l Z C U y M E N v b H V t b n M x P C 9 J d G V t U G F 0 a D 4 8 L 0 l 0 Z W 1 M b 2 N h d G l v b j 4 8 U 3 R h Y m x l R W 5 0 c m l l c y A v P j w v S X R l b T 4 8 S X R l b T 4 8 S X R l b U x v Y 2 F 0 a W 9 u P j x J d G V t V H l w Z T 5 G b 3 J t d W x h P C 9 J d G V t V H l w Z T 4 8 S X R l b V B h d G g + U 2 V j d G l v b j E v J U Q 4 J U E 3 J U Q 4 J U I x J U Q 4 J U I y J U R C J T h D J U Q 4 J U E 3 J U Q 4 J U E 4 J U R C J T h D L 0 N o Y W 5 n Z W Q l M j B U e X B l M j w v S X R l b V B h d G g + P C 9 J d G V t T G 9 j Y X R p b 2 4 + P F N 0 Y W J s Z U V u d H J p Z X M g L z 4 8 L 0 l 0 Z W 0 + P C 9 J d G V t c z 4 8 L 0 x v Y 2 F s U G F j a 2 F n Z U 1 l d G F k Y X R h R m l s Z T 4 W A A A A U E s F B g A A A A A A A A A A A A A A A A A A A A A A A N o A A A A B A A A A 0 I y d 3 w E V 0 R G M e g D A T 8 K X 6 w E A A A D V 9 X L S o Y k K S 5 e I l l L / O B J p A A A A A A I A A A A A A A N m A A D A A A A A E A A A A J N e 0 X O 1 h E V 6 A 8 7 l e Q y o 3 E M A A A A A B I A A A K A A A A A Q A A A A g t b t a A G + M m t r F T A a w P O 5 K l A A A A D H r y T O K F b I W M Z O n N l + 7 V 5 Q j c Z n n B d B R H w Z 8 O m o 9 L R h E z H L 8 N X 5 y I 9 E d Z g P M v G i n g d 7 c V n E 7 N e A Y O q x d 2 O h T Q F / n p Z v P M f k V p F C N g l m C c 4 W c R Q A A A C a A X w A / c X L A d r D b y B c b G i s N S i k 9 Q = = < / D a t a M a s h u p > 
</file>

<file path=customXml/item15.xml>��< ? x m l   v e r s i o n = " 1 . 0 "   e n c o d i n g = " U T F - 1 6 " ? > < G e m i n i   x m l n s = " h t t p : / / g e m i n i / p i v o t c u s t o m i z a t i o n / P o w e r P i v o t V e r s i o n " > < C u s t o m C o n t e n t > < ! [ C D A T A [ 2 0 1 5 . 1 3 0 . 1 6 0 5 . 4 0 6 ] ] > < / 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2.xml>��< ? x m l   v e r s i o n = " 1 . 0 "   e n c o d i n g = " U T F - 1 6 " ? > < G e m i n i   x m l n s = " h t t p : / / g e m i n i / p i v o t c u s t o m i z a t i o n / T a b l e X M L _ T a b l e 2 6 " > < C u s t o m C o n t e n t > < ! [ C D A T A [ < T a b l e W i d g e t G r i d S e r i a l i z a t i o n   x m l n s : x s d = " h t t p : / / w w w . w 3 . o r g / 2 0 0 1 / X M L S c h e m a "   x m l n s : x s i = " h t t p : / / w w w . w 3 . o r g / 2 0 0 1 / X M L S c h e m a - i n s t a n c e " > < C o l u m n S u g g e s t e d T y p e   / > < C o l u m n F o r m a t   / > < C o l u m n A c c u r a c y   / > < C o l u m n C u r r e n c y S y m b o l   / > < C o l u m n P o s i t i v e P a t t e r n   / > < C o l u m n N e g a t i v e P a t t e r n   / > < C o l u m n W i d t h s > < i t e m > < k e y > < s t r i n g > 4E'1G  ~13FD�< / s t r i n g > < / k e y > < v a l u e > < i n t > 1 0 2 < / i n t > < / v a l u e > < / i t e m > < i t e m > < k e y > < s t r i n g > F'E  H  F'E  .'FH'/��< / s t r i n g > < / k e y > < v a l u e > < i n t > 1 2 1 < / i n t > < / v a l u e > < / i t e m > < i t e m > < k e y > < s t r i n g > ,'��'G  3'2E'F�< / s t r i n g > < / k e y > < v a l u e > < i n t > 1 0 9 < / i n t > < / v a l u e > < / i t e m > < i t e m > < k e y > < s t r i n g > 1*(G  �'1EF/< / s t r i n g > < / k e y > < v a l u e > < i n t > 9 1 < / i n t > < / v a l u e > < / i t e m > < i t e m > < k e y > < s t r i n g > �'1�1/  E'G�'FG  ( 3'9*) < / s t r i n g > < / k e y > < v a l u e > < i n t > 1 5 0 < / i n t > < / v a l u e > < / i t e m > < i t e m > < k e y > < s t r i n g > 'E*�'2  �'1�1/< / s t r i n g > < / k e y > < v a l u e > < i n t > 1 0 0 < / i n t > < / v a l u e > < / i t e m > < i t e m > < k e y > < s t r i n g > *9/'/  E'EH1�*  4G1�< / s t r i n g > < / k e y > < v a l u e > < i n t > 1 4 0 < / i n t > < / v a l u e > < / i t e m > < i t e m > < k e y > < s t r i n g > *9/'/  E'EH1�*  ,'/G  '�< / s t r i n g > < / k e y > < v a l u e > < i n t > 1 4 6 < / i n t > < / v a l u e > < / i t e m > < i t e m > < k e y > < s t r i n g > *9/'/  *E'3  /1  E'G< / s t r i n g > < / k e y > < v a l u e > < i n t > 1 2 0 < / i n t > < / v a l u e > < / i t e m > < i t e m > < k e y > < s t r i n g > *9/'/  ('2/�/  /1  E'G< / s t r i n g > < / k e y > < v a l u e > < i n t > 1 2 3 < / i n t > < / v a l u e > < / i t e m > < i t e m > < k e y > < s t r i n g > 9ED�1/  E'G�'FG< / s t r i n g > < / k e y > < v a l u e > < i n t > 1 0 9 < / i n t > < / v a l u e > < / i t e m > < i t e m > < k e y > < s t r i n g > 16'�*< / s t r i n g > < / k e y > < v a l u e > < i n t > 7 3 < / i n t > < / v a l u e > < / i t e m > < i t e m > < k e y > < s t r i n g > 'E*�'2  16'�*< / s t r i n g > < / k e y > < v a l u e > < i n t > 1 0 4 < / i n t > < / v a l u e > < / i t e m > < i t e m > < k e y > < s t r i n g > 'E*�'2  FG'��< / s t r i n g > < / k e y > < v a l u e > < i n t > 9 2 < / i n t > < / v a l u e > < / i t e m > < i t e m > < k e y > < s t r i n g > E(D:  �'1'FG< / s t r i n g > < / k e y > < v a l u e > < i n t > 8 8 < / i n t > < / v a l u e > < / i t e m > < / C o l u m n W i d t h s > < C o l u m n D i s p l a y I n d e x > < i t e m > < k e y > < s t r i n g > 4E'1G  ~13FD�< / s t r i n g > < / k e y > < v a l u e > < i n t > 0 < / i n t > < / v a l u e > < / i t e m > < i t e m > < k e y > < s t r i n g > F'E  H  F'E  .'FH'/��< / s t r i n g > < / k e y > < v a l u e > < i n t > 1 < / i n t > < / v a l u e > < / i t e m > < i t e m > < k e y > < s t r i n g > ,'��'G  3'2E'F�< / s t r i n g > < / k e y > < v a l u e > < i n t > 2 < / i n t > < / v a l u e > < / i t e m > < i t e m > < k e y > < s t r i n g > 1*(G  �'1EF/< / s t r i n g > < / k e y > < v a l u e > < i n t > 3 < / i n t > < / v a l u e > < / i t e m > < i t e m > < k e y > < s t r i n g > �'1�1/  E'G�'FG  ( 3'9*) < / s t r i n g > < / k e y > < v a l u e > < i n t > 4 < / i n t > < / v a l u e > < / i t e m > < i t e m > < k e y > < s t r i n g > 'E*�'2  �'1�1/< / s t r i n g > < / k e y > < v a l u e > < i n t > 5 < / i n t > < / v a l u e > < / i t e m > < i t e m > < k e y > < s t r i n g > *9/'/  E'EH1�*  4G1�< / s t r i n g > < / k e y > < v a l u e > < i n t > 6 < / i n t > < / v a l u e > < / i t e m > < i t e m > < k e y > < s t r i n g > *9/'/  E'EH1�*  ,'/G  '�< / s t r i n g > < / k e y > < v a l u e > < i n t > 7 < / i n t > < / v a l u e > < / i t e m > < i t e m > < k e y > < s t r i n g > *9/'/  *E'3  /1  E'G< / s t r i n g > < / k e y > < v a l u e > < i n t > 8 < / i n t > < / v a l u e > < / i t e m > < i t e m > < k e y > < s t r i n g > *9/'/  ('2/�/  /1  E'G< / s t r i n g > < / k e y > < v a l u e > < i n t > 9 < / i n t > < / v a l u e > < / i t e m > < i t e m > < k e y > < s t r i n g > 9ED�1/  E'G�'FG< / s t r i n g > < / k e y > < v a l u e > < i n t > 1 0 < / i n t > < / v a l u e > < / i t e m > < i t e m > < k e y > < s t r i n g > 16'�*< / s t r i n g > < / k e y > < v a l u e > < i n t > 1 1 < / i n t > < / v a l u e > < / i t e m > < i t e m > < k e y > < s t r i n g > 'E*�'2  16'�*< / s t r i n g > < / k e y > < v a l u e > < i n t > 1 2 < / i n t > < / v a l u e > < / i t e m > < i t e m > < k e y > < s t r i n g > 'E*�'2  FG'��< / s t r i n g > < / k e y > < v a l u e > < i n t > 1 3 < / i n t > < / v a l u e > < / i t e m > < i t e m > < k e y > < s t r i n g > E(D:  �'1'FG< / 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 2 0 2 3 - 1 2 - 1 7 T 1 4 : 3 5 : 3 4 . 0 8 5 2 6 5 + 0 3 : 3 0 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F119FB5-98DD-47BE-B737-A6775B390290}">
  <ds:schemaRefs>
    <ds:schemaRef ds:uri="http://gemini/pivotcustomization/ClientWindowXML"/>
  </ds:schemaRefs>
</ds:datastoreItem>
</file>

<file path=customXml/itemProps10.xml><?xml version="1.0" encoding="utf-8"?>
<ds:datastoreItem xmlns:ds="http://schemas.openxmlformats.org/officeDocument/2006/customXml" ds:itemID="{EAF9BE37-A5F9-403B-B5AF-59A8FC504355}">
  <ds:schemaRefs>
    <ds:schemaRef ds:uri="http://gemini/pivotcustomization/Diagrams"/>
  </ds:schemaRefs>
</ds:datastoreItem>
</file>

<file path=customXml/itemProps11.xml><?xml version="1.0" encoding="utf-8"?>
<ds:datastoreItem xmlns:ds="http://schemas.openxmlformats.org/officeDocument/2006/customXml" ds:itemID="{D33741EE-EC3A-4B8A-8AFA-2EDCDF75C8A4}">
  <ds:schemaRefs>
    <ds:schemaRef ds:uri="http://gemini/pivotcustomization/TableWidget"/>
  </ds:schemaRefs>
</ds:datastoreItem>
</file>

<file path=customXml/itemProps12.xml><?xml version="1.0" encoding="utf-8"?>
<ds:datastoreItem xmlns:ds="http://schemas.openxmlformats.org/officeDocument/2006/customXml" ds:itemID="{2C9EC7B4-4A62-4E53-9307-B0096ED318DA}">
  <ds:schemaRefs>
    <ds:schemaRef ds:uri="http://gemini/pivotcustomization/FormulaBarState"/>
  </ds:schemaRefs>
</ds:datastoreItem>
</file>

<file path=customXml/itemProps13.xml><?xml version="1.0" encoding="utf-8"?>
<ds:datastoreItem xmlns:ds="http://schemas.openxmlformats.org/officeDocument/2006/customXml" ds:itemID="{E74E7AA1-5CD6-464A-AEB4-32965BC9FA2B}">
  <ds:schemaRefs>
    <ds:schemaRef ds:uri="http://gemini/pivotcustomization/TableOrder"/>
  </ds:schemaRefs>
</ds:datastoreItem>
</file>

<file path=customXml/itemProps14.xml><?xml version="1.0" encoding="utf-8"?>
<ds:datastoreItem xmlns:ds="http://schemas.openxmlformats.org/officeDocument/2006/customXml" ds:itemID="{CC3DEA3A-472D-4B6F-83A8-5C87EEAA92CD}">
  <ds:schemaRefs>
    <ds:schemaRef ds:uri="http://schemas.microsoft.com/DataMashup"/>
  </ds:schemaRefs>
</ds:datastoreItem>
</file>

<file path=customXml/itemProps15.xml><?xml version="1.0" encoding="utf-8"?>
<ds:datastoreItem xmlns:ds="http://schemas.openxmlformats.org/officeDocument/2006/customXml" ds:itemID="{60C01682-0ACB-46EE-9026-A91B573F6662}">
  <ds:schemaRefs>
    <ds:schemaRef ds:uri="http://gemini/pivotcustomization/PowerPivotVersion"/>
  </ds:schemaRefs>
</ds:datastoreItem>
</file>

<file path=customXml/itemProps16.xml><?xml version="1.0" encoding="utf-8"?>
<ds:datastoreItem xmlns:ds="http://schemas.openxmlformats.org/officeDocument/2006/customXml" ds:itemID="{26C322A6-EC64-4E1B-9838-D351F5095DA1}">
  <ds:schemaRefs>
    <ds:schemaRef ds:uri="http://gemini/pivotcustomization/SandboxNonEmpty"/>
  </ds:schemaRefs>
</ds:datastoreItem>
</file>

<file path=customXml/itemProps17.xml><?xml version="1.0" encoding="utf-8"?>
<ds:datastoreItem xmlns:ds="http://schemas.openxmlformats.org/officeDocument/2006/customXml" ds:itemID="{663B693C-97DB-45C3-A461-196F9C0E1D76}">
  <ds:schemaRefs>
    <ds:schemaRef ds:uri="http://gemini/pivotcustomization/IsSandboxEmbedded"/>
  </ds:schemaRefs>
</ds:datastoreItem>
</file>

<file path=customXml/itemProps2.xml><?xml version="1.0" encoding="utf-8"?>
<ds:datastoreItem xmlns:ds="http://schemas.openxmlformats.org/officeDocument/2006/customXml" ds:itemID="{9ABFC636-EF20-4A11-A56B-7E213D7FFA2B}">
  <ds:schemaRefs>
    <ds:schemaRef ds:uri="http://gemini/pivotcustomization/TableXML_Table26"/>
  </ds:schemaRefs>
</ds:datastoreItem>
</file>

<file path=customXml/itemProps3.xml><?xml version="1.0" encoding="utf-8"?>
<ds:datastoreItem xmlns:ds="http://schemas.openxmlformats.org/officeDocument/2006/customXml" ds:itemID="{CAC0B70F-CDEC-42CE-A824-310F15786F3C}">
  <ds:schemaRefs>
    <ds:schemaRef ds:uri="http://gemini/pivotcustomization/MeasureGridState"/>
  </ds:schemaRefs>
</ds:datastoreItem>
</file>

<file path=customXml/itemProps4.xml><?xml version="1.0" encoding="utf-8"?>
<ds:datastoreItem xmlns:ds="http://schemas.openxmlformats.org/officeDocument/2006/customXml" ds:itemID="{0AC99839-473E-4263-A157-97577D30DF17}">
  <ds:schemaRefs>
    <ds:schemaRef ds:uri="http://gemini/pivotcustomization/ShowHidden"/>
  </ds:schemaRefs>
</ds:datastoreItem>
</file>

<file path=customXml/itemProps5.xml><?xml version="1.0" encoding="utf-8"?>
<ds:datastoreItem xmlns:ds="http://schemas.openxmlformats.org/officeDocument/2006/customXml" ds:itemID="{A2CBD53A-F208-4842-84A4-98000D9016EE}">
  <ds:schemaRefs>
    <ds:schemaRef ds:uri="http://gemini/pivotcustomization/ShowImplicitMeasures"/>
  </ds:schemaRefs>
</ds:datastoreItem>
</file>

<file path=customXml/itemProps6.xml><?xml version="1.0" encoding="utf-8"?>
<ds:datastoreItem xmlns:ds="http://schemas.openxmlformats.org/officeDocument/2006/customXml" ds:itemID="{A675A0D4-E523-423E-B55E-380EA5EE76AE}">
  <ds:schemaRefs>
    <ds:schemaRef ds:uri="http://gemini/pivotcustomization/RelationshipAutoDetectionEnabled"/>
  </ds:schemaRefs>
</ds:datastoreItem>
</file>

<file path=customXml/itemProps7.xml><?xml version="1.0" encoding="utf-8"?>
<ds:datastoreItem xmlns:ds="http://schemas.openxmlformats.org/officeDocument/2006/customXml" ds:itemID="{75459186-581D-4640-8751-191DEBC37DB5}">
  <ds:schemaRefs>
    <ds:schemaRef ds:uri="http://gemini/pivotcustomization/ManualCalcMode"/>
  </ds:schemaRefs>
</ds:datastoreItem>
</file>

<file path=customXml/itemProps8.xml><?xml version="1.0" encoding="utf-8"?>
<ds:datastoreItem xmlns:ds="http://schemas.openxmlformats.org/officeDocument/2006/customXml" ds:itemID="{A4E9AD0A-6044-4AC7-8C03-A2E2516446A4}">
  <ds:schemaRefs>
    <ds:schemaRef ds:uri="http://gemini/pivotcustomization/ErrorCache"/>
  </ds:schemaRefs>
</ds:datastoreItem>
</file>

<file path=customXml/itemProps9.xml><?xml version="1.0" encoding="utf-8"?>
<ds:datastoreItem xmlns:ds="http://schemas.openxmlformats.org/officeDocument/2006/customXml" ds:itemID="{1D3F15A4-699C-4732-9F6E-82FB2568C236}">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راهنما</vt:lpstr>
      <vt:lpstr>تنظیمات دوره</vt:lpstr>
      <vt:lpstr>جداول پایه</vt:lpstr>
      <vt:lpstr>کارکنان</vt:lpstr>
      <vt:lpstr>ارزیابی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امیر مظفری</dc:creator>
  <cp:lastModifiedBy>M.bayat</cp:lastModifiedBy>
  <cp:lastPrinted>2024-09-25T10:07:19Z</cp:lastPrinted>
  <dcterms:created xsi:type="dcterms:W3CDTF">2023-12-17T07:29:37Z</dcterms:created>
  <dcterms:modified xsi:type="dcterms:W3CDTF">2025-01-21T08:31:44Z</dcterms:modified>
</cp:coreProperties>
</file>