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aleung/Downloads/"/>
    </mc:Choice>
  </mc:AlternateContent>
  <xr:revisionPtr revIDLastSave="0" documentId="13_ncr:1_{A39016BD-0307-4E4B-A604-3025B787FD76}" xr6:coauthVersionLast="36" xr6:coauthVersionMax="47" xr10:uidLastSave="{00000000-0000-0000-0000-000000000000}"/>
  <bookViews>
    <workbookView xWindow="0" yWindow="460" windowWidth="28800" windowHeight="16260" xr2:uid="{8196AEDF-EC59-4421-B34D-98F8F35CA7C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  <c r="M6" i="1"/>
  <c r="L7" i="1"/>
  <c r="L8" i="1"/>
  <c r="L9" i="1"/>
  <c r="L10" i="1"/>
  <c r="L11" i="1"/>
  <c r="L12" i="1"/>
  <c r="L13" i="1"/>
  <c r="L14" i="1"/>
  <c r="L15" i="1"/>
  <c r="L6" i="1"/>
  <c r="N6" i="1"/>
  <c r="D6" i="1"/>
  <c r="E7" i="1"/>
  <c r="D8" i="1"/>
  <c r="D9" i="1"/>
  <c r="E9" i="1"/>
  <c r="E10" i="1"/>
  <c r="D11" i="1"/>
  <c r="D12" i="1"/>
  <c r="E12" i="1"/>
  <c r="N12" i="1"/>
  <c r="E13" i="1"/>
  <c r="D14" i="1"/>
  <c r="D15" i="1"/>
  <c r="E15" i="1"/>
  <c r="H9" i="1"/>
  <c r="J15" i="1"/>
  <c r="I15" i="1"/>
  <c r="H15" i="1"/>
  <c r="J12" i="1"/>
  <c r="I12" i="1"/>
  <c r="H12" i="1"/>
  <c r="H11" i="1"/>
  <c r="N10" i="1"/>
  <c r="I10" i="1"/>
  <c r="J9" i="1"/>
  <c r="J8" i="1"/>
  <c r="I9" i="1"/>
  <c r="H6" i="1"/>
  <c r="H8" i="1"/>
  <c r="N14" i="1"/>
  <c r="N11" i="1"/>
  <c r="N8" i="1"/>
  <c r="G15" i="1"/>
  <c r="E8" i="1"/>
  <c r="G9" i="1"/>
  <c r="G10" i="1"/>
  <c r="E11" i="1"/>
  <c r="G12" i="1"/>
  <c r="G13" i="1"/>
  <c r="I13" i="1" s="1"/>
  <c r="E14" i="1"/>
  <c r="G7" i="1"/>
  <c r="I7" i="1" s="1"/>
  <c r="D7" i="1"/>
  <c r="D10" i="1"/>
  <c r="D13" i="1"/>
  <c r="F6" i="1"/>
  <c r="G6" i="1"/>
  <c r="I6" i="1"/>
  <c r="F8" i="1" l="1"/>
  <c r="F14" i="1"/>
  <c r="H14" i="1" s="1"/>
  <c r="N9" i="1"/>
  <c r="N15" i="1"/>
  <c r="F15" i="1"/>
  <c r="N7" i="1"/>
  <c r="J7" i="1" s="1"/>
  <c r="F11" i="1"/>
  <c r="N13" i="1"/>
  <c r="F9" i="1"/>
  <c r="F12" i="1"/>
</calcChain>
</file>

<file path=xl/sharedStrings.xml><?xml version="1.0" encoding="utf-8"?>
<sst xmlns="http://schemas.openxmlformats.org/spreadsheetml/2006/main" count="79" uniqueCount="59">
  <si>
    <t>Joint</t>
  </si>
  <si>
    <t>Assessment</t>
  </si>
  <si>
    <t>Recommended(Y/N)</t>
  </si>
  <si>
    <t>Tax</t>
  </si>
  <si>
    <t>Payable</t>
  </si>
  <si>
    <t>Husband</t>
  </si>
  <si>
    <t>payable</t>
  </si>
  <si>
    <t>Wife</t>
  </si>
  <si>
    <t xml:space="preserve">Tax </t>
  </si>
  <si>
    <t>Husband Net</t>
  </si>
  <si>
    <t>Chargeable</t>
  </si>
  <si>
    <t>Income</t>
  </si>
  <si>
    <t>(after deducting</t>
  </si>
  <si>
    <t>Allowance)</t>
  </si>
  <si>
    <t xml:space="preserve">Wife Net </t>
  </si>
  <si>
    <t xml:space="preserve">Husband </t>
  </si>
  <si>
    <t xml:space="preserve">Personal </t>
  </si>
  <si>
    <t>Personal</t>
  </si>
  <si>
    <t xml:space="preserve">Wife </t>
  </si>
  <si>
    <t xml:space="preserve">Case </t>
  </si>
  <si>
    <t>No,.</t>
  </si>
  <si>
    <t>SELECT ONE FROM THE CASES ABOVE AND ELABORATE THE CALCULATION HOW TO ARRIVE AT THE TAX PAYABLE</t>
  </si>
  <si>
    <t>N</t>
  </si>
  <si>
    <t>Y</t>
  </si>
  <si>
    <t>Wife Personal Income</t>
  </si>
  <si>
    <t>Husband Personal Income</t>
  </si>
  <si>
    <t>Wife Net Total Income (after MPF deduction)</t>
  </si>
  <si>
    <t>Husband Net Total Income (after MPF deduction)</t>
  </si>
  <si>
    <t>Wife Net Chargeable Income (after deducting allowance)</t>
  </si>
  <si>
    <t>Husband Net Chargeable Income (after deducting allowance)</t>
  </si>
  <si>
    <t>Test Case:</t>
  </si>
  <si>
    <t>Wife Tax Payable</t>
  </si>
  <si>
    <t>Joint Tax Payable</t>
  </si>
  <si>
    <t>Joint Assessment Recommended (Y/N)</t>
  </si>
  <si>
    <t>Husband Tax Payable</t>
  </si>
  <si>
    <t>Husband MPF deduction= husband pesonal income*5%= 250,000*0.05 =12,500</t>
  </si>
  <si>
    <t>Wife MPF deduction= wife pesonal income*5%= 220,800*0.05 = 11040</t>
  </si>
  <si>
    <t>Wife Net Chargeable Income (after deducting allowance)= wife personal income- wife net total income- allowance= 220,800-11,040-132,000 =77,760</t>
  </si>
  <si>
    <t>Net Chargeable Income:</t>
  </si>
  <si>
    <t>Tax Payable:</t>
  </si>
  <si>
    <t>Husband Net Chargeable Income (after deducting allowance)= husband personal income- husband net total income- allowance= 250,000-12,500-132,000= 105,500</t>
  </si>
  <si>
    <t>Wife Net Total Income= wife personal income- wife MPF = 220,800-11,040= 209,760</t>
  </si>
  <si>
    <t>Joint Tax Payable:</t>
  </si>
  <si>
    <t>Wife Tax Payable= Tax+ wife net chargeable income *tax rate = 1000+ (77,760-50,000)*0.06= 2666</t>
  </si>
  <si>
    <t>Husband Tax Payable= Tax+ husband net chargeable income*tax rate = 1000+3000+ (105,500-100,000)*0.1 =4550</t>
  </si>
  <si>
    <t>Total Net Chargeable Income = wife personal income+ husband personal income- wife net total income- husband net total income- total allowances (wife and husband)= 220,800+ 250,000- 11,040-12,500-264,000= 183,260</t>
  </si>
  <si>
    <t xml:space="preserve">Wife MPF deduction and net total income: </t>
  </si>
  <si>
    <t>Husband MPF deduction and net total income:</t>
  </si>
  <si>
    <t>Joint Tax Payable= tax+ net chargeable income* tax rate = 1000+3000+5000+(183,260-15,000)*0.14= 13,656</t>
  </si>
  <si>
    <t>Husband Net Total Income= husband personal income- husband MPF = 250,000-12,500=  237,500</t>
  </si>
  <si>
    <t xml:space="preserve">Total Net Chargeable Income </t>
  </si>
  <si>
    <t>So, the joint tax payable &gt; total tax payable (wife and husband), 13656&gt; 7216 (2666+ 4550) , the joint assessment is not recommended</t>
  </si>
  <si>
    <t>Husband Net total Income (after MPF Deduction)</t>
  </si>
  <si>
    <t>Wife MPF</t>
  </si>
  <si>
    <t>Husband MPF</t>
  </si>
  <si>
    <t>Group Members' list</t>
  </si>
  <si>
    <t>Leung Yuet Hei, Angela</t>
  </si>
  <si>
    <t>Tang Yu Hin, Joe</t>
  </si>
  <si>
    <t>Chan Chor Kin, Calvin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</si>
</sst>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left" vertical="center" wrapText="1" readingOrder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1" fillId="0" borderId="2" xfId="0" applyFont="1" applyBorder="1" applyAlignment="1">
      <alignment horizontal="left" vertical="center" wrapText="1" readingOrder="1"/>
    </xf>
    <xf numFmtId="0" fontId="0" fillId="0" borderId="3" xfId="0" applyBorder="1" applyAlignment="1">
      <alignment wrapText="1"/>
    </xf>
    <xf numFmtId="0" fontId="1" fillId="0" borderId="3" xfId="0" applyFont="1" applyBorder="1" applyAlignment="1">
      <alignment horizontal="left" vertical="center" wrapText="1" readingOrder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3" fontId="0" fillId="0" borderId="0" xfId="0" applyNumberFormat="1"/>
    <xf numFmtId="3" fontId="0" fillId="0" borderId="4" xfId="0" applyNumberFormat="1" applyBorder="1"/>
    <xf numFmtId="3" fontId="0" fillId="0" borderId="5" xfId="0" applyNumberFormat="1" applyBorder="1"/>
    <xf numFmtId="0" fontId="1" fillId="0" borderId="5" xfId="0" applyFont="1" applyBorder="1"/>
    <xf numFmtId="3" fontId="1" fillId="0" borderId="0" xfId="0" applyNumberFormat="1" applyFont="1"/>
    <xf numFmtId="3" fontId="1" fillId="0" borderId="5" xfId="0" applyNumberFormat="1" applyFont="1" applyBorder="1"/>
    <xf numFmtId="3" fontId="0" fillId="0" borderId="0" xfId="0" applyNumberFormat="1" applyFill="1" applyBorder="1"/>
    <xf numFmtId="0" fontId="0" fillId="2" borderId="5" xfId="0" applyFill="1" applyBorder="1"/>
    <xf numFmtId="3" fontId="0" fillId="2" borderId="0" xfId="0" applyNumberFormat="1" applyFill="1"/>
    <xf numFmtId="3" fontId="0" fillId="2" borderId="5" xfId="0" applyNumberFormat="1" applyFill="1" applyBorder="1"/>
    <xf numFmtId="0" fontId="1" fillId="0" borderId="2" xfId="0" applyFont="1" applyFill="1" applyBorder="1" applyAlignment="1">
      <alignment horizontal="left" vertical="center" wrapText="1" readingOrder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2C186-88A5-4746-ABBF-A3FC64146D3E}">
  <dimension ref="A1:N37"/>
  <sheetViews>
    <sheetView tabSelected="1" zoomScale="67" workbookViewId="0">
      <selection activeCell="G24" sqref="G24"/>
    </sheetView>
  </sheetViews>
  <sheetFormatPr baseColWidth="10" defaultColWidth="8.83203125" defaultRowHeight="15"/>
  <cols>
    <col min="1" max="1" width="35.1640625" customWidth="1"/>
    <col min="2" max="2" width="17.33203125" customWidth="1"/>
    <col min="3" max="3" width="20.33203125" customWidth="1"/>
    <col min="4" max="4" width="34.1640625" customWidth="1"/>
    <col min="5" max="5" width="37.33203125" customWidth="1"/>
    <col min="6" max="6" width="42.83203125" customWidth="1"/>
    <col min="7" max="7" width="45.83203125" customWidth="1"/>
    <col min="8" max="8" width="13.6640625" customWidth="1"/>
    <col min="9" max="9" width="16.6640625" customWidth="1"/>
    <col min="10" max="10" width="13.6640625" customWidth="1"/>
    <col min="11" max="11" width="29.1640625" customWidth="1"/>
    <col min="12" max="12" width="17.83203125" customWidth="1"/>
    <col min="13" max="13" width="20.83203125" customWidth="1"/>
    <col min="14" max="14" width="22.83203125" customWidth="1"/>
  </cols>
  <sheetData>
    <row r="1" spans="1:14" ht="48">
      <c r="A1" s="7" t="s">
        <v>19</v>
      </c>
      <c r="B1" s="1" t="s">
        <v>18</v>
      </c>
      <c r="C1" s="1" t="s">
        <v>15</v>
      </c>
      <c r="D1" s="1" t="s">
        <v>53</v>
      </c>
      <c r="E1" s="1" t="s">
        <v>54</v>
      </c>
      <c r="F1" s="1" t="s">
        <v>14</v>
      </c>
      <c r="G1" s="1" t="s">
        <v>9</v>
      </c>
      <c r="H1" s="2" t="s">
        <v>7</v>
      </c>
      <c r="I1" s="2" t="s">
        <v>5</v>
      </c>
      <c r="J1" s="1" t="s">
        <v>0</v>
      </c>
      <c r="K1" s="1" t="s">
        <v>0</v>
      </c>
      <c r="L1" s="22" t="s">
        <v>26</v>
      </c>
      <c r="M1" s="22" t="s">
        <v>52</v>
      </c>
      <c r="N1" s="22" t="s">
        <v>50</v>
      </c>
    </row>
    <row r="2" spans="1:14" ht="16">
      <c r="A2" s="8" t="s">
        <v>20</v>
      </c>
      <c r="B2" s="3" t="s">
        <v>17</v>
      </c>
      <c r="C2" s="4" t="s">
        <v>16</v>
      </c>
      <c r="D2" s="4"/>
      <c r="E2" s="4"/>
      <c r="F2" s="4" t="s">
        <v>10</v>
      </c>
      <c r="G2" s="4" t="s">
        <v>10</v>
      </c>
      <c r="H2" s="3" t="s">
        <v>8</v>
      </c>
      <c r="I2" s="3" t="s">
        <v>3</v>
      </c>
      <c r="J2" s="4" t="s">
        <v>3</v>
      </c>
      <c r="K2" s="4" t="s">
        <v>1</v>
      </c>
    </row>
    <row r="3" spans="1:14" ht="16">
      <c r="A3" s="8"/>
      <c r="B3" s="3" t="s">
        <v>11</v>
      </c>
      <c r="C3" s="4" t="s">
        <v>11</v>
      </c>
      <c r="D3" s="3"/>
      <c r="E3" s="4"/>
      <c r="F3" s="4" t="s">
        <v>11</v>
      </c>
      <c r="G3" s="4" t="s">
        <v>11</v>
      </c>
      <c r="H3" s="3" t="s">
        <v>4</v>
      </c>
      <c r="I3" s="3" t="s">
        <v>6</v>
      </c>
      <c r="J3" s="4" t="s">
        <v>4</v>
      </c>
      <c r="K3" s="4" t="s">
        <v>2</v>
      </c>
    </row>
    <row r="4" spans="1:14" ht="16">
      <c r="A4" s="8"/>
      <c r="B4" s="3"/>
      <c r="C4" s="3"/>
      <c r="D4" s="3"/>
      <c r="E4" s="3"/>
      <c r="F4" s="4" t="s">
        <v>12</v>
      </c>
      <c r="G4" s="4" t="s">
        <v>12</v>
      </c>
      <c r="H4" s="3"/>
      <c r="I4" s="3"/>
      <c r="J4" s="3"/>
      <c r="K4" s="3"/>
    </row>
    <row r="5" spans="1:14" ht="16">
      <c r="A5" s="9"/>
      <c r="B5" s="5"/>
      <c r="C5" s="5"/>
      <c r="D5" s="5"/>
      <c r="E5" s="5"/>
      <c r="F5" s="6" t="s">
        <v>13</v>
      </c>
      <c r="G5" s="6" t="s">
        <v>13</v>
      </c>
      <c r="H5" s="5"/>
      <c r="I5" s="5"/>
      <c r="J5" s="5"/>
      <c r="K5" s="5"/>
    </row>
    <row r="6" spans="1:14">
      <c r="A6" s="10">
        <v>1</v>
      </c>
      <c r="B6" s="12">
        <v>300000</v>
      </c>
      <c r="C6" s="12">
        <v>400000</v>
      </c>
      <c r="D6" s="12">
        <f>B6*0.05</f>
        <v>15000</v>
      </c>
      <c r="E6" s="12">
        <v>18000</v>
      </c>
      <c r="F6" s="12">
        <f>B6-D6-132000</f>
        <v>153000</v>
      </c>
      <c r="G6" s="12">
        <f>C6-E6-132000</f>
        <v>250000</v>
      </c>
      <c r="H6" s="12">
        <f>1000+3000+5000+3000*0.14</f>
        <v>9420</v>
      </c>
      <c r="I6" s="12">
        <f>1000+3000+5000+7000+50000*0.17</f>
        <v>24500</v>
      </c>
      <c r="J6" s="12">
        <v>50000</v>
      </c>
      <c r="K6" s="13" t="s">
        <v>22</v>
      </c>
      <c r="L6" s="12">
        <f>B6-D6</f>
        <v>285000</v>
      </c>
      <c r="M6" s="12">
        <f>C6-E6</f>
        <v>382000</v>
      </c>
      <c r="N6" s="12">
        <f>B6+C6-D6-E6-264000</f>
        <v>403000</v>
      </c>
    </row>
    <row r="7" spans="1:14">
      <c r="A7" s="11">
        <v>2</v>
      </c>
      <c r="B7" s="12">
        <v>0</v>
      </c>
      <c r="C7" s="12">
        <v>345600</v>
      </c>
      <c r="D7" s="12">
        <f t="shared" ref="D7:D15" si="0">B7*0.05</f>
        <v>0</v>
      </c>
      <c r="E7" s="12">
        <f>C7*0.05</f>
        <v>17280</v>
      </c>
      <c r="F7" s="12">
        <v>0</v>
      </c>
      <c r="G7" s="12">
        <f>C7-E7-132000</f>
        <v>196320</v>
      </c>
      <c r="H7" s="12">
        <v>0</v>
      </c>
      <c r="I7" s="12">
        <f>1000+3000+5000+(G7-150000)*0.14</f>
        <v>15484.8</v>
      </c>
      <c r="J7" s="12">
        <f>1000+(N7-50000)*0.06</f>
        <v>1859.1999999999998</v>
      </c>
      <c r="K7" s="14" t="s">
        <v>23</v>
      </c>
      <c r="L7" s="12">
        <f t="shared" ref="L7:L15" si="1">B7-D7</f>
        <v>0</v>
      </c>
      <c r="M7" s="12">
        <f t="shared" ref="M7:M15" si="2">C7-E7</f>
        <v>328320</v>
      </c>
      <c r="N7" s="12">
        <f>C7-D7-E7-264000</f>
        <v>64320</v>
      </c>
    </row>
    <row r="8" spans="1:14">
      <c r="A8" s="11">
        <v>3</v>
      </c>
      <c r="B8" s="12">
        <v>320000</v>
      </c>
      <c r="C8" s="12">
        <v>0</v>
      </c>
      <c r="D8" s="12">
        <f>B8*0.05</f>
        <v>16000</v>
      </c>
      <c r="E8" s="12">
        <f t="shared" ref="E8:E14" si="3">C8*0.05</f>
        <v>0</v>
      </c>
      <c r="F8" s="12">
        <f>B8-D8-132000</f>
        <v>172000</v>
      </c>
      <c r="G8" s="12">
        <v>0</v>
      </c>
      <c r="H8" s="12">
        <f>16000+90800*0.17</f>
        <v>31436</v>
      </c>
      <c r="I8" s="12">
        <v>0</v>
      </c>
      <c r="J8" s="12">
        <f>40000*0.02</f>
        <v>800</v>
      </c>
      <c r="K8" s="14" t="s">
        <v>23</v>
      </c>
      <c r="L8" s="12">
        <f t="shared" si="1"/>
        <v>304000</v>
      </c>
      <c r="M8" s="12">
        <f t="shared" si="2"/>
        <v>0</v>
      </c>
      <c r="N8" s="12">
        <f>B8-D8-264000</f>
        <v>40000</v>
      </c>
    </row>
    <row r="9" spans="1:14">
      <c r="A9" s="19">
        <v>4</v>
      </c>
      <c r="B9" s="20">
        <v>220800</v>
      </c>
      <c r="C9" s="20">
        <v>250000</v>
      </c>
      <c r="D9" s="20">
        <f>B9*0.05</f>
        <v>11040</v>
      </c>
      <c r="E9" s="20">
        <f t="shared" si="3"/>
        <v>12500</v>
      </c>
      <c r="F9" s="20">
        <f>B9-D9-132000</f>
        <v>77760</v>
      </c>
      <c r="G9" s="20">
        <f>C9-E9-132000</f>
        <v>105500</v>
      </c>
      <c r="H9" s="20">
        <f>1000+27760*0.06</f>
        <v>2665.6</v>
      </c>
      <c r="I9" s="20">
        <f>1000+3000+5500*0.1</f>
        <v>4550</v>
      </c>
      <c r="J9" s="20">
        <f>1000+3000+5000+33260*0.14</f>
        <v>13656.400000000001</v>
      </c>
      <c r="K9" s="21" t="s">
        <v>22</v>
      </c>
      <c r="L9" s="12">
        <f t="shared" si="1"/>
        <v>209760</v>
      </c>
      <c r="M9" s="12">
        <f t="shared" si="2"/>
        <v>237500</v>
      </c>
      <c r="N9" s="12">
        <f>B9+C9-D9-E9-264000</f>
        <v>183260</v>
      </c>
    </row>
    <row r="10" spans="1:14">
      <c r="A10" s="11">
        <v>5</v>
      </c>
      <c r="B10" s="12">
        <v>0</v>
      </c>
      <c r="C10" s="12">
        <v>230000</v>
      </c>
      <c r="D10" s="12">
        <f t="shared" si="0"/>
        <v>0</v>
      </c>
      <c r="E10" s="12">
        <f t="shared" si="3"/>
        <v>11500</v>
      </c>
      <c r="F10" s="12">
        <v>0</v>
      </c>
      <c r="G10" s="12">
        <f>C10-E10-132000</f>
        <v>86500</v>
      </c>
      <c r="H10" s="12">
        <v>0</v>
      </c>
      <c r="I10" s="12">
        <f>1000+36500*0.06</f>
        <v>3190</v>
      </c>
      <c r="J10" s="12">
        <v>0</v>
      </c>
      <c r="K10" s="14" t="s">
        <v>23</v>
      </c>
      <c r="L10" s="12">
        <f t="shared" si="1"/>
        <v>0</v>
      </c>
      <c r="M10" s="12">
        <f t="shared" si="2"/>
        <v>218500</v>
      </c>
      <c r="N10" s="12">
        <f>C10-E10-264000</f>
        <v>-45500</v>
      </c>
    </row>
    <row r="11" spans="1:14">
      <c r="A11" s="11">
        <v>6</v>
      </c>
      <c r="B11" s="12">
        <v>260000</v>
      </c>
      <c r="C11" s="12">
        <v>0</v>
      </c>
      <c r="D11" s="12">
        <f>B11*0.05</f>
        <v>13000</v>
      </c>
      <c r="E11" s="12">
        <f t="shared" si="3"/>
        <v>0</v>
      </c>
      <c r="F11" s="12">
        <f>B11-D11-132000</f>
        <v>115000</v>
      </c>
      <c r="G11" s="12">
        <v>0</v>
      </c>
      <c r="H11" s="12">
        <f>1000+3000+15000*0.1</f>
        <v>5500</v>
      </c>
      <c r="I11" s="12">
        <v>0</v>
      </c>
      <c r="J11" s="12">
        <v>0</v>
      </c>
      <c r="K11" s="14" t="s">
        <v>23</v>
      </c>
      <c r="L11" s="12">
        <f t="shared" si="1"/>
        <v>247000</v>
      </c>
      <c r="M11" s="12">
        <f t="shared" si="2"/>
        <v>0</v>
      </c>
      <c r="N11" s="12">
        <f>B11-D11-264000</f>
        <v>-17000</v>
      </c>
    </row>
    <row r="12" spans="1:14">
      <c r="A12" s="11">
        <v>7</v>
      </c>
      <c r="B12" s="12">
        <v>158400</v>
      </c>
      <c r="C12" s="12">
        <v>170000</v>
      </c>
      <c r="D12" s="12">
        <f>B12*0.05</f>
        <v>7920</v>
      </c>
      <c r="E12" s="12">
        <f t="shared" si="3"/>
        <v>8500</v>
      </c>
      <c r="F12" s="12">
        <f>B12-D12-132000</f>
        <v>18480</v>
      </c>
      <c r="G12" s="12">
        <f>C12-E12-132000</f>
        <v>29500</v>
      </c>
      <c r="H12" s="12">
        <f>18480*0.02</f>
        <v>369.6</v>
      </c>
      <c r="I12" s="12">
        <f>29500*0.02</f>
        <v>590</v>
      </c>
      <c r="J12" s="12">
        <f>47980*0.02</f>
        <v>959.6</v>
      </c>
      <c r="K12" s="14" t="s">
        <v>22</v>
      </c>
      <c r="L12" s="12">
        <f t="shared" si="1"/>
        <v>150480</v>
      </c>
      <c r="M12" s="12">
        <f t="shared" si="2"/>
        <v>161500</v>
      </c>
      <c r="N12" s="12">
        <f>B12+C12-D12-E12-264000</f>
        <v>47980</v>
      </c>
    </row>
    <row r="13" spans="1:14">
      <c r="A13" s="11">
        <v>8</v>
      </c>
      <c r="B13" s="12">
        <v>0</v>
      </c>
      <c r="C13" s="12">
        <v>160000</v>
      </c>
      <c r="D13" s="12">
        <f t="shared" si="0"/>
        <v>0</v>
      </c>
      <c r="E13" s="12">
        <f t="shared" si="3"/>
        <v>8000</v>
      </c>
      <c r="F13" s="12">
        <v>0</v>
      </c>
      <c r="G13" s="12">
        <f>C13-E13-132000</f>
        <v>20000</v>
      </c>
      <c r="H13" s="12">
        <v>0</v>
      </c>
      <c r="I13" s="12">
        <f>G13*0.02</f>
        <v>400</v>
      </c>
      <c r="J13" s="12">
        <v>0</v>
      </c>
      <c r="K13" s="14" t="s">
        <v>23</v>
      </c>
      <c r="L13" s="12">
        <f t="shared" si="1"/>
        <v>0</v>
      </c>
      <c r="M13" s="12">
        <f t="shared" si="2"/>
        <v>152000</v>
      </c>
      <c r="N13" s="12">
        <f>C13-E13-264000</f>
        <v>-112000</v>
      </c>
    </row>
    <row r="14" spans="1:14">
      <c r="A14" s="11">
        <v>9</v>
      </c>
      <c r="B14" s="12">
        <v>190000</v>
      </c>
      <c r="C14" s="12">
        <v>0</v>
      </c>
      <c r="D14" s="12">
        <f>B14*0.05</f>
        <v>9500</v>
      </c>
      <c r="E14" s="12">
        <f t="shared" si="3"/>
        <v>0</v>
      </c>
      <c r="F14" s="12">
        <f>B14-D14-132000</f>
        <v>48500</v>
      </c>
      <c r="G14" s="12">
        <v>0</v>
      </c>
      <c r="H14" s="12">
        <f>F14*0.02</f>
        <v>970</v>
      </c>
      <c r="I14" s="12">
        <v>0</v>
      </c>
      <c r="J14" s="12">
        <v>0</v>
      </c>
      <c r="K14" s="14" t="s">
        <v>23</v>
      </c>
      <c r="L14" s="12">
        <f t="shared" si="1"/>
        <v>180500</v>
      </c>
      <c r="M14" s="12">
        <f t="shared" si="2"/>
        <v>0</v>
      </c>
      <c r="N14" s="12">
        <f>B14-D14-264000</f>
        <v>-83500</v>
      </c>
    </row>
    <row r="15" spans="1:14">
      <c r="A15" s="11">
        <v>10</v>
      </c>
      <c r="B15" s="12">
        <v>210000</v>
      </c>
      <c r="C15" s="12">
        <v>210000</v>
      </c>
      <c r="D15" s="12">
        <f>B15*0.05</f>
        <v>10500</v>
      </c>
      <c r="E15" s="12">
        <f>C15*0.05</f>
        <v>10500</v>
      </c>
      <c r="F15" s="12">
        <f>B15-D15-132000</f>
        <v>67500</v>
      </c>
      <c r="G15" s="12">
        <f>C15-E15-132000</f>
        <v>67500</v>
      </c>
      <c r="H15" s="12">
        <f>1000+17500*0.06</f>
        <v>2050</v>
      </c>
      <c r="I15" s="12">
        <f>1000+17500*0.06</f>
        <v>2050</v>
      </c>
      <c r="J15" s="12">
        <f>1000+3000+35000*0.1</f>
        <v>7500</v>
      </c>
      <c r="K15" s="14" t="s">
        <v>22</v>
      </c>
      <c r="L15" s="12">
        <f t="shared" si="1"/>
        <v>199500</v>
      </c>
      <c r="M15" s="12">
        <f t="shared" si="2"/>
        <v>199500</v>
      </c>
      <c r="N15" s="12">
        <f>B15+C15-D15-E15-264000</f>
        <v>135000</v>
      </c>
    </row>
    <row r="16" spans="1:14">
      <c r="B16" s="12"/>
      <c r="C16" s="12"/>
      <c r="D16" s="12"/>
      <c r="E16" s="12"/>
      <c r="F16" s="12"/>
      <c r="G16" s="12"/>
      <c r="H16" s="12"/>
      <c r="I16" s="12"/>
      <c r="J16" s="12"/>
      <c r="K16" s="14"/>
    </row>
    <row r="17" spans="1:12">
      <c r="A17" t="s">
        <v>21</v>
      </c>
    </row>
    <row r="18" spans="1:12">
      <c r="K18" s="18"/>
    </row>
    <row r="19" spans="1:12">
      <c r="A19" t="s">
        <v>30</v>
      </c>
      <c r="B19" t="s">
        <v>24</v>
      </c>
      <c r="C19" t="s">
        <v>25</v>
      </c>
      <c r="D19" t="s">
        <v>26</v>
      </c>
      <c r="E19" t="s">
        <v>27</v>
      </c>
      <c r="F19" t="s">
        <v>28</v>
      </c>
      <c r="G19" t="s">
        <v>29</v>
      </c>
      <c r="H19" t="s">
        <v>31</v>
      </c>
      <c r="I19" t="s">
        <v>34</v>
      </c>
      <c r="J19" t="s">
        <v>32</v>
      </c>
      <c r="K19" s="18" t="s">
        <v>33</v>
      </c>
      <c r="L19" t="s">
        <v>50</v>
      </c>
    </row>
    <row r="20" spans="1:12">
      <c r="A20" s="15">
        <v>4</v>
      </c>
      <c r="B20" s="16">
        <v>220800</v>
      </c>
      <c r="C20" s="16">
        <v>250000</v>
      </c>
      <c r="D20" s="16">
        <v>11040</v>
      </c>
      <c r="E20" s="16">
        <v>12500</v>
      </c>
      <c r="F20" s="16">
        <v>77760</v>
      </c>
      <c r="G20" s="16">
        <v>105500</v>
      </c>
      <c r="H20" s="16">
        <v>2666</v>
      </c>
      <c r="I20" s="16">
        <v>4550</v>
      </c>
      <c r="J20" s="16">
        <v>13656</v>
      </c>
      <c r="K20" s="17" t="s">
        <v>22</v>
      </c>
      <c r="L20" s="16">
        <v>183260</v>
      </c>
    </row>
    <row r="22" spans="1:12">
      <c r="A22" t="s">
        <v>46</v>
      </c>
      <c r="B22" t="s">
        <v>36</v>
      </c>
      <c r="H22" s="23" t="s">
        <v>55</v>
      </c>
      <c r="I22" s="23"/>
    </row>
    <row r="23" spans="1:12">
      <c r="B23" t="s">
        <v>41</v>
      </c>
      <c r="H23" s="23" t="s">
        <v>56</v>
      </c>
      <c r="I23" s="23"/>
    </row>
    <row r="24" spans="1:12">
      <c r="H24" s="23" t="s">
        <v>57</v>
      </c>
      <c r="I24" s="23"/>
    </row>
    <row r="25" spans="1:12">
      <c r="A25" t="s">
        <v>47</v>
      </c>
      <c r="B25" t="s">
        <v>35</v>
      </c>
      <c r="H25" s="23" t="s">
        <v>58</v>
      </c>
      <c r="I25" s="23"/>
    </row>
    <row r="26" spans="1:12">
      <c r="B26" t="s">
        <v>49</v>
      </c>
    </row>
    <row r="28" spans="1:12">
      <c r="A28" t="s">
        <v>38</v>
      </c>
      <c r="B28" t="s">
        <v>37</v>
      </c>
    </row>
    <row r="29" spans="1:12">
      <c r="B29" t="s">
        <v>40</v>
      </c>
    </row>
    <row r="31" spans="1:12">
      <c r="A31" t="s">
        <v>39</v>
      </c>
      <c r="B31" t="s">
        <v>43</v>
      </c>
    </row>
    <row r="32" spans="1:12">
      <c r="B32" t="s">
        <v>44</v>
      </c>
    </row>
    <row r="34" spans="1:2">
      <c r="A34" t="s">
        <v>42</v>
      </c>
      <c r="B34" t="s">
        <v>45</v>
      </c>
    </row>
    <row r="35" spans="1:2">
      <c r="B35" t="s">
        <v>48</v>
      </c>
    </row>
    <row r="37" spans="1:2">
      <c r="A37" t="s">
        <v>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Franklin Leung</dc:creator>
  <cp:lastModifiedBy>Yuet Hei Leung</cp:lastModifiedBy>
  <dcterms:created xsi:type="dcterms:W3CDTF">2018-01-15T03:45:23Z</dcterms:created>
  <dcterms:modified xsi:type="dcterms:W3CDTF">2022-03-02T14:40:27Z</dcterms:modified>
</cp:coreProperties>
</file>