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User\OneDrive\KC\Escritorio\CONTABILIDAD\EGRESOS\EGRESOS 2025\EGRESOS MAYO 2025\"/>
    </mc:Choice>
  </mc:AlternateContent>
  <xr:revisionPtr revIDLastSave="0" documentId="13_ncr:1_{A9FE50B5-BBAF-42C9-94A8-74C0AF9A78EE}" xr6:coauthVersionLast="47" xr6:coauthVersionMax="47" xr10:uidLastSave="{00000000-0000-0000-0000-000000000000}"/>
  <bookViews>
    <workbookView xWindow="-120" yWindow="-120" windowWidth="15600" windowHeight="11160" tabRatio="846" firstSheet="1" activeTab="2" xr2:uid="{5965B85A-0846-4AAA-9999-3EED605FC314}"/>
  </bookViews>
  <sheets>
    <sheet name="INICIO" sheetId="15" state="hidden" r:id="rId1"/>
    <sheet name="EGRESOS " sheetId="2" r:id="rId2"/>
    <sheet name="RESUMEN MES" sheetId="12" r:id="rId3"/>
    <sheet name="VENTAS" sheetId="10" r:id="rId4"/>
    <sheet name="LIBRO DIARIO" sheetId="11" r:id="rId5"/>
    <sheet name="ACCESORIOS" sheetId="17" r:id="rId6"/>
    <sheet name="CAJA FUERTE" sheetId="16" r:id="rId7"/>
    <sheet name="RESUMEN GASTOS" sheetId="5" state="hidden" r:id="rId8"/>
  </sheets>
  <definedNames>
    <definedName name="_xlnm._FilterDatabase" localSheetId="1" hidden="1">'EGRESOS '!$A$341:$CP$341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0" i="10" l="1"/>
  <c r="L558" i="2"/>
  <c r="L557" i="2"/>
  <c r="E98" i="10" l="1"/>
  <c r="E97" i="10"/>
  <c r="L540" i="2"/>
  <c r="L539" i="2"/>
  <c r="E95" i="10"/>
  <c r="E94" i="10"/>
  <c r="L525" i="2"/>
  <c r="L524" i="2"/>
  <c r="L523" i="2"/>
  <c r="E92" i="10"/>
  <c r="E91" i="10"/>
  <c r="L508" i="2"/>
  <c r="L507" i="2"/>
  <c r="L506" i="2"/>
  <c r="K492" i="2"/>
  <c r="L490" i="2"/>
  <c r="E86" i="10"/>
  <c r="E85" i="10"/>
  <c r="L474" i="2"/>
  <c r="L473" i="2"/>
  <c r="E79" i="10"/>
  <c r="L440" i="2"/>
  <c r="L439" i="2"/>
  <c r="E76" i="10"/>
  <c r="E77" i="10"/>
  <c r="L475" i="2" l="1"/>
  <c r="L422" i="2"/>
  <c r="L421" i="2"/>
  <c r="E74" i="10"/>
  <c r="E73" i="10"/>
  <c r="L406" i="2"/>
  <c r="L405" i="2"/>
  <c r="L407" i="2" s="1"/>
  <c r="E71" i="10"/>
  <c r="E70" i="10"/>
  <c r="L388" i="2"/>
  <c r="L387" i="2"/>
  <c r="L369" i="2"/>
  <c r="L368" i="2"/>
  <c r="E64" i="10"/>
  <c r="L349" i="2"/>
  <c r="L423" i="2" l="1"/>
  <c r="L370" i="2"/>
  <c r="L348" i="2"/>
  <c r="L350" i="2" s="1"/>
  <c r="L331" i="2" l="1"/>
  <c r="L330" i="2"/>
  <c r="L332" i="2" s="1"/>
  <c r="E59" i="10"/>
  <c r="E58" i="10"/>
  <c r="L313" i="2"/>
  <c r="L312" i="2" l="1"/>
  <c r="E56" i="10"/>
  <c r="E55" i="10"/>
  <c r="L294" i="2"/>
  <c r="L293" i="2"/>
  <c r="E53" i="10"/>
  <c r="E52" i="10"/>
  <c r="F278" i="2"/>
  <c r="L276" i="2"/>
  <c r="L277" i="2"/>
  <c r="E50" i="10"/>
  <c r="L257" i="2"/>
  <c r="L256" i="2"/>
  <c r="E47" i="10"/>
  <c r="E46" i="10"/>
  <c r="L239" i="2"/>
  <c r="L238" i="2"/>
  <c r="E44" i="10"/>
  <c r="E43" i="10"/>
  <c r="L221" i="2"/>
  <c r="L220" i="2"/>
  <c r="L222" i="2" l="1"/>
  <c r="L258" i="2"/>
  <c r="L240" i="2"/>
  <c r="L278" i="2"/>
  <c r="E41" i="10"/>
  <c r="E40" i="10"/>
  <c r="L200" i="2"/>
  <c r="L199" i="2"/>
  <c r="E38" i="10"/>
  <c r="E37" i="10"/>
  <c r="L183" i="2"/>
  <c r="L182" i="2"/>
  <c r="L165" i="2"/>
  <c r="L164" i="2"/>
  <c r="L146" i="2"/>
  <c r="L145" i="2"/>
  <c r="L147" i="2" s="1"/>
  <c r="G148" i="2"/>
  <c r="E29" i="10"/>
  <c r="E28" i="10"/>
  <c r="L129" i="2"/>
  <c r="L128" i="2"/>
  <c r="E26" i="10"/>
  <c r="E25" i="10"/>
  <c r="L111" i="2"/>
  <c r="L112" i="2"/>
  <c r="C32" i="16"/>
  <c r="E23" i="10"/>
  <c r="E22" i="10"/>
  <c r="L94" i="2"/>
  <c r="L93" i="2"/>
  <c r="L130" i="2" l="1"/>
  <c r="L113" i="2"/>
  <c r="L95" i="2"/>
  <c r="E20" i="10"/>
  <c r="E19" i="10"/>
  <c r="L75" i="2"/>
  <c r="L74" i="2"/>
  <c r="E17" i="10"/>
  <c r="E16" i="10"/>
  <c r="L60" i="2"/>
  <c r="L59" i="2"/>
  <c r="E14" i="10"/>
  <c r="L41" i="2"/>
  <c r="L40" i="2"/>
  <c r="E11" i="10"/>
  <c r="E10" i="10"/>
  <c r="L24" i="2"/>
  <c r="L23" i="2" l="1"/>
  <c r="C167" i="16"/>
  <c r="C191" i="16" l="1"/>
  <c r="C185" i="16"/>
  <c r="C179" i="16"/>
  <c r="C173" i="16"/>
  <c r="C161" i="16"/>
  <c r="C155" i="16"/>
  <c r="C149" i="16"/>
  <c r="C143" i="16"/>
  <c r="C137" i="16"/>
  <c r="C131" i="16"/>
  <c r="C125" i="16"/>
  <c r="C119" i="16"/>
  <c r="C113" i="16"/>
  <c r="C107" i="16"/>
  <c r="C101" i="16"/>
  <c r="C95" i="16"/>
  <c r="C89" i="16"/>
  <c r="C83" i="16"/>
  <c r="C77" i="16"/>
  <c r="C78" i="16" s="1"/>
  <c r="C71" i="16"/>
  <c r="C65" i="16"/>
  <c r="C59" i="16"/>
  <c r="C53" i="16"/>
  <c r="C47" i="16"/>
  <c r="C41" i="16"/>
  <c r="C35" i="16"/>
  <c r="C29" i="16"/>
  <c r="C30" i="16" s="1"/>
  <c r="C23" i="16"/>
  <c r="C24" i="16" s="1"/>
  <c r="C17" i="16"/>
  <c r="C11" i="16"/>
  <c r="K30" i="16"/>
  <c r="O30" i="16" s="1"/>
  <c r="K32" i="16"/>
  <c r="K33" i="16"/>
  <c r="F6" i="16"/>
  <c r="O3" i="16" s="1"/>
  <c r="K29" i="16"/>
  <c r="K6" i="16"/>
  <c r="O6" i="16" s="1"/>
  <c r="K8" i="16"/>
  <c r="O8" i="16" s="1"/>
  <c r="K9" i="16"/>
  <c r="O9" i="16" s="1"/>
  <c r="K12" i="16"/>
  <c r="O12" i="16" s="1"/>
  <c r="K13" i="16"/>
  <c r="O13" i="16" s="1"/>
  <c r="K15" i="16"/>
  <c r="O15" i="16" s="1"/>
  <c r="K16" i="16"/>
  <c r="K18" i="16"/>
  <c r="O18" i="16" s="1"/>
  <c r="K19" i="16"/>
  <c r="O19" i="16" s="1"/>
  <c r="K21" i="16"/>
  <c r="K22" i="16"/>
  <c r="O22" i="16" s="1"/>
  <c r="K24" i="16"/>
  <c r="O24" i="16" s="1"/>
  <c r="K25" i="16"/>
  <c r="O25" i="16" s="1"/>
  <c r="K27" i="16"/>
  <c r="K28" i="16"/>
  <c r="O28" i="16" s="1"/>
  <c r="D78" i="16"/>
  <c r="E78"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G25" i="2"/>
  <c r="F25" i="2"/>
  <c r="K4" i="16"/>
  <c r="K5" i="16"/>
  <c r="O5" i="16" s="1"/>
  <c r="O29" i="16"/>
  <c r="O35" i="16"/>
  <c r="O36" i="16"/>
  <c r="F7" i="16" l="1"/>
  <c r="F8" i="16" s="1"/>
  <c r="F9" i="16" s="1"/>
  <c r="F10" i="16" s="1"/>
  <c r="F11" i="16" s="1"/>
  <c r="D411" i="17"/>
  <c r="D409" i="17"/>
  <c r="D408" i="17"/>
  <c r="D410" i="17"/>
  <c r="D405" i="17"/>
  <c r="D26" i="12" s="1"/>
  <c r="O4" i="16"/>
  <c r="O37" i="16"/>
  <c r="F12" i="16" l="1"/>
  <c r="F13" i="16" s="1"/>
  <c r="F14" i="16" s="1"/>
  <c r="F15" i="16" s="1"/>
  <c r="F16" i="16" s="1"/>
  <c r="F17" i="16" s="1"/>
  <c r="D412" i="17"/>
  <c r="D192" i="16"/>
  <c r="E192" i="16"/>
  <c r="C192" i="16"/>
  <c r="D186" i="16"/>
  <c r="E186" i="16"/>
  <c r="C186" i="16"/>
  <c r="D180" i="16"/>
  <c r="E180" i="16"/>
  <c r="C180" i="16"/>
  <c r="D174" i="16"/>
  <c r="E174" i="16"/>
  <c r="C174" i="16"/>
  <c r="D168" i="16"/>
  <c r="E168" i="16"/>
  <c r="C168" i="16"/>
  <c r="D162" i="16"/>
  <c r="E162" i="16"/>
  <c r="C162" i="16"/>
  <c r="D156" i="16"/>
  <c r="E156" i="16"/>
  <c r="C156" i="16"/>
  <c r="D150" i="16"/>
  <c r="E150" i="16"/>
  <c r="C150" i="16"/>
  <c r="D144" i="16"/>
  <c r="E144" i="16"/>
  <c r="C144" i="16"/>
  <c r="D138" i="16"/>
  <c r="E138" i="16"/>
  <c r="C138" i="16"/>
  <c r="D132" i="16"/>
  <c r="E132" i="16"/>
  <c r="C132" i="16"/>
  <c r="D126" i="16"/>
  <c r="E126" i="16"/>
  <c r="C126" i="16"/>
  <c r="D120" i="16"/>
  <c r="E120" i="16"/>
  <c r="C120" i="16"/>
  <c r="D114" i="16"/>
  <c r="E114" i="16"/>
  <c r="C114" i="16"/>
  <c r="D108" i="16"/>
  <c r="E108" i="16"/>
  <c r="C108" i="16"/>
  <c r="D102" i="16"/>
  <c r="E102" i="16"/>
  <c r="C102" i="16"/>
  <c r="D96" i="16"/>
  <c r="E96" i="16"/>
  <c r="C96" i="16"/>
  <c r="D90" i="16"/>
  <c r="E90" i="16"/>
  <c r="C90" i="16"/>
  <c r="D84" i="16"/>
  <c r="E84" i="16"/>
  <c r="C84" i="16"/>
  <c r="D72" i="16"/>
  <c r="E72" i="16"/>
  <c r="C72" i="16"/>
  <c r="D66" i="16"/>
  <c r="E66" i="16"/>
  <c r="C66" i="16"/>
  <c r="D60" i="16"/>
  <c r="E60" i="16"/>
  <c r="C60" i="16"/>
  <c r="D54" i="16"/>
  <c r="E54" i="16"/>
  <c r="C54" i="16"/>
  <c r="D48" i="16"/>
  <c r="E48" i="16"/>
  <c r="C48" i="16"/>
  <c r="D42" i="16"/>
  <c r="E42" i="16"/>
  <c r="C42" i="16"/>
  <c r="D36" i="16"/>
  <c r="E36" i="16"/>
  <c r="C36" i="16"/>
  <c r="D18" i="16"/>
  <c r="E18" i="16"/>
  <c r="C18" i="16"/>
  <c r="E12" i="16"/>
  <c r="D12" i="16"/>
  <c r="C12" i="16"/>
  <c r="E12" i="10"/>
  <c r="D27" i="12" l="1"/>
  <c r="F18" i="16"/>
  <c r="F19" i="16" s="1"/>
  <c r="F20" i="16" s="1"/>
  <c r="F21" i="16" s="1"/>
  <c r="F22" i="16" s="1"/>
  <c r="F23" i="16" s="1"/>
  <c r="E193" i="16"/>
  <c r="C193" i="16"/>
  <c r="D193" i="16"/>
  <c r="J560" i="2"/>
  <c r="I560" i="2"/>
  <c r="J543" i="2"/>
  <c r="J526" i="2"/>
  <c r="J509" i="2"/>
  <c r="J492" i="2"/>
  <c r="J475" i="2"/>
  <c r="J458" i="2"/>
  <c r="J441" i="2"/>
  <c r="J424" i="2"/>
  <c r="J408" i="2"/>
  <c r="J389" i="2"/>
  <c r="J370" i="2"/>
  <c r="J350" i="2"/>
  <c r="J332" i="2"/>
  <c r="J315" i="2"/>
  <c r="J296" i="2"/>
  <c r="J278" i="2"/>
  <c r="J259" i="2"/>
  <c r="J240" i="2"/>
  <c r="J222" i="2"/>
  <c r="J202" i="2"/>
  <c r="J184" i="2"/>
  <c r="J167" i="2"/>
  <c r="J148" i="2"/>
  <c r="J113" i="2"/>
  <c r="J130" i="2"/>
  <c r="J95" i="2"/>
  <c r="J77" i="2"/>
  <c r="J61" i="2"/>
  <c r="J43" i="2"/>
  <c r="J25" i="2"/>
  <c r="F193" i="16" l="1"/>
  <c r="D29" i="12" s="1"/>
  <c r="F24" i="16"/>
  <c r="J562" i="2"/>
  <c r="F25" i="16" l="1"/>
  <c r="F26" i="16" s="1"/>
  <c r="F27" i="16" s="1"/>
  <c r="F28" i="16" s="1"/>
  <c r="F29" i="16" s="1"/>
  <c r="F30" i="16" s="1"/>
  <c r="F31" i="16" s="1"/>
  <c r="F32" i="16" s="1"/>
  <c r="F33" i="16" s="1"/>
  <c r="F34" i="16" s="1"/>
  <c r="F35" i="16" s="1"/>
  <c r="F43" i="2"/>
  <c r="G43" i="2"/>
  <c r="H43" i="2"/>
  <c r="E75" i="10"/>
  <c r="E78" i="10"/>
  <c r="F350" i="2"/>
  <c r="F259" i="2"/>
  <c r="G350" i="2"/>
  <c r="H560" i="2" l="1"/>
  <c r="H543" i="2"/>
  <c r="H526" i="2"/>
  <c r="H509" i="2"/>
  <c r="H492" i="2"/>
  <c r="H475" i="2"/>
  <c r="H458" i="2"/>
  <c r="H441" i="2"/>
  <c r="H424" i="2"/>
  <c r="H408" i="2"/>
  <c r="H389" i="2"/>
  <c r="H370" i="2"/>
  <c r="H350" i="2"/>
  <c r="H332" i="2"/>
  <c r="H315" i="2"/>
  <c r="H296" i="2"/>
  <c r="H278" i="2"/>
  <c r="H259" i="2"/>
  <c r="H240" i="2"/>
  <c r="H222" i="2"/>
  <c r="H202" i="2"/>
  <c r="H184" i="2"/>
  <c r="H167" i="2"/>
  <c r="H148" i="2"/>
  <c r="H130" i="2"/>
  <c r="H113" i="2"/>
  <c r="H95" i="2"/>
  <c r="H77" i="2"/>
  <c r="H61" i="2"/>
  <c r="H25" i="2"/>
  <c r="H562" i="2" l="1"/>
  <c r="G13" i="12" s="1"/>
  <c r="G332" i="2" l="1"/>
  <c r="G560" i="2"/>
  <c r="G543" i="2"/>
  <c r="G526" i="2"/>
  <c r="G509" i="2"/>
  <c r="G492" i="2"/>
  <c r="G475" i="2"/>
  <c r="G458" i="2"/>
  <c r="G441" i="2"/>
  <c r="G424" i="2"/>
  <c r="G408" i="2"/>
  <c r="G370" i="2"/>
  <c r="G278" i="2"/>
  <c r="G296" i="2"/>
  <c r="G315" i="2"/>
  <c r="I296" i="2" l="1"/>
  <c r="F296" i="2"/>
  <c r="K296" i="2" s="1"/>
  <c r="G259" i="2"/>
  <c r="G240" i="2"/>
  <c r="G222" i="2"/>
  <c r="G202" i="2"/>
  <c r="G184" i="2"/>
  <c r="G167" i="2"/>
  <c r="G130" i="2"/>
  <c r="G113" i="2"/>
  <c r="G95" i="2"/>
  <c r="G77" i="2"/>
  <c r="F113" i="2" l="1"/>
  <c r="G61" i="2"/>
  <c r="I25" i="2"/>
  <c r="K25" i="2" s="1"/>
  <c r="D5" i="12"/>
  <c r="E54" i="10"/>
  <c r="D22" i="11" s="1"/>
  <c r="F102" i="10"/>
  <c r="E102" i="10"/>
  <c r="D38" i="11" s="1"/>
  <c r="F99" i="10"/>
  <c r="E99" i="10"/>
  <c r="D37" i="11" s="1"/>
  <c r="F96" i="10"/>
  <c r="E96" i="10"/>
  <c r="D36" i="11" s="1"/>
  <c r="F93" i="10"/>
  <c r="E93" i="10"/>
  <c r="D35" i="11" s="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E51" i="10"/>
  <c r="D21" i="11" s="1"/>
  <c r="F48" i="10"/>
  <c r="E48" i="10"/>
  <c r="D20" i="11" s="1"/>
  <c r="F45" i="10"/>
  <c r="E45" i="10"/>
  <c r="D19" i="11" s="1"/>
  <c r="F42" i="10"/>
  <c r="E42" i="10"/>
  <c r="D18" i="11" s="1"/>
  <c r="F39" i="10"/>
  <c r="E39" i="10"/>
  <c r="F36" i="10"/>
  <c r="E36" i="10"/>
  <c r="F33" i="10"/>
  <c r="E33" i="10"/>
  <c r="F30" i="10"/>
  <c r="E30" i="10"/>
  <c r="F27" i="10"/>
  <c r="E27" i="10"/>
  <c r="F24" i="10"/>
  <c r="E24" i="10"/>
  <c r="F21" i="10"/>
  <c r="E21" i="10"/>
  <c r="D11" i="11" s="1"/>
  <c r="F18" i="10"/>
  <c r="E18" i="10"/>
  <c r="F15" i="10"/>
  <c r="E15" i="10"/>
  <c r="F12" i="10"/>
  <c r="D8" i="11"/>
  <c r="D33" i="11" l="1"/>
  <c r="K34" i="16"/>
  <c r="O34" i="16" s="1"/>
  <c r="D32" i="11"/>
  <c r="K31" i="16"/>
  <c r="O31" i="16" s="1"/>
  <c r="D17" i="11"/>
  <c r="K26" i="16"/>
  <c r="D16" i="11"/>
  <c r="K23" i="16"/>
  <c r="O23" i="16" s="1"/>
  <c r="D15" i="11"/>
  <c r="D39" i="11" s="1"/>
  <c r="D22" i="12" s="1"/>
  <c r="K20" i="16"/>
  <c r="D14" i="11"/>
  <c r="K17" i="16"/>
  <c r="O17" i="16" s="1"/>
  <c r="D13" i="11"/>
  <c r="K14" i="16"/>
  <c r="D12" i="11"/>
  <c r="K11" i="16"/>
  <c r="O11" i="16" s="1"/>
  <c r="D10" i="11"/>
  <c r="K10" i="16"/>
  <c r="O10" i="16" s="1"/>
  <c r="D9" i="11"/>
  <c r="K7" i="16"/>
  <c r="O7" i="16" s="1"/>
  <c r="F36" i="16"/>
  <c r="F37" i="16" s="1"/>
  <c r="F38" i="16" s="1"/>
  <c r="F39" i="16" s="1"/>
  <c r="F40" i="16" s="1"/>
  <c r="F41" i="16" s="1"/>
  <c r="D4" i="12"/>
  <c r="F103" i="10"/>
  <c r="E103" i="10"/>
  <c r="F42" i="16" l="1"/>
  <c r="F43" i="16" s="1"/>
  <c r="F44" i="16" s="1"/>
  <c r="F45" i="16" s="1"/>
  <c r="F46" i="16" s="1"/>
  <c r="F47" i="16" s="1"/>
  <c r="G12" i="10"/>
  <c r="E8" i="11" s="1"/>
  <c r="D6" i="12"/>
  <c r="C53" i="5"/>
  <c r="D53" i="5"/>
  <c r="F48" i="16" l="1"/>
  <c r="F49" i="16" s="1"/>
  <c r="F50" i="16" s="1"/>
  <c r="F51" i="16" s="1"/>
  <c r="F52" i="16" s="1"/>
  <c r="F53" i="16" s="1"/>
  <c r="F8" i="11"/>
  <c r="H12" i="10"/>
  <c r="E53" i="5"/>
  <c r="F560" i="2"/>
  <c r="K560" i="2" s="1"/>
  <c r="L560" i="2" s="1"/>
  <c r="I543" i="2"/>
  <c r="F543" i="2"/>
  <c r="I526" i="2"/>
  <c r="F526" i="2"/>
  <c r="I509" i="2"/>
  <c r="F509" i="2"/>
  <c r="I492" i="2"/>
  <c r="F492" i="2"/>
  <c r="I475" i="2"/>
  <c r="F475" i="2"/>
  <c r="I458" i="2"/>
  <c r="F458" i="2"/>
  <c r="I441" i="2"/>
  <c r="F441" i="2"/>
  <c r="I424" i="2"/>
  <c r="F424" i="2"/>
  <c r="I408" i="2"/>
  <c r="F408" i="2"/>
  <c r="I389" i="2"/>
  <c r="F389" i="2"/>
  <c r="I370" i="2"/>
  <c r="F370" i="2"/>
  <c r="I350" i="2"/>
  <c r="K350" i="2" s="1"/>
  <c r="I332" i="2"/>
  <c r="F332" i="2"/>
  <c r="I315" i="2"/>
  <c r="F315" i="2"/>
  <c r="I278" i="2"/>
  <c r="K278" i="2" s="1"/>
  <c r="I259" i="2"/>
  <c r="K259" i="2" s="1"/>
  <c r="I240" i="2"/>
  <c r="F240" i="2"/>
  <c r="I222" i="2"/>
  <c r="F222" i="2"/>
  <c r="I202" i="2"/>
  <c r="F202" i="2"/>
  <c r="I184" i="2"/>
  <c r="F184" i="2"/>
  <c r="I167" i="2"/>
  <c r="F167" i="2"/>
  <c r="I148" i="2"/>
  <c r="F148" i="2"/>
  <c r="I130" i="2"/>
  <c r="F130" i="2"/>
  <c r="I113" i="2"/>
  <c r="I95" i="2"/>
  <c r="F95" i="2"/>
  <c r="I77" i="2"/>
  <c r="F77" i="2"/>
  <c r="I61" i="2"/>
  <c r="F61" i="2"/>
  <c r="I43" i="2"/>
  <c r="D35" i="12" l="1"/>
  <c r="D36" i="12"/>
  <c r="D37" i="12"/>
  <c r="D44" i="12"/>
  <c r="D47" i="12"/>
  <c r="D45" i="12"/>
  <c r="D43" i="12"/>
  <c r="D41" i="12"/>
  <c r="D32" i="12"/>
  <c r="D46" i="12"/>
  <c r="D39" i="12"/>
  <c r="D38" i="12"/>
  <c r="D34" i="12"/>
  <c r="D40" i="12"/>
  <c r="D42" i="12"/>
  <c r="D33" i="12"/>
  <c r="F54" i="16"/>
  <c r="F55" i="16" s="1"/>
  <c r="F56" i="16" s="1"/>
  <c r="F57" i="16" s="1"/>
  <c r="F58" i="16" s="1"/>
  <c r="F59" i="16" s="1"/>
  <c r="K61" i="2"/>
  <c r="G18" i="10" s="1"/>
  <c r="K77" i="2"/>
  <c r="G21" i="10" s="1"/>
  <c r="E11" i="11" s="1"/>
  <c r="K95" i="2"/>
  <c r="G24" i="10" s="1"/>
  <c r="E12" i="11" s="1"/>
  <c r="K370" i="2"/>
  <c r="G69" i="10" s="1"/>
  <c r="E27" i="11" s="1"/>
  <c r="K408" i="2"/>
  <c r="G75" i="10" s="1"/>
  <c r="E29" i="11" s="1"/>
  <c r="K424" i="2"/>
  <c r="G78" i="10" s="1"/>
  <c r="E30" i="11" s="1"/>
  <c r="K441" i="2"/>
  <c r="G81" i="10" s="1"/>
  <c r="E31" i="11" s="1"/>
  <c r="K458" i="2"/>
  <c r="K475" i="2"/>
  <c r="G87" i="10" s="1"/>
  <c r="E33" i="11" s="1"/>
  <c r="G90" i="10"/>
  <c r="E34" i="11" s="1"/>
  <c r="K509" i="2"/>
  <c r="G93" i="10" s="1"/>
  <c r="E35" i="11" s="1"/>
  <c r="K526" i="2"/>
  <c r="G96" i="10" s="1"/>
  <c r="E36" i="11" s="1"/>
  <c r="K543" i="2"/>
  <c r="G99" i="10" s="1"/>
  <c r="E37" i="11" s="1"/>
  <c r="K113" i="2"/>
  <c r="G27" i="10" s="1"/>
  <c r="E13" i="11" s="1"/>
  <c r="K43" i="2"/>
  <c r="I562" i="2"/>
  <c r="H13" i="12" s="1"/>
  <c r="K130" i="2"/>
  <c r="G30" i="10" s="1"/>
  <c r="E14" i="11" s="1"/>
  <c r="K148" i="2"/>
  <c r="G33" i="10" s="1"/>
  <c r="E15" i="11" s="1"/>
  <c r="K167" i="2"/>
  <c r="G36" i="10" s="1"/>
  <c r="E16" i="11" s="1"/>
  <c r="K184" i="2"/>
  <c r="K202" i="2"/>
  <c r="G42" i="10" s="1"/>
  <c r="E18" i="11" s="1"/>
  <c r="K222" i="2"/>
  <c r="G45" i="10" s="1"/>
  <c r="E19" i="11" s="1"/>
  <c r="K240" i="2"/>
  <c r="G48" i="10" s="1"/>
  <c r="E20" i="11" s="1"/>
  <c r="K315" i="2"/>
  <c r="G60" i="10" s="1"/>
  <c r="E24" i="11" s="1"/>
  <c r="K332" i="2"/>
  <c r="G63" i="10" s="1"/>
  <c r="E25" i="11" s="1"/>
  <c r="G51" i="10"/>
  <c r="E21" i="11" s="1"/>
  <c r="G54" i="10"/>
  <c r="E22" i="11" s="1"/>
  <c r="G102" i="10"/>
  <c r="E38" i="11" s="1"/>
  <c r="G57" i="10"/>
  <c r="E23" i="11" s="1"/>
  <c r="G84" i="10" l="1"/>
  <c r="E32" i="11" s="1"/>
  <c r="M457" i="2"/>
  <c r="G15" i="10"/>
  <c r="H15" i="10" s="1"/>
  <c r="H18" i="10" s="1"/>
  <c r="H21" i="10" s="1"/>
  <c r="H24" i="10" s="1"/>
  <c r="H27" i="10" s="1"/>
  <c r="H30" i="10" s="1"/>
  <c r="H33" i="10" s="1"/>
  <c r="H36" i="10" s="1"/>
  <c r="F60" i="16"/>
  <c r="F61" i="16" s="1"/>
  <c r="F62" i="16" s="1"/>
  <c r="F63" i="16" s="1"/>
  <c r="F64" i="16" s="1"/>
  <c r="F65" i="16" s="1"/>
  <c r="G39" i="10"/>
  <c r="E17" i="11" s="1"/>
  <c r="E10" i="11"/>
  <c r="E9" i="11" l="1"/>
  <c r="F9" i="11" s="1"/>
  <c r="F10" i="11" s="1"/>
  <c r="F66" i="16"/>
  <c r="F67" i="16" s="1"/>
  <c r="F68" i="16" s="1"/>
  <c r="F69" i="16" s="1"/>
  <c r="F70" i="16" s="1"/>
  <c r="F71" i="16" s="1"/>
  <c r="H39" i="10"/>
  <c r="H42" i="10" s="1"/>
  <c r="H45" i="10" s="1"/>
  <c r="H48" i="10" s="1"/>
  <c r="H51" i="10" s="1"/>
  <c r="H54" i="10" s="1"/>
  <c r="H57" i="10" s="1"/>
  <c r="H60" i="10" s="1"/>
  <c r="H63" i="10" s="1"/>
  <c r="F72" i="16" l="1"/>
  <c r="F11" i="11"/>
  <c r="F562" i="2"/>
  <c r="G66" i="10"/>
  <c r="F73" i="16" l="1"/>
  <c r="F74" i="16" s="1"/>
  <c r="F75" i="16" s="1"/>
  <c r="F76" i="16" s="1"/>
  <c r="F77" i="16" s="1"/>
  <c r="F78" i="16" s="1"/>
  <c r="F79" i="16" s="1"/>
  <c r="F80" i="16" s="1"/>
  <c r="F81" i="16" s="1"/>
  <c r="F82" i="16" s="1"/>
  <c r="F83" i="16" s="1"/>
  <c r="E13" i="12"/>
  <c r="F12" i="11"/>
  <c r="E26" i="11"/>
  <c r="H66" i="10"/>
  <c r="H69" i="10" s="1"/>
  <c r="E32" i="12" l="1"/>
  <c r="E41" i="12"/>
  <c r="E43" i="12"/>
  <c r="E46" i="12"/>
  <c r="E33" i="12"/>
  <c r="E42" i="12"/>
  <c r="E34" i="12"/>
  <c r="E36" i="12"/>
  <c r="E38" i="12"/>
  <c r="E39" i="12"/>
  <c r="E35" i="12"/>
  <c r="E47" i="12"/>
  <c r="E44" i="12"/>
  <c r="E37" i="12"/>
  <c r="E45" i="12"/>
  <c r="E40" i="12"/>
  <c r="F84" i="16"/>
  <c r="F85" i="16" s="1"/>
  <c r="F86" i="16" s="1"/>
  <c r="F87" i="16" s="1"/>
  <c r="F88" i="16" s="1"/>
  <c r="F89" i="16" s="1"/>
  <c r="F13" i="11"/>
  <c r="F90" i="16" l="1"/>
  <c r="F91" i="16" s="1"/>
  <c r="F92" i="16" s="1"/>
  <c r="F93" i="16" s="1"/>
  <c r="F94" i="16" s="1"/>
  <c r="F95" i="16" s="1"/>
  <c r="F14" i="11"/>
  <c r="F96" i="16" l="1"/>
  <c r="F97" i="16" s="1"/>
  <c r="F98" i="16" s="1"/>
  <c r="F99" i="16" s="1"/>
  <c r="F100" i="16" s="1"/>
  <c r="F101" i="16" s="1"/>
  <c r="F15" i="11"/>
  <c r="F102" i="16" l="1"/>
  <c r="F16" i="11"/>
  <c r="F103" i="16" l="1"/>
  <c r="F104" i="16" s="1"/>
  <c r="F105" i="16" s="1"/>
  <c r="F106" i="16" s="1"/>
  <c r="F107" i="16" s="1"/>
  <c r="F108" i="16" s="1"/>
  <c r="F109" i="16" s="1"/>
  <c r="F110" i="16" s="1"/>
  <c r="F111" i="16" s="1"/>
  <c r="F112" i="16" s="1"/>
  <c r="F113" i="16" s="1"/>
  <c r="F114" i="16" s="1"/>
  <c r="F115" i="16" s="1"/>
  <c r="F116" i="16" s="1"/>
  <c r="F117" i="16" s="1"/>
  <c r="F118" i="16" s="1"/>
  <c r="F119" i="16" s="1"/>
  <c r="F17" i="11"/>
  <c r="F120" i="16" l="1"/>
  <c r="F18" i="11"/>
  <c r="F121" i="16" l="1"/>
  <c r="F122" i="16" s="1"/>
  <c r="F123" i="16" s="1"/>
  <c r="F124" i="16" s="1"/>
  <c r="F125" i="16" s="1"/>
  <c r="F126" i="16" s="1"/>
  <c r="F19" i="11"/>
  <c r="F127" i="16" l="1"/>
  <c r="F128" i="16" s="1"/>
  <c r="F129" i="16" s="1"/>
  <c r="F130" i="16" s="1"/>
  <c r="F131" i="16" s="1"/>
  <c r="F132" i="16" s="1"/>
  <c r="F20" i="11"/>
  <c r="F133" i="16" l="1"/>
  <c r="F134" i="16" s="1"/>
  <c r="F135" i="16" s="1"/>
  <c r="F136" i="16" s="1"/>
  <c r="F137" i="16" s="1"/>
  <c r="F138" i="16" s="1"/>
  <c r="F21" i="11"/>
  <c r="F139" i="16" l="1"/>
  <c r="F140" i="16" s="1"/>
  <c r="F141" i="16" s="1"/>
  <c r="F142" i="16" s="1"/>
  <c r="F143" i="16" s="1"/>
  <c r="F144" i="16" s="1"/>
  <c r="F22" i="11"/>
  <c r="F145" i="16" l="1"/>
  <c r="F146" i="16" s="1"/>
  <c r="F147" i="16" s="1"/>
  <c r="F148" i="16" s="1"/>
  <c r="F149" i="16" s="1"/>
  <c r="F150" i="16" s="1"/>
  <c r="F23" i="11"/>
  <c r="F151" i="16" l="1"/>
  <c r="F152" i="16" s="1"/>
  <c r="F153" i="16" s="1"/>
  <c r="F154" i="16" s="1"/>
  <c r="F155" i="16" s="1"/>
  <c r="F156" i="16" s="1"/>
  <c r="F24" i="11"/>
  <c r="F157" i="16" l="1"/>
  <c r="F158" i="16" s="1"/>
  <c r="F159" i="16" s="1"/>
  <c r="F160" i="16" s="1"/>
  <c r="F161" i="16" s="1"/>
  <c r="F162" i="16" s="1"/>
  <c r="F25" i="11"/>
  <c r="F163" i="16" l="1"/>
  <c r="F164" i="16" s="1"/>
  <c r="F165" i="16" s="1"/>
  <c r="F166" i="16" s="1"/>
  <c r="F167" i="16" s="1"/>
  <c r="F168" i="16" s="1"/>
  <c r="F26" i="11"/>
  <c r="F169" i="16" l="1"/>
  <c r="F170" i="16" s="1"/>
  <c r="F171" i="16" s="1"/>
  <c r="F172" i="16" s="1"/>
  <c r="F173" i="16" s="1"/>
  <c r="F174" i="16" s="1"/>
  <c r="F27" i="11"/>
  <c r="F175" i="16" l="1"/>
  <c r="F176" i="16" s="1"/>
  <c r="F177" i="16" s="1"/>
  <c r="F178" i="16" s="1"/>
  <c r="F179" i="16" s="1"/>
  <c r="F180" i="16" s="1"/>
  <c r="F181" i="16" s="1"/>
  <c r="F182" i="16" s="1"/>
  <c r="F183" i="16" s="1"/>
  <c r="F184" i="16" s="1"/>
  <c r="F185" i="16" s="1"/>
  <c r="F186" i="16" s="1"/>
  <c r="F187" i="16" s="1"/>
  <c r="F188" i="16" s="1"/>
  <c r="F189" i="16" s="1"/>
  <c r="F190" i="16" s="1"/>
  <c r="F191" i="16" s="1"/>
  <c r="F192" i="16" l="1"/>
  <c r="D28" i="12"/>
  <c r="G389" i="2" l="1"/>
  <c r="G562" i="2" s="1"/>
  <c r="K562" i="2" s="1"/>
  <c r="K389" i="2" l="1"/>
  <c r="F13" i="12"/>
  <c r="G72" i="10"/>
  <c r="E28" i="11" l="1"/>
  <c r="H72" i="10"/>
  <c r="H75" i="10" s="1"/>
  <c r="H78" i="10" s="1"/>
  <c r="H81" i="10" s="1"/>
  <c r="H84" i="10" s="1"/>
  <c r="H87" i="10" s="1"/>
  <c r="H90" i="10" s="1"/>
  <c r="H93" i="10" s="1"/>
  <c r="H96" i="10" s="1"/>
  <c r="H99" i="10" s="1"/>
  <c r="H102" i="10" s="1"/>
  <c r="G103" i="10"/>
  <c r="H103" i="10" s="1"/>
  <c r="I13" i="12"/>
  <c r="F14" i="12" s="1"/>
  <c r="G14" i="12" l="1"/>
  <c r="E14" i="12"/>
  <c r="H14" i="12"/>
  <c r="F28" i="11"/>
  <c r="F29" i="11" s="1"/>
  <c r="F30" i="11" s="1"/>
  <c r="F31" i="11" s="1"/>
  <c r="F32" i="11" s="1"/>
  <c r="F33" i="11" s="1"/>
  <c r="F34" i="11" s="1"/>
  <c r="F35" i="11" s="1"/>
  <c r="F36" i="11" s="1"/>
  <c r="F37" i="11" s="1"/>
  <c r="E39" i="11"/>
  <c r="D23" i="12" s="1"/>
  <c r="I14" i="12" l="1"/>
  <c r="F39" i="11"/>
  <c r="F38" i="11"/>
  <c r="D24" i="12"/>
  <c r="E24" i="12" s="1"/>
  <c r="E23" i="12"/>
  <c r="L16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<sst xmlns="http://schemas.openxmlformats.org/spreadsheetml/2006/main" count="1270" uniqueCount="208">
  <si>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</si>
  <si>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</si>
  <si>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</si>
  <si>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</si>
  <si>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</si>
  <si>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</si>
  <si>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</si>
  <si>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</si>
  <si>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</si>
  <si>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</si>
  <si>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</si>
  <si>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</si>
  <si>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</si>
  <si>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</si>
  <si>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</si>
  <si>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</si>
  <si>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</si>
  <si>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</si>
  <si>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</si>
  <si>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</si>
  <si>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</si>
  <si>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</si>
  <si>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</si>
  <si>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</si>
  <si>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</si>
  <si>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</si>
  <si>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</si>
  <si>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</si>
  <si>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</si>
  <si>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</si>
  <si>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</si>
  <si>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</si>
  <si>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</si>
  <si>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</si>
  <si>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</si>
  <si>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</si>
  <si>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</si>
  <si>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</si>
  <si>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</si>
  <si>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</si>
  <si>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</si>
  <si>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</si>
  <si>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</si>
  <si>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</si>
  <si>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</si>
  <si>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</si>
  <si>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</si>
  <si>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</si>
  <si>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</si>
  <si>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</si>
  <si>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</si>
  <si>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</si>
  <si>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</si>
  <si>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</si>
  <si>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</si>
  <si>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</si>
  <si>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</si>
  <si>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</si>
  <si>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</si>
  <si>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</si>
  <si>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</si>
  <si>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</si>
  <si>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</si>
  <si>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</si>
  <si>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</si>
  <si>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</si>
  <si>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</si>
  <si>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</si>
  <si>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</si>
  <si>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</si>
  <si>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</si>
  <si>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</si>
  <si>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</si>
  <si>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</si>
  <si>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</si>
  <si>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</si>
  <si>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</si>
  <si>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</si>
  <si>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</si>
  <si>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</si>
  <si>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</si>
  <si>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</si>
  <si>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</si>
  <si>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</si>
  <si>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</si>
  <si>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</si>
  <si>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</si>
  <si>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</si>
  <si>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</si>
  <si>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</si>
  <si>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</si>
  <si>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</si>
  <si>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</si>
  <si>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</si>
  <si>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</si>
  <si>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</si>
  <si>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</si>
  <si>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</si>
  <si>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</si>
  <si>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</si>
  <si>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</si>
  <si>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</si>
  <si>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</si>
  <si>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</si>
  <si>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</si>
  <si>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</si>
  <si>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</si>
  <si>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</si>
  <si>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</si>
  <si>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</si>
  <si>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</si>
  <si>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</si>
  <si>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</si>
  <si>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</si>
  <si>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</si>
  <si>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</si>
  <si>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</si>
  <si>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</si>
  <si>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</si>
  <si>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</si>
  <si>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</si>
  <si>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</si>
  <si>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</si>
  <si>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</si>
  <si>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</si>
  <si>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</si>
  <si>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</si>
  <si>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</si>
  <si>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</si>
  <si>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</si>
  <si>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</si>
  <si>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</si>
  <si>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</si>
  <si>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</si>
  <si>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</si>
  <si>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</si>
  <si>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</si>
  <si>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</si>
  <si>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</si>
  <si>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</si>
  <si>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</si>
  <si>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</si>
  <si>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</si>
  <si>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</si>
  <si>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</si>
  <si>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</si>
  <si>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</si>
  <si>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</si>
  <si>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</si>
  <si>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</si>
  <si>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</si>
  <si>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</si>
  <si>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</si>
  <si>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</si>
  <si>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</si>
  <si>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</si>
  <si>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</si>
  <si>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</si>
  <si>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</si>
  <si>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</si>
  <si>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</si>
  <si>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</si>
  <si>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</si>
  <si>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</si>
  <si>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</si>
  <si>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</si>
  <si>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</si>
  <si>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</si>
  <si>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</si>
  <si>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PAGO TURNO MAÑANA</t>
  </si>
  <si>
    <t>DON TOMATO</t>
  </si>
  <si>
    <t>PAGO TURNO TARDE</t>
  </si>
  <si>
    <t xml:space="preserve">PAGO PREMIO PRIMER PUESTO </t>
  </si>
  <si>
    <t>LICORES</t>
  </si>
  <si>
    <t>accesorios</t>
  </si>
  <si>
    <t>PAGO FACTURA 3 /05/25</t>
  </si>
  <si>
    <t>ARRIENDO</t>
  </si>
  <si>
    <t xml:space="preserve">ERNESTO OCHOA </t>
  </si>
  <si>
    <t>DOMICILIO CLIENTE</t>
  </si>
  <si>
    <t>COMPRA DE HELADO ESTUDIO DE MERCADO</t>
  </si>
  <si>
    <t>PAGO ARRIENDO MAYO</t>
  </si>
  <si>
    <t>ABONO CAMBIO DE AVISO</t>
  </si>
  <si>
    <t>RUBEN RIVERA</t>
  </si>
  <si>
    <t>ALMUERZO</t>
  </si>
  <si>
    <t>CHAIRAMA NOS DEBE 17400</t>
  </si>
  <si>
    <t>SEGURIDAD SOCIAL SUSAN RIVERA</t>
  </si>
  <si>
    <t>HELANA BORQUEZ</t>
  </si>
  <si>
    <t>argollitas</t>
  </si>
  <si>
    <t>efectivo</t>
  </si>
  <si>
    <t>MEGAFRUVER</t>
  </si>
  <si>
    <t>COMPRA DE FRUTAS</t>
  </si>
  <si>
    <t>FRUTA MERCADO</t>
  </si>
  <si>
    <t xml:space="preserve">COMPRA SUSAN </t>
  </si>
  <si>
    <t>PAGO INTERNET</t>
  </si>
  <si>
    <t>MOVISTAR</t>
  </si>
  <si>
    <t>ERNESTO OCHOA</t>
  </si>
  <si>
    <t>SION SUMINISTROS</t>
  </si>
  <si>
    <t>BOMBILLO</t>
  </si>
  <si>
    <t>BONO EMPLEADO</t>
  </si>
  <si>
    <t>COMPRA DE VELA</t>
  </si>
  <si>
    <t>COPIAS</t>
  </si>
  <si>
    <t>PAGO DE RECIBO DE LUZ</t>
  </si>
  <si>
    <t>}</t>
  </si>
  <si>
    <t>{</t>
  </si>
  <si>
    <t>RESTANTE PAGO DE AVISO</t>
  </si>
  <si>
    <t xml:space="preserve">BONO EMPLEADO </t>
  </si>
  <si>
    <t>COMPRA DE COMANDA</t>
  </si>
  <si>
    <t xml:space="preserve">COMPRA SEBASTIAN VILLABONA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</si>
</sst>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 #,##0_-;\-&quot;$&quot;\ * #,##0_-;_-&quot;$&quot;\ * &quot;-&quot;_-;_-@_-"/>
    <numFmt numFmtId="44" formatCode="_-&quot;$&quot;\ * #,##0.00_-;\-&quot;$&quot;\ * #,##0.00_-;_-&quot;$&quot;\ * &quot;-&quot;??_-;_-@_-"/>
    <numFmt numFmtId="164" formatCode="_-&quot;$&quot;\ * #,##0_-;\-&quot;$&quot;\ * #,##0_-;_-&quot;$&quot;\ * &quot;-&quot;??_-;_-@_-"/>
    <numFmt numFmtId="165" formatCode="_-[$$-240A]\ * #,##0.00_-;\-[$$-240A]\ * #,##0.00_-;_-[$$-240A]\ *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
      <sz val="11"/>
      <color rgb="FFFF0000"/>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rgb="FFA3DBFF"/>
        <bgColor indexed="64"/>
      </patternFill>
    </fill>
    <fill>
      <patternFill patternType="solid">
        <fgColor rgb="FFFFCE3C"/>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9">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8" borderId="1" xfId="0" applyNumberFormat="1" applyFill="1" applyBorder="1"/>
    <xf numFmtId="164" fontId="0" fillId="8" borderId="1" xfId="1" applyNumberFormat="1" applyFont="1" applyFill="1" applyBorder="1"/>
    <xf numFmtId="164" fontId="0" fillId="15" borderId="1" xfId="1" applyNumberFormat="1" applyFont="1" applyFill="1" applyBorder="1"/>
    <xf numFmtId="164" fontId="0" fillId="9" borderId="1" xfId="1" applyNumberFormat="1" applyFont="1" applyFill="1" applyBorder="1"/>
    <xf numFmtId="164" fontId="0" fillId="9" borderId="1" xfId="0" applyNumberFormat="1" applyFill="1" applyBorder="1"/>
    <xf numFmtId="164" fontId="0" fillId="16" borderId="1" xfId="1" applyNumberFormat="1" applyFont="1" applyFill="1" applyBorder="1"/>
    <xf numFmtId="164" fontId="0" fillId="21" borderId="1" xfId="1" applyNumberFormat="1" applyFont="1" applyFill="1" applyBorder="1"/>
    <xf numFmtId="164" fontId="0" fillId="21" borderId="1" xfId="0" applyNumberFormat="1" applyFill="1" applyBorder="1"/>
    <xf numFmtId="164" fontId="0" fillId="16" borderId="1" xfId="0" applyNumberFormat="1" applyFill="1" applyBorder="1"/>
    <xf numFmtId="164" fontId="0" fillId="7" borderId="1" xfId="1" applyNumberFormat="1" applyFont="1" applyFill="1" applyBorder="1"/>
    <xf numFmtId="164" fontId="0" fillId="24" borderId="1" xfId="1" applyNumberFormat="1" applyFont="1" applyFill="1" applyBorder="1"/>
    <xf numFmtId="0" fontId="0" fillId="18" borderId="13" xfId="0" applyFill="1" applyBorder="1"/>
    <xf numFmtId="164" fontId="0" fillId="23" borderId="1" xfId="1" applyNumberFormat="1" applyFont="1" applyFill="1" applyBorder="1"/>
    <xf numFmtId="165" fontId="0" fillId="2" borderId="1" xfId="1" applyNumberFormat="1" applyFont="1" applyFill="1" applyBorder="1"/>
    <xf numFmtId="164" fontId="0" fillId="31" borderId="1" xfId="1" applyNumberFormat="1" applyFont="1" applyFill="1" applyBorder="1"/>
    <xf numFmtId="3" fontId="16" fillId="0" borderId="1" xfId="0" applyNumberFormat="1" applyFont="1" applyBorder="1" applyAlignment="1">
      <alignment horizontal="center"/>
    </xf>
    <xf numFmtId="164" fontId="0" fillId="25" borderId="1" xfId="1" applyNumberFormat="1" applyFont="1" applyFill="1" applyBorder="1"/>
    <xf numFmtId="164" fontId="0" fillId="32" borderId="1" xfId="1" applyNumberFormat="1" applyFont="1" applyFill="1" applyBorder="1"/>
    <xf numFmtId="164" fontId="0" fillId="11" borderId="1" xfId="1" applyNumberFormat="1" applyFont="1" applyFill="1" applyBorder="1"/>
    <xf numFmtId="164" fontId="0" fillId="19" borderId="1" xfId="1" applyNumberFormat="1" applyFont="1" applyFill="1" applyBorder="1"/>
    <xf numFmtId="42" fontId="0" fillId="21" borderId="1" xfId="2" applyFont="1" applyFill="1" applyBorder="1"/>
    <xf numFmtId="42" fontId="0" fillId="2" borderId="1" xfId="0" applyNumberFormat="1" applyFill="1" applyBorder="1"/>
    <xf numFmtId="42" fontId="0" fillId="8" borderId="1" xfId="2" applyFont="1" applyFill="1" applyBorder="1"/>
    <xf numFmtId="42" fontId="0" fillId="9" borderId="1" xfId="0" applyNumberFormat="1" applyFill="1" applyBorder="1"/>
    <xf numFmtId="0" fontId="9" fillId="2" borderId="0" xfId="0" applyFont="1" applyFill="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2" borderId="0" xfId="0" applyFont="1" applyFill="1" applyAlignment="1">
      <alignment horizont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0" fillId="0" borderId="21" xfId="0" applyNumberFormat="1" applyBorder="1" applyAlignment="1">
      <alignment horizontal="left" vertical="center"/>
    </xf>
    <xf numFmtId="3" fontId="16" fillId="0" borderId="21" xfId="0" applyNumberFormat="1" applyFont="1" applyBorder="1" applyAlignment="1">
      <alignment horizontal="left" vertical="center"/>
    </xf>
    <xf numFmtId="0" fontId="2" fillId="0" borderId="1" xfId="0" applyFont="1" applyBorder="1" applyAlignment="1">
      <alignment horizontal="center" vertical="center"/>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8" borderId="3"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TableStyleMedium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3" t="s">
        <v>0</v>
      </c>
      <c r="D2" s="223"/>
      <c r="E2" s="223"/>
      <c r="F2" s="223"/>
      <c r="G2" s="223"/>
      <c r="H2" s="223"/>
      <c r="I2" s="223"/>
      <c r="J2" s="223"/>
      <c r="K2" s="223"/>
      <c r="L2" s="223"/>
    </row>
    <row r="3" spans="3:14" ht="26.25" x14ac:dyDescent="0.25">
      <c r="C3" s="223" t="s">
        <v>1</v>
      </c>
      <c r="D3" s="223"/>
      <c r="E3" s="223"/>
      <c r="F3" s="223"/>
      <c r="G3" s="223"/>
      <c r="H3" s="223"/>
      <c r="I3" s="223"/>
      <c r="J3" s="223"/>
      <c r="K3" s="223"/>
      <c r="L3" s="223"/>
    </row>
    <row r="6" spans="3:14" ht="26.25" x14ac:dyDescent="0.4">
      <c r="C6" s="96"/>
      <c r="D6" s="96"/>
      <c r="E6" s="96"/>
      <c r="F6" s="96"/>
      <c r="G6" s="96"/>
      <c r="H6" s="96"/>
      <c r="I6" s="96"/>
      <c r="J6" s="96"/>
      <c r="K6" s="96"/>
      <c r="L6" s="96"/>
      <c r="M6" s="95"/>
      <c r="N6" s="95"/>
    </row>
    <row r="7" spans="3:14" ht="15.75" x14ac:dyDescent="0.25">
      <c r="M7" s="95"/>
      <c r="N7" s="95"/>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A1:CP2615"/>
  <sheetViews>
    <sheetView topLeftCell="A533" zoomScale="70" zoomScaleNormal="70" workbookViewId="0">
      <selection activeCell="L559" sqref="L559"/>
    </sheetView>
  </sheetViews>
  <sheetFormatPr baseColWidth="10" defaultColWidth="11.42578125" defaultRowHeight="15"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8.140625" style="3" bestFit="1" customWidth="1"/>
    <col min="13" max="13" width="16.5703125" style="3" customWidth="1"/>
    <col min="14" max="15" width="11.42578125" style="135"/>
    <col min="16" max="16" width="31.28515625" style="135" customWidth="1"/>
    <col min="17" max="17" width="41.5703125" style="3" customWidth="1"/>
    <col min="18" max="94" width="11.42578125" style="135"/>
    <col min="95" max="16384" width="11.42578125" style="3"/>
  </cols>
  <sheetData>
    <row r="1" spans="3:17" x14ac:dyDescent="0.25">
      <c r="C1" s="29"/>
      <c r="D1" s="12"/>
      <c r="E1" s="13"/>
      <c r="F1" s="14"/>
      <c r="G1" s="14"/>
      <c r="H1" s="14"/>
      <c r="I1" s="14"/>
      <c r="J1" s="14"/>
      <c r="K1" s="13"/>
      <c r="L1" s="15"/>
    </row>
    <row r="2" spans="3:17" ht="15.75" x14ac:dyDescent="0.25">
      <c r="C2" s="232" t="s">
        <v>0</v>
      </c>
      <c r="D2" s="233"/>
      <c r="E2" s="233"/>
      <c r="F2" s="233"/>
      <c r="G2" s="233"/>
      <c r="H2" s="233"/>
      <c r="I2" s="233"/>
      <c r="J2" s="233"/>
      <c r="K2" s="233"/>
      <c r="L2" s="234"/>
    </row>
    <row r="3" spans="3:17" ht="15.75" x14ac:dyDescent="0.25">
      <c r="C3" s="232" t="s">
        <v>1</v>
      </c>
      <c r="D3" s="233"/>
      <c r="E3" s="233"/>
      <c r="F3" s="233"/>
      <c r="G3" s="233"/>
      <c r="H3" s="233"/>
      <c r="I3" s="233"/>
      <c r="J3" s="233"/>
      <c r="K3" s="233"/>
      <c r="L3" s="234"/>
    </row>
    <row r="4" spans="3:17" ht="15.75" x14ac:dyDescent="0.25">
      <c r="C4" s="232" t="s">
        <v>2</v>
      </c>
      <c r="D4" s="233"/>
      <c r="E4" s="233"/>
      <c r="F4" s="233"/>
      <c r="G4" s="233"/>
      <c r="H4" s="233"/>
      <c r="I4" s="233"/>
      <c r="J4" s="233"/>
      <c r="K4" s="233"/>
      <c r="L4" s="234"/>
    </row>
    <row r="5" spans="3:17" ht="15.75" x14ac:dyDescent="0.25">
      <c r="C5" s="232"/>
      <c r="D5" s="233"/>
      <c r="E5" s="233"/>
      <c r="F5" s="233"/>
      <c r="G5" s="233"/>
      <c r="H5" s="233"/>
      <c r="I5" s="233"/>
      <c r="J5" s="233"/>
      <c r="K5" s="233"/>
      <c r="L5" s="234"/>
    </row>
    <row r="6" spans="3:17" ht="15.75" x14ac:dyDescent="0.25">
      <c r="C6" s="232"/>
      <c r="D6" s="233"/>
      <c r="E6" s="233"/>
      <c r="F6" s="233"/>
      <c r="G6" s="233"/>
      <c r="H6" s="233"/>
      <c r="I6" s="233"/>
      <c r="J6" s="233"/>
      <c r="K6" s="233"/>
      <c r="L6" s="234"/>
    </row>
    <row r="7" spans="3:17" x14ac:dyDescent="0.25">
      <c r="C7" s="30"/>
      <c r="D7" s="9"/>
      <c r="F7" s="10"/>
      <c r="G7" s="10"/>
      <c r="H7" s="10"/>
      <c r="I7" s="10"/>
      <c r="J7" s="10"/>
      <c r="L7" s="11"/>
    </row>
    <row r="8" spans="3:17" x14ac:dyDescent="0.25">
      <c r="C8" s="93" t="s">
        <v>3</v>
      </c>
      <c r="D8" s="94" t="s">
        <v>4</v>
      </c>
      <c r="E8" s="25" t="s">
        <v>5</v>
      </c>
      <c r="F8" s="196" t="s">
        <v>6</v>
      </c>
      <c r="G8" s="196" t="s">
        <v>7</v>
      </c>
      <c r="H8" s="26" t="s">
        <v>8</v>
      </c>
      <c r="I8" s="26" t="s">
        <v>9</v>
      </c>
      <c r="J8" s="26" t="s">
        <v>10</v>
      </c>
      <c r="K8" s="25" t="s">
        <v>11</v>
      </c>
      <c r="L8" s="25" t="s">
        <v>12</v>
      </c>
    </row>
    <row r="9" spans="3:17" x14ac:dyDescent="0.25">
      <c r="C9" s="224">
        <v>1</v>
      </c>
      <c r="D9" s="197" t="s">
        <v>148</v>
      </c>
      <c r="E9" s="99" t="s">
        <v>168</v>
      </c>
      <c r="F9" s="201">
        <v>55000</v>
      </c>
      <c r="G9" s="6">
        <v>0</v>
      </c>
      <c r="H9" s="6">
        <v>0</v>
      </c>
      <c r="I9" s="6">
        <v>0</v>
      </c>
      <c r="J9" s="6"/>
      <c r="K9" s="6">
        <v>0</v>
      </c>
      <c r="L9" s="5"/>
      <c r="P9" s="136" t="s">
        <v>13</v>
      </c>
      <c r="Q9" s="3" t="s">
        <v>155</v>
      </c>
    </row>
    <row r="10" spans="3:17" ht="18.75" x14ac:dyDescent="0.3">
      <c r="C10" s="225"/>
      <c r="D10" s="197" t="s">
        <v>19</v>
      </c>
      <c r="E10" s="99" t="s">
        <v>168</v>
      </c>
      <c r="F10" s="201">
        <v>49880</v>
      </c>
      <c r="G10" s="6">
        <v>0</v>
      </c>
      <c r="H10" s="6">
        <v>0</v>
      </c>
      <c r="I10" s="6">
        <v>0</v>
      </c>
      <c r="J10" s="6"/>
      <c r="K10" s="6">
        <v>0</v>
      </c>
      <c r="L10" s="5"/>
      <c r="Q10" s="109" t="s">
        <v>14</v>
      </c>
    </row>
    <row r="11" spans="3:17" ht="18.75" x14ac:dyDescent="0.3">
      <c r="C11" s="225"/>
      <c r="D11" s="197" t="s">
        <v>106</v>
      </c>
      <c r="E11" s="99" t="s">
        <v>168</v>
      </c>
      <c r="F11" s="201">
        <v>22850</v>
      </c>
      <c r="G11" s="6">
        <v>0</v>
      </c>
      <c r="H11" s="6">
        <v>0</v>
      </c>
      <c r="I11" s="6">
        <v>0</v>
      </c>
      <c r="J11" s="6"/>
      <c r="K11" s="6">
        <v>0</v>
      </c>
      <c r="L11" s="5"/>
      <c r="Q11" s="110" t="s">
        <v>15</v>
      </c>
    </row>
    <row r="12" spans="3:17" ht="18.75" x14ac:dyDescent="0.3">
      <c r="C12" s="225"/>
      <c r="D12" s="197" t="s">
        <v>37</v>
      </c>
      <c r="E12" s="99" t="s">
        <v>169</v>
      </c>
      <c r="F12" s="6">
        <v>0</v>
      </c>
      <c r="G12" s="201">
        <v>50000</v>
      </c>
      <c r="H12" s="6">
        <v>0</v>
      </c>
      <c r="I12" s="6">
        <v>0</v>
      </c>
      <c r="J12" s="6"/>
      <c r="K12" s="6">
        <v>0</v>
      </c>
      <c r="L12" s="5"/>
      <c r="Q12" s="110" t="s">
        <v>16</v>
      </c>
    </row>
    <row r="13" spans="3:17" ht="18.75" x14ac:dyDescent="0.3">
      <c r="C13" s="225"/>
      <c r="D13" s="197" t="s">
        <v>34</v>
      </c>
      <c r="E13" s="99" t="s">
        <v>168</v>
      </c>
      <c r="F13" s="201">
        <v>10000</v>
      </c>
      <c r="G13" s="6">
        <v>0</v>
      </c>
      <c r="H13" s="6">
        <v>0</v>
      </c>
      <c r="I13" s="6">
        <v>0</v>
      </c>
      <c r="J13" s="6"/>
      <c r="K13" s="6">
        <v>0</v>
      </c>
      <c r="L13" s="5"/>
      <c r="Q13" s="110" t="s">
        <v>17</v>
      </c>
    </row>
    <row r="14" spans="3:17" ht="18.75" x14ac:dyDescent="0.3">
      <c r="C14" s="225"/>
      <c r="D14" s="99" t="s">
        <v>170</v>
      </c>
      <c r="E14" s="99" t="s">
        <v>168</v>
      </c>
      <c r="F14" s="200">
        <v>36736</v>
      </c>
      <c r="G14" s="6">
        <v>0</v>
      </c>
      <c r="H14" s="6">
        <v>0</v>
      </c>
      <c r="I14" s="6">
        <v>0</v>
      </c>
      <c r="J14" s="6"/>
      <c r="K14" s="6">
        <v>0</v>
      </c>
      <c r="L14" s="5"/>
      <c r="Q14" s="110" t="s">
        <v>99</v>
      </c>
    </row>
    <row r="15" spans="3:17" ht="18.75" x14ac:dyDescent="0.3">
      <c r="C15" s="225"/>
      <c r="D15" s="197" t="s">
        <v>15</v>
      </c>
      <c r="E15" s="99" t="s">
        <v>168</v>
      </c>
      <c r="F15" s="200">
        <v>46600</v>
      </c>
      <c r="G15" s="6">
        <v>0</v>
      </c>
      <c r="H15" s="6">
        <v>0</v>
      </c>
      <c r="I15" s="6">
        <v>0</v>
      </c>
      <c r="J15" s="6"/>
      <c r="K15" s="6">
        <v>0</v>
      </c>
      <c r="L15" s="5"/>
      <c r="Q15" s="110" t="s">
        <v>18</v>
      </c>
    </row>
    <row r="16" spans="3:17" ht="18.75" x14ac:dyDescent="0.3">
      <c r="C16" s="225"/>
      <c r="D16" s="197" t="s">
        <v>148</v>
      </c>
      <c r="E16" s="99" t="s">
        <v>168</v>
      </c>
      <c r="F16" s="200">
        <v>70800</v>
      </c>
      <c r="G16" s="6">
        <v>0</v>
      </c>
      <c r="H16" s="6">
        <v>0</v>
      </c>
      <c r="I16" s="6">
        <v>0</v>
      </c>
      <c r="J16" s="6"/>
      <c r="K16" s="6">
        <v>0</v>
      </c>
      <c r="L16" s="5"/>
      <c r="Q16" s="110" t="s">
        <v>103</v>
      </c>
    </row>
    <row r="17" spans="3:17" ht="18.75" x14ac:dyDescent="0.3">
      <c r="C17" s="225"/>
      <c r="D17" s="197" t="s">
        <v>44</v>
      </c>
      <c r="E17" s="99" t="s">
        <v>171</v>
      </c>
      <c r="F17" s="6">
        <v>0</v>
      </c>
      <c r="G17" s="200">
        <v>55000</v>
      </c>
      <c r="H17" s="6">
        <v>0</v>
      </c>
      <c r="I17" s="6">
        <v>0</v>
      </c>
      <c r="J17" s="6"/>
      <c r="K17" s="6">
        <v>0</v>
      </c>
      <c r="L17" s="5"/>
      <c r="Q17" s="110" t="s">
        <v>19</v>
      </c>
    </row>
    <row r="18" spans="3:17" ht="18.75" x14ac:dyDescent="0.3">
      <c r="C18" s="225"/>
      <c r="D18" s="197" t="s">
        <v>44</v>
      </c>
      <c r="E18" s="99" t="s">
        <v>172</v>
      </c>
      <c r="F18" s="6">
        <v>0</v>
      </c>
      <c r="G18" s="200">
        <v>50000</v>
      </c>
      <c r="H18" s="6">
        <v>0</v>
      </c>
      <c r="I18" s="6">
        <v>0</v>
      </c>
      <c r="J18" s="6"/>
      <c r="K18" s="6">
        <v>0</v>
      </c>
      <c r="L18" s="5"/>
      <c r="Q18" s="110" t="s">
        <v>20</v>
      </c>
    </row>
    <row r="19" spans="3:17" ht="18.75" x14ac:dyDescent="0.3">
      <c r="C19" s="225"/>
      <c r="D19" s="197"/>
      <c r="E19" s="99"/>
      <c r="F19" s="6">
        <v>0</v>
      </c>
      <c r="G19" s="6">
        <v>0</v>
      </c>
      <c r="H19" s="6">
        <v>0</v>
      </c>
      <c r="I19" s="6">
        <v>0</v>
      </c>
      <c r="J19" s="6"/>
      <c r="K19" s="6">
        <v>0</v>
      </c>
      <c r="L19" s="108"/>
      <c r="Q19" s="110" t="s">
        <v>21</v>
      </c>
    </row>
    <row r="20" spans="3:17" ht="18.75" x14ac:dyDescent="0.3">
      <c r="C20" s="225"/>
      <c r="D20" s="197"/>
      <c r="E20" s="99"/>
      <c r="F20" s="6">
        <v>0</v>
      </c>
      <c r="G20" s="6">
        <v>0</v>
      </c>
      <c r="H20" s="6">
        <v>0</v>
      </c>
      <c r="I20" s="6">
        <v>0</v>
      </c>
      <c r="J20" s="6"/>
      <c r="K20" s="6">
        <v>0</v>
      </c>
      <c r="L20" s="5"/>
      <c r="Q20" s="110" t="s">
        <v>22</v>
      </c>
    </row>
    <row r="21" spans="3:17" ht="18.75" x14ac:dyDescent="0.3">
      <c r="C21" s="225"/>
      <c r="D21" s="197"/>
      <c r="E21" s="99"/>
      <c r="F21" s="6">
        <v>0</v>
      </c>
      <c r="G21" s="6">
        <v>0</v>
      </c>
      <c r="H21" s="6">
        <v>0</v>
      </c>
      <c r="I21" s="6">
        <v>0</v>
      </c>
      <c r="J21" s="6"/>
      <c r="K21" s="6">
        <v>0</v>
      </c>
      <c r="L21" s="108"/>
      <c r="Q21" s="110" t="s">
        <v>104</v>
      </c>
    </row>
    <row r="22" spans="3:17" ht="18.75" x14ac:dyDescent="0.3">
      <c r="C22" s="225"/>
      <c r="D22" s="197"/>
      <c r="E22" s="99"/>
      <c r="F22" s="6">
        <v>0</v>
      </c>
      <c r="G22" s="6">
        <v>0</v>
      </c>
      <c r="H22" s="6">
        <v>0</v>
      </c>
      <c r="I22" s="6">
        <v>0</v>
      </c>
      <c r="J22" s="6"/>
      <c r="K22" s="6">
        <v>0</v>
      </c>
      <c r="L22" s="108"/>
      <c r="Q22" s="110" t="s">
        <v>23</v>
      </c>
    </row>
    <row r="23" spans="3:17" ht="18.75" x14ac:dyDescent="0.3">
      <c r="C23" s="225"/>
      <c r="D23" s="197"/>
      <c r="E23" s="99"/>
      <c r="F23" s="6">
        <v>0</v>
      </c>
      <c r="G23" s="6">
        <v>0</v>
      </c>
      <c r="H23" s="6">
        <v>0</v>
      </c>
      <c r="I23" s="6">
        <v>0</v>
      </c>
      <c r="J23" s="6"/>
      <c r="K23" s="6">
        <v>0</v>
      </c>
      <c r="L23" s="198">
        <f>SUM(F9:G13)</f>
        <v>187730</v>
      </c>
      <c r="Q23" s="110" t="s">
        <v>24</v>
      </c>
    </row>
    <row r="24" spans="3:17" ht="18.75" x14ac:dyDescent="0.3">
      <c r="C24" s="226"/>
      <c r="D24" s="197"/>
      <c r="E24" s="99"/>
      <c r="F24" s="6">
        <v>0</v>
      </c>
      <c r="G24" s="6">
        <v>0</v>
      </c>
      <c r="H24" s="6">
        <v>0</v>
      </c>
      <c r="I24" s="6">
        <v>0</v>
      </c>
      <c r="J24" s="6"/>
      <c r="K24" s="6">
        <v>0</v>
      </c>
      <c r="L24" s="199">
        <f>SUM(F14:F16)+G17+G18</f>
        <v>259136</v>
      </c>
      <c r="Q24" s="110" t="s">
        <v>105</v>
      </c>
    </row>
    <row r="25" spans="3:17" ht="18.75" x14ac:dyDescent="0.3">
      <c r="C25" s="101"/>
      <c r="D25" s="117"/>
      <c r="E25" s="102" t="s">
        <v>27</v>
      </c>
      <c r="F25" s="33">
        <f>SUM(F9:F24)</f>
        <v>291866</v>
      </c>
      <c r="G25" s="33">
        <f>SUM(G9:G24)</f>
        <v>155000</v>
      </c>
      <c r="H25" s="33">
        <f>SUM(H9:H24)</f>
        <v>0</v>
      </c>
      <c r="I25" s="33">
        <f>SUM(I9:I24)</f>
        <v>0</v>
      </c>
      <c r="J25" s="33">
        <f>SUM(J9:J24)</f>
        <v>0</v>
      </c>
      <c r="K25" s="33">
        <f>SUM(F25:J25)-J25</f>
        <v>446866</v>
      </c>
      <c r="L25" s="32"/>
      <c r="Q25" s="110" t="s">
        <v>100</v>
      </c>
    </row>
    <row r="26" spans="3:17" ht="18.75" x14ac:dyDescent="0.3">
      <c r="C26" s="224">
        <v>2</v>
      </c>
      <c r="D26" s="197" t="s">
        <v>139</v>
      </c>
      <c r="E26" s="15" t="s">
        <v>168</v>
      </c>
      <c r="F26" s="202">
        <v>10000</v>
      </c>
      <c r="G26" s="6">
        <v>0</v>
      </c>
      <c r="H26" s="6">
        <v>0</v>
      </c>
      <c r="I26" s="6">
        <v>0</v>
      </c>
      <c r="J26" s="6"/>
      <c r="K26" s="6">
        <v>0</v>
      </c>
      <c r="L26" s="5"/>
      <c r="Q26" s="110" t="s">
        <v>106</v>
      </c>
    </row>
    <row r="27" spans="3:17" ht="18.75" x14ac:dyDescent="0.3">
      <c r="C27" s="225"/>
      <c r="D27" s="197" t="s">
        <v>22</v>
      </c>
      <c r="E27" s="15" t="s">
        <v>168</v>
      </c>
      <c r="F27" s="202">
        <v>113500</v>
      </c>
      <c r="G27" s="6">
        <v>0</v>
      </c>
      <c r="H27" s="6">
        <v>0</v>
      </c>
      <c r="I27" s="6">
        <v>0</v>
      </c>
      <c r="J27" s="6"/>
      <c r="K27" s="6">
        <v>0</v>
      </c>
      <c r="L27" s="5"/>
      <c r="Q27" s="110" t="s">
        <v>25</v>
      </c>
    </row>
    <row r="28" spans="3:17" ht="18.75" x14ac:dyDescent="0.3">
      <c r="C28" s="225"/>
      <c r="D28" s="197" t="s">
        <v>40</v>
      </c>
      <c r="E28" s="99" t="s">
        <v>168</v>
      </c>
      <c r="F28" s="202">
        <v>61990</v>
      </c>
      <c r="G28" s="6">
        <v>0</v>
      </c>
      <c r="H28" s="6">
        <v>0</v>
      </c>
      <c r="I28" s="6">
        <v>0</v>
      </c>
      <c r="J28" s="6"/>
      <c r="K28" s="6">
        <v>0</v>
      </c>
      <c r="L28" s="5"/>
      <c r="Q28" s="110" t="s">
        <v>26</v>
      </c>
    </row>
    <row r="29" spans="3:17" ht="18.75" x14ac:dyDescent="0.3">
      <c r="C29" s="225"/>
      <c r="D29" s="197" t="s">
        <v>37</v>
      </c>
      <c r="E29" s="99" t="s">
        <v>169</v>
      </c>
      <c r="F29" s="6">
        <v>0</v>
      </c>
      <c r="G29" s="202">
        <v>50000</v>
      </c>
      <c r="H29" s="6">
        <v>0</v>
      </c>
      <c r="I29" s="6">
        <v>0</v>
      </c>
      <c r="J29" s="6"/>
      <c r="K29" s="6">
        <v>0</v>
      </c>
      <c r="L29" s="5"/>
      <c r="Q29" s="110" t="s">
        <v>107</v>
      </c>
    </row>
    <row r="30" spans="3:17" ht="18.75" x14ac:dyDescent="0.3">
      <c r="C30" s="225"/>
      <c r="D30" s="197" t="s">
        <v>145</v>
      </c>
      <c r="E30" s="99" t="s">
        <v>171</v>
      </c>
      <c r="F30" s="6">
        <v>0</v>
      </c>
      <c r="G30" s="204">
        <v>65000</v>
      </c>
      <c r="H30" s="6">
        <v>0</v>
      </c>
      <c r="I30" s="6">
        <v>0</v>
      </c>
      <c r="J30" s="6"/>
      <c r="K30" s="6">
        <v>0</v>
      </c>
      <c r="L30" s="5"/>
      <c r="Q30" s="110" t="s">
        <v>28</v>
      </c>
    </row>
    <row r="31" spans="3:17" ht="18.75" x14ac:dyDescent="0.3">
      <c r="C31" s="225"/>
      <c r="D31" s="197" t="s">
        <v>148</v>
      </c>
      <c r="E31" s="99" t="s">
        <v>168</v>
      </c>
      <c r="F31" s="204">
        <v>46000</v>
      </c>
      <c r="G31" s="6">
        <v>0</v>
      </c>
      <c r="H31" s="6">
        <v>0</v>
      </c>
      <c r="I31" s="6">
        <v>0</v>
      </c>
      <c r="J31" s="6"/>
      <c r="K31" s="6">
        <v>0</v>
      </c>
      <c r="L31" s="5"/>
      <c r="Q31" s="110" t="s">
        <v>108</v>
      </c>
    </row>
    <row r="32" spans="3:17" ht="18.75" x14ac:dyDescent="0.3">
      <c r="C32" s="225"/>
      <c r="D32" s="197"/>
      <c r="E32" s="99"/>
      <c r="F32" s="6">
        <v>0</v>
      </c>
      <c r="G32" s="6">
        <v>0</v>
      </c>
      <c r="H32" s="6">
        <v>0</v>
      </c>
      <c r="I32" s="6">
        <v>0</v>
      </c>
      <c r="J32" s="6"/>
      <c r="K32" s="6">
        <v>0</v>
      </c>
      <c r="L32" s="5"/>
      <c r="Q32" s="110" t="s">
        <v>29</v>
      </c>
    </row>
    <row r="33" spans="3:17" ht="18.75" x14ac:dyDescent="0.3">
      <c r="C33" s="225"/>
      <c r="D33" s="197"/>
      <c r="E33" s="99"/>
      <c r="F33" s="6">
        <v>0</v>
      </c>
      <c r="G33" s="6">
        <v>0</v>
      </c>
      <c r="H33" s="6">
        <v>0</v>
      </c>
      <c r="I33" s="6">
        <v>0</v>
      </c>
      <c r="J33" s="6"/>
      <c r="K33" s="6">
        <v>0</v>
      </c>
      <c r="L33" s="5"/>
      <c r="Q33" s="110" t="s">
        <v>30</v>
      </c>
    </row>
    <row r="34" spans="3:17" ht="18.75" x14ac:dyDescent="0.3">
      <c r="C34" s="225"/>
      <c r="D34" s="197"/>
      <c r="E34" s="99"/>
      <c r="F34" s="6">
        <v>0</v>
      </c>
      <c r="G34" s="6">
        <v>0</v>
      </c>
      <c r="H34" s="6">
        <v>0</v>
      </c>
      <c r="I34" s="6">
        <v>0</v>
      </c>
      <c r="J34" s="6"/>
      <c r="K34" s="6">
        <v>0</v>
      </c>
      <c r="L34" s="5"/>
      <c r="Q34" s="110" t="s">
        <v>31</v>
      </c>
    </row>
    <row r="35" spans="3:17" ht="18.75" x14ac:dyDescent="0.3">
      <c r="C35" s="225"/>
      <c r="D35" s="197"/>
      <c r="E35" s="99"/>
      <c r="F35" s="6">
        <v>0</v>
      </c>
      <c r="G35" s="6">
        <v>0</v>
      </c>
      <c r="H35" s="6"/>
      <c r="I35" s="6">
        <v>0</v>
      </c>
      <c r="J35" s="6"/>
      <c r="K35" s="6">
        <v>0</v>
      </c>
      <c r="L35" s="5"/>
      <c r="Q35" s="110" t="s">
        <v>32</v>
      </c>
    </row>
    <row r="36" spans="3:17" ht="18.75" x14ac:dyDescent="0.3">
      <c r="C36" s="225"/>
      <c r="D36" s="197"/>
      <c r="E36" s="99"/>
      <c r="F36" s="6">
        <v>0</v>
      </c>
      <c r="G36" s="6">
        <v>0</v>
      </c>
      <c r="H36" s="6">
        <v>0</v>
      </c>
      <c r="I36" s="6">
        <v>0</v>
      </c>
      <c r="J36" s="6"/>
      <c r="K36" s="6">
        <v>0</v>
      </c>
      <c r="L36" s="5"/>
      <c r="Q36" s="110" t="s">
        <v>109</v>
      </c>
    </row>
    <row r="37" spans="3:17" ht="18.75" x14ac:dyDescent="0.3">
      <c r="C37" s="225"/>
      <c r="D37" s="197"/>
      <c r="E37" s="99"/>
      <c r="F37" s="6">
        <v>0</v>
      </c>
      <c r="G37" s="6">
        <v>0</v>
      </c>
      <c r="H37" s="6">
        <v>0</v>
      </c>
      <c r="I37" s="6">
        <v>0</v>
      </c>
      <c r="J37" s="6"/>
      <c r="K37" s="6">
        <v>0</v>
      </c>
      <c r="L37" s="5"/>
      <c r="Q37" s="110" t="s">
        <v>33</v>
      </c>
    </row>
    <row r="38" spans="3:17" ht="18.75" x14ac:dyDescent="0.3">
      <c r="C38" s="225"/>
      <c r="D38" s="197"/>
      <c r="E38" s="99"/>
      <c r="F38" s="6">
        <v>0</v>
      </c>
      <c r="G38" s="6">
        <v>0</v>
      </c>
      <c r="H38" s="6">
        <v>0</v>
      </c>
      <c r="I38" s="6">
        <v>0</v>
      </c>
      <c r="J38" s="6"/>
      <c r="K38" s="6">
        <v>0</v>
      </c>
      <c r="L38" s="5"/>
      <c r="Q38" s="110" t="s">
        <v>34</v>
      </c>
    </row>
    <row r="39" spans="3:17" ht="18.75" x14ac:dyDescent="0.3">
      <c r="C39" s="225"/>
      <c r="D39" s="197"/>
      <c r="E39" s="99"/>
      <c r="F39" s="6">
        <v>0</v>
      </c>
      <c r="G39" s="6">
        <v>0</v>
      </c>
      <c r="H39" s="6">
        <v>0</v>
      </c>
      <c r="I39" s="6">
        <v>0</v>
      </c>
      <c r="J39" s="6"/>
      <c r="K39" s="6">
        <v>0</v>
      </c>
      <c r="L39" s="5"/>
      <c r="Q39" s="110" t="s">
        <v>35</v>
      </c>
    </row>
    <row r="40" spans="3:17" ht="18.75" x14ac:dyDescent="0.3">
      <c r="C40" s="225"/>
      <c r="D40" s="197"/>
      <c r="E40" s="99"/>
      <c r="F40" s="6">
        <v>0</v>
      </c>
      <c r="G40" s="6">
        <v>0</v>
      </c>
      <c r="H40" s="6">
        <v>0</v>
      </c>
      <c r="I40" s="6">
        <v>0</v>
      </c>
      <c r="J40" s="6"/>
      <c r="K40" s="6">
        <v>0</v>
      </c>
      <c r="L40" s="203">
        <f>SUM(F26:G29)</f>
        <v>235490</v>
      </c>
      <c r="Q40" s="110" t="s">
        <v>110</v>
      </c>
    </row>
    <row r="41" spans="3:17" ht="18.75" x14ac:dyDescent="0.3">
      <c r="C41" s="225"/>
      <c r="D41" s="197"/>
      <c r="E41" s="99"/>
      <c r="F41" s="6">
        <v>0</v>
      </c>
      <c r="G41" s="6">
        <v>0</v>
      </c>
      <c r="H41" s="6">
        <v>0</v>
      </c>
      <c r="I41" s="6">
        <v>0</v>
      </c>
      <c r="J41" s="6"/>
      <c r="K41" s="6">
        <v>0</v>
      </c>
      <c r="L41" s="108">
        <f>SUM(G30+F31)</f>
        <v>111000</v>
      </c>
      <c r="Q41" s="110" t="s">
        <v>102</v>
      </c>
    </row>
    <row r="42" spans="3:17" ht="18.75" x14ac:dyDescent="0.3">
      <c r="C42" s="226"/>
      <c r="D42" s="197"/>
      <c r="E42" s="99"/>
      <c r="F42" s="6">
        <v>0</v>
      </c>
      <c r="G42" s="6">
        <v>0</v>
      </c>
      <c r="H42" s="6">
        <v>0</v>
      </c>
      <c r="I42" s="6">
        <v>0</v>
      </c>
      <c r="J42" s="6"/>
      <c r="K42" s="6">
        <v>0</v>
      </c>
      <c r="L42" s="5"/>
      <c r="Q42" s="110" t="s">
        <v>111</v>
      </c>
    </row>
    <row r="43" spans="3:17" ht="18.75" x14ac:dyDescent="0.3">
      <c r="C43" s="101"/>
      <c r="D43" s="117"/>
      <c r="E43" s="102" t="s">
        <v>27</v>
      </c>
      <c r="F43" s="33">
        <f>SUM(F26:F42)</f>
        <v>231490</v>
      </c>
      <c r="G43" s="33">
        <f>SUM(G26:G42)</f>
        <v>115000</v>
      </c>
      <c r="H43" s="33">
        <f>SUM(H26:H42)</f>
        <v>0</v>
      </c>
      <c r="I43" s="33">
        <f>SUM(I26:I42)</f>
        <v>0</v>
      </c>
      <c r="J43" s="33">
        <f>SUM(J26:J42)</f>
        <v>0</v>
      </c>
      <c r="K43" s="33">
        <f>SUM(F43:J43)-J43</f>
        <v>346490</v>
      </c>
      <c r="L43" s="16"/>
      <c r="Q43" s="110" t="s">
        <v>36</v>
      </c>
    </row>
    <row r="44" spans="3:17" ht="18.75" x14ac:dyDescent="0.3">
      <c r="C44" s="224">
        <v>3</v>
      </c>
      <c r="D44" s="197" t="s">
        <v>34</v>
      </c>
      <c r="E44" s="99" t="s">
        <v>168</v>
      </c>
      <c r="F44" s="205">
        <v>10000</v>
      </c>
      <c r="G44" s="6">
        <v>0</v>
      </c>
      <c r="H44" s="6">
        <v>0</v>
      </c>
      <c r="I44" s="6">
        <v>0</v>
      </c>
      <c r="J44" s="6"/>
      <c r="K44" s="6">
        <v>0</v>
      </c>
      <c r="L44" s="5"/>
      <c r="Q44" s="110" t="s">
        <v>37</v>
      </c>
    </row>
    <row r="45" spans="3:17" ht="18.75" x14ac:dyDescent="0.3">
      <c r="C45" s="225"/>
      <c r="D45" s="197" t="s">
        <v>23</v>
      </c>
      <c r="E45" s="99" t="s">
        <v>168</v>
      </c>
      <c r="F45" s="205">
        <v>57100</v>
      </c>
      <c r="G45" s="6">
        <v>0</v>
      </c>
      <c r="H45" s="6">
        <v>0</v>
      </c>
      <c r="I45" s="6">
        <v>0</v>
      </c>
      <c r="J45" s="6"/>
      <c r="K45" s="6">
        <v>0</v>
      </c>
      <c r="L45" s="5"/>
      <c r="Q45" s="110" t="s">
        <v>112</v>
      </c>
    </row>
    <row r="46" spans="3:17" ht="18.75" x14ac:dyDescent="0.3">
      <c r="C46" s="225"/>
      <c r="D46" s="197" t="s">
        <v>106</v>
      </c>
      <c r="E46" s="99" t="s">
        <v>168</v>
      </c>
      <c r="F46" s="205">
        <v>22850</v>
      </c>
      <c r="G46" s="6">
        <v>0</v>
      </c>
      <c r="H46" s="6">
        <v>0</v>
      </c>
      <c r="I46" s="6">
        <v>0</v>
      </c>
      <c r="J46" s="6"/>
      <c r="K46" s="6">
        <v>0</v>
      </c>
      <c r="L46" s="5"/>
      <c r="Q46" s="110" t="s">
        <v>113</v>
      </c>
    </row>
    <row r="47" spans="3:17" ht="18.75" x14ac:dyDescent="0.3">
      <c r="C47" s="225"/>
      <c r="D47" s="197" t="s">
        <v>19</v>
      </c>
      <c r="E47" s="99" t="s">
        <v>168</v>
      </c>
      <c r="F47" s="205">
        <v>28050</v>
      </c>
      <c r="G47" s="6">
        <v>0</v>
      </c>
      <c r="H47" s="6">
        <v>0</v>
      </c>
      <c r="I47" s="6">
        <v>0</v>
      </c>
      <c r="J47" s="6"/>
      <c r="K47" s="6">
        <v>0</v>
      </c>
      <c r="L47" s="5"/>
      <c r="Q47" s="110" t="s">
        <v>114</v>
      </c>
    </row>
    <row r="48" spans="3:17" ht="18.75" x14ac:dyDescent="0.3">
      <c r="C48" s="225"/>
      <c r="D48" s="197" t="s">
        <v>40</v>
      </c>
      <c r="E48" s="99" t="s">
        <v>168</v>
      </c>
      <c r="F48" s="205">
        <v>13590</v>
      </c>
      <c r="G48" s="6">
        <v>0</v>
      </c>
      <c r="H48" s="6">
        <v>0</v>
      </c>
      <c r="I48" s="6">
        <v>0</v>
      </c>
      <c r="J48" s="6"/>
      <c r="K48" s="6">
        <v>0</v>
      </c>
      <c r="L48" s="5"/>
      <c r="Q48" s="110" t="s">
        <v>115</v>
      </c>
    </row>
    <row r="49" spans="3:17" ht="18.75" x14ac:dyDescent="0.3">
      <c r="C49" s="225"/>
      <c r="D49" s="197" t="s">
        <v>145</v>
      </c>
      <c r="E49" s="99" t="s">
        <v>169</v>
      </c>
      <c r="F49" s="6">
        <v>0</v>
      </c>
      <c r="G49" s="205">
        <v>55000</v>
      </c>
      <c r="H49" s="6">
        <v>0</v>
      </c>
      <c r="I49" s="6">
        <v>0</v>
      </c>
      <c r="J49" s="6"/>
      <c r="K49" s="6">
        <v>0</v>
      </c>
      <c r="L49" s="5"/>
      <c r="Q49" s="110" t="s">
        <v>38</v>
      </c>
    </row>
    <row r="50" spans="3:17" ht="18.75" x14ac:dyDescent="0.3">
      <c r="C50" s="225"/>
      <c r="D50" s="197" t="s">
        <v>148</v>
      </c>
      <c r="E50" s="99" t="s">
        <v>168</v>
      </c>
      <c r="F50" s="200">
        <v>113000</v>
      </c>
      <c r="G50" s="6">
        <v>0</v>
      </c>
      <c r="H50" s="6">
        <v>0</v>
      </c>
      <c r="I50" s="6">
        <v>0</v>
      </c>
      <c r="J50" s="6"/>
      <c r="K50" s="6">
        <v>0</v>
      </c>
      <c r="L50" s="5"/>
      <c r="Q50" s="110" t="s">
        <v>116</v>
      </c>
    </row>
    <row r="51" spans="3:17" ht="18.75" x14ac:dyDescent="0.3">
      <c r="C51" s="225"/>
      <c r="D51" s="197" t="s">
        <v>127</v>
      </c>
      <c r="E51" s="99" t="s">
        <v>168</v>
      </c>
      <c r="F51" s="200">
        <v>54000</v>
      </c>
      <c r="G51" s="6">
        <v>0</v>
      </c>
      <c r="H51" s="6">
        <v>0</v>
      </c>
      <c r="I51" s="6">
        <v>0</v>
      </c>
      <c r="J51" s="6"/>
      <c r="K51" s="6">
        <v>0</v>
      </c>
      <c r="L51" s="5"/>
      <c r="Q51" s="110" t="s">
        <v>117</v>
      </c>
    </row>
    <row r="52" spans="3:17" ht="18.75" x14ac:dyDescent="0.3">
      <c r="C52" s="225"/>
      <c r="D52" s="197" t="s">
        <v>37</v>
      </c>
      <c r="E52" s="99" t="s">
        <v>171</v>
      </c>
      <c r="F52" s="6">
        <v>0</v>
      </c>
      <c r="G52" s="200">
        <v>55000</v>
      </c>
      <c r="H52" s="6">
        <v>0</v>
      </c>
      <c r="I52" s="6">
        <v>0</v>
      </c>
      <c r="J52" s="6"/>
      <c r="K52" s="6">
        <v>0</v>
      </c>
      <c r="L52" s="5"/>
      <c r="Q52" s="110" t="s">
        <v>118</v>
      </c>
    </row>
    <row r="53" spans="3:17" ht="18.75" x14ac:dyDescent="0.3">
      <c r="C53" s="225"/>
      <c r="D53" s="197" t="s">
        <v>154</v>
      </c>
      <c r="E53" s="99" t="s">
        <v>171</v>
      </c>
      <c r="F53" s="6">
        <v>0</v>
      </c>
      <c r="G53" s="200">
        <v>55000</v>
      </c>
      <c r="H53" s="6">
        <v>0</v>
      </c>
      <c r="I53" s="6">
        <v>0</v>
      </c>
      <c r="J53" s="6"/>
      <c r="K53" s="6">
        <v>0</v>
      </c>
      <c r="L53" s="5"/>
      <c r="Q53" s="110" t="s">
        <v>39</v>
      </c>
    </row>
    <row r="54" spans="3:17" ht="18.75" x14ac:dyDescent="0.3">
      <c r="C54" s="225"/>
      <c r="D54" s="197" t="s">
        <v>22</v>
      </c>
      <c r="E54" s="99" t="s">
        <v>168</v>
      </c>
      <c r="F54" s="200">
        <v>93300</v>
      </c>
      <c r="G54" s="6">
        <v>0</v>
      </c>
      <c r="H54" s="6">
        <v>0</v>
      </c>
      <c r="I54" s="6">
        <v>0</v>
      </c>
      <c r="J54" s="6"/>
      <c r="K54" s="6">
        <v>0</v>
      </c>
      <c r="L54" s="5"/>
      <c r="Q54" s="110" t="s">
        <v>141</v>
      </c>
    </row>
    <row r="55" spans="3:17" ht="18.75" x14ac:dyDescent="0.3">
      <c r="C55" s="225"/>
      <c r="D55" s="197" t="s">
        <v>40</v>
      </c>
      <c r="E55" s="99" t="s">
        <v>168</v>
      </c>
      <c r="F55" s="200">
        <v>3270</v>
      </c>
      <c r="G55" s="6">
        <v>0</v>
      </c>
      <c r="H55" s="6">
        <v>0</v>
      </c>
      <c r="I55" s="6">
        <v>0</v>
      </c>
      <c r="J55" s="6"/>
      <c r="K55" s="6">
        <v>0</v>
      </c>
      <c r="L55" s="5"/>
      <c r="Q55" s="110" t="s">
        <v>119</v>
      </c>
    </row>
    <row r="56" spans="3:17" ht="18.75" x14ac:dyDescent="0.3">
      <c r="C56" s="225"/>
      <c r="D56" s="99" t="s">
        <v>173</v>
      </c>
      <c r="E56" s="99" t="s">
        <v>168</v>
      </c>
      <c r="F56" s="200">
        <v>35000</v>
      </c>
      <c r="G56" s="6">
        <v>0</v>
      </c>
      <c r="H56" s="6">
        <v>0</v>
      </c>
      <c r="I56" s="6">
        <v>0</v>
      </c>
      <c r="J56" s="6"/>
      <c r="K56" s="6">
        <v>0</v>
      </c>
      <c r="L56" s="5"/>
      <c r="Q56" s="110" t="s">
        <v>40</v>
      </c>
    </row>
    <row r="57" spans="3:17" ht="18.75" x14ac:dyDescent="0.3">
      <c r="C57" s="225"/>
      <c r="D57" s="197"/>
      <c r="E57" s="99"/>
      <c r="F57" s="6">
        <v>0</v>
      </c>
      <c r="G57" s="6">
        <v>0</v>
      </c>
      <c r="H57" s="6">
        <v>0</v>
      </c>
      <c r="I57" s="6">
        <v>0</v>
      </c>
      <c r="J57" s="6"/>
      <c r="K57" s="6">
        <v>0</v>
      </c>
      <c r="L57" s="5"/>
      <c r="Q57" s="110" t="s">
        <v>41</v>
      </c>
    </row>
    <row r="58" spans="3:17" ht="18.75" x14ac:dyDescent="0.3">
      <c r="C58" s="225"/>
      <c r="D58" s="197"/>
      <c r="E58" s="99"/>
      <c r="F58" s="6">
        <v>0</v>
      </c>
      <c r="G58" s="6">
        <v>0</v>
      </c>
      <c r="H58" s="6">
        <v>0</v>
      </c>
      <c r="I58" s="6">
        <v>0</v>
      </c>
      <c r="J58" s="6"/>
      <c r="K58" s="6">
        <v>0</v>
      </c>
      <c r="L58" s="5"/>
      <c r="Q58" s="110" t="s">
        <v>42</v>
      </c>
    </row>
    <row r="59" spans="3:17" ht="18.75" x14ac:dyDescent="0.3">
      <c r="C59" s="225"/>
      <c r="D59" s="197"/>
      <c r="E59" s="99"/>
      <c r="F59" s="6">
        <v>0</v>
      </c>
      <c r="G59" s="6">
        <v>0</v>
      </c>
      <c r="H59" s="6">
        <v>0</v>
      </c>
      <c r="I59" s="6">
        <v>0</v>
      </c>
      <c r="J59" s="6"/>
      <c r="K59" s="6">
        <v>0</v>
      </c>
      <c r="L59" s="206">
        <f>SUM(F44+F45+F46+F47+F48+G49)</f>
        <v>186590</v>
      </c>
      <c r="Q59" s="110" t="s">
        <v>120</v>
      </c>
    </row>
    <row r="60" spans="3:17" ht="18.75" x14ac:dyDescent="0.3">
      <c r="C60" s="225"/>
      <c r="D60" s="197"/>
      <c r="E60" s="99"/>
      <c r="F60" s="6">
        <v>0</v>
      </c>
      <c r="G60" s="6">
        <v>0</v>
      </c>
      <c r="H60" s="6">
        <v>0</v>
      </c>
      <c r="I60" s="6">
        <v>0</v>
      </c>
      <c r="J60" s="6"/>
      <c r="K60" s="6">
        <v>0</v>
      </c>
      <c r="L60" s="199">
        <f>SUM(F50:G56)</f>
        <v>408570</v>
      </c>
      <c r="Q60" s="110" t="s">
        <v>43</v>
      </c>
    </row>
    <row r="61" spans="3:17" ht="18.75" x14ac:dyDescent="0.3">
      <c r="C61" s="101"/>
      <c r="D61" s="117"/>
      <c r="E61" s="102" t="s">
        <v>27</v>
      </c>
      <c r="F61" s="33">
        <f>SUM(F44:F60)</f>
        <v>430160</v>
      </c>
      <c r="G61" s="33">
        <f>SUM(G44:G60)</f>
        <v>165000</v>
      </c>
      <c r="H61" s="33">
        <f>SUM(H44:H60)</f>
        <v>0</v>
      </c>
      <c r="I61" s="33">
        <f>SUM(I44:I60)</f>
        <v>0</v>
      </c>
      <c r="J61" s="33">
        <f>SUM(J44:J60)</f>
        <v>0</v>
      </c>
      <c r="K61" s="33">
        <f>SUM(F61:J61)-J61</f>
        <v>595160</v>
      </c>
      <c r="L61" s="16"/>
      <c r="Q61" s="110" t="s">
        <v>121</v>
      </c>
    </row>
    <row r="62" spans="3:17" ht="18.75" x14ac:dyDescent="0.3">
      <c r="C62" s="224">
        <v>4</v>
      </c>
      <c r="D62" s="197" t="s">
        <v>34</v>
      </c>
      <c r="E62" s="99" t="s">
        <v>168</v>
      </c>
      <c r="F62" s="201">
        <v>10000</v>
      </c>
      <c r="G62" s="6">
        <v>0</v>
      </c>
      <c r="H62" s="6">
        <v>0</v>
      </c>
      <c r="I62" s="6">
        <v>0</v>
      </c>
      <c r="J62" s="6"/>
      <c r="K62" s="6">
        <v>0</v>
      </c>
      <c r="L62" s="5"/>
      <c r="Q62" s="110" t="s">
        <v>122</v>
      </c>
    </row>
    <row r="63" spans="3:17" ht="18.75" x14ac:dyDescent="0.3">
      <c r="C63" s="225"/>
      <c r="D63" s="197" t="s">
        <v>148</v>
      </c>
      <c r="E63" s="99" t="s">
        <v>175</v>
      </c>
      <c r="F63" s="201">
        <v>54000</v>
      </c>
      <c r="G63" s="6">
        <v>0</v>
      </c>
      <c r="H63" s="6">
        <v>0</v>
      </c>
      <c r="I63" s="6">
        <v>0</v>
      </c>
      <c r="J63" s="6"/>
      <c r="K63" s="6">
        <v>0</v>
      </c>
      <c r="L63" s="5"/>
      <c r="Q63" s="110" t="s">
        <v>123</v>
      </c>
    </row>
    <row r="64" spans="3:17" ht="18.75" x14ac:dyDescent="0.3">
      <c r="C64" s="225"/>
      <c r="D64" s="197" t="s">
        <v>37</v>
      </c>
      <c r="E64" s="99" t="s">
        <v>169</v>
      </c>
      <c r="F64" s="6">
        <v>0</v>
      </c>
      <c r="G64" s="201">
        <v>55000</v>
      </c>
      <c r="H64" s="6">
        <v>0</v>
      </c>
      <c r="I64" s="6">
        <v>0</v>
      </c>
      <c r="J64" s="6"/>
      <c r="K64" s="6">
        <v>0</v>
      </c>
      <c r="L64" s="5"/>
      <c r="Q64" s="110" t="s">
        <v>101</v>
      </c>
    </row>
    <row r="65" spans="3:17" ht="18.75" x14ac:dyDescent="0.3">
      <c r="C65" s="225"/>
      <c r="D65" s="197" t="s">
        <v>22</v>
      </c>
      <c r="E65" s="99" t="s">
        <v>168</v>
      </c>
      <c r="F65" s="201">
        <v>99000</v>
      </c>
      <c r="G65" s="6">
        <v>0</v>
      </c>
      <c r="H65" s="6">
        <v>0</v>
      </c>
      <c r="I65" s="6">
        <v>0</v>
      </c>
      <c r="J65" s="6"/>
      <c r="K65" s="6">
        <v>0</v>
      </c>
      <c r="L65" s="5"/>
      <c r="Q65" s="110" t="s">
        <v>145</v>
      </c>
    </row>
    <row r="66" spans="3:17" ht="18.75" x14ac:dyDescent="0.3">
      <c r="C66" s="225"/>
      <c r="D66" s="197" t="s">
        <v>40</v>
      </c>
      <c r="E66" s="99" t="s">
        <v>168</v>
      </c>
      <c r="F66" s="204">
        <v>11500</v>
      </c>
      <c r="G66" s="6">
        <v>0</v>
      </c>
      <c r="H66" s="6">
        <v>0</v>
      </c>
      <c r="I66" s="6">
        <v>0</v>
      </c>
      <c r="J66" s="6"/>
      <c r="K66" s="6">
        <v>0</v>
      </c>
      <c r="L66" s="5"/>
      <c r="Q66" s="110" t="s">
        <v>44</v>
      </c>
    </row>
    <row r="67" spans="3:17" ht="18.75" x14ac:dyDescent="0.3">
      <c r="C67" s="225"/>
      <c r="D67" s="197" t="s">
        <v>19</v>
      </c>
      <c r="E67" s="99" t="s">
        <v>168</v>
      </c>
      <c r="F67" s="204">
        <v>36206</v>
      </c>
      <c r="G67" s="6">
        <v>0</v>
      </c>
      <c r="H67" s="6">
        <v>0</v>
      </c>
      <c r="I67" s="6">
        <v>0</v>
      </c>
      <c r="J67" s="6"/>
      <c r="K67" s="6">
        <v>0</v>
      </c>
      <c r="L67" s="5"/>
      <c r="Q67" s="112" t="s">
        <v>140</v>
      </c>
    </row>
    <row r="68" spans="3:17" ht="18.75" x14ac:dyDescent="0.3">
      <c r="C68" s="225"/>
      <c r="D68" s="197" t="s">
        <v>106</v>
      </c>
      <c r="E68" s="99" t="s">
        <v>168</v>
      </c>
      <c r="F68" s="204">
        <v>5950</v>
      </c>
      <c r="G68" s="6">
        <v>0</v>
      </c>
      <c r="H68" s="6">
        <v>0</v>
      </c>
      <c r="I68" s="6">
        <v>0</v>
      </c>
      <c r="J68" s="6"/>
      <c r="K68" s="6">
        <v>0</v>
      </c>
      <c r="L68" s="5"/>
      <c r="Q68" s="110" t="s">
        <v>124</v>
      </c>
    </row>
    <row r="69" spans="3:17" ht="18.75" x14ac:dyDescent="0.3">
      <c r="C69" s="225"/>
      <c r="D69" s="197" t="s">
        <v>148</v>
      </c>
      <c r="E69" s="99" t="s">
        <v>168</v>
      </c>
      <c r="F69" s="204">
        <v>74800</v>
      </c>
      <c r="G69" s="6">
        <v>0</v>
      </c>
      <c r="H69" s="6">
        <v>0</v>
      </c>
      <c r="I69" s="6">
        <v>0</v>
      </c>
      <c r="J69" s="6"/>
      <c r="K69" s="6">
        <v>0</v>
      </c>
      <c r="L69" s="5"/>
      <c r="Q69" s="110" t="s">
        <v>142</v>
      </c>
    </row>
    <row r="70" spans="3:17" ht="18.75" x14ac:dyDescent="0.3">
      <c r="C70" s="225"/>
      <c r="D70" s="197" t="s">
        <v>154</v>
      </c>
      <c r="E70" s="99" t="s">
        <v>171</v>
      </c>
      <c r="F70" s="6">
        <v>0</v>
      </c>
      <c r="G70" s="204">
        <v>55000</v>
      </c>
      <c r="H70" s="6">
        <v>0</v>
      </c>
      <c r="I70" s="6">
        <v>0</v>
      </c>
      <c r="J70" s="6"/>
      <c r="K70" s="6">
        <v>0</v>
      </c>
      <c r="L70" s="5"/>
      <c r="Q70" s="111" t="s">
        <v>45</v>
      </c>
    </row>
    <row r="71" spans="3:17" ht="18.75" x14ac:dyDescent="0.3">
      <c r="C71" s="225"/>
      <c r="D71" s="197" t="s">
        <v>145</v>
      </c>
      <c r="E71" s="99" t="s">
        <v>171</v>
      </c>
      <c r="F71" s="6">
        <v>0</v>
      </c>
      <c r="G71" s="204">
        <v>55000</v>
      </c>
      <c r="H71" s="6">
        <v>0</v>
      </c>
      <c r="I71" s="6">
        <v>0</v>
      </c>
      <c r="J71" s="6"/>
      <c r="K71" s="6">
        <v>0</v>
      </c>
      <c r="L71" s="5"/>
      <c r="Q71" s="111" t="s">
        <v>126</v>
      </c>
    </row>
    <row r="72" spans="3:17" ht="18.75" x14ac:dyDescent="0.3">
      <c r="C72" s="225"/>
      <c r="D72" s="197"/>
      <c r="E72" s="99"/>
      <c r="F72" s="6">
        <v>0</v>
      </c>
      <c r="G72" s="6">
        <v>0</v>
      </c>
      <c r="H72" s="6"/>
      <c r="I72" s="6">
        <v>0</v>
      </c>
      <c r="J72" s="6"/>
      <c r="K72" s="6">
        <v>0</v>
      </c>
      <c r="L72" s="5"/>
      <c r="Q72" s="110" t="s">
        <v>46</v>
      </c>
    </row>
    <row r="73" spans="3:17" ht="18.75" x14ac:dyDescent="0.3">
      <c r="C73" s="225"/>
      <c r="D73" s="197"/>
      <c r="E73" s="99"/>
      <c r="F73" s="6">
        <v>0</v>
      </c>
      <c r="G73" s="6">
        <v>0</v>
      </c>
      <c r="H73" s="6">
        <v>0</v>
      </c>
      <c r="I73" s="6">
        <v>0</v>
      </c>
      <c r="J73" s="6"/>
      <c r="K73" s="6">
        <v>0</v>
      </c>
      <c r="L73" s="5"/>
      <c r="Q73" s="110" t="s">
        <v>127</v>
      </c>
    </row>
    <row r="74" spans="3:17" ht="18.75" x14ac:dyDescent="0.3">
      <c r="C74" s="225"/>
      <c r="D74" s="197"/>
      <c r="E74" s="99"/>
      <c r="F74" s="6">
        <v>0</v>
      </c>
      <c r="G74" s="6">
        <v>0</v>
      </c>
      <c r="H74" s="6">
        <v>0</v>
      </c>
      <c r="I74" s="6">
        <v>0</v>
      </c>
      <c r="J74" s="6"/>
      <c r="K74" s="6">
        <v>0</v>
      </c>
      <c r="L74" s="198">
        <f>SUM(F62:G65)</f>
        <v>218000</v>
      </c>
      <c r="Q74" s="110" t="s">
        <v>125</v>
      </c>
    </row>
    <row r="75" spans="3:17" ht="18.75" x14ac:dyDescent="0.3">
      <c r="C75" s="225"/>
      <c r="D75" s="197"/>
      <c r="E75" s="99"/>
      <c r="F75" s="6">
        <v>0</v>
      </c>
      <c r="G75" s="6">
        <v>0</v>
      </c>
      <c r="H75" s="6">
        <v>0</v>
      </c>
      <c r="I75" s="6">
        <v>0</v>
      </c>
      <c r="J75" s="6"/>
      <c r="K75" s="6">
        <v>0</v>
      </c>
      <c r="L75" s="207">
        <f>SUM(F66+F67+F68+F69+G70+G71)</f>
        <v>238456</v>
      </c>
      <c r="Q75" s="110" t="s">
        <v>45</v>
      </c>
    </row>
    <row r="76" spans="3:17" ht="18.75" x14ac:dyDescent="0.3">
      <c r="C76" s="225"/>
      <c r="D76" s="197"/>
      <c r="E76" s="99"/>
      <c r="F76" s="6">
        <v>0</v>
      </c>
      <c r="G76" s="6">
        <v>0</v>
      </c>
      <c r="H76" s="6">
        <v>0</v>
      </c>
      <c r="I76" s="6">
        <v>0</v>
      </c>
      <c r="J76" s="6"/>
      <c r="K76" s="6">
        <v>0</v>
      </c>
      <c r="L76" s="5"/>
      <c r="Q76" s="110" t="s">
        <v>128</v>
      </c>
    </row>
    <row r="77" spans="3:17" ht="18.75" x14ac:dyDescent="0.3">
      <c r="C77" s="101"/>
      <c r="D77" s="117"/>
      <c r="E77" s="102" t="s">
        <v>27</v>
      </c>
      <c r="F77" s="33">
        <f>SUM(F62:F76)</f>
        <v>291456</v>
      </c>
      <c r="G77" s="33">
        <f>SUM(G62:G76)</f>
        <v>165000</v>
      </c>
      <c r="H77" s="33">
        <f>SUM(H62:H76)</f>
        <v>0</v>
      </c>
      <c r="I77" s="33">
        <f>SUM(I62:I76)</f>
        <v>0</v>
      </c>
      <c r="J77" s="33">
        <f>SUM(J62:J76)</f>
        <v>0</v>
      </c>
      <c r="K77" s="33">
        <f>SUM(F77:J77)-J77</f>
        <v>456456</v>
      </c>
      <c r="L77" s="16"/>
      <c r="Q77" s="110" t="s">
        <v>143</v>
      </c>
    </row>
    <row r="78" spans="3:17" ht="18.75" x14ac:dyDescent="0.3">
      <c r="C78" s="224">
        <v>5</v>
      </c>
      <c r="D78" s="197" t="s">
        <v>35</v>
      </c>
      <c r="E78" s="99" t="s">
        <v>176</v>
      </c>
      <c r="F78" s="6"/>
      <c r="G78" s="6">
        <v>0</v>
      </c>
      <c r="H78" s="208"/>
      <c r="I78" s="6">
        <v>0</v>
      </c>
      <c r="J78" s="6"/>
      <c r="K78" s="6">
        <v>0</v>
      </c>
      <c r="L78" s="5"/>
      <c r="Q78" s="110" t="s">
        <v>147</v>
      </c>
    </row>
    <row r="79" spans="3:17" ht="18.75" x14ac:dyDescent="0.3">
      <c r="C79" s="225"/>
      <c r="D79" s="197" t="s">
        <v>119</v>
      </c>
      <c r="E79" s="99" t="s">
        <v>168</v>
      </c>
      <c r="F79" s="205">
        <v>66324</v>
      </c>
      <c r="G79" s="6">
        <v>0</v>
      </c>
      <c r="H79" s="6">
        <v>0</v>
      </c>
      <c r="I79" s="6">
        <v>0</v>
      </c>
      <c r="J79" s="6"/>
      <c r="K79" s="6">
        <v>0</v>
      </c>
      <c r="L79" s="5"/>
      <c r="Q79" s="110" t="s">
        <v>129</v>
      </c>
    </row>
    <row r="80" spans="3:17" ht="18.75" x14ac:dyDescent="0.3">
      <c r="C80" s="225"/>
      <c r="D80" s="197" t="s">
        <v>22</v>
      </c>
      <c r="E80" s="99" t="s">
        <v>168</v>
      </c>
      <c r="F80" s="205">
        <v>62300</v>
      </c>
      <c r="G80" s="6">
        <v>0</v>
      </c>
      <c r="H80" s="6">
        <v>0</v>
      </c>
      <c r="I80" s="6">
        <v>0</v>
      </c>
      <c r="J80" s="6"/>
      <c r="K80" s="6">
        <v>0</v>
      </c>
      <c r="L80" s="5"/>
      <c r="Q80" s="110" t="s">
        <v>130</v>
      </c>
    </row>
    <row r="81" spans="3:17" ht="18.75" x14ac:dyDescent="0.3">
      <c r="C81" s="225"/>
      <c r="D81" s="197" t="s">
        <v>145</v>
      </c>
      <c r="E81" s="99" t="s">
        <v>169</v>
      </c>
      <c r="F81" s="6">
        <v>0</v>
      </c>
      <c r="G81" s="205">
        <v>55000</v>
      </c>
      <c r="H81" s="6">
        <v>0</v>
      </c>
      <c r="I81" s="6">
        <v>0</v>
      </c>
      <c r="J81" s="6"/>
      <c r="K81" s="6">
        <v>0</v>
      </c>
      <c r="L81" s="5"/>
      <c r="Q81" s="110" t="s">
        <v>131</v>
      </c>
    </row>
    <row r="82" spans="3:17" ht="18.75" x14ac:dyDescent="0.3">
      <c r="C82" s="225"/>
      <c r="D82" s="99" t="s">
        <v>177</v>
      </c>
      <c r="E82" s="99" t="s">
        <v>178</v>
      </c>
      <c r="F82" s="6">
        <v>0</v>
      </c>
      <c r="G82" s="6">
        <v>0</v>
      </c>
      <c r="H82" s="6">
        <v>0</v>
      </c>
      <c r="I82" s="205">
        <v>5000</v>
      </c>
      <c r="J82" s="6"/>
      <c r="K82" s="6">
        <v>0</v>
      </c>
      <c r="L82" s="5"/>
      <c r="Q82" s="110" t="s">
        <v>132</v>
      </c>
    </row>
    <row r="83" spans="3:17" ht="18.75" x14ac:dyDescent="0.3">
      <c r="C83" s="225"/>
      <c r="D83" s="197" t="s">
        <v>40</v>
      </c>
      <c r="E83" s="99" t="s">
        <v>168</v>
      </c>
      <c r="F83" s="200">
        <v>17090</v>
      </c>
      <c r="G83" s="6">
        <v>0</v>
      </c>
      <c r="H83" s="6">
        <v>0</v>
      </c>
      <c r="I83" s="6">
        <v>0</v>
      </c>
      <c r="J83" s="6"/>
      <c r="K83" s="6">
        <v>0</v>
      </c>
      <c r="L83" s="5"/>
      <c r="Q83" s="110" t="s">
        <v>127</v>
      </c>
    </row>
    <row r="84" spans="3:17" ht="18.75" x14ac:dyDescent="0.3">
      <c r="C84" s="225"/>
      <c r="D84" s="197" t="s">
        <v>19</v>
      </c>
      <c r="E84" s="99" t="s">
        <v>168</v>
      </c>
      <c r="F84" s="200">
        <v>53626</v>
      </c>
      <c r="G84" s="6">
        <v>0</v>
      </c>
      <c r="H84" s="6">
        <v>0</v>
      </c>
      <c r="I84" s="6">
        <v>0</v>
      </c>
      <c r="J84" s="6"/>
      <c r="K84" s="6">
        <v>0</v>
      </c>
      <c r="L84" s="5"/>
      <c r="Q84" s="110" t="s">
        <v>124</v>
      </c>
    </row>
    <row r="85" spans="3:17" ht="18.75" x14ac:dyDescent="0.3">
      <c r="C85" s="225"/>
      <c r="D85" s="197" t="s">
        <v>44</v>
      </c>
      <c r="E85" s="99" t="s">
        <v>171</v>
      </c>
      <c r="F85" s="6">
        <v>0</v>
      </c>
      <c r="G85" s="200">
        <v>65000</v>
      </c>
      <c r="H85" s="6">
        <v>0</v>
      </c>
      <c r="I85" s="6">
        <v>0</v>
      </c>
      <c r="J85" s="6"/>
      <c r="K85" s="6">
        <v>0</v>
      </c>
      <c r="L85" s="5"/>
      <c r="Q85" s="110" t="s">
        <v>144</v>
      </c>
    </row>
    <row r="86" spans="3:17" ht="18.75" x14ac:dyDescent="0.3">
      <c r="C86" s="225"/>
      <c r="D86" s="197" t="s">
        <v>148</v>
      </c>
      <c r="E86" s="99" t="s">
        <v>168</v>
      </c>
      <c r="F86" s="200">
        <v>143800</v>
      </c>
      <c r="G86" s="6">
        <v>0</v>
      </c>
      <c r="H86" s="6">
        <v>0</v>
      </c>
      <c r="I86" s="6">
        <v>0</v>
      </c>
      <c r="J86" s="6"/>
      <c r="K86" s="6">
        <v>0</v>
      </c>
      <c r="L86" s="5"/>
      <c r="Q86" s="110" t="s">
        <v>133</v>
      </c>
    </row>
    <row r="87" spans="3:17" ht="18.75" x14ac:dyDescent="0.3">
      <c r="C87" s="225"/>
      <c r="D87" s="197" t="s">
        <v>40</v>
      </c>
      <c r="E87" s="99" t="s">
        <v>168</v>
      </c>
      <c r="F87" s="200">
        <v>6960</v>
      </c>
      <c r="G87" s="6">
        <v>0</v>
      </c>
      <c r="H87" s="6">
        <v>0</v>
      </c>
      <c r="I87" s="6">
        <v>0</v>
      </c>
      <c r="J87" s="6"/>
      <c r="K87" s="6">
        <v>0</v>
      </c>
      <c r="L87" s="5"/>
      <c r="Q87" s="110" t="s">
        <v>134</v>
      </c>
    </row>
    <row r="88" spans="3:17" ht="18.75" x14ac:dyDescent="0.3">
      <c r="C88" s="225"/>
      <c r="D88" s="197" t="s">
        <v>44</v>
      </c>
      <c r="E88" s="99" t="s">
        <v>172</v>
      </c>
      <c r="F88" s="6">
        <v>0</v>
      </c>
      <c r="G88" s="200">
        <v>50000</v>
      </c>
      <c r="H88" s="6">
        <v>0</v>
      </c>
      <c r="I88" s="6">
        <v>0</v>
      </c>
      <c r="J88" s="6"/>
      <c r="K88" s="6">
        <v>0</v>
      </c>
      <c r="L88" s="5"/>
      <c r="Q88" s="110" t="s">
        <v>135</v>
      </c>
    </row>
    <row r="89" spans="3:17" ht="18.75" x14ac:dyDescent="0.3">
      <c r="C89" s="225"/>
      <c r="D89" s="197"/>
      <c r="E89" s="99"/>
      <c r="F89" s="6">
        <v>0</v>
      </c>
      <c r="G89" s="6">
        <v>0</v>
      </c>
      <c r="H89" s="6">
        <v>0</v>
      </c>
      <c r="I89" s="6">
        <v>0</v>
      </c>
      <c r="J89" s="6"/>
      <c r="K89" s="6">
        <v>0</v>
      </c>
      <c r="L89" s="5"/>
      <c r="Q89" s="110" t="s">
        <v>136</v>
      </c>
    </row>
    <row r="90" spans="3:17" ht="18.75" x14ac:dyDescent="0.3">
      <c r="C90" s="225"/>
      <c r="D90" s="197"/>
      <c r="E90" s="99"/>
      <c r="F90" s="6">
        <v>0</v>
      </c>
      <c r="G90" s="6">
        <v>0</v>
      </c>
      <c r="H90" s="6">
        <v>0</v>
      </c>
      <c r="I90" s="6">
        <v>0</v>
      </c>
      <c r="J90" s="6"/>
      <c r="K90" s="6">
        <v>0</v>
      </c>
      <c r="L90" s="5"/>
      <c r="Q90" s="110" t="s">
        <v>137</v>
      </c>
    </row>
    <row r="91" spans="3:17" ht="18.75" x14ac:dyDescent="0.3">
      <c r="C91" s="225"/>
      <c r="D91" s="197"/>
      <c r="E91" s="99"/>
      <c r="F91" s="6">
        <v>0</v>
      </c>
      <c r="G91" s="6">
        <v>0</v>
      </c>
      <c r="H91" s="6">
        <v>0</v>
      </c>
      <c r="I91" s="6">
        <v>0</v>
      </c>
      <c r="J91" s="6"/>
      <c r="K91" s="6">
        <v>0</v>
      </c>
      <c r="L91" s="5"/>
      <c r="Q91" s="110" t="s">
        <v>138</v>
      </c>
    </row>
    <row r="92" spans="3:17" ht="18.75" x14ac:dyDescent="0.3">
      <c r="C92" s="225"/>
      <c r="D92" s="197"/>
      <c r="E92" s="99"/>
      <c r="F92" s="6">
        <v>0</v>
      </c>
      <c r="G92" s="6">
        <v>0</v>
      </c>
      <c r="H92" s="6">
        <v>0</v>
      </c>
      <c r="I92" s="6">
        <v>0</v>
      </c>
      <c r="J92" s="6"/>
      <c r="K92" s="6">
        <v>0</v>
      </c>
      <c r="L92" s="5"/>
      <c r="Q92" s="110" t="s">
        <v>139</v>
      </c>
    </row>
    <row r="93" spans="3:17" ht="18.75" x14ac:dyDescent="0.3">
      <c r="C93" s="225"/>
      <c r="D93" s="197"/>
      <c r="E93" s="99"/>
      <c r="F93" s="6">
        <v>0</v>
      </c>
      <c r="G93" s="6">
        <v>0</v>
      </c>
      <c r="H93" s="6">
        <v>0</v>
      </c>
      <c r="I93" s="6">
        <v>0</v>
      </c>
      <c r="J93" s="6"/>
      <c r="K93" s="6">
        <v>0</v>
      </c>
      <c r="L93" s="206">
        <f>SUM(F79+F80+G81+I82)</f>
        <v>188624</v>
      </c>
      <c r="Q93" s="110" t="s">
        <v>105</v>
      </c>
    </row>
    <row r="94" spans="3:17" ht="18.75" x14ac:dyDescent="0.3">
      <c r="C94" s="225"/>
      <c r="D94" s="197"/>
      <c r="E94" s="99"/>
      <c r="F94" s="6">
        <v>0</v>
      </c>
      <c r="G94" s="6">
        <v>0</v>
      </c>
      <c r="H94" s="6">
        <v>0</v>
      </c>
      <c r="I94" s="6">
        <v>0</v>
      </c>
      <c r="J94" s="6"/>
      <c r="K94" s="6">
        <v>0</v>
      </c>
      <c r="L94" s="199">
        <f>SUM(F83:F84)+F86+G85+F87+G88</f>
        <v>336476</v>
      </c>
      <c r="Q94" s="110" t="s">
        <v>123</v>
      </c>
    </row>
    <row r="95" spans="3:17" ht="18.75" x14ac:dyDescent="0.3">
      <c r="C95" s="101"/>
      <c r="D95" s="117"/>
      <c r="E95" s="102" t="s">
        <v>27</v>
      </c>
      <c r="F95" s="33">
        <f>SUM(F78:F94)</f>
        <v>350100</v>
      </c>
      <c r="G95" s="33">
        <f>SUM(G79:G94)</f>
        <v>170000</v>
      </c>
      <c r="H95" s="33">
        <f>SUM(H78:H94)</f>
        <v>0</v>
      </c>
      <c r="I95" s="33">
        <f>SUM(I78:I94)</f>
        <v>5000</v>
      </c>
      <c r="J95" s="33">
        <f>SUM(J78:J94)</f>
        <v>0</v>
      </c>
      <c r="K95" s="33">
        <f>SUM(F95:J95)-J95</f>
        <v>525100</v>
      </c>
      <c r="L95" s="16">
        <f>L93+L94</f>
        <v>525100</v>
      </c>
      <c r="Q95" s="110" t="s">
        <v>140</v>
      </c>
    </row>
    <row r="96" spans="3:17" ht="18.75" x14ac:dyDescent="0.3">
      <c r="C96" s="224">
        <v>6</v>
      </c>
      <c r="D96" s="197" t="s">
        <v>34</v>
      </c>
      <c r="E96" s="99" t="s">
        <v>168</v>
      </c>
      <c r="F96" s="205">
        <v>10000</v>
      </c>
      <c r="G96" s="6">
        <v>0</v>
      </c>
      <c r="H96" s="6">
        <v>0</v>
      </c>
      <c r="I96" s="6">
        <v>0</v>
      </c>
      <c r="J96" s="6"/>
      <c r="K96" s="6">
        <v>0</v>
      </c>
      <c r="L96" s="5"/>
      <c r="Q96" s="110" t="s">
        <v>148</v>
      </c>
    </row>
    <row r="97" spans="3:17" ht="18.75" x14ac:dyDescent="0.3">
      <c r="C97" s="225"/>
      <c r="D97" s="197" t="s">
        <v>124</v>
      </c>
      <c r="E97" s="99" t="s">
        <v>168</v>
      </c>
      <c r="F97" s="205">
        <v>114300</v>
      </c>
      <c r="G97" s="6">
        <v>0</v>
      </c>
      <c r="H97" s="6">
        <v>0</v>
      </c>
      <c r="I97" s="6">
        <v>0</v>
      </c>
      <c r="J97" s="6"/>
      <c r="K97" s="6">
        <v>0</v>
      </c>
      <c r="L97" s="5"/>
      <c r="Q97" s="110" t="s">
        <v>149</v>
      </c>
    </row>
    <row r="98" spans="3:17" ht="18.75" x14ac:dyDescent="0.3">
      <c r="C98" s="225"/>
      <c r="D98" s="197" t="s">
        <v>24</v>
      </c>
      <c r="E98" s="99" t="s">
        <v>168</v>
      </c>
      <c r="F98" s="205">
        <v>147730</v>
      </c>
      <c r="G98" s="6">
        <v>0</v>
      </c>
      <c r="H98" s="6">
        <v>0</v>
      </c>
      <c r="I98" s="6">
        <v>0</v>
      </c>
      <c r="J98" s="6"/>
      <c r="K98" s="6">
        <v>0</v>
      </c>
      <c r="L98" s="5"/>
      <c r="Q98" s="110" t="s">
        <v>154</v>
      </c>
    </row>
    <row r="99" spans="3:17" ht="18.75" x14ac:dyDescent="0.3">
      <c r="C99" s="225"/>
      <c r="D99" s="197" t="s">
        <v>119</v>
      </c>
      <c r="E99" s="99" t="s">
        <v>168</v>
      </c>
      <c r="F99" s="205">
        <v>22897</v>
      </c>
      <c r="G99" s="6">
        <v>0</v>
      </c>
      <c r="H99" s="6">
        <v>0</v>
      </c>
      <c r="I99" s="6">
        <v>0</v>
      </c>
      <c r="J99" s="6"/>
      <c r="K99" s="6">
        <v>0</v>
      </c>
      <c r="L99" s="5"/>
      <c r="Q99" s="110"/>
    </row>
    <row r="100" spans="3:17" ht="18.75" x14ac:dyDescent="0.3">
      <c r="C100" s="225"/>
      <c r="D100" s="197" t="s">
        <v>19</v>
      </c>
      <c r="E100" s="99" t="s">
        <v>168</v>
      </c>
      <c r="F100" s="205">
        <v>20140</v>
      </c>
      <c r="G100" s="6">
        <v>0</v>
      </c>
      <c r="H100" s="6">
        <v>0</v>
      </c>
      <c r="I100" s="6">
        <v>0</v>
      </c>
      <c r="J100" s="6"/>
      <c r="K100" s="6">
        <v>0</v>
      </c>
      <c r="L100" s="5"/>
      <c r="Q100" s="110"/>
    </row>
    <row r="101" spans="3:17" ht="18.75" x14ac:dyDescent="0.3">
      <c r="C101" s="225"/>
      <c r="D101" s="197" t="s">
        <v>40</v>
      </c>
      <c r="E101" s="99" t="s">
        <v>168</v>
      </c>
      <c r="F101" s="205">
        <v>46550</v>
      </c>
      <c r="G101" s="6">
        <v>0</v>
      </c>
      <c r="H101" s="6">
        <v>0</v>
      </c>
      <c r="I101" s="6">
        <v>0</v>
      </c>
      <c r="J101" s="6"/>
      <c r="K101" s="6">
        <v>0</v>
      </c>
      <c r="L101" s="5"/>
      <c r="Q101" s="110" t="s">
        <v>124</v>
      </c>
    </row>
    <row r="102" spans="3:17" ht="18.75" x14ac:dyDescent="0.3">
      <c r="C102" s="225"/>
      <c r="D102" s="197" t="s">
        <v>145</v>
      </c>
      <c r="E102" s="99" t="s">
        <v>169</v>
      </c>
      <c r="F102" s="6">
        <v>0</v>
      </c>
      <c r="G102" s="205">
        <v>50000</v>
      </c>
      <c r="H102" s="6">
        <v>0</v>
      </c>
      <c r="I102" s="6">
        <v>0</v>
      </c>
      <c r="J102" s="6"/>
      <c r="K102" s="6">
        <v>0</v>
      </c>
      <c r="L102" s="5"/>
      <c r="Q102" s="110" t="s">
        <v>142</v>
      </c>
    </row>
    <row r="103" spans="3:17" ht="18.75" x14ac:dyDescent="0.3">
      <c r="C103" s="225"/>
      <c r="D103" s="197" t="s">
        <v>38</v>
      </c>
      <c r="E103" s="99" t="s">
        <v>168</v>
      </c>
      <c r="F103" s="200">
        <v>197000</v>
      </c>
      <c r="G103" s="6">
        <v>0</v>
      </c>
      <c r="H103" s="6">
        <v>0</v>
      </c>
      <c r="I103" s="6">
        <v>0</v>
      </c>
      <c r="J103" s="6"/>
      <c r="K103" s="6">
        <v>0</v>
      </c>
      <c r="L103" s="5"/>
      <c r="Q103" s="111" t="s">
        <v>45</v>
      </c>
    </row>
    <row r="104" spans="3:17" ht="18.75" x14ac:dyDescent="0.3">
      <c r="C104" s="225"/>
      <c r="D104" s="197" t="s">
        <v>22</v>
      </c>
      <c r="E104" s="99" t="s">
        <v>168</v>
      </c>
      <c r="F104" s="200">
        <v>119000</v>
      </c>
      <c r="G104" s="6">
        <v>0</v>
      </c>
      <c r="H104" s="6">
        <v>0</v>
      </c>
      <c r="I104" s="6">
        <v>0</v>
      </c>
      <c r="J104" s="6"/>
      <c r="K104" s="6">
        <v>0</v>
      </c>
      <c r="L104" s="5"/>
      <c r="Q104" s="111" t="s">
        <v>126</v>
      </c>
    </row>
    <row r="105" spans="3:17" ht="18.75" x14ac:dyDescent="0.3">
      <c r="C105" s="225"/>
      <c r="D105" s="197" t="s">
        <v>44</v>
      </c>
      <c r="E105" s="99" t="s">
        <v>171</v>
      </c>
      <c r="F105" s="6">
        <v>0</v>
      </c>
      <c r="G105" s="200">
        <v>50000</v>
      </c>
      <c r="H105" s="6">
        <v>0</v>
      </c>
      <c r="I105" s="6">
        <v>0</v>
      </c>
      <c r="J105" s="6"/>
      <c r="K105" s="6">
        <v>0</v>
      </c>
      <c r="L105" s="5"/>
      <c r="Q105" s="110" t="s">
        <v>46</v>
      </c>
    </row>
    <row r="106" spans="3:17" ht="18.75" x14ac:dyDescent="0.3">
      <c r="C106" s="225"/>
      <c r="D106" s="197" t="s">
        <v>123</v>
      </c>
      <c r="E106" s="99" t="s">
        <v>179</v>
      </c>
      <c r="F106" s="6"/>
      <c r="G106" s="6">
        <v>0</v>
      </c>
      <c r="H106" s="6">
        <v>0</v>
      </c>
      <c r="I106" s="200">
        <v>10000</v>
      </c>
      <c r="J106" s="6"/>
      <c r="K106" s="6">
        <v>0</v>
      </c>
      <c r="L106" s="5"/>
      <c r="Q106" s="110" t="s">
        <v>127</v>
      </c>
    </row>
    <row r="107" spans="3:17" ht="18.75" x14ac:dyDescent="0.3">
      <c r="C107" s="225"/>
      <c r="D107" s="197"/>
      <c r="E107" s="99"/>
      <c r="F107" s="6">
        <v>0</v>
      </c>
      <c r="G107" s="6">
        <v>0</v>
      </c>
      <c r="H107" s="6">
        <v>0</v>
      </c>
      <c r="I107" s="6">
        <v>0</v>
      </c>
      <c r="J107" s="6"/>
      <c r="K107" s="6">
        <v>0</v>
      </c>
      <c r="L107" s="5"/>
      <c r="Q107" s="110" t="s">
        <v>125</v>
      </c>
    </row>
    <row r="108" spans="3:17" ht="18.75" x14ac:dyDescent="0.3">
      <c r="C108" s="225"/>
      <c r="D108" s="197"/>
      <c r="E108" s="99"/>
      <c r="F108" s="6">
        <v>0</v>
      </c>
      <c r="G108" s="6">
        <v>0</v>
      </c>
      <c r="H108" s="6">
        <v>0</v>
      </c>
      <c r="I108" s="6">
        <v>0</v>
      </c>
      <c r="J108" s="6"/>
      <c r="K108" s="6">
        <v>0</v>
      </c>
      <c r="L108" s="5"/>
      <c r="Q108" s="110" t="s">
        <v>45</v>
      </c>
    </row>
    <row r="109" spans="3:17" ht="18.75" x14ac:dyDescent="0.3">
      <c r="C109" s="225"/>
      <c r="D109" s="197"/>
      <c r="E109" s="99"/>
      <c r="F109" s="6">
        <v>0</v>
      </c>
      <c r="G109" s="6">
        <v>0</v>
      </c>
      <c r="H109" s="6">
        <v>0</v>
      </c>
      <c r="I109" s="6">
        <v>0</v>
      </c>
      <c r="J109" s="6"/>
      <c r="K109" s="6">
        <v>0</v>
      </c>
      <c r="L109" s="5"/>
      <c r="Q109" s="110" t="s">
        <v>128</v>
      </c>
    </row>
    <row r="110" spans="3:17" ht="18.75" x14ac:dyDescent="0.3">
      <c r="C110" s="225"/>
      <c r="D110" s="197"/>
      <c r="E110" s="99"/>
      <c r="F110" s="6">
        <v>0</v>
      </c>
      <c r="G110" s="6">
        <v>0</v>
      </c>
      <c r="H110" s="6">
        <v>0</v>
      </c>
      <c r="I110" s="6">
        <v>0</v>
      </c>
      <c r="J110" s="6"/>
      <c r="K110" s="6">
        <v>0</v>
      </c>
      <c r="L110" s="5"/>
      <c r="Q110" s="110" t="s">
        <v>143</v>
      </c>
    </row>
    <row r="111" spans="3:17" ht="18.75" x14ac:dyDescent="0.3">
      <c r="C111" s="225"/>
      <c r="D111" s="197"/>
      <c r="E111" s="99"/>
      <c r="F111" s="6">
        <v>0</v>
      </c>
      <c r="G111" s="6">
        <v>0</v>
      </c>
      <c r="H111" s="6">
        <v>0</v>
      </c>
      <c r="I111" s="6">
        <v>0</v>
      </c>
      <c r="J111" s="6"/>
      <c r="K111" s="6">
        <v>0</v>
      </c>
      <c r="L111" s="198">
        <f>SUM(F96+F97+F98+F99+F100+F101+G102)</f>
        <v>411617</v>
      </c>
      <c r="Q111" s="110" t="s">
        <v>147</v>
      </c>
    </row>
    <row r="112" spans="3:17" ht="18.75" x14ac:dyDescent="0.3">
      <c r="C112" s="225"/>
      <c r="D112" s="197"/>
      <c r="E112" s="99"/>
      <c r="F112" s="6">
        <v>0</v>
      </c>
      <c r="G112" s="6">
        <v>0</v>
      </c>
      <c r="H112" s="6">
        <v>0</v>
      </c>
      <c r="I112" s="6">
        <v>0</v>
      </c>
      <c r="J112" s="6"/>
      <c r="K112" s="6">
        <v>0</v>
      </c>
      <c r="L112" s="199">
        <f>SUM(F103:F104)+G105+I106</f>
        <v>376000</v>
      </c>
      <c r="Q112" s="110" t="s">
        <v>129</v>
      </c>
    </row>
    <row r="113" spans="3:17" ht="18.75" x14ac:dyDescent="0.3">
      <c r="C113" s="101"/>
      <c r="D113" s="117"/>
      <c r="E113" s="102" t="s">
        <v>27</v>
      </c>
      <c r="F113" s="33">
        <f>SUM(F96:F112)</f>
        <v>677617</v>
      </c>
      <c r="G113" s="33">
        <f>SUM(G97:G112)</f>
        <v>100000</v>
      </c>
      <c r="H113" s="33">
        <f>SUM(H96:H112)</f>
        <v>0</v>
      </c>
      <c r="I113" s="33">
        <f>SUM(I96:I112)</f>
        <v>10000</v>
      </c>
      <c r="J113" s="33">
        <f>SUM(J96:J112)</f>
        <v>0</v>
      </c>
      <c r="K113" s="33">
        <f>SUM(F113:J113)-J113</f>
        <v>787617</v>
      </c>
      <c r="L113" s="16">
        <f>L111+L112</f>
        <v>787617</v>
      </c>
      <c r="Q113" s="110" t="s">
        <v>130</v>
      </c>
    </row>
    <row r="114" spans="3:17" ht="18.75" x14ac:dyDescent="0.3">
      <c r="C114" s="224">
        <v>7</v>
      </c>
      <c r="D114" s="197" t="s">
        <v>139</v>
      </c>
      <c r="E114" s="15" t="s">
        <v>168</v>
      </c>
      <c r="F114" s="201">
        <v>5000</v>
      </c>
      <c r="G114" s="6">
        <v>0</v>
      </c>
      <c r="H114" s="6">
        <v>0</v>
      </c>
      <c r="I114" s="6">
        <v>0</v>
      </c>
      <c r="J114" s="6"/>
      <c r="K114" s="6">
        <v>0</v>
      </c>
      <c r="L114" s="5"/>
      <c r="Q114" s="110" t="s">
        <v>131</v>
      </c>
    </row>
    <row r="115" spans="3:17" ht="18.75" x14ac:dyDescent="0.3">
      <c r="C115" s="225"/>
      <c r="D115" s="197" t="s">
        <v>124</v>
      </c>
      <c r="E115" s="99" t="s">
        <v>168</v>
      </c>
      <c r="F115" s="201">
        <v>22000</v>
      </c>
      <c r="G115" s="6">
        <v>0</v>
      </c>
      <c r="H115" s="6">
        <v>0</v>
      </c>
      <c r="I115" s="6">
        <v>0</v>
      </c>
      <c r="J115" s="6"/>
      <c r="K115" s="6">
        <v>0</v>
      </c>
      <c r="L115" s="5"/>
      <c r="Q115" s="110" t="s">
        <v>132</v>
      </c>
    </row>
    <row r="116" spans="3:17" ht="18.75" x14ac:dyDescent="0.3">
      <c r="C116" s="225"/>
      <c r="D116" s="197" t="s">
        <v>15</v>
      </c>
      <c r="E116" s="99" t="s">
        <v>168</v>
      </c>
      <c r="F116" s="201">
        <v>33325</v>
      </c>
      <c r="G116" s="6">
        <v>0</v>
      </c>
      <c r="H116" s="6">
        <v>0</v>
      </c>
      <c r="I116" s="6">
        <v>0</v>
      </c>
      <c r="J116" s="6"/>
      <c r="K116" s="6">
        <v>0</v>
      </c>
      <c r="L116" s="5"/>
      <c r="P116" s="137"/>
      <c r="Q116" s="110" t="s">
        <v>127</v>
      </c>
    </row>
    <row r="117" spans="3:17" ht="18.75" x14ac:dyDescent="0.3">
      <c r="C117" s="225"/>
      <c r="D117" s="197" t="s">
        <v>37</v>
      </c>
      <c r="E117" s="99" t="s">
        <v>169</v>
      </c>
      <c r="F117" s="6">
        <v>0</v>
      </c>
      <c r="G117" s="201">
        <v>55000</v>
      </c>
      <c r="H117" s="6">
        <v>0</v>
      </c>
      <c r="I117" s="6">
        <v>0</v>
      </c>
      <c r="J117" s="6"/>
      <c r="K117" s="6">
        <v>0</v>
      </c>
      <c r="L117" s="5"/>
      <c r="Q117" s="110" t="s">
        <v>124</v>
      </c>
    </row>
    <row r="118" spans="3:17" ht="18.75" x14ac:dyDescent="0.3">
      <c r="C118" s="225"/>
      <c r="D118" s="197" t="s">
        <v>44</v>
      </c>
      <c r="E118" s="99" t="s">
        <v>171</v>
      </c>
      <c r="F118" s="6">
        <v>0</v>
      </c>
      <c r="G118" s="200">
        <v>55000</v>
      </c>
      <c r="H118" s="6">
        <v>0</v>
      </c>
      <c r="I118" s="6">
        <v>0</v>
      </c>
      <c r="J118" s="6"/>
      <c r="K118" s="6">
        <v>0</v>
      </c>
      <c r="L118" s="5"/>
      <c r="Q118" s="110" t="s">
        <v>144</v>
      </c>
    </row>
    <row r="119" spans="3:17" ht="18.75" x14ac:dyDescent="0.3">
      <c r="C119" s="225"/>
      <c r="D119" s="197"/>
      <c r="E119" s="99"/>
      <c r="F119" s="6">
        <v>0</v>
      </c>
      <c r="G119" s="6">
        <v>0</v>
      </c>
      <c r="H119" s="6">
        <v>0</v>
      </c>
      <c r="I119" s="6">
        <v>0</v>
      </c>
      <c r="J119" s="6"/>
      <c r="K119" s="6">
        <v>0</v>
      </c>
      <c r="L119" s="5"/>
      <c r="Q119" s="110" t="s">
        <v>133</v>
      </c>
    </row>
    <row r="120" spans="3:17" ht="18.75" x14ac:dyDescent="0.3">
      <c r="C120" s="225"/>
      <c r="D120" s="197"/>
      <c r="E120" s="99"/>
      <c r="F120" s="6">
        <v>0</v>
      </c>
      <c r="G120" s="6">
        <v>0</v>
      </c>
      <c r="H120" s="6">
        <v>0</v>
      </c>
      <c r="I120" s="6">
        <v>0</v>
      </c>
      <c r="J120" s="6"/>
      <c r="K120" s="6">
        <v>0</v>
      </c>
      <c r="L120" s="5"/>
      <c r="Q120" s="110" t="s">
        <v>134</v>
      </c>
    </row>
    <row r="121" spans="3:17" ht="18.75" x14ac:dyDescent="0.3">
      <c r="C121" s="225"/>
      <c r="D121" s="197"/>
      <c r="E121" s="99"/>
      <c r="F121" s="6">
        <v>0</v>
      </c>
      <c r="G121" s="6">
        <v>0</v>
      </c>
      <c r="H121" s="6">
        <v>0</v>
      </c>
      <c r="I121" s="6">
        <v>0</v>
      </c>
      <c r="J121" s="6"/>
      <c r="K121" s="6">
        <v>0</v>
      </c>
      <c r="L121" s="5"/>
      <c r="Q121" s="110" t="s">
        <v>135</v>
      </c>
    </row>
    <row r="122" spans="3:17" ht="18.75" x14ac:dyDescent="0.3">
      <c r="C122" s="225"/>
      <c r="D122" s="197"/>
      <c r="E122" s="99"/>
      <c r="F122" s="6">
        <v>0</v>
      </c>
      <c r="G122" s="6">
        <v>0</v>
      </c>
      <c r="H122" s="6">
        <v>0</v>
      </c>
      <c r="I122" s="6">
        <v>0</v>
      </c>
      <c r="J122" s="6"/>
      <c r="K122" s="6">
        <v>0</v>
      </c>
      <c r="L122" s="5"/>
      <c r="Q122" s="110" t="s">
        <v>136</v>
      </c>
    </row>
    <row r="123" spans="3:17" ht="18.75" x14ac:dyDescent="0.3">
      <c r="C123" s="225"/>
      <c r="D123" s="197"/>
      <c r="E123" s="99"/>
      <c r="F123" s="6">
        <v>0</v>
      </c>
      <c r="G123" s="6">
        <v>0</v>
      </c>
      <c r="H123" s="6">
        <v>0</v>
      </c>
      <c r="I123" s="6">
        <v>0</v>
      </c>
      <c r="J123" s="6"/>
      <c r="K123" s="6">
        <v>0</v>
      </c>
      <c r="L123" s="5"/>
      <c r="Q123" s="110" t="s">
        <v>137</v>
      </c>
    </row>
    <row r="124" spans="3:17" ht="18.75" x14ac:dyDescent="0.3">
      <c r="C124" s="225"/>
      <c r="D124" s="197"/>
      <c r="E124" s="99"/>
      <c r="F124" s="6">
        <v>0</v>
      </c>
      <c r="G124" s="6">
        <v>0</v>
      </c>
      <c r="H124" s="6">
        <v>0</v>
      </c>
      <c r="I124" s="6">
        <v>0</v>
      </c>
      <c r="J124" s="6"/>
      <c r="K124" s="6">
        <v>0</v>
      </c>
      <c r="L124" s="5"/>
      <c r="Q124" s="110" t="s">
        <v>138</v>
      </c>
    </row>
    <row r="125" spans="3:17" ht="18.75" x14ac:dyDescent="0.3">
      <c r="C125" s="225"/>
      <c r="D125" s="197"/>
      <c r="E125" s="99"/>
      <c r="F125" s="6">
        <v>0</v>
      </c>
      <c r="G125" s="6">
        <v>0</v>
      </c>
      <c r="H125" s="6">
        <v>0</v>
      </c>
      <c r="I125" s="6">
        <v>0</v>
      </c>
      <c r="J125" s="6"/>
      <c r="K125" s="6">
        <v>0</v>
      </c>
      <c r="L125" s="5"/>
      <c r="Q125" s="110" t="s">
        <v>139</v>
      </c>
    </row>
    <row r="126" spans="3:17" ht="18.75" x14ac:dyDescent="0.3">
      <c r="C126" s="225"/>
      <c r="D126" s="197"/>
      <c r="E126" s="99"/>
      <c r="F126" s="6">
        <v>0</v>
      </c>
      <c r="G126" s="6">
        <v>0</v>
      </c>
      <c r="H126" s="6">
        <v>0</v>
      </c>
      <c r="I126" s="6">
        <v>0</v>
      </c>
      <c r="J126" s="6"/>
      <c r="K126" s="6">
        <v>0</v>
      </c>
      <c r="L126" s="5"/>
      <c r="Q126" s="110" t="s">
        <v>105</v>
      </c>
    </row>
    <row r="127" spans="3:17" ht="18.75" x14ac:dyDescent="0.3">
      <c r="C127" s="225"/>
      <c r="D127" s="197"/>
      <c r="E127" s="99"/>
      <c r="F127" s="6">
        <v>0</v>
      </c>
      <c r="G127" s="6">
        <v>0</v>
      </c>
      <c r="H127" s="6">
        <v>0</v>
      </c>
      <c r="I127" s="6">
        <v>0</v>
      </c>
      <c r="J127" s="6"/>
      <c r="K127" s="6">
        <v>0</v>
      </c>
      <c r="L127" s="5"/>
      <c r="Q127" s="110" t="s">
        <v>123</v>
      </c>
    </row>
    <row r="128" spans="3:17" ht="18.75" x14ac:dyDescent="0.3">
      <c r="C128" s="225"/>
      <c r="D128" s="197"/>
      <c r="E128" s="99"/>
      <c r="F128" s="6">
        <v>0</v>
      </c>
      <c r="G128" s="6">
        <v>0</v>
      </c>
      <c r="H128" s="6">
        <v>0</v>
      </c>
      <c r="I128" s="6">
        <v>0</v>
      </c>
      <c r="J128" s="6"/>
      <c r="K128" s="6">
        <v>0</v>
      </c>
      <c r="L128" s="198">
        <f>SUM(F114:G117)</f>
        <v>115325</v>
      </c>
      <c r="Q128" s="110" t="s">
        <v>140</v>
      </c>
    </row>
    <row r="129" spans="3:17" ht="18.75" x14ac:dyDescent="0.3">
      <c r="C129" s="225"/>
      <c r="D129" s="197"/>
      <c r="E129" s="99"/>
      <c r="F129" s="6">
        <v>0</v>
      </c>
      <c r="G129" s="6">
        <v>0</v>
      </c>
      <c r="H129" s="6">
        <v>0</v>
      </c>
      <c r="I129" s="6">
        <v>0</v>
      </c>
      <c r="J129" s="6"/>
      <c r="K129" s="6">
        <v>0</v>
      </c>
      <c r="L129" s="199">
        <f>SUM(G118)</f>
        <v>55000</v>
      </c>
      <c r="Q129" s="110" t="s">
        <v>148</v>
      </c>
    </row>
    <row r="130" spans="3:17" ht="18.75" x14ac:dyDescent="0.3">
      <c r="C130" s="101"/>
      <c r="D130" s="117"/>
      <c r="E130" s="102" t="s">
        <v>27</v>
      </c>
      <c r="F130" s="33">
        <f>SUM(F114:F129)</f>
        <v>60325</v>
      </c>
      <c r="G130" s="33">
        <f>SUM(G117:G129)</f>
        <v>110000</v>
      </c>
      <c r="H130" s="33">
        <f>SUM(H114:H129)</f>
        <v>0</v>
      </c>
      <c r="I130" s="33">
        <f>SUM(I114:I129)</f>
        <v>0</v>
      </c>
      <c r="J130" s="33">
        <f>SUM(J114:J129)</f>
        <v>0</v>
      </c>
      <c r="K130" s="33">
        <f>SUM(F130:J130)-J130</f>
        <v>170325</v>
      </c>
      <c r="L130" s="16">
        <f>L128+L129</f>
        <v>170325</v>
      </c>
      <c r="Q130" s="110" t="s">
        <v>149</v>
      </c>
    </row>
    <row r="131" spans="3:17" ht="18.75" x14ac:dyDescent="0.3">
      <c r="C131" s="224">
        <v>8</v>
      </c>
      <c r="D131" s="197" t="s">
        <v>123</v>
      </c>
      <c r="E131" s="15" t="s">
        <v>180</v>
      </c>
      <c r="F131" s="6">
        <v>0</v>
      </c>
      <c r="G131" s="6">
        <v>0</v>
      </c>
      <c r="H131" s="209">
        <v>2127000</v>
      </c>
      <c r="I131" s="6">
        <v>0</v>
      </c>
      <c r="J131" s="6"/>
      <c r="K131" s="6">
        <v>0</v>
      </c>
      <c r="L131" s="5"/>
      <c r="Q131" s="110"/>
    </row>
    <row r="132" spans="3:17" ht="18.75" x14ac:dyDescent="0.3">
      <c r="C132" s="225"/>
      <c r="D132" s="197" t="s">
        <v>34</v>
      </c>
      <c r="E132" s="99" t="s">
        <v>168</v>
      </c>
      <c r="F132" s="201">
        <v>10000</v>
      </c>
      <c r="G132" s="6">
        <v>0</v>
      </c>
      <c r="H132" s="6">
        <v>0</v>
      </c>
      <c r="I132" s="6">
        <v>0</v>
      </c>
      <c r="J132" s="6"/>
      <c r="K132" s="6">
        <v>0</v>
      </c>
      <c r="L132" s="5"/>
      <c r="Q132" s="110"/>
    </row>
    <row r="133" spans="3:17" ht="18.75" x14ac:dyDescent="0.3">
      <c r="C133" s="225"/>
      <c r="D133" s="197" t="s">
        <v>119</v>
      </c>
      <c r="E133" s="99" t="s">
        <v>168</v>
      </c>
      <c r="F133" s="201">
        <v>33162</v>
      </c>
      <c r="G133" s="6">
        <v>0</v>
      </c>
      <c r="H133" s="6">
        <v>0</v>
      </c>
      <c r="I133" s="6">
        <v>0</v>
      </c>
      <c r="J133" s="6"/>
      <c r="K133" s="6">
        <v>0</v>
      </c>
      <c r="L133" s="5"/>
      <c r="Q133" s="110"/>
    </row>
    <row r="134" spans="3:17" x14ac:dyDescent="0.25">
      <c r="C134" s="225"/>
      <c r="D134" s="197" t="s">
        <v>148</v>
      </c>
      <c r="E134" s="99" t="s">
        <v>168</v>
      </c>
      <c r="F134" s="201">
        <v>72100</v>
      </c>
      <c r="G134" s="6">
        <v>0</v>
      </c>
      <c r="H134" s="6">
        <v>0</v>
      </c>
      <c r="I134" s="6">
        <v>0</v>
      </c>
      <c r="J134" s="6"/>
      <c r="K134" s="6">
        <v>0</v>
      </c>
      <c r="L134" s="5"/>
    </row>
    <row r="135" spans="3:17" x14ac:dyDescent="0.25">
      <c r="C135" s="225"/>
      <c r="D135" s="197" t="s">
        <v>127</v>
      </c>
      <c r="E135" s="99" t="s">
        <v>168</v>
      </c>
      <c r="F135" s="201">
        <v>44700</v>
      </c>
      <c r="G135" s="6">
        <v>0</v>
      </c>
      <c r="H135" s="6">
        <v>0</v>
      </c>
      <c r="I135" s="6">
        <v>0</v>
      </c>
      <c r="J135" s="6"/>
      <c r="K135" s="6">
        <v>0</v>
      </c>
      <c r="L135" s="5"/>
    </row>
    <row r="136" spans="3:17" x14ac:dyDescent="0.25">
      <c r="C136" s="225"/>
      <c r="D136" s="197" t="s">
        <v>37</v>
      </c>
      <c r="E136" s="99" t="s">
        <v>169</v>
      </c>
      <c r="F136" s="6">
        <v>0</v>
      </c>
      <c r="G136" s="201">
        <v>55000</v>
      </c>
      <c r="H136" s="6">
        <v>0</v>
      </c>
      <c r="I136" s="6">
        <v>0</v>
      </c>
      <c r="J136" s="6"/>
      <c r="K136" s="6">
        <v>0</v>
      </c>
      <c r="L136" s="5"/>
    </row>
    <row r="137" spans="3:17" x14ac:dyDescent="0.25">
      <c r="C137" s="225"/>
      <c r="D137" s="197" t="s">
        <v>19</v>
      </c>
      <c r="E137" s="99" t="s">
        <v>168</v>
      </c>
      <c r="F137" s="200">
        <v>33680</v>
      </c>
      <c r="G137" s="6">
        <v>0</v>
      </c>
      <c r="H137" s="6">
        <v>0</v>
      </c>
      <c r="I137" s="6">
        <v>0</v>
      </c>
      <c r="J137" s="6"/>
      <c r="K137" s="6">
        <v>0</v>
      </c>
      <c r="L137" s="5"/>
    </row>
    <row r="138" spans="3:17" x14ac:dyDescent="0.25">
      <c r="C138" s="225"/>
      <c r="D138" s="197" t="s">
        <v>18</v>
      </c>
      <c r="E138" s="99" t="s">
        <v>168</v>
      </c>
      <c r="F138" s="200">
        <v>30200</v>
      </c>
      <c r="G138" s="6">
        <v>0</v>
      </c>
      <c r="H138" s="6">
        <v>0</v>
      </c>
      <c r="I138" s="6">
        <v>0</v>
      </c>
      <c r="J138" s="6"/>
      <c r="K138" s="6">
        <v>0</v>
      </c>
      <c r="L138" s="5"/>
    </row>
    <row r="139" spans="3:17" x14ac:dyDescent="0.25">
      <c r="C139" s="225"/>
      <c r="D139" s="197" t="s">
        <v>44</v>
      </c>
      <c r="E139" s="99" t="s">
        <v>171</v>
      </c>
      <c r="F139" s="6">
        <v>0</v>
      </c>
      <c r="G139" s="200">
        <v>55000</v>
      </c>
      <c r="H139" s="6">
        <v>0</v>
      </c>
      <c r="I139" s="6">
        <v>0</v>
      </c>
      <c r="J139" s="6"/>
      <c r="K139" s="6">
        <v>0</v>
      </c>
      <c r="L139" s="5"/>
    </row>
    <row r="140" spans="3:17" x14ac:dyDescent="0.25">
      <c r="C140" s="225"/>
      <c r="D140" s="197" t="s">
        <v>40</v>
      </c>
      <c r="E140" s="99" t="s">
        <v>168</v>
      </c>
      <c r="F140" s="200">
        <v>13180</v>
      </c>
      <c r="G140" s="6">
        <v>0</v>
      </c>
      <c r="H140" s="6">
        <v>0</v>
      </c>
      <c r="I140" s="6">
        <v>0</v>
      </c>
      <c r="J140" s="6"/>
      <c r="K140" s="6">
        <v>0</v>
      </c>
      <c r="L140" s="5"/>
    </row>
    <row r="141" spans="3:17" x14ac:dyDescent="0.25">
      <c r="C141" s="225"/>
      <c r="D141" s="3" t="s">
        <v>182</v>
      </c>
      <c r="E141" s="99" t="s">
        <v>181</v>
      </c>
      <c r="F141" s="6">
        <v>0</v>
      </c>
      <c r="G141" s="6">
        <v>0</v>
      </c>
      <c r="H141" s="6">
        <v>0</v>
      </c>
      <c r="I141" s="209">
        <v>120000</v>
      </c>
      <c r="J141" s="6"/>
      <c r="K141" s="6">
        <v>0</v>
      </c>
      <c r="L141" s="5"/>
    </row>
    <row r="142" spans="3:17" x14ac:dyDescent="0.25">
      <c r="C142" s="225"/>
      <c r="D142" s="197"/>
      <c r="E142" s="99"/>
      <c r="F142" s="6">
        <v>0</v>
      </c>
      <c r="G142" s="6">
        <v>0</v>
      </c>
      <c r="H142" s="6">
        <v>0</v>
      </c>
      <c r="I142" s="6">
        <v>0</v>
      </c>
      <c r="J142" s="6"/>
      <c r="K142" s="6">
        <v>0</v>
      </c>
      <c r="L142" s="5"/>
    </row>
    <row r="143" spans="3:17" x14ac:dyDescent="0.25">
      <c r="C143" s="225"/>
      <c r="D143" s="197"/>
      <c r="E143" s="99"/>
      <c r="F143" s="6">
        <v>0</v>
      </c>
      <c r="G143" s="6">
        <v>0</v>
      </c>
      <c r="H143" s="6">
        <v>0</v>
      </c>
      <c r="I143" s="6">
        <v>0</v>
      </c>
      <c r="J143" s="6"/>
      <c r="K143" s="6">
        <v>0</v>
      </c>
      <c r="L143" s="5"/>
    </row>
    <row r="144" spans="3:17" x14ac:dyDescent="0.25">
      <c r="C144" s="225"/>
      <c r="D144" s="197"/>
      <c r="E144" s="99"/>
      <c r="F144" s="6">
        <v>0</v>
      </c>
      <c r="G144" s="6">
        <v>0</v>
      </c>
      <c r="H144" s="6">
        <v>0</v>
      </c>
      <c r="I144" s="6">
        <v>0</v>
      </c>
      <c r="J144" s="6"/>
      <c r="K144" s="6">
        <v>0</v>
      </c>
      <c r="L144" s="5"/>
    </row>
    <row r="145" spans="3:12" x14ac:dyDescent="0.25">
      <c r="C145" s="225"/>
      <c r="D145" s="197"/>
      <c r="E145" s="99"/>
      <c r="F145" s="6">
        <v>0</v>
      </c>
      <c r="G145" s="6">
        <v>0</v>
      </c>
      <c r="H145" s="6">
        <v>0</v>
      </c>
      <c r="I145" s="6">
        <v>0</v>
      </c>
      <c r="J145" s="6"/>
      <c r="K145" s="6">
        <v>0</v>
      </c>
      <c r="L145" s="198">
        <f>SUM(F132:F135)+G136</f>
        <v>214962</v>
      </c>
    </row>
    <row r="146" spans="3:12" x14ac:dyDescent="0.25">
      <c r="C146" s="225"/>
      <c r="D146" s="197"/>
      <c r="E146" s="99"/>
      <c r="F146" s="6">
        <v>0</v>
      </c>
      <c r="G146" s="6">
        <v>0</v>
      </c>
      <c r="H146" s="6">
        <v>0</v>
      </c>
      <c r="I146" s="6">
        <v>0</v>
      </c>
      <c r="J146" s="6"/>
      <c r="K146" s="6">
        <v>0</v>
      </c>
      <c r="L146" s="199">
        <f>SUM(F137:F140)+G139</f>
        <v>132060</v>
      </c>
    </row>
    <row r="147" spans="3:12" x14ac:dyDescent="0.25">
      <c r="C147" s="225"/>
      <c r="D147" s="197"/>
      <c r="E147" s="99"/>
      <c r="F147" s="6">
        <v>0</v>
      </c>
      <c r="G147" s="6">
        <v>0</v>
      </c>
      <c r="H147" s="6">
        <v>0</v>
      </c>
      <c r="I147" s="6">
        <v>0</v>
      </c>
      <c r="J147" s="6"/>
      <c r="K147" s="6">
        <v>0</v>
      </c>
      <c r="L147" s="108">
        <f>L145+L146</f>
        <v>347022</v>
      </c>
    </row>
    <row r="148" spans="3:12" x14ac:dyDescent="0.25">
      <c r="C148" s="101"/>
      <c r="D148" s="117"/>
      <c r="E148" s="102" t="s">
        <v>27</v>
      </c>
      <c r="F148" s="33">
        <f>SUM(F131:F147)</f>
        <v>237022</v>
      </c>
      <c r="G148" s="33">
        <f>SUM(G131:G147)</f>
        <v>110000</v>
      </c>
      <c r="H148" s="33">
        <f>SUM(H131:H147)</f>
        <v>2127000</v>
      </c>
      <c r="I148" s="33">
        <f>SUM(I131:I147)</f>
        <v>120000</v>
      </c>
      <c r="J148" s="33">
        <f>SUM(J131:J147)</f>
        <v>0</v>
      </c>
      <c r="K148" s="33">
        <f>SUM(F148:J148)-J148</f>
        <v>2594022</v>
      </c>
      <c r="L148" s="16"/>
    </row>
    <row r="149" spans="3:12" x14ac:dyDescent="0.25">
      <c r="C149" s="224">
        <v>9</v>
      </c>
      <c r="D149" s="197" t="s">
        <v>124</v>
      </c>
      <c r="E149" s="15" t="s">
        <v>168</v>
      </c>
      <c r="F149" s="201">
        <v>60000</v>
      </c>
      <c r="G149" s="6">
        <v>0</v>
      </c>
      <c r="H149" s="6">
        <v>0</v>
      </c>
      <c r="I149" s="6">
        <v>0</v>
      </c>
      <c r="J149" s="6"/>
      <c r="K149" s="6">
        <v>0</v>
      </c>
      <c r="L149" s="5"/>
    </row>
    <row r="150" spans="3:12" x14ac:dyDescent="0.25">
      <c r="C150" s="225"/>
      <c r="D150" s="197" t="s">
        <v>127</v>
      </c>
      <c r="E150" s="99" t="s">
        <v>168</v>
      </c>
      <c r="F150" s="201">
        <v>50000</v>
      </c>
      <c r="G150" s="6">
        <v>0</v>
      </c>
      <c r="H150" s="6">
        <v>0</v>
      </c>
      <c r="I150" s="6">
        <v>0</v>
      </c>
      <c r="J150" s="6"/>
      <c r="K150" s="6">
        <v>0</v>
      </c>
      <c r="L150" s="5"/>
    </row>
    <row r="151" spans="3:12" x14ac:dyDescent="0.25">
      <c r="C151" s="225"/>
      <c r="D151" s="197" t="s">
        <v>22</v>
      </c>
      <c r="E151" s="99" t="s">
        <v>168</v>
      </c>
      <c r="F151" s="201">
        <v>108700</v>
      </c>
      <c r="G151" s="6">
        <v>0</v>
      </c>
      <c r="H151" s="6">
        <v>0</v>
      </c>
      <c r="I151" s="6">
        <v>0</v>
      </c>
      <c r="J151" s="6"/>
      <c r="K151" s="6">
        <v>0</v>
      </c>
      <c r="L151" s="5"/>
    </row>
    <row r="152" spans="3:12" x14ac:dyDescent="0.25">
      <c r="C152" s="225"/>
      <c r="D152" s="197" t="s">
        <v>19</v>
      </c>
      <c r="E152" s="99" t="s">
        <v>168</v>
      </c>
      <c r="F152" s="201">
        <v>30048</v>
      </c>
      <c r="G152" s="6">
        <v>0</v>
      </c>
      <c r="H152" s="6">
        <v>0</v>
      </c>
      <c r="I152" s="6">
        <v>0</v>
      </c>
      <c r="J152" s="6"/>
      <c r="K152" s="6">
        <v>0</v>
      </c>
      <c r="L152" s="5"/>
    </row>
    <row r="153" spans="3:12" x14ac:dyDescent="0.25">
      <c r="C153" s="225"/>
      <c r="D153" s="197" t="s">
        <v>40</v>
      </c>
      <c r="E153" s="99" t="s">
        <v>168</v>
      </c>
      <c r="F153" s="201">
        <v>20650</v>
      </c>
      <c r="G153" s="6">
        <v>0</v>
      </c>
      <c r="H153" s="6">
        <v>0</v>
      </c>
      <c r="I153" s="6">
        <v>0</v>
      </c>
      <c r="J153" s="6"/>
      <c r="K153" s="6">
        <v>0</v>
      </c>
      <c r="L153" s="5"/>
    </row>
    <row r="154" spans="3:12" x14ac:dyDescent="0.25">
      <c r="C154" s="225"/>
      <c r="D154" s="197" t="s">
        <v>37</v>
      </c>
      <c r="E154" s="99" t="s">
        <v>169</v>
      </c>
      <c r="F154" s="6">
        <v>0</v>
      </c>
      <c r="G154" s="201">
        <v>55000</v>
      </c>
      <c r="H154" s="6">
        <v>0</v>
      </c>
      <c r="I154" s="6">
        <v>0</v>
      </c>
      <c r="J154" s="6"/>
      <c r="K154" s="6">
        <v>0</v>
      </c>
      <c r="L154" s="5"/>
    </row>
    <row r="155" spans="3:12" x14ac:dyDescent="0.25">
      <c r="C155" s="225"/>
      <c r="D155" s="197" t="s">
        <v>40</v>
      </c>
      <c r="E155" s="99" t="s">
        <v>168</v>
      </c>
      <c r="F155" s="204">
        <v>6960</v>
      </c>
      <c r="G155" s="6">
        <v>0</v>
      </c>
      <c r="H155" s="6">
        <v>0</v>
      </c>
      <c r="I155" s="6">
        <v>0</v>
      </c>
      <c r="J155" s="6"/>
      <c r="K155" s="6">
        <v>0</v>
      </c>
      <c r="L155" s="5"/>
    </row>
    <row r="156" spans="3:12" x14ac:dyDescent="0.25">
      <c r="C156" s="225"/>
      <c r="D156" s="197" t="s">
        <v>145</v>
      </c>
      <c r="E156" s="99" t="s">
        <v>171</v>
      </c>
      <c r="F156" s="6">
        <v>0</v>
      </c>
      <c r="G156" s="204">
        <v>65000</v>
      </c>
      <c r="H156" s="6">
        <v>0</v>
      </c>
      <c r="I156" s="6">
        <v>0</v>
      </c>
      <c r="J156" s="6"/>
      <c r="K156" s="6">
        <v>0</v>
      </c>
      <c r="L156" s="5"/>
    </row>
    <row r="157" spans="3:12" x14ac:dyDescent="0.25">
      <c r="C157" s="225"/>
      <c r="D157" s="197"/>
      <c r="E157" s="99"/>
      <c r="F157" s="6">
        <v>0</v>
      </c>
      <c r="G157" s="6">
        <v>0</v>
      </c>
      <c r="H157" s="6">
        <v>0</v>
      </c>
      <c r="I157" s="6">
        <v>0</v>
      </c>
      <c r="J157" s="6"/>
      <c r="K157" s="6">
        <v>0</v>
      </c>
      <c r="L157" s="5"/>
    </row>
    <row r="158" spans="3:12" x14ac:dyDescent="0.25">
      <c r="C158" s="225"/>
      <c r="D158" s="197"/>
      <c r="E158" s="99"/>
      <c r="F158" s="6">
        <v>0</v>
      </c>
      <c r="G158" s="6">
        <v>0</v>
      </c>
      <c r="H158" s="6">
        <v>0</v>
      </c>
      <c r="I158" s="6">
        <v>0</v>
      </c>
      <c r="J158" s="6"/>
      <c r="K158" s="6">
        <v>0</v>
      </c>
      <c r="L158" s="5"/>
    </row>
    <row r="159" spans="3:12" x14ac:dyDescent="0.25">
      <c r="C159" s="225"/>
      <c r="D159" s="197"/>
      <c r="E159" s="99"/>
      <c r="F159" s="6">
        <v>0</v>
      </c>
      <c r="G159" s="6">
        <v>0</v>
      </c>
      <c r="H159" s="6">
        <v>0</v>
      </c>
      <c r="I159" s="6">
        <v>0</v>
      </c>
      <c r="J159" s="6"/>
      <c r="K159" s="6">
        <v>0</v>
      </c>
      <c r="L159" s="5"/>
    </row>
    <row r="160" spans="3:12" x14ac:dyDescent="0.25">
      <c r="C160" s="225"/>
      <c r="D160" s="197"/>
      <c r="E160" s="99"/>
      <c r="F160" s="6">
        <v>0</v>
      </c>
      <c r="G160" s="6">
        <v>0</v>
      </c>
      <c r="H160" s="6">
        <v>0</v>
      </c>
      <c r="I160" s="6">
        <v>0</v>
      </c>
      <c r="J160" s="6"/>
      <c r="K160" s="6">
        <v>0</v>
      </c>
      <c r="L160" s="5"/>
    </row>
    <row r="161" spans="3:12" x14ac:dyDescent="0.25">
      <c r="C161" s="225"/>
      <c r="D161" s="197"/>
      <c r="E161" s="99"/>
      <c r="F161" s="6">
        <v>0</v>
      </c>
      <c r="G161" s="6">
        <v>0</v>
      </c>
      <c r="H161" s="6">
        <v>0</v>
      </c>
      <c r="I161" s="6">
        <v>0</v>
      </c>
      <c r="J161" s="6"/>
      <c r="K161" s="6">
        <v>0</v>
      </c>
      <c r="L161" s="5"/>
    </row>
    <row r="162" spans="3:12" x14ac:dyDescent="0.25">
      <c r="C162" s="225"/>
      <c r="D162" s="197"/>
      <c r="E162" s="99"/>
      <c r="F162" s="6">
        <v>0</v>
      </c>
      <c r="G162" s="6">
        <v>0</v>
      </c>
      <c r="H162" s="6">
        <v>0</v>
      </c>
      <c r="I162" s="6">
        <v>0</v>
      </c>
      <c r="J162" s="6"/>
      <c r="K162" s="6">
        <v>0</v>
      </c>
      <c r="L162" s="5"/>
    </row>
    <row r="163" spans="3:12" x14ac:dyDescent="0.25">
      <c r="C163" s="225"/>
      <c r="D163" s="197"/>
      <c r="E163" s="99"/>
      <c r="F163" s="6">
        <v>0</v>
      </c>
      <c r="G163" s="6">
        <v>0</v>
      </c>
      <c r="H163" s="6">
        <v>0</v>
      </c>
      <c r="I163" s="6">
        <v>0</v>
      </c>
      <c r="J163" s="6"/>
      <c r="K163" s="6">
        <v>0</v>
      </c>
      <c r="L163" s="5"/>
    </row>
    <row r="164" spans="3:12" x14ac:dyDescent="0.25">
      <c r="C164" s="225"/>
      <c r="D164" s="197"/>
      <c r="E164" s="99"/>
      <c r="F164" s="6">
        <v>0</v>
      </c>
      <c r="G164" s="6">
        <v>0</v>
      </c>
      <c r="H164" s="6">
        <v>0</v>
      </c>
      <c r="I164" s="6">
        <v>0</v>
      </c>
      <c r="J164" s="6"/>
      <c r="K164" s="6">
        <v>0</v>
      </c>
      <c r="L164" s="198">
        <f>SUM(F149:G154)</f>
        <v>324398</v>
      </c>
    </row>
    <row r="165" spans="3:12" x14ac:dyDescent="0.25">
      <c r="C165" s="225"/>
      <c r="D165" s="197"/>
      <c r="E165" s="99"/>
      <c r="F165" s="6">
        <v>0</v>
      </c>
      <c r="G165" s="6">
        <v>0</v>
      </c>
      <c r="H165" s="6">
        <v>0</v>
      </c>
      <c r="I165" s="6">
        <v>0</v>
      </c>
      <c r="J165" s="6"/>
      <c r="K165" s="6">
        <v>0</v>
      </c>
      <c r="L165" s="207">
        <f>SUM(F155+G156)</f>
        <v>71960</v>
      </c>
    </row>
    <row r="166" spans="3:12" x14ac:dyDescent="0.25">
      <c r="C166" s="225"/>
      <c r="D166" s="197"/>
      <c r="E166" s="99"/>
      <c r="F166" s="6">
        <v>0</v>
      </c>
      <c r="G166" s="6">
        <v>0</v>
      </c>
      <c r="H166" s="6">
        <v>0</v>
      </c>
      <c r="I166" s="6">
        <v>0</v>
      </c>
      <c r="J166" s="6"/>
      <c r="K166" s="6">
        <v>0</v>
      </c>
      <c r="L166" s="5"/>
    </row>
    <row r="167" spans="3:12" x14ac:dyDescent="0.25">
      <c r="C167" s="101"/>
      <c r="D167" s="117"/>
      <c r="E167" s="102" t="s">
        <v>27</v>
      </c>
      <c r="F167" s="33">
        <f>SUM(F149:F166)</f>
        <v>276358</v>
      </c>
      <c r="G167" s="33">
        <f>SUM(G149:G166)</f>
        <v>120000</v>
      </c>
      <c r="H167" s="33">
        <f>SUM(H149:H166)</f>
        <v>0</v>
      </c>
      <c r="I167" s="33">
        <f>SUM(I149:I166)</f>
        <v>0</v>
      </c>
      <c r="J167" s="33">
        <f>SUM(J149:J166)</f>
        <v>0</v>
      </c>
      <c r="K167" s="33">
        <f>SUM(F167:J167)-J167</f>
        <v>396358</v>
      </c>
      <c r="L167" s="16">
        <f ca="1">C149:L167</f>
        <v>0</v>
      </c>
    </row>
    <row r="168" spans="3:12" x14ac:dyDescent="0.25">
      <c r="C168" s="224">
        <v>10</v>
      </c>
      <c r="D168" s="197" t="s">
        <v>34</v>
      </c>
      <c r="E168" s="99" t="s">
        <v>168</v>
      </c>
      <c r="F168" s="205">
        <v>10000</v>
      </c>
      <c r="G168" s="6">
        <v>0</v>
      </c>
      <c r="H168" s="6">
        <v>0</v>
      </c>
      <c r="I168" s="6">
        <v>0</v>
      </c>
      <c r="J168" s="6"/>
      <c r="K168" s="6">
        <v>0</v>
      </c>
      <c r="L168" s="5"/>
    </row>
    <row r="169" spans="3:12" x14ac:dyDescent="0.25">
      <c r="C169" s="225"/>
      <c r="D169" s="197" t="s">
        <v>124</v>
      </c>
      <c r="E169" s="99" t="s">
        <v>168</v>
      </c>
      <c r="F169" s="205">
        <v>108000</v>
      </c>
      <c r="G169" s="6">
        <v>0</v>
      </c>
      <c r="H169" s="6">
        <v>0</v>
      </c>
      <c r="I169" s="6">
        <v>0</v>
      </c>
      <c r="J169" s="6"/>
      <c r="K169" s="6">
        <v>0</v>
      </c>
      <c r="L169" s="5"/>
    </row>
    <row r="170" spans="3:12" x14ac:dyDescent="0.25">
      <c r="C170" s="225"/>
      <c r="D170" s="197" t="s">
        <v>148</v>
      </c>
      <c r="E170" s="99" t="s">
        <v>168</v>
      </c>
      <c r="F170" s="205">
        <v>24000</v>
      </c>
      <c r="G170" s="6">
        <v>0</v>
      </c>
      <c r="H170" s="6">
        <v>0</v>
      </c>
      <c r="I170" s="6">
        <v>0</v>
      </c>
      <c r="J170" s="6"/>
      <c r="K170" s="6">
        <v>0</v>
      </c>
      <c r="L170" s="5"/>
    </row>
    <row r="171" spans="3:12" x14ac:dyDescent="0.25">
      <c r="C171" s="225"/>
      <c r="D171" s="197" t="s">
        <v>154</v>
      </c>
      <c r="E171" s="99" t="s">
        <v>169</v>
      </c>
      <c r="F171" s="6">
        <v>0</v>
      </c>
      <c r="G171" s="205">
        <v>55000</v>
      </c>
      <c r="H171" s="6">
        <v>0</v>
      </c>
      <c r="I171" s="6">
        <v>0</v>
      </c>
      <c r="J171" s="6"/>
      <c r="K171" s="6">
        <v>0</v>
      </c>
      <c r="L171" s="5"/>
    </row>
    <row r="172" spans="3:12" x14ac:dyDescent="0.25">
      <c r="C172" s="225"/>
      <c r="D172" s="197" t="s">
        <v>19</v>
      </c>
      <c r="E172" s="99" t="s">
        <v>168</v>
      </c>
      <c r="F172" s="205">
        <v>21840</v>
      </c>
      <c r="G172" s="6">
        <v>0</v>
      </c>
      <c r="H172" s="6">
        <v>0</v>
      </c>
      <c r="I172" s="6">
        <v>0</v>
      </c>
      <c r="J172" s="6"/>
      <c r="K172" s="6">
        <v>0</v>
      </c>
      <c r="L172" s="5"/>
    </row>
    <row r="173" spans="3:12" x14ac:dyDescent="0.25">
      <c r="C173" s="225"/>
      <c r="D173" s="197" t="s">
        <v>40</v>
      </c>
      <c r="E173" s="99" t="s">
        <v>168</v>
      </c>
      <c r="F173" s="205">
        <v>14040</v>
      </c>
      <c r="G173" s="6"/>
      <c r="H173" s="6">
        <v>0</v>
      </c>
      <c r="I173" s="6">
        <v>0</v>
      </c>
      <c r="J173" s="6"/>
      <c r="K173" s="6">
        <v>0</v>
      </c>
      <c r="L173" s="5"/>
    </row>
    <row r="174" spans="3:12" x14ac:dyDescent="0.25">
      <c r="C174" s="225"/>
      <c r="D174" s="197" t="s">
        <v>154</v>
      </c>
      <c r="E174" s="99" t="s">
        <v>171</v>
      </c>
      <c r="F174" s="6">
        <v>0</v>
      </c>
      <c r="G174" s="204">
        <v>50000</v>
      </c>
      <c r="H174" s="6">
        <v>0</v>
      </c>
      <c r="I174" s="6">
        <v>0</v>
      </c>
      <c r="J174" s="6"/>
      <c r="K174" s="6">
        <v>0</v>
      </c>
      <c r="L174" s="5"/>
    </row>
    <row r="175" spans="3:12" x14ac:dyDescent="0.25">
      <c r="C175" s="225"/>
      <c r="D175" s="197" t="s">
        <v>145</v>
      </c>
      <c r="E175" s="99" t="s">
        <v>171</v>
      </c>
      <c r="F175" s="6">
        <v>0</v>
      </c>
      <c r="G175" s="204">
        <v>50000</v>
      </c>
      <c r="H175" s="6">
        <v>0</v>
      </c>
      <c r="I175" s="6">
        <v>0</v>
      </c>
      <c r="J175" s="6"/>
      <c r="K175" s="6">
        <v>0</v>
      </c>
      <c r="L175" s="5"/>
    </row>
    <row r="176" spans="3:12" x14ac:dyDescent="0.25">
      <c r="C176" s="225"/>
      <c r="D176" s="197"/>
      <c r="E176" s="99"/>
      <c r="F176" s="6">
        <v>0</v>
      </c>
      <c r="G176" s="6">
        <v>0</v>
      </c>
      <c r="H176" s="6">
        <v>0</v>
      </c>
      <c r="I176" s="6">
        <v>0</v>
      </c>
      <c r="J176" s="6"/>
      <c r="K176" s="6">
        <v>0</v>
      </c>
      <c r="L176" s="5"/>
    </row>
    <row r="177" spans="3:12" x14ac:dyDescent="0.25">
      <c r="C177" s="225"/>
      <c r="D177" s="197"/>
      <c r="E177" s="99"/>
      <c r="F177" s="6">
        <v>0</v>
      </c>
      <c r="G177" s="6">
        <v>0</v>
      </c>
      <c r="H177" s="6">
        <v>0</v>
      </c>
      <c r="I177" s="6">
        <v>0</v>
      </c>
      <c r="J177" s="6"/>
      <c r="K177" s="6">
        <v>0</v>
      </c>
      <c r="L177" s="5"/>
    </row>
    <row r="178" spans="3:12" x14ac:dyDescent="0.25">
      <c r="C178" s="225"/>
      <c r="D178" s="197"/>
      <c r="E178" s="99"/>
      <c r="F178" s="6">
        <v>0</v>
      </c>
      <c r="G178" s="6">
        <v>0</v>
      </c>
      <c r="H178" s="6">
        <v>0</v>
      </c>
      <c r="I178" s="6">
        <v>0</v>
      </c>
      <c r="J178" s="6"/>
      <c r="K178" s="6">
        <v>0</v>
      </c>
      <c r="L178" s="5"/>
    </row>
    <row r="179" spans="3:12" x14ac:dyDescent="0.25">
      <c r="C179" s="225"/>
      <c r="D179" s="197"/>
      <c r="E179" s="99"/>
      <c r="F179" s="6">
        <v>0</v>
      </c>
      <c r="G179" s="6">
        <v>0</v>
      </c>
      <c r="H179" s="6">
        <v>0</v>
      </c>
      <c r="I179" s="6">
        <v>0</v>
      </c>
      <c r="J179" s="6"/>
      <c r="K179" s="6">
        <v>0</v>
      </c>
      <c r="L179" s="5"/>
    </row>
    <row r="180" spans="3:12" x14ac:dyDescent="0.25">
      <c r="C180" s="225"/>
      <c r="D180" s="197"/>
      <c r="E180" s="99"/>
      <c r="F180" s="6">
        <v>0</v>
      </c>
      <c r="G180" s="6">
        <v>0</v>
      </c>
      <c r="H180" s="6">
        <v>0</v>
      </c>
      <c r="I180" s="6">
        <v>0</v>
      </c>
      <c r="J180" s="6"/>
      <c r="K180" s="6">
        <v>0</v>
      </c>
      <c r="L180" s="5"/>
    </row>
    <row r="181" spans="3:12" x14ac:dyDescent="0.25">
      <c r="C181" s="225"/>
      <c r="D181" s="197"/>
      <c r="E181" s="99"/>
      <c r="F181" s="6">
        <v>0</v>
      </c>
      <c r="G181" s="6">
        <v>0</v>
      </c>
      <c r="H181" s="6">
        <v>0</v>
      </c>
      <c r="I181" s="6">
        <v>0</v>
      </c>
      <c r="J181" s="6"/>
      <c r="K181" s="6">
        <v>0</v>
      </c>
      <c r="L181" s="5"/>
    </row>
    <row r="182" spans="3:12" x14ac:dyDescent="0.25">
      <c r="C182" s="225"/>
      <c r="D182" s="197"/>
      <c r="E182" s="99"/>
      <c r="F182" s="6">
        <v>0</v>
      </c>
      <c r="G182" s="6">
        <v>0</v>
      </c>
      <c r="H182" s="6">
        <v>0</v>
      </c>
      <c r="I182" s="6">
        <v>0</v>
      </c>
      <c r="J182" s="6"/>
      <c r="K182" s="6">
        <v>0</v>
      </c>
      <c r="L182" s="206">
        <f>SUM(F168+F169+F170+G171+F172+F173)</f>
        <v>232880</v>
      </c>
    </row>
    <row r="183" spans="3:12" x14ac:dyDescent="0.25">
      <c r="C183" s="226"/>
      <c r="D183" s="197"/>
      <c r="E183" s="99"/>
      <c r="F183" s="6">
        <v>0</v>
      </c>
      <c r="G183" s="6">
        <v>0</v>
      </c>
      <c r="H183" s="6">
        <v>0</v>
      </c>
      <c r="I183" s="6">
        <v>0</v>
      </c>
      <c r="J183" s="6"/>
      <c r="K183" s="6">
        <v>0</v>
      </c>
      <c r="L183" s="207">
        <f>SUM(G174+G175)</f>
        <v>100000</v>
      </c>
    </row>
    <row r="184" spans="3:12" x14ac:dyDescent="0.25">
      <c r="C184" s="101"/>
      <c r="D184" s="117"/>
      <c r="E184" s="102" t="s">
        <v>27</v>
      </c>
      <c r="F184" s="33">
        <f>SUM(F168:F183)</f>
        <v>177880</v>
      </c>
      <c r="G184" s="33">
        <f>SUM(G170:G183)</f>
        <v>155000</v>
      </c>
      <c r="H184" s="33">
        <f>SUM(H168:H183)</f>
        <v>0</v>
      </c>
      <c r="I184" s="33">
        <f>SUM(I168:I183)</f>
        <v>0</v>
      </c>
      <c r="J184" s="33">
        <f>SUM(J168:J183)</f>
        <v>0</v>
      </c>
      <c r="K184" s="33">
        <f>SUM(F184:J184)-J184</f>
        <v>332880</v>
      </c>
      <c r="L184" s="16"/>
    </row>
    <row r="185" spans="3:12" x14ac:dyDescent="0.25">
      <c r="C185" s="224">
        <v>11</v>
      </c>
      <c r="D185" s="197" t="s">
        <v>34</v>
      </c>
      <c r="E185" s="99" t="s">
        <v>168</v>
      </c>
      <c r="F185" s="201">
        <v>10000</v>
      </c>
      <c r="G185" s="6">
        <v>0</v>
      </c>
      <c r="H185" s="6">
        <v>0</v>
      </c>
      <c r="I185" s="6">
        <v>0</v>
      </c>
      <c r="J185" s="6"/>
      <c r="K185" s="6">
        <v>0</v>
      </c>
      <c r="L185" s="5"/>
    </row>
    <row r="186" spans="3:12" x14ac:dyDescent="0.25">
      <c r="C186" s="225"/>
      <c r="D186" s="197" t="s">
        <v>15</v>
      </c>
      <c r="E186" s="99" t="s">
        <v>168</v>
      </c>
      <c r="F186" s="201">
        <v>63100</v>
      </c>
      <c r="G186" s="6">
        <v>0</v>
      </c>
      <c r="H186" s="6">
        <v>0</v>
      </c>
      <c r="I186" s="6">
        <v>0</v>
      </c>
      <c r="J186" s="6"/>
      <c r="K186" s="6">
        <v>0</v>
      </c>
      <c r="L186" s="5"/>
    </row>
    <row r="187" spans="3:12" x14ac:dyDescent="0.25">
      <c r="C187" s="225"/>
      <c r="D187" s="197" t="s">
        <v>124</v>
      </c>
      <c r="E187" s="99" t="s">
        <v>168</v>
      </c>
      <c r="F187" s="201">
        <v>109200</v>
      </c>
      <c r="G187" s="6">
        <v>0</v>
      </c>
      <c r="H187" s="6">
        <v>0</v>
      </c>
      <c r="I187" s="6">
        <v>0</v>
      </c>
      <c r="J187" s="6"/>
      <c r="K187" s="6">
        <v>0</v>
      </c>
      <c r="L187" s="5"/>
    </row>
    <row r="188" spans="3:12" x14ac:dyDescent="0.25">
      <c r="C188" s="225"/>
      <c r="D188" s="197" t="s">
        <v>37</v>
      </c>
      <c r="E188" s="99" t="s">
        <v>183</v>
      </c>
      <c r="F188" s="6">
        <v>0</v>
      </c>
      <c r="G188" s="201">
        <v>10000</v>
      </c>
      <c r="H188" s="6">
        <v>0</v>
      </c>
      <c r="I188" s="6"/>
      <c r="J188" s="6"/>
      <c r="K188" s="6">
        <v>0</v>
      </c>
      <c r="L188" s="5"/>
    </row>
    <row r="189" spans="3:12" x14ac:dyDescent="0.25">
      <c r="C189" s="225"/>
      <c r="D189" s="197" t="s">
        <v>22</v>
      </c>
      <c r="E189" s="99" t="s">
        <v>168</v>
      </c>
      <c r="F189" s="201">
        <v>124600</v>
      </c>
      <c r="G189" s="6">
        <v>0</v>
      </c>
      <c r="H189" s="6">
        <v>0</v>
      </c>
      <c r="I189" s="6">
        <v>0</v>
      </c>
      <c r="J189" s="6"/>
      <c r="K189" s="6">
        <v>0</v>
      </c>
      <c r="L189" s="5"/>
    </row>
    <row r="190" spans="3:12" x14ac:dyDescent="0.25">
      <c r="C190" s="225"/>
      <c r="D190" s="197" t="s">
        <v>124</v>
      </c>
      <c r="E190" s="99" t="s">
        <v>168</v>
      </c>
      <c r="F190" s="201">
        <v>40200</v>
      </c>
      <c r="G190" s="6">
        <v>0</v>
      </c>
      <c r="H190" s="6">
        <v>0</v>
      </c>
      <c r="I190" s="6">
        <v>0</v>
      </c>
      <c r="J190" s="6"/>
      <c r="K190" s="6">
        <v>0</v>
      </c>
      <c r="L190" s="5"/>
    </row>
    <row r="191" spans="3:12" x14ac:dyDescent="0.25">
      <c r="C191" s="225"/>
      <c r="D191" s="197" t="s">
        <v>37</v>
      </c>
      <c r="E191" s="99" t="s">
        <v>169</v>
      </c>
      <c r="F191" s="6">
        <v>0</v>
      </c>
      <c r="G191" s="201">
        <v>65000</v>
      </c>
      <c r="H191" s="6">
        <v>0</v>
      </c>
      <c r="I191" s="6">
        <v>0</v>
      </c>
      <c r="J191" s="6"/>
      <c r="K191" s="6">
        <v>0</v>
      </c>
      <c r="L191" s="5"/>
    </row>
    <row r="192" spans="3:12" x14ac:dyDescent="0.25">
      <c r="C192" s="225"/>
      <c r="D192" s="197" t="s">
        <v>19</v>
      </c>
      <c r="E192" s="99" t="s">
        <v>168</v>
      </c>
      <c r="F192" s="204">
        <v>75978</v>
      </c>
      <c r="G192" s="6">
        <v>0</v>
      </c>
      <c r="H192" s="6">
        <v>0</v>
      </c>
      <c r="I192" s="6">
        <v>0</v>
      </c>
      <c r="J192" s="6"/>
      <c r="K192" s="6">
        <v>0</v>
      </c>
      <c r="L192" s="5"/>
    </row>
    <row r="193" spans="3:12" x14ac:dyDescent="0.25">
      <c r="C193" s="225"/>
      <c r="D193" s="197" t="s">
        <v>106</v>
      </c>
      <c r="E193" s="99" t="s">
        <v>168</v>
      </c>
      <c r="F193" s="204">
        <v>22850</v>
      </c>
      <c r="G193" s="6">
        <v>0</v>
      </c>
      <c r="H193" s="6">
        <v>0</v>
      </c>
      <c r="I193" s="6">
        <v>0</v>
      </c>
      <c r="J193" s="6"/>
      <c r="K193" s="6">
        <v>0</v>
      </c>
      <c r="L193" s="5"/>
    </row>
    <row r="194" spans="3:12" x14ac:dyDescent="0.25">
      <c r="C194" s="225"/>
      <c r="D194" s="197" t="s">
        <v>40</v>
      </c>
      <c r="E194" s="99" t="s">
        <v>168</v>
      </c>
      <c r="F194" s="204">
        <v>21380</v>
      </c>
      <c r="G194" s="6">
        <v>0</v>
      </c>
      <c r="H194" s="6">
        <v>0</v>
      </c>
      <c r="I194" s="6">
        <v>0</v>
      </c>
      <c r="J194" s="6"/>
      <c r="K194" s="6">
        <v>0</v>
      </c>
      <c r="L194" s="5"/>
    </row>
    <row r="195" spans="3:12" x14ac:dyDescent="0.25">
      <c r="C195" s="225"/>
      <c r="D195" s="197" t="s">
        <v>145</v>
      </c>
      <c r="E195" s="99" t="s">
        <v>171</v>
      </c>
      <c r="F195" s="6">
        <v>0</v>
      </c>
      <c r="G195" s="208">
        <v>55000</v>
      </c>
      <c r="H195" s="6">
        <v>0</v>
      </c>
      <c r="I195" s="6">
        <v>0</v>
      </c>
      <c r="J195" s="6"/>
      <c r="K195" s="6">
        <v>0</v>
      </c>
      <c r="L195" s="5"/>
    </row>
    <row r="196" spans="3:12" x14ac:dyDescent="0.25">
      <c r="C196" s="225"/>
      <c r="D196" s="197"/>
      <c r="E196" s="99" t="s">
        <v>171</v>
      </c>
      <c r="F196" s="6">
        <v>0</v>
      </c>
      <c r="G196" s="208">
        <v>55000</v>
      </c>
      <c r="H196" s="6">
        <v>0</v>
      </c>
      <c r="I196" s="6">
        <v>0</v>
      </c>
      <c r="J196" s="6"/>
      <c r="K196" s="6">
        <v>0</v>
      </c>
      <c r="L196" s="5"/>
    </row>
    <row r="197" spans="3:12" x14ac:dyDescent="0.25">
      <c r="C197" s="225"/>
      <c r="D197" s="197"/>
      <c r="E197" s="99"/>
      <c r="F197" s="6">
        <v>0</v>
      </c>
      <c r="G197" s="6">
        <v>0</v>
      </c>
      <c r="H197" s="6">
        <v>0</v>
      </c>
      <c r="I197" s="6">
        <v>0</v>
      </c>
      <c r="J197" s="6"/>
      <c r="K197" s="6">
        <v>0</v>
      </c>
      <c r="L197" s="5"/>
    </row>
    <row r="198" spans="3:12" x14ac:dyDescent="0.25">
      <c r="C198" s="225"/>
      <c r="D198" s="197"/>
      <c r="E198" s="99"/>
      <c r="F198" s="6">
        <v>0</v>
      </c>
      <c r="G198" s="6">
        <v>0</v>
      </c>
      <c r="H198" s="6">
        <v>0</v>
      </c>
      <c r="I198" s="6">
        <v>0</v>
      </c>
      <c r="J198" s="6"/>
      <c r="K198" s="6">
        <v>0</v>
      </c>
      <c r="L198" s="5"/>
    </row>
    <row r="199" spans="3:12" x14ac:dyDescent="0.25">
      <c r="C199" s="225"/>
      <c r="D199" s="197"/>
      <c r="E199" s="99"/>
      <c r="F199" s="6">
        <v>0</v>
      </c>
      <c r="G199" s="6">
        <v>0</v>
      </c>
      <c r="H199" s="6">
        <v>0</v>
      </c>
      <c r="I199" s="6">
        <v>0</v>
      </c>
      <c r="J199" s="6"/>
      <c r="K199" s="6">
        <v>0</v>
      </c>
      <c r="L199" s="198">
        <f>SUM(F185:G191)</f>
        <v>422100</v>
      </c>
    </row>
    <row r="200" spans="3:12" x14ac:dyDescent="0.25">
      <c r="C200" s="225"/>
      <c r="D200" s="197"/>
      <c r="E200" s="99"/>
      <c r="F200" s="6">
        <v>0</v>
      </c>
      <c r="G200" s="6">
        <v>0</v>
      </c>
      <c r="H200" s="6">
        <v>0</v>
      </c>
      <c r="I200" s="6">
        <v>0</v>
      </c>
      <c r="J200" s="6"/>
      <c r="K200" s="6">
        <v>0</v>
      </c>
      <c r="L200" s="207">
        <f>SUM(F192+F193+F194)</f>
        <v>120208</v>
      </c>
    </row>
    <row r="201" spans="3:12" x14ac:dyDescent="0.25">
      <c r="C201" s="225"/>
      <c r="D201" s="197"/>
      <c r="E201" s="99"/>
      <c r="F201" s="6">
        <v>0</v>
      </c>
      <c r="G201" s="6">
        <v>0</v>
      </c>
      <c r="H201" s="6">
        <v>0</v>
      </c>
      <c r="I201" s="6">
        <v>0</v>
      </c>
      <c r="J201" s="6"/>
      <c r="K201" s="6">
        <v>0</v>
      </c>
      <c r="L201" s="5"/>
    </row>
    <row r="202" spans="3:12" x14ac:dyDescent="0.25">
      <c r="C202" s="101"/>
      <c r="D202" s="117"/>
      <c r="E202" s="102" t="s">
        <v>27</v>
      </c>
      <c r="F202" s="33">
        <f>SUM(F185:F201)</f>
        <v>467308</v>
      </c>
      <c r="G202" s="33">
        <f>SUM(G185:G201)</f>
        <v>185000</v>
      </c>
      <c r="H202" s="33">
        <f>SUM(H185:H201)</f>
        <v>0</v>
      </c>
      <c r="I202" s="33">
        <f>SUM(I185:I201)</f>
        <v>0</v>
      </c>
      <c r="J202" s="33">
        <f>SUM(J185:J201)</f>
        <v>0</v>
      </c>
      <c r="K202" s="33">
        <f>SUM(F202:J202)-J202</f>
        <v>652308</v>
      </c>
      <c r="L202" s="16"/>
    </row>
    <row r="203" spans="3:12" x14ac:dyDescent="0.25">
      <c r="C203" s="224">
        <v>12</v>
      </c>
      <c r="D203" s="197" t="s">
        <v>40</v>
      </c>
      <c r="E203" s="99" t="s">
        <v>168</v>
      </c>
      <c r="F203" s="205">
        <v>4440</v>
      </c>
      <c r="G203" s="6">
        <v>0</v>
      </c>
      <c r="H203" s="6">
        <v>0</v>
      </c>
      <c r="I203" s="6">
        <v>0</v>
      </c>
      <c r="J203" s="6"/>
      <c r="K203" s="6">
        <v>0</v>
      </c>
      <c r="L203" s="5"/>
    </row>
    <row r="204" spans="3:12" x14ac:dyDescent="0.25">
      <c r="C204" s="225"/>
      <c r="D204" s="197" t="s">
        <v>23</v>
      </c>
      <c r="E204" s="99" t="s">
        <v>168</v>
      </c>
      <c r="F204" s="205">
        <v>55100</v>
      </c>
      <c r="G204" s="6">
        <v>0</v>
      </c>
      <c r="H204" s="6">
        <v>0</v>
      </c>
      <c r="I204" s="6">
        <v>0</v>
      </c>
      <c r="J204" s="6"/>
      <c r="K204" s="6">
        <v>0</v>
      </c>
      <c r="L204" s="5"/>
    </row>
    <row r="205" spans="3:12" x14ac:dyDescent="0.25">
      <c r="C205" s="225"/>
      <c r="D205" s="197" t="s">
        <v>15</v>
      </c>
      <c r="E205" s="99" t="s">
        <v>168</v>
      </c>
      <c r="F205" s="205">
        <v>33550</v>
      </c>
      <c r="G205" s="6">
        <v>0</v>
      </c>
      <c r="H205" s="6"/>
      <c r="I205" s="6">
        <v>0</v>
      </c>
      <c r="J205" s="6"/>
      <c r="K205" s="6">
        <v>0</v>
      </c>
      <c r="L205" s="5"/>
    </row>
    <row r="206" spans="3:12" x14ac:dyDescent="0.25">
      <c r="C206" s="225"/>
      <c r="D206" s="99" t="s">
        <v>109</v>
      </c>
      <c r="E206" s="210" t="s">
        <v>184</v>
      </c>
      <c r="F206" s="6">
        <v>0</v>
      </c>
      <c r="G206" s="6">
        <v>0</v>
      </c>
      <c r="H206" s="6">
        <v>29382</v>
      </c>
      <c r="I206" s="6">
        <v>0</v>
      </c>
      <c r="J206" s="6"/>
      <c r="K206" s="6">
        <v>0</v>
      </c>
      <c r="L206" s="5"/>
    </row>
    <row r="207" spans="3:12" x14ac:dyDescent="0.25">
      <c r="C207" s="225"/>
      <c r="D207" s="197" t="s">
        <v>119</v>
      </c>
      <c r="E207" s="99" t="s">
        <v>168</v>
      </c>
      <c r="F207" s="205">
        <v>33162</v>
      </c>
      <c r="G207" s="6">
        <v>0</v>
      </c>
      <c r="H207" s="6">
        <v>0</v>
      </c>
      <c r="I207" s="6">
        <v>0</v>
      </c>
      <c r="J207" s="6"/>
      <c r="K207" s="6">
        <v>0</v>
      </c>
      <c r="L207" s="5"/>
    </row>
    <row r="208" spans="3:12" x14ac:dyDescent="0.25">
      <c r="C208" s="225"/>
      <c r="D208" s="197" t="s">
        <v>139</v>
      </c>
      <c r="E208" s="99" t="s">
        <v>168</v>
      </c>
      <c r="F208" s="205">
        <v>10000</v>
      </c>
      <c r="G208" s="6">
        <v>0</v>
      </c>
      <c r="H208" s="6">
        <v>0</v>
      </c>
      <c r="I208" s="6">
        <v>0</v>
      </c>
      <c r="J208" s="6"/>
      <c r="K208" s="6">
        <v>0</v>
      </c>
      <c r="L208" s="5"/>
    </row>
    <row r="209" spans="3:12" x14ac:dyDescent="0.25">
      <c r="C209" s="225"/>
      <c r="D209" s="197" t="s">
        <v>34</v>
      </c>
      <c r="E209" s="99" t="s">
        <v>168</v>
      </c>
      <c r="F209" s="205">
        <v>10000</v>
      </c>
      <c r="G209" s="6">
        <v>0</v>
      </c>
      <c r="H209" s="6">
        <v>0</v>
      </c>
      <c r="I209" s="6">
        <v>0</v>
      </c>
      <c r="J209" s="6"/>
      <c r="K209" s="6">
        <v>0</v>
      </c>
      <c r="L209" s="5"/>
    </row>
    <row r="210" spans="3:12" x14ac:dyDescent="0.25">
      <c r="C210" s="225"/>
      <c r="D210" s="197" t="s">
        <v>19</v>
      </c>
      <c r="E210" s="99" t="s">
        <v>168</v>
      </c>
      <c r="F210" s="205">
        <v>13520</v>
      </c>
      <c r="G210" s="6">
        <v>0</v>
      </c>
      <c r="H210" s="6">
        <v>0</v>
      </c>
      <c r="I210" s="6">
        <v>0</v>
      </c>
      <c r="J210" s="6"/>
      <c r="K210" s="6">
        <v>0</v>
      </c>
      <c r="L210" s="5"/>
    </row>
    <row r="211" spans="3:12" x14ac:dyDescent="0.25">
      <c r="C211" s="225"/>
      <c r="D211" s="197" t="s">
        <v>40</v>
      </c>
      <c r="E211" s="99" t="s">
        <v>168</v>
      </c>
      <c r="F211" s="205">
        <v>15790</v>
      </c>
      <c r="G211" s="6">
        <v>0</v>
      </c>
      <c r="H211" s="6">
        <v>0</v>
      </c>
      <c r="I211" s="6">
        <v>0</v>
      </c>
      <c r="J211" s="6"/>
      <c r="K211" s="6">
        <v>0</v>
      </c>
      <c r="L211" s="5"/>
    </row>
    <row r="212" spans="3:12" x14ac:dyDescent="0.25">
      <c r="C212" s="225"/>
      <c r="D212" s="197" t="s">
        <v>124</v>
      </c>
      <c r="E212" s="99" t="s">
        <v>168</v>
      </c>
      <c r="F212" s="205">
        <v>57000</v>
      </c>
      <c r="G212" s="6"/>
      <c r="H212" s="6">
        <v>0</v>
      </c>
      <c r="I212" s="6">
        <v>0</v>
      </c>
      <c r="J212" s="6"/>
      <c r="K212" s="6">
        <v>0</v>
      </c>
      <c r="L212" s="5"/>
    </row>
    <row r="213" spans="3:12" x14ac:dyDescent="0.25">
      <c r="C213" s="225"/>
      <c r="D213" s="197" t="s">
        <v>145</v>
      </c>
      <c r="E213" s="99" t="s">
        <v>169</v>
      </c>
      <c r="F213" s="6">
        <v>0</v>
      </c>
      <c r="G213" s="205">
        <v>55000</v>
      </c>
      <c r="H213" s="6">
        <v>0</v>
      </c>
      <c r="I213" s="6">
        <v>0</v>
      </c>
      <c r="J213" s="6"/>
      <c r="K213" s="6">
        <v>0</v>
      </c>
      <c r="L213" s="5"/>
    </row>
    <row r="214" spans="3:12" x14ac:dyDescent="0.25">
      <c r="C214" s="225"/>
      <c r="D214" s="197" t="s">
        <v>44</v>
      </c>
      <c r="E214" s="99" t="s">
        <v>171</v>
      </c>
      <c r="F214" s="6">
        <v>0</v>
      </c>
      <c r="G214" s="200">
        <v>55000</v>
      </c>
      <c r="H214" s="6">
        <v>0</v>
      </c>
      <c r="I214" s="6">
        <v>0</v>
      </c>
      <c r="J214" s="6"/>
      <c r="K214" s="6">
        <v>0</v>
      </c>
      <c r="L214" s="5"/>
    </row>
    <row r="215" spans="3:12" x14ac:dyDescent="0.25">
      <c r="C215" s="225"/>
      <c r="D215" s="197" t="s">
        <v>22</v>
      </c>
      <c r="E215" s="99" t="s">
        <v>168</v>
      </c>
      <c r="F215" s="200">
        <v>84700</v>
      </c>
      <c r="G215" s="6">
        <v>0</v>
      </c>
      <c r="H215" s="6">
        <v>0</v>
      </c>
      <c r="I215" s="6">
        <v>0</v>
      </c>
      <c r="J215" s="6"/>
      <c r="K215" s="6">
        <v>0</v>
      </c>
      <c r="L215" s="5"/>
    </row>
    <row r="216" spans="3:12" x14ac:dyDescent="0.25">
      <c r="C216" s="225"/>
      <c r="D216" s="197" t="s">
        <v>101</v>
      </c>
      <c r="E216" s="99" t="s">
        <v>185</v>
      </c>
      <c r="F216" s="6">
        <v>0</v>
      </c>
      <c r="G216" s="6">
        <v>0</v>
      </c>
      <c r="H216" s="6">
        <v>0</v>
      </c>
      <c r="I216" s="211">
        <v>405000</v>
      </c>
      <c r="J216" s="6"/>
      <c r="K216" s="6">
        <v>0</v>
      </c>
      <c r="L216" s="5"/>
    </row>
    <row r="217" spans="3:12" x14ac:dyDescent="0.25">
      <c r="C217" s="225"/>
      <c r="D217" s="197"/>
      <c r="E217" s="99"/>
      <c r="F217" s="6">
        <v>0</v>
      </c>
      <c r="G217" s="6">
        <v>0</v>
      </c>
      <c r="H217" s="6">
        <v>0</v>
      </c>
      <c r="I217" s="6">
        <v>0</v>
      </c>
      <c r="J217" s="6"/>
      <c r="K217" s="6">
        <v>0</v>
      </c>
      <c r="L217" s="5"/>
    </row>
    <row r="218" spans="3:12" x14ac:dyDescent="0.25">
      <c r="C218" s="225"/>
      <c r="D218" s="197"/>
      <c r="E218" s="99"/>
      <c r="F218" s="6">
        <v>0</v>
      </c>
      <c r="G218" s="6">
        <v>0</v>
      </c>
      <c r="H218" s="6">
        <v>0</v>
      </c>
      <c r="I218" s="6">
        <v>0</v>
      </c>
      <c r="J218" s="6"/>
      <c r="K218" s="6">
        <v>0</v>
      </c>
      <c r="L218" s="5"/>
    </row>
    <row r="219" spans="3:12" x14ac:dyDescent="0.25">
      <c r="C219" s="225"/>
      <c r="D219" s="197"/>
      <c r="E219" s="99"/>
      <c r="F219" s="6">
        <v>0</v>
      </c>
      <c r="G219" s="6">
        <v>0</v>
      </c>
      <c r="H219" s="6">
        <v>0</v>
      </c>
      <c r="I219" s="6">
        <v>0</v>
      </c>
      <c r="J219" s="6"/>
      <c r="K219" s="6">
        <v>0</v>
      </c>
      <c r="L219" s="5"/>
    </row>
    <row r="220" spans="3:12" x14ac:dyDescent="0.25">
      <c r="C220" s="225"/>
      <c r="D220" s="197"/>
      <c r="E220" s="99"/>
      <c r="F220" s="6">
        <v>0</v>
      </c>
      <c r="G220" s="6">
        <v>0</v>
      </c>
      <c r="H220" s="6">
        <v>0</v>
      </c>
      <c r="I220" s="6">
        <v>0</v>
      </c>
      <c r="J220" s="6"/>
      <c r="K220" s="6">
        <v>0</v>
      </c>
      <c r="L220" s="108">
        <f>SUM(F203+F204+F205+H206+F207+F208+F209+F210+F211+F212+G213)</f>
        <v>316944</v>
      </c>
    </row>
    <row r="221" spans="3:12" x14ac:dyDescent="0.25">
      <c r="C221" s="225"/>
      <c r="D221" s="197"/>
      <c r="E221" s="99"/>
      <c r="F221" s="6">
        <v>0</v>
      </c>
      <c r="G221" s="6">
        <v>0</v>
      </c>
      <c r="H221" s="6">
        <v>0</v>
      </c>
      <c r="I221" s="6">
        <v>0</v>
      </c>
      <c r="J221" s="6"/>
      <c r="K221" s="6">
        <v>0</v>
      </c>
      <c r="L221" s="199">
        <f>SUM(G214)+F215</f>
        <v>139700</v>
      </c>
    </row>
    <row r="222" spans="3:12" x14ac:dyDescent="0.25">
      <c r="C222" s="101"/>
      <c r="D222" s="117"/>
      <c r="E222" s="102" t="s">
        <v>27</v>
      </c>
      <c r="F222" s="33">
        <f>SUM(F203:F221)</f>
        <v>317262</v>
      </c>
      <c r="G222" s="33">
        <f>SUM(G203:G221)</f>
        <v>110000</v>
      </c>
      <c r="H222" s="33">
        <f>SUM(H203:H221)</f>
        <v>29382</v>
      </c>
      <c r="I222" s="33">
        <f>SUM(I203:I221)</f>
        <v>405000</v>
      </c>
      <c r="J222" s="33">
        <f>SUM(J203:J221)</f>
        <v>0</v>
      </c>
      <c r="K222" s="33">
        <f>SUM(F222:J222)-J222</f>
        <v>861644</v>
      </c>
      <c r="L222" s="16">
        <f>L220+L221</f>
        <v>456644</v>
      </c>
    </row>
    <row r="223" spans="3:12" x14ac:dyDescent="0.25">
      <c r="C223" s="224">
        <v>13</v>
      </c>
      <c r="D223" s="197" t="s">
        <v>38</v>
      </c>
      <c r="E223" s="99" t="s">
        <v>168</v>
      </c>
      <c r="F223" s="205">
        <v>359327</v>
      </c>
      <c r="G223" s="6">
        <v>0</v>
      </c>
      <c r="H223" s="6">
        <v>0</v>
      </c>
      <c r="I223" s="6">
        <v>0</v>
      </c>
      <c r="J223" s="6"/>
      <c r="K223" s="6">
        <v>0</v>
      </c>
      <c r="L223" s="5"/>
    </row>
    <row r="224" spans="3:12" x14ac:dyDescent="0.25">
      <c r="C224" s="225"/>
      <c r="D224" s="197" t="s">
        <v>124</v>
      </c>
      <c r="E224" s="99" t="s">
        <v>168</v>
      </c>
      <c r="F224" s="205">
        <v>62000</v>
      </c>
      <c r="G224" s="6">
        <v>0</v>
      </c>
      <c r="H224" s="6">
        <v>0</v>
      </c>
      <c r="I224" s="6">
        <v>0</v>
      </c>
      <c r="J224" s="6"/>
      <c r="K224" s="6">
        <v>0</v>
      </c>
      <c r="L224" s="5"/>
    </row>
    <row r="225" spans="3:12" x14ac:dyDescent="0.25">
      <c r="C225" s="225"/>
      <c r="D225" s="99" t="s">
        <v>186</v>
      </c>
      <c r="E225" s="99" t="s">
        <v>168</v>
      </c>
      <c r="F225" s="211">
        <v>105000</v>
      </c>
      <c r="G225" s="6">
        <v>0</v>
      </c>
      <c r="H225" s="6">
        <v>0</v>
      </c>
      <c r="I225" s="6">
        <v>0</v>
      </c>
      <c r="J225" s="6"/>
      <c r="K225" s="6">
        <v>0</v>
      </c>
      <c r="L225" s="5"/>
    </row>
    <row r="226" spans="3:12" x14ac:dyDescent="0.25">
      <c r="C226" s="225"/>
      <c r="D226" s="99" t="s">
        <v>19</v>
      </c>
      <c r="E226" s="99" t="s">
        <v>168</v>
      </c>
      <c r="F226" s="211">
        <v>51730</v>
      </c>
      <c r="G226" s="6">
        <v>0</v>
      </c>
      <c r="H226" s="6">
        <v>0</v>
      </c>
      <c r="I226" s="6">
        <v>0</v>
      </c>
      <c r="J226" s="6"/>
      <c r="K226" s="6">
        <v>0</v>
      </c>
      <c r="L226" s="5"/>
    </row>
    <row r="227" spans="3:12" x14ac:dyDescent="0.25">
      <c r="C227" s="225"/>
      <c r="D227" s="197" t="s">
        <v>145</v>
      </c>
      <c r="E227" s="99" t="s">
        <v>169</v>
      </c>
      <c r="F227" s="212"/>
      <c r="G227" s="205">
        <v>50000</v>
      </c>
      <c r="H227" s="6">
        <v>0</v>
      </c>
      <c r="I227" s="6">
        <v>0</v>
      </c>
      <c r="J227" s="6"/>
      <c r="K227" s="6">
        <v>0</v>
      </c>
      <c r="L227" s="5"/>
    </row>
    <row r="228" spans="3:12" x14ac:dyDescent="0.25">
      <c r="C228" s="225"/>
      <c r="D228" s="197" t="s">
        <v>106</v>
      </c>
      <c r="E228" s="99" t="s">
        <v>168</v>
      </c>
      <c r="F228" s="205">
        <v>19850</v>
      </c>
      <c r="G228" s="6">
        <v>0</v>
      </c>
      <c r="H228" s="6">
        <v>0</v>
      </c>
      <c r="I228" s="6">
        <v>0</v>
      </c>
      <c r="J228" s="6"/>
      <c r="K228" s="6">
        <v>0</v>
      </c>
      <c r="L228" s="5"/>
    </row>
    <row r="229" spans="3:12" x14ac:dyDescent="0.25">
      <c r="C229" s="225"/>
      <c r="D229" s="197" t="s">
        <v>19</v>
      </c>
      <c r="E229" s="99" t="s">
        <v>168</v>
      </c>
      <c r="F229" s="205">
        <v>3890</v>
      </c>
      <c r="G229" s="6">
        <v>0</v>
      </c>
      <c r="H229" s="6">
        <v>0</v>
      </c>
      <c r="I229" s="6">
        <v>0</v>
      </c>
      <c r="J229" s="6"/>
      <c r="K229" s="6">
        <v>0</v>
      </c>
      <c r="L229" s="5"/>
    </row>
    <row r="230" spans="3:12" x14ac:dyDescent="0.25">
      <c r="C230" s="225"/>
      <c r="D230" s="99" t="s">
        <v>189</v>
      </c>
      <c r="E230" s="99" t="s">
        <v>168</v>
      </c>
      <c r="F230" s="200">
        <v>1500</v>
      </c>
      <c r="G230" s="6">
        <v>0</v>
      </c>
      <c r="H230" s="6">
        <v>0</v>
      </c>
      <c r="I230" s="6">
        <v>0</v>
      </c>
      <c r="J230" s="6"/>
      <c r="K230" s="6">
        <v>0</v>
      </c>
      <c r="L230" s="5"/>
    </row>
    <row r="231" spans="3:12" x14ac:dyDescent="0.25">
      <c r="C231" s="225"/>
      <c r="D231" s="197" t="s">
        <v>40</v>
      </c>
      <c r="E231" s="99" t="s">
        <v>168</v>
      </c>
      <c r="F231" s="200">
        <v>2800</v>
      </c>
      <c r="G231" s="6">
        <v>0</v>
      </c>
      <c r="H231" s="6">
        <v>0</v>
      </c>
      <c r="I231" s="6">
        <v>0</v>
      </c>
      <c r="J231" s="6"/>
      <c r="K231" s="6">
        <v>0</v>
      </c>
      <c r="L231" s="5"/>
    </row>
    <row r="232" spans="3:12" x14ac:dyDescent="0.25">
      <c r="C232" s="225"/>
      <c r="D232" s="197" t="s">
        <v>44</v>
      </c>
      <c r="E232" s="15" t="s">
        <v>171</v>
      </c>
      <c r="F232" s="6">
        <v>0</v>
      </c>
      <c r="G232" s="200">
        <v>55000</v>
      </c>
      <c r="H232" s="6">
        <v>0</v>
      </c>
      <c r="I232" s="6">
        <v>0</v>
      </c>
      <c r="J232" s="6"/>
      <c r="K232" s="6">
        <v>0</v>
      </c>
      <c r="L232" s="5"/>
    </row>
    <row r="233" spans="3:12" x14ac:dyDescent="0.25">
      <c r="C233" s="225"/>
      <c r="D233" s="197"/>
      <c r="E233" s="99"/>
      <c r="F233" s="6">
        <v>0</v>
      </c>
      <c r="G233" s="6">
        <v>0</v>
      </c>
      <c r="H233" s="6">
        <v>0</v>
      </c>
      <c r="I233" s="6">
        <v>0</v>
      </c>
      <c r="J233" s="6"/>
      <c r="K233" s="6">
        <v>0</v>
      </c>
      <c r="L233" s="5"/>
    </row>
    <row r="234" spans="3:12" x14ac:dyDescent="0.25">
      <c r="C234" s="225"/>
      <c r="D234" s="197"/>
      <c r="E234" s="99"/>
      <c r="F234" s="6">
        <v>0</v>
      </c>
      <c r="G234" s="6">
        <v>0</v>
      </c>
      <c r="H234" s="6">
        <v>0</v>
      </c>
      <c r="I234" s="6">
        <v>0</v>
      </c>
      <c r="J234" s="6"/>
      <c r="K234" s="6">
        <v>0</v>
      </c>
      <c r="L234" s="5"/>
    </row>
    <row r="235" spans="3:12" x14ac:dyDescent="0.25">
      <c r="C235" s="225"/>
      <c r="D235" s="197"/>
      <c r="E235" s="99"/>
      <c r="F235" s="6">
        <v>0</v>
      </c>
      <c r="G235" s="6">
        <v>0</v>
      </c>
      <c r="H235" s="6">
        <v>0</v>
      </c>
      <c r="I235" s="6">
        <v>0</v>
      </c>
      <c r="J235" s="6"/>
      <c r="K235" s="6">
        <v>0</v>
      </c>
      <c r="L235" s="5"/>
    </row>
    <row r="236" spans="3:12" x14ac:dyDescent="0.25">
      <c r="C236" s="225"/>
      <c r="D236" s="197"/>
      <c r="E236" s="99"/>
      <c r="F236" s="6">
        <v>0</v>
      </c>
      <c r="G236" s="6">
        <v>0</v>
      </c>
      <c r="H236" s="6">
        <v>0</v>
      </c>
      <c r="I236" s="6">
        <v>0</v>
      </c>
      <c r="J236" s="6"/>
      <c r="K236" s="6">
        <v>0</v>
      </c>
      <c r="L236" s="5"/>
    </row>
    <row r="237" spans="3:12" x14ac:dyDescent="0.25">
      <c r="C237" s="225"/>
      <c r="D237" s="197"/>
      <c r="E237" s="99"/>
      <c r="F237" s="6">
        <v>0</v>
      </c>
      <c r="G237" s="6">
        <v>0</v>
      </c>
      <c r="H237" s="6">
        <v>0</v>
      </c>
      <c r="I237" s="6">
        <v>0</v>
      </c>
      <c r="J237" s="6"/>
      <c r="K237" s="6">
        <v>0</v>
      </c>
      <c r="L237" s="5"/>
    </row>
    <row r="238" spans="3:12" x14ac:dyDescent="0.25">
      <c r="C238" s="225"/>
      <c r="D238" s="197"/>
      <c r="E238" s="99"/>
      <c r="F238" s="6">
        <v>0</v>
      </c>
      <c r="G238" s="6">
        <v>0</v>
      </c>
      <c r="H238" s="6">
        <v>0</v>
      </c>
      <c r="I238" s="6">
        <v>0</v>
      </c>
      <c r="J238" s="6"/>
      <c r="K238" s="6">
        <v>0</v>
      </c>
      <c r="L238" s="108">
        <f>SUM(F223+F224+G227+F228+F229)</f>
        <v>495067</v>
      </c>
    </row>
    <row r="239" spans="3:12" x14ac:dyDescent="0.25">
      <c r="C239" s="225"/>
      <c r="D239" s="197"/>
      <c r="E239" s="99"/>
      <c r="F239" s="6">
        <v>0</v>
      </c>
      <c r="G239" s="6">
        <v>0</v>
      </c>
      <c r="H239" s="6">
        <v>0</v>
      </c>
      <c r="I239" s="6">
        <v>0</v>
      </c>
      <c r="J239" s="6"/>
      <c r="K239" s="6">
        <v>0</v>
      </c>
      <c r="L239" s="199">
        <f>SUM(F230:F231)+G232</f>
        <v>59300</v>
      </c>
    </row>
    <row r="240" spans="3:12" x14ac:dyDescent="0.25">
      <c r="C240" s="101"/>
      <c r="D240" s="117"/>
      <c r="E240" s="102" t="s">
        <v>27</v>
      </c>
      <c r="F240" s="33">
        <f>SUM(F223:F239)</f>
        <v>606097</v>
      </c>
      <c r="G240" s="33">
        <f>SUM(G223:G239)</f>
        <v>105000</v>
      </c>
      <c r="H240" s="33">
        <f>SUM(H223:H239)</f>
        <v>0</v>
      </c>
      <c r="I240" s="33">
        <f>SUM(I223:I239)</f>
        <v>0</v>
      </c>
      <c r="J240" s="33">
        <f>SUM(J223:J239)</f>
        <v>0</v>
      </c>
      <c r="K240" s="33">
        <f>SUM(F240:J240)-J240</f>
        <v>711097</v>
      </c>
      <c r="L240" s="16">
        <f>L238+L239</f>
        <v>554367</v>
      </c>
    </row>
    <row r="241" spans="3:12" x14ac:dyDescent="0.25">
      <c r="C241" s="224">
        <v>14</v>
      </c>
      <c r="D241" s="197" t="s">
        <v>124</v>
      </c>
      <c r="E241" s="15" t="s">
        <v>168</v>
      </c>
      <c r="F241" s="201">
        <v>67200</v>
      </c>
      <c r="G241" s="6">
        <v>0</v>
      </c>
      <c r="H241" s="6">
        <v>0</v>
      </c>
      <c r="I241" s="6">
        <v>0</v>
      </c>
      <c r="J241" s="6"/>
      <c r="K241" s="6">
        <v>0</v>
      </c>
      <c r="L241" s="5"/>
    </row>
    <row r="242" spans="3:12" x14ac:dyDescent="0.25">
      <c r="C242" s="225"/>
      <c r="D242" s="197" t="s">
        <v>34</v>
      </c>
      <c r="E242" s="99" t="s">
        <v>168</v>
      </c>
      <c r="F242" s="201">
        <v>10000</v>
      </c>
      <c r="G242" s="6">
        <v>0</v>
      </c>
      <c r="H242" s="6">
        <v>0</v>
      </c>
      <c r="I242" s="6">
        <v>0</v>
      </c>
      <c r="J242" s="6"/>
      <c r="K242" s="6">
        <v>0</v>
      </c>
      <c r="L242" s="5"/>
    </row>
    <row r="243" spans="3:12" x14ac:dyDescent="0.25">
      <c r="C243" s="225"/>
      <c r="D243" s="197" t="s">
        <v>23</v>
      </c>
      <c r="E243" s="99" t="s">
        <v>168</v>
      </c>
      <c r="F243" s="201">
        <v>51300</v>
      </c>
      <c r="G243" s="6">
        <v>0</v>
      </c>
      <c r="H243" s="6">
        <v>0</v>
      </c>
      <c r="I243" s="6">
        <v>0</v>
      </c>
      <c r="J243" s="6"/>
      <c r="K243" s="6">
        <v>0</v>
      </c>
      <c r="L243" s="5"/>
    </row>
    <row r="244" spans="3:12" x14ac:dyDescent="0.25">
      <c r="C244" s="225"/>
      <c r="D244" s="197" t="s">
        <v>105</v>
      </c>
      <c r="E244" s="99" t="s">
        <v>168</v>
      </c>
      <c r="F244" s="201">
        <v>11600</v>
      </c>
      <c r="G244" s="6">
        <v>0</v>
      </c>
      <c r="H244" s="6">
        <v>0</v>
      </c>
      <c r="I244" s="6">
        <v>0</v>
      </c>
      <c r="J244" s="6"/>
      <c r="K244" s="6">
        <v>0</v>
      </c>
      <c r="L244" s="5"/>
    </row>
    <row r="245" spans="3:12" x14ac:dyDescent="0.25">
      <c r="C245" s="225"/>
      <c r="D245" s="99" t="s">
        <v>191</v>
      </c>
      <c r="E245" s="99" t="s">
        <v>190</v>
      </c>
      <c r="F245" s="201">
        <v>64000</v>
      </c>
      <c r="G245" s="6">
        <v>0</v>
      </c>
      <c r="H245" s="6">
        <v>0</v>
      </c>
      <c r="I245" s="6">
        <v>0</v>
      </c>
      <c r="J245" s="6"/>
      <c r="K245" s="6">
        <v>0</v>
      </c>
      <c r="L245" s="5"/>
    </row>
    <row r="246" spans="3:12" x14ac:dyDescent="0.25">
      <c r="C246" s="225"/>
      <c r="D246" s="197" t="s">
        <v>22</v>
      </c>
      <c r="E246" s="99" t="s">
        <v>168</v>
      </c>
      <c r="F246" s="201">
        <v>65800</v>
      </c>
      <c r="G246" s="6">
        <v>0</v>
      </c>
      <c r="H246" s="6">
        <v>0</v>
      </c>
      <c r="I246" s="6">
        <v>0</v>
      </c>
      <c r="J246" s="6"/>
      <c r="K246" s="6">
        <v>0</v>
      </c>
      <c r="L246" s="5"/>
    </row>
    <row r="247" spans="3:12" x14ac:dyDescent="0.25">
      <c r="C247" s="225"/>
      <c r="D247" s="197" t="s">
        <v>37</v>
      </c>
      <c r="E247" s="99" t="s">
        <v>169</v>
      </c>
      <c r="F247" s="6">
        <v>0</v>
      </c>
      <c r="G247" s="201">
        <v>50000</v>
      </c>
      <c r="H247" s="6">
        <v>0</v>
      </c>
      <c r="I247" s="6">
        <v>0</v>
      </c>
      <c r="J247" s="6"/>
      <c r="K247" s="6">
        <v>0</v>
      </c>
      <c r="L247" s="5"/>
    </row>
    <row r="248" spans="3:12" x14ac:dyDescent="0.25">
      <c r="C248" s="225"/>
      <c r="D248" s="197" t="s">
        <v>19</v>
      </c>
      <c r="E248" s="99" t="s">
        <v>168</v>
      </c>
      <c r="F248" s="201">
        <v>36936</v>
      </c>
      <c r="G248" s="6">
        <v>0</v>
      </c>
      <c r="H248" s="6">
        <v>0</v>
      </c>
      <c r="I248" s="6">
        <v>0</v>
      </c>
      <c r="J248" s="6"/>
      <c r="K248" s="6">
        <v>0</v>
      </c>
      <c r="L248" s="5"/>
    </row>
    <row r="249" spans="3:12" x14ac:dyDescent="0.25">
      <c r="C249" s="225"/>
      <c r="D249" s="197" t="s">
        <v>44</v>
      </c>
      <c r="E249" s="99" t="s">
        <v>171</v>
      </c>
      <c r="F249" s="6">
        <v>0</v>
      </c>
      <c r="G249" s="200">
        <v>55000</v>
      </c>
      <c r="H249" s="6">
        <v>0</v>
      </c>
      <c r="I249" s="6">
        <v>0</v>
      </c>
      <c r="J249" s="6"/>
      <c r="K249" s="6">
        <v>0</v>
      </c>
      <c r="L249" s="5"/>
    </row>
    <row r="250" spans="3:12" x14ac:dyDescent="0.25">
      <c r="C250" s="225"/>
      <c r="D250" s="99" t="s">
        <v>194</v>
      </c>
      <c r="E250" s="99" t="s">
        <v>193</v>
      </c>
      <c r="F250" s="6">
        <v>0</v>
      </c>
      <c r="G250" s="6">
        <v>0</v>
      </c>
      <c r="H250" s="211">
        <v>72000</v>
      </c>
      <c r="I250" s="6">
        <v>0</v>
      </c>
      <c r="J250" s="6"/>
      <c r="K250" s="6">
        <v>0</v>
      </c>
      <c r="L250" s="5"/>
    </row>
    <row r="251" spans="3:12" x14ac:dyDescent="0.25">
      <c r="C251" s="225"/>
      <c r="D251" s="197"/>
      <c r="E251" s="99"/>
      <c r="F251" s="6">
        <v>0</v>
      </c>
      <c r="G251" s="6">
        <v>0</v>
      </c>
      <c r="H251" s="6">
        <v>0</v>
      </c>
      <c r="I251" s="6">
        <v>0</v>
      </c>
      <c r="J251" s="6"/>
      <c r="K251" s="6">
        <v>0</v>
      </c>
      <c r="L251" s="5"/>
    </row>
    <row r="252" spans="3:12" x14ac:dyDescent="0.25">
      <c r="C252" s="225"/>
      <c r="D252" s="197"/>
      <c r="E252" s="99"/>
      <c r="F252" s="6">
        <v>0</v>
      </c>
      <c r="G252" s="6">
        <v>0</v>
      </c>
      <c r="H252" s="6">
        <v>0</v>
      </c>
      <c r="I252" s="6">
        <v>0</v>
      </c>
      <c r="J252" s="6"/>
      <c r="K252" s="6">
        <v>0</v>
      </c>
      <c r="L252" s="5"/>
    </row>
    <row r="253" spans="3:12" x14ac:dyDescent="0.25">
      <c r="C253" s="225"/>
      <c r="D253" s="197"/>
      <c r="E253" s="99"/>
      <c r="F253" s="6">
        <v>0</v>
      </c>
      <c r="G253" s="6">
        <v>0</v>
      </c>
      <c r="H253" s="6">
        <v>0</v>
      </c>
      <c r="I253" s="6">
        <v>0</v>
      </c>
      <c r="J253" s="6"/>
      <c r="K253" s="6">
        <v>0</v>
      </c>
      <c r="L253" s="5"/>
    </row>
    <row r="254" spans="3:12" x14ac:dyDescent="0.25">
      <c r="C254" s="225"/>
      <c r="D254" s="197"/>
      <c r="E254" s="99"/>
      <c r="F254" s="6">
        <v>0</v>
      </c>
      <c r="G254" s="6">
        <v>0</v>
      </c>
      <c r="H254" s="6">
        <v>0</v>
      </c>
      <c r="I254" s="6">
        <v>0</v>
      </c>
      <c r="J254" s="6"/>
      <c r="K254" s="6">
        <v>0</v>
      </c>
      <c r="L254" s="5"/>
    </row>
    <row r="255" spans="3:12" x14ac:dyDescent="0.25">
      <c r="C255" s="225"/>
      <c r="D255" s="197"/>
      <c r="E255" s="99"/>
      <c r="F255" s="6">
        <v>0</v>
      </c>
      <c r="G255" s="6">
        <v>0</v>
      </c>
      <c r="H255" s="6">
        <v>0</v>
      </c>
      <c r="I255" s="6">
        <v>0</v>
      </c>
      <c r="J255" s="6"/>
      <c r="K255" s="6">
        <v>0</v>
      </c>
      <c r="L255" s="5"/>
    </row>
    <row r="256" spans="3:12" x14ac:dyDescent="0.25">
      <c r="C256" s="225"/>
      <c r="D256" s="197"/>
      <c r="E256" s="99"/>
      <c r="F256" s="6">
        <v>0</v>
      </c>
      <c r="G256" s="6">
        <v>0</v>
      </c>
      <c r="H256" s="6">
        <v>0</v>
      </c>
      <c r="I256" s="6">
        <v>0</v>
      </c>
      <c r="J256" s="6"/>
      <c r="K256" s="6">
        <v>0</v>
      </c>
      <c r="L256" s="198">
        <f>SUM(F241:G248)</f>
        <v>356836</v>
      </c>
    </row>
    <row r="257" spans="3:12" x14ac:dyDescent="0.25">
      <c r="C257" s="225"/>
      <c r="D257" s="197"/>
      <c r="E257" s="99"/>
      <c r="F257" s="6">
        <v>0</v>
      </c>
      <c r="G257" s="6">
        <v>0</v>
      </c>
      <c r="H257" s="6">
        <v>0</v>
      </c>
      <c r="I257" s="6">
        <v>0</v>
      </c>
      <c r="J257" s="6"/>
      <c r="K257" s="6">
        <v>0</v>
      </c>
      <c r="L257" s="199">
        <f>SUM(G249)</f>
        <v>55000</v>
      </c>
    </row>
    <row r="258" spans="3:12" x14ac:dyDescent="0.25">
      <c r="C258" s="225"/>
      <c r="D258" s="197"/>
      <c r="E258" s="99"/>
      <c r="F258" s="6">
        <v>0</v>
      </c>
      <c r="G258" s="6">
        <v>0</v>
      </c>
      <c r="H258" s="6">
        <v>0</v>
      </c>
      <c r="I258" s="6">
        <v>0</v>
      </c>
      <c r="J258" s="6"/>
      <c r="K258" s="6">
        <v>0</v>
      </c>
      <c r="L258" s="108">
        <f>L256+L257</f>
        <v>411836</v>
      </c>
    </row>
    <row r="259" spans="3:12" x14ac:dyDescent="0.25">
      <c r="C259" s="101"/>
      <c r="D259" s="117"/>
      <c r="E259" s="102" t="s">
        <v>27</v>
      </c>
      <c r="F259" s="33">
        <f>SUM(F241:F258)</f>
        <v>306836</v>
      </c>
      <c r="G259" s="33">
        <f>SUM(G241:G258)</f>
        <v>105000</v>
      </c>
      <c r="H259" s="33">
        <f>SUM(H241:H258)</f>
        <v>72000</v>
      </c>
      <c r="I259" s="33">
        <f>SUM(I241:I258)</f>
        <v>0</v>
      </c>
      <c r="J259" s="33">
        <f>SUM(J241:J258)</f>
        <v>0</v>
      </c>
      <c r="K259" s="33">
        <f>SUM(F259:J259)-J259</f>
        <v>483836</v>
      </c>
      <c r="L259" s="16"/>
    </row>
    <row r="260" spans="3:12" x14ac:dyDescent="0.25">
      <c r="C260" s="224">
        <v>15</v>
      </c>
      <c r="D260" s="197" t="s">
        <v>34</v>
      </c>
      <c r="E260" s="15" t="s">
        <v>168</v>
      </c>
      <c r="F260" s="202">
        <v>10000</v>
      </c>
      <c r="G260" s="6">
        <v>0</v>
      </c>
      <c r="H260" s="6">
        <v>0</v>
      </c>
      <c r="I260" s="6">
        <v>0</v>
      </c>
      <c r="J260" s="6"/>
      <c r="K260" s="6">
        <v>0</v>
      </c>
      <c r="L260" s="5"/>
    </row>
    <row r="261" spans="3:12" x14ac:dyDescent="0.25">
      <c r="C261" s="225"/>
      <c r="D261" s="197" t="s">
        <v>124</v>
      </c>
      <c r="E261" s="15" t="s">
        <v>168</v>
      </c>
      <c r="F261" s="202">
        <v>26900</v>
      </c>
      <c r="G261" s="6">
        <v>0</v>
      </c>
      <c r="H261" s="6">
        <v>0</v>
      </c>
      <c r="I261" s="6">
        <v>0</v>
      </c>
      <c r="J261" s="6"/>
      <c r="K261" s="6">
        <v>0</v>
      </c>
      <c r="L261" s="5"/>
    </row>
    <row r="262" spans="3:12" x14ac:dyDescent="0.25">
      <c r="C262" s="225"/>
      <c r="D262" s="197" t="s">
        <v>40</v>
      </c>
      <c r="E262" s="99" t="s">
        <v>192</v>
      </c>
      <c r="F262" s="202">
        <v>14800</v>
      </c>
      <c r="G262" s="6">
        <v>0</v>
      </c>
      <c r="H262" s="6">
        <v>0</v>
      </c>
      <c r="I262" s="6">
        <v>0</v>
      </c>
      <c r="J262" s="6"/>
      <c r="K262" s="6">
        <v>0</v>
      </c>
      <c r="L262" s="5"/>
    </row>
    <row r="263" spans="3:12" x14ac:dyDescent="0.25">
      <c r="C263" s="225"/>
      <c r="D263" s="197" t="s">
        <v>139</v>
      </c>
      <c r="E263" s="99" t="s">
        <v>168</v>
      </c>
      <c r="F263" s="202">
        <v>10000</v>
      </c>
      <c r="G263" s="6">
        <v>0</v>
      </c>
      <c r="H263" s="6">
        <v>0</v>
      </c>
      <c r="I263" s="6">
        <v>0</v>
      </c>
      <c r="J263" s="6"/>
      <c r="K263" s="6">
        <v>0</v>
      </c>
      <c r="L263" s="5"/>
    </row>
    <row r="264" spans="3:12" x14ac:dyDescent="0.25">
      <c r="C264" s="225"/>
      <c r="D264" s="197" t="s">
        <v>37</v>
      </c>
      <c r="E264" s="99" t="s">
        <v>169</v>
      </c>
      <c r="F264" s="6"/>
      <c r="G264" s="202">
        <v>50000</v>
      </c>
      <c r="H264" s="6">
        <v>0</v>
      </c>
      <c r="I264" s="6">
        <v>0</v>
      </c>
      <c r="J264" s="6"/>
      <c r="K264" s="6">
        <v>0</v>
      </c>
      <c r="L264" s="5"/>
    </row>
    <row r="265" spans="3:12" x14ac:dyDescent="0.25">
      <c r="C265" s="225"/>
      <c r="D265" s="197" t="s">
        <v>119</v>
      </c>
      <c r="E265" s="99" t="s">
        <v>168</v>
      </c>
      <c r="F265" s="200">
        <v>49800</v>
      </c>
      <c r="G265" s="6">
        <v>0</v>
      </c>
      <c r="H265" s="6">
        <v>0</v>
      </c>
      <c r="I265" s="6">
        <v>0</v>
      </c>
      <c r="J265" s="6"/>
      <c r="K265" s="6">
        <v>0</v>
      </c>
      <c r="L265" s="5"/>
    </row>
    <row r="266" spans="3:12" x14ac:dyDescent="0.25">
      <c r="C266" s="225"/>
      <c r="D266" s="197" t="s">
        <v>44</v>
      </c>
      <c r="E266" s="99" t="s">
        <v>171</v>
      </c>
      <c r="F266" s="6">
        <v>0</v>
      </c>
      <c r="G266" s="200">
        <v>55000</v>
      </c>
      <c r="H266" s="6">
        <v>0</v>
      </c>
      <c r="I266" s="6">
        <v>0</v>
      </c>
      <c r="J266" s="6"/>
      <c r="K266" s="6">
        <v>0</v>
      </c>
      <c r="L266" s="5"/>
    </row>
    <row r="267" spans="3:12" x14ac:dyDescent="0.25">
      <c r="C267" s="225"/>
      <c r="D267" s="197"/>
      <c r="E267" s="99"/>
      <c r="F267" s="6">
        <v>0</v>
      </c>
      <c r="G267" s="6">
        <v>0</v>
      </c>
      <c r="H267" s="6">
        <v>0</v>
      </c>
      <c r="I267" s="6">
        <v>0</v>
      </c>
      <c r="J267" s="6"/>
      <c r="K267" s="6">
        <v>0</v>
      </c>
      <c r="L267" s="5"/>
    </row>
    <row r="268" spans="3:12" x14ac:dyDescent="0.25">
      <c r="C268" s="225"/>
      <c r="D268" s="197"/>
      <c r="E268" s="99"/>
      <c r="F268" s="6">
        <v>0</v>
      </c>
      <c r="G268" s="6">
        <v>0</v>
      </c>
      <c r="H268" s="6">
        <v>0</v>
      </c>
      <c r="I268" s="6">
        <v>0</v>
      </c>
      <c r="J268" s="6"/>
      <c r="K268" s="6">
        <v>0</v>
      </c>
      <c r="L268" s="5"/>
    </row>
    <row r="269" spans="3:12" x14ac:dyDescent="0.25">
      <c r="C269" s="225"/>
      <c r="D269" s="197"/>
      <c r="E269" s="99"/>
      <c r="F269" s="6">
        <v>0</v>
      </c>
      <c r="G269" s="6">
        <v>0</v>
      </c>
      <c r="H269" s="6">
        <v>0</v>
      </c>
      <c r="I269" s="6">
        <v>0</v>
      </c>
      <c r="J269" s="6"/>
      <c r="K269" s="6">
        <v>0</v>
      </c>
      <c r="L269" s="5"/>
    </row>
    <row r="270" spans="3:12" x14ac:dyDescent="0.25">
      <c r="C270" s="225"/>
      <c r="D270" s="197"/>
      <c r="E270" s="99"/>
      <c r="F270" s="6">
        <v>0</v>
      </c>
      <c r="G270" s="6">
        <v>0</v>
      </c>
      <c r="H270" s="6">
        <v>0</v>
      </c>
      <c r="I270" s="6">
        <v>0</v>
      </c>
      <c r="J270" s="6"/>
      <c r="K270" s="6">
        <v>0</v>
      </c>
      <c r="L270" s="5"/>
    </row>
    <row r="271" spans="3:12" x14ac:dyDescent="0.25">
      <c r="C271" s="225"/>
      <c r="D271" s="197"/>
      <c r="E271" s="99"/>
      <c r="F271" s="6">
        <v>0</v>
      </c>
      <c r="G271" s="6">
        <v>0</v>
      </c>
      <c r="H271" s="6">
        <v>0</v>
      </c>
      <c r="I271" s="6">
        <v>0</v>
      </c>
      <c r="J271" s="6"/>
      <c r="K271" s="6">
        <v>0</v>
      </c>
      <c r="L271" s="5"/>
    </row>
    <row r="272" spans="3:12" x14ac:dyDescent="0.25">
      <c r="C272" s="225"/>
      <c r="D272" s="197"/>
      <c r="E272" s="99"/>
      <c r="F272" s="6">
        <v>0</v>
      </c>
      <c r="G272" s="6">
        <v>0</v>
      </c>
      <c r="H272" s="6">
        <v>0</v>
      </c>
      <c r="I272" s="6">
        <v>0</v>
      </c>
      <c r="J272" s="6"/>
      <c r="K272" s="6">
        <v>0</v>
      </c>
      <c r="L272" s="5"/>
    </row>
    <row r="273" spans="3:12" x14ac:dyDescent="0.25">
      <c r="C273" s="225"/>
      <c r="D273" s="197"/>
      <c r="E273" s="99"/>
      <c r="F273" s="6">
        <v>0</v>
      </c>
      <c r="G273" s="6">
        <v>0</v>
      </c>
      <c r="H273" s="6">
        <v>0</v>
      </c>
      <c r="I273" s="6">
        <v>0</v>
      </c>
      <c r="J273" s="6"/>
      <c r="K273" s="6">
        <v>0</v>
      </c>
      <c r="L273" s="5"/>
    </row>
    <row r="274" spans="3:12" x14ac:dyDescent="0.25">
      <c r="C274" s="225"/>
      <c r="D274" s="197"/>
      <c r="E274" s="99"/>
      <c r="F274" s="6">
        <v>0</v>
      </c>
      <c r="G274" s="6">
        <v>0</v>
      </c>
      <c r="H274" s="6">
        <v>0</v>
      </c>
      <c r="I274" s="6">
        <v>0</v>
      </c>
      <c r="J274" s="6"/>
      <c r="K274" s="6">
        <v>0</v>
      </c>
      <c r="L274" s="5"/>
    </row>
    <row r="275" spans="3:12" x14ac:dyDescent="0.25">
      <c r="C275" s="225"/>
      <c r="D275" s="197"/>
      <c r="E275" s="99"/>
      <c r="F275" s="6">
        <v>0</v>
      </c>
      <c r="G275" s="6">
        <v>0</v>
      </c>
      <c r="H275" s="6">
        <v>0</v>
      </c>
      <c r="I275" s="6">
        <v>0</v>
      </c>
      <c r="J275" s="6"/>
      <c r="K275" s="6">
        <v>0</v>
      </c>
      <c r="L275" s="5"/>
    </row>
    <row r="276" spans="3:12" x14ac:dyDescent="0.25">
      <c r="C276" s="225"/>
      <c r="D276" s="197"/>
      <c r="E276" s="99"/>
      <c r="F276" s="6">
        <v>0</v>
      </c>
      <c r="G276" s="6">
        <v>0</v>
      </c>
      <c r="H276" s="6">
        <v>0</v>
      </c>
      <c r="I276" s="6">
        <v>0</v>
      </c>
      <c r="J276" s="6"/>
      <c r="K276" s="6">
        <v>0</v>
      </c>
      <c r="L276" s="203">
        <f>SUM(F260:G264)</f>
        <v>111700</v>
      </c>
    </row>
    <row r="277" spans="3:12" x14ac:dyDescent="0.25">
      <c r="C277" s="225"/>
      <c r="D277" s="197"/>
      <c r="E277" s="99"/>
      <c r="F277" s="6">
        <v>0</v>
      </c>
      <c r="G277" s="6">
        <v>0</v>
      </c>
      <c r="H277" s="6">
        <v>0</v>
      </c>
      <c r="I277" s="6">
        <v>0</v>
      </c>
      <c r="J277" s="6"/>
      <c r="K277" s="6">
        <v>0</v>
      </c>
      <c r="L277" s="199">
        <f>SUM(F265)+G266</f>
        <v>104800</v>
      </c>
    </row>
    <row r="278" spans="3:12" x14ac:dyDescent="0.25">
      <c r="C278" s="101"/>
      <c r="D278" s="117"/>
      <c r="E278" s="102" t="s">
        <v>27</v>
      </c>
      <c r="F278" s="33">
        <f>SUM(F260:F277)</f>
        <v>111500</v>
      </c>
      <c r="G278" s="33">
        <f>SUM(G260:G277)</f>
        <v>105000</v>
      </c>
      <c r="H278" s="33">
        <f>SUM(H260:H277)</f>
        <v>0</v>
      </c>
      <c r="I278" s="33">
        <f>SUM(I260:I277)</f>
        <v>0</v>
      </c>
      <c r="J278" s="33">
        <f>SUM(J260:J277)</f>
        <v>0</v>
      </c>
      <c r="K278" s="33">
        <f>SUM(F278:J278)-J278</f>
        <v>216500</v>
      </c>
      <c r="L278" s="16">
        <f>L276+L277</f>
        <v>216500</v>
      </c>
    </row>
    <row r="279" spans="3:12" x14ac:dyDescent="0.25">
      <c r="C279" s="224">
        <v>16</v>
      </c>
      <c r="D279" s="197" t="s">
        <v>124</v>
      </c>
      <c r="E279" s="15" t="s">
        <v>168</v>
      </c>
      <c r="F279" s="202">
        <v>71700</v>
      </c>
      <c r="G279" s="6">
        <v>0</v>
      </c>
      <c r="H279" s="6">
        <v>0</v>
      </c>
      <c r="I279" s="6">
        <v>0</v>
      </c>
      <c r="J279" s="6"/>
      <c r="K279" s="6">
        <v>0</v>
      </c>
      <c r="L279" s="5"/>
    </row>
    <row r="280" spans="3:12" x14ac:dyDescent="0.25">
      <c r="C280" s="225"/>
      <c r="D280" s="197" t="s">
        <v>19</v>
      </c>
      <c r="E280" s="15" t="s">
        <v>168</v>
      </c>
      <c r="F280" s="202">
        <v>27700</v>
      </c>
      <c r="G280" s="6">
        <v>0</v>
      </c>
      <c r="H280" s="6">
        <v>0</v>
      </c>
      <c r="I280" s="6">
        <v>0</v>
      </c>
      <c r="J280" s="6"/>
      <c r="K280" s="6">
        <v>0</v>
      </c>
      <c r="L280" s="5"/>
    </row>
    <row r="281" spans="3:12" x14ac:dyDescent="0.25">
      <c r="C281" s="225"/>
      <c r="D281" s="197" t="s">
        <v>40</v>
      </c>
      <c r="E281" s="15" t="s">
        <v>168</v>
      </c>
      <c r="F281" s="202">
        <v>38780</v>
      </c>
      <c r="G281" s="6">
        <v>0</v>
      </c>
      <c r="H281" s="6">
        <v>0</v>
      </c>
      <c r="I281" s="6">
        <v>0</v>
      </c>
      <c r="J281" s="6"/>
      <c r="K281" s="6">
        <v>0</v>
      </c>
      <c r="L281" s="5"/>
    </row>
    <row r="282" spans="3:12" x14ac:dyDescent="0.25">
      <c r="C282" s="225"/>
      <c r="D282" s="197" t="s">
        <v>37</v>
      </c>
      <c r="E282" s="99" t="s">
        <v>169</v>
      </c>
      <c r="F282" s="6">
        <v>0</v>
      </c>
      <c r="G282" s="202">
        <v>50000</v>
      </c>
      <c r="H282" s="6">
        <v>0</v>
      </c>
      <c r="I282" s="6">
        <v>0</v>
      </c>
      <c r="J282" s="6"/>
      <c r="K282" s="6">
        <v>0</v>
      </c>
      <c r="L282" s="5"/>
    </row>
    <row r="283" spans="3:12" x14ac:dyDescent="0.25">
      <c r="C283" s="225"/>
      <c r="D283" s="197" t="s">
        <v>106</v>
      </c>
      <c r="E283" s="15" t="s">
        <v>168</v>
      </c>
      <c r="F283" s="202">
        <v>10890</v>
      </c>
      <c r="G283" s="6">
        <v>0</v>
      </c>
      <c r="H283" s="6">
        <v>0</v>
      </c>
      <c r="I283" s="6">
        <v>0</v>
      </c>
      <c r="J283" s="6"/>
      <c r="K283" s="6">
        <v>0</v>
      </c>
      <c r="L283" s="5"/>
    </row>
    <row r="284" spans="3:12" x14ac:dyDescent="0.25">
      <c r="C284" s="225"/>
      <c r="D284" s="197" t="s">
        <v>154</v>
      </c>
      <c r="E284" s="99" t="s">
        <v>171</v>
      </c>
      <c r="F284" s="6">
        <v>0</v>
      </c>
      <c r="G284" s="204">
        <v>50000</v>
      </c>
      <c r="H284" s="6">
        <v>0</v>
      </c>
      <c r="I284" s="6">
        <v>0</v>
      </c>
      <c r="J284" s="6"/>
      <c r="K284" s="6">
        <v>0</v>
      </c>
      <c r="L284" s="5"/>
    </row>
    <row r="285" spans="3:12" x14ac:dyDescent="0.25">
      <c r="C285" s="225"/>
      <c r="D285" s="197"/>
      <c r="E285" s="99" t="s">
        <v>171</v>
      </c>
      <c r="F285" s="6">
        <v>0</v>
      </c>
      <c r="G285" s="204">
        <v>50000</v>
      </c>
      <c r="H285" s="6">
        <v>0</v>
      </c>
      <c r="I285" s="6">
        <v>0</v>
      </c>
      <c r="J285" s="6"/>
      <c r="K285" s="6">
        <v>0</v>
      </c>
      <c r="L285" s="5"/>
    </row>
    <row r="286" spans="3:12" x14ac:dyDescent="0.25">
      <c r="C286" s="225"/>
      <c r="D286" s="197"/>
      <c r="E286" s="99"/>
      <c r="F286" s="6">
        <v>0</v>
      </c>
      <c r="G286" s="6">
        <v>0</v>
      </c>
      <c r="H286" s="6">
        <v>0</v>
      </c>
      <c r="I286" s="6">
        <v>0</v>
      </c>
      <c r="J286" s="6"/>
      <c r="K286" s="6">
        <v>0</v>
      </c>
      <c r="L286" s="5"/>
    </row>
    <row r="287" spans="3:12" x14ac:dyDescent="0.25">
      <c r="C287" s="225"/>
      <c r="D287" s="197"/>
      <c r="E287" s="99"/>
      <c r="F287" s="6">
        <v>0</v>
      </c>
      <c r="G287" s="6">
        <v>0</v>
      </c>
      <c r="H287" s="6">
        <v>0</v>
      </c>
      <c r="I287" s="6">
        <v>0</v>
      </c>
      <c r="J287" s="6"/>
      <c r="K287" s="6">
        <v>0</v>
      </c>
      <c r="L287" s="5"/>
    </row>
    <row r="288" spans="3:12" x14ac:dyDescent="0.25">
      <c r="C288" s="225"/>
      <c r="D288" s="197"/>
      <c r="E288" s="99"/>
      <c r="F288" s="6">
        <v>0</v>
      </c>
      <c r="G288" s="6">
        <v>0</v>
      </c>
      <c r="H288" s="6">
        <v>0</v>
      </c>
      <c r="I288" s="6">
        <v>0</v>
      </c>
      <c r="J288" s="6"/>
      <c r="K288" s="6">
        <v>0</v>
      </c>
      <c r="L288" s="5"/>
    </row>
    <row r="289" spans="3:12" x14ac:dyDescent="0.25">
      <c r="C289" s="225"/>
      <c r="D289" s="197"/>
      <c r="E289" s="99"/>
      <c r="F289" s="6">
        <v>0</v>
      </c>
      <c r="G289" s="6">
        <v>0</v>
      </c>
      <c r="H289" s="6">
        <v>0</v>
      </c>
      <c r="I289" s="6">
        <v>0</v>
      </c>
      <c r="J289" s="6"/>
      <c r="K289" s="6">
        <v>0</v>
      </c>
      <c r="L289" s="5"/>
    </row>
    <row r="290" spans="3:12" x14ac:dyDescent="0.25">
      <c r="C290" s="225"/>
      <c r="D290" s="197"/>
      <c r="E290" s="99"/>
      <c r="F290" s="6">
        <v>0</v>
      </c>
      <c r="G290" s="6">
        <v>0</v>
      </c>
      <c r="H290" s="6">
        <v>0</v>
      </c>
      <c r="I290" s="6">
        <v>0</v>
      </c>
      <c r="J290" s="6"/>
      <c r="K290" s="6">
        <v>0</v>
      </c>
      <c r="L290" s="5"/>
    </row>
    <row r="291" spans="3:12" x14ac:dyDescent="0.25">
      <c r="C291" s="225"/>
      <c r="D291" s="197"/>
      <c r="E291" s="99"/>
      <c r="F291" s="6">
        <v>0</v>
      </c>
      <c r="G291" s="6">
        <v>0</v>
      </c>
      <c r="H291" s="6">
        <v>0</v>
      </c>
      <c r="I291" s="6">
        <v>0</v>
      </c>
      <c r="J291" s="6"/>
      <c r="K291" s="6">
        <v>0</v>
      </c>
      <c r="L291" s="5"/>
    </row>
    <row r="292" spans="3:12" x14ac:dyDescent="0.25">
      <c r="C292" s="225"/>
      <c r="D292" s="197"/>
      <c r="E292" s="99"/>
      <c r="F292" s="6">
        <v>0</v>
      </c>
      <c r="G292" s="6">
        <v>0</v>
      </c>
      <c r="H292" s="6">
        <v>0</v>
      </c>
      <c r="I292" s="6">
        <v>0</v>
      </c>
      <c r="J292" s="6"/>
      <c r="K292" s="6">
        <v>0</v>
      </c>
      <c r="L292" s="5"/>
    </row>
    <row r="293" spans="3:12" x14ac:dyDescent="0.25">
      <c r="C293" s="225"/>
      <c r="D293" s="197"/>
      <c r="E293" s="99"/>
      <c r="F293" s="6">
        <v>0</v>
      </c>
      <c r="G293" s="6">
        <v>0</v>
      </c>
      <c r="H293" s="6">
        <v>0</v>
      </c>
      <c r="I293" s="6">
        <v>0</v>
      </c>
      <c r="J293" s="6"/>
      <c r="K293" s="6">
        <v>0</v>
      </c>
      <c r="L293" s="203">
        <f>SUM(F279:G283)</f>
        <v>199070</v>
      </c>
    </row>
    <row r="294" spans="3:12" x14ac:dyDescent="0.25">
      <c r="C294" s="225"/>
      <c r="D294" s="197"/>
      <c r="E294" s="99"/>
      <c r="F294" s="6">
        <v>0</v>
      </c>
      <c r="G294" s="6">
        <v>0</v>
      </c>
      <c r="H294" s="6">
        <v>0</v>
      </c>
      <c r="I294" s="6">
        <v>0</v>
      </c>
      <c r="J294" s="6"/>
      <c r="K294" s="6">
        <v>0</v>
      </c>
      <c r="L294" s="207">
        <f>SUM(G284+G285)</f>
        <v>100000</v>
      </c>
    </row>
    <row r="295" spans="3:12" x14ac:dyDescent="0.25">
      <c r="C295" s="225"/>
      <c r="D295" s="197"/>
      <c r="E295" s="99"/>
      <c r="F295" s="6">
        <v>0</v>
      </c>
      <c r="G295" s="6">
        <v>0</v>
      </c>
      <c r="H295" s="6">
        <v>0</v>
      </c>
      <c r="I295" s="6">
        <v>0</v>
      </c>
      <c r="J295" s="6"/>
      <c r="K295" s="6">
        <v>0</v>
      </c>
      <c r="L295" s="5"/>
    </row>
    <row r="296" spans="3:12" x14ac:dyDescent="0.25">
      <c r="C296" s="101"/>
      <c r="D296" s="117"/>
      <c r="E296" s="102" t="s">
        <v>27</v>
      </c>
      <c r="F296" s="33">
        <f>SUM(F279:F295)</f>
        <v>149070</v>
      </c>
      <c r="G296" s="33">
        <f>SUM(G279:G295)</f>
        <v>150000</v>
      </c>
      <c r="H296" s="33">
        <f>SUM(H279:H295)</f>
        <v>0</v>
      </c>
      <c r="I296" s="33">
        <f>SUM(I279:I295)</f>
        <v>0</v>
      </c>
      <c r="J296" s="33">
        <f>SUM(J279:J295)</f>
        <v>0</v>
      </c>
      <c r="K296" s="33">
        <f>SUM(F296:J296)-J296</f>
        <v>299070</v>
      </c>
      <c r="L296" s="16"/>
    </row>
    <row r="297" spans="3:12" x14ac:dyDescent="0.25">
      <c r="C297" s="224">
        <v>17</v>
      </c>
      <c r="D297" s="197" t="s">
        <v>124</v>
      </c>
      <c r="E297" s="99" t="s">
        <v>168</v>
      </c>
      <c r="F297" s="201">
        <v>45800</v>
      </c>
      <c r="G297" s="6">
        <v>0</v>
      </c>
      <c r="H297" s="6">
        <v>0</v>
      </c>
      <c r="I297" s="6">
        <v>0</v>
      </c>
      <c r="J297" s="6"/>
      <c r="K297" s="6">
        <v>0</v>
      </c>
      <c r="L297" s="5"/>
    </row>
    <row r="298" spans="3:12" x14ac:dyDescent="0.25">
      <c r="C298" s="225"/>
      <c r="D298" s="197" t="s">
        <v>37</v>
      </c>
      <c r="E298" s="99" t="s">
        <v>169</v>
      </c>
      <c r="F298" s="6">
        <v>0</v>
      </c>
      <c r="G298" s="201">
        <v>50000</v>
      </c>
      <c r="H298" s="6">
        <v>0</v>
      </c>
      <c r="I298" s="6">
        <v>0</v>
      </c>
      <c r="J298" s="6"/>
      <c r="K298" s="6">
        <v>0</v>
      </c>
      <c r="L298" s="5"/>
    </row>
    <row r="299" spans="3:12" x14ac:dyDescent="0.25">
      <c r="C299" s="225"/>
      <c r="D299" s="197" t="s">
        <v>19</v>
      </c>
      <c r="E299" s="99" t="s">
        <v>168</v>
      </c>
      <c r="F299" s="204">
        <v>17470</v>
      </c>
      <c r="G299" s="6">
        <v>0</v>
      </c>
      <c r="H299" s="6">
        <v>0</v>
      </c>
      <c r="I299" s="6">
        <v>0</v>
      </c>
      <c r="J299" s="6"/>
      <c r="K299" s="6">
        <v>0</v>
      </c>
      <c r="L299" s="5"/>
    </row>
    <row r="300" spans="3:12" x14ac:dyDescent="0.25">
      <c r="C300" s="225"/>
      <c r="D300" s="15" t="s">
        <v>195</v>
      </c>
      <c r="E300" s="99" t="s">
        <v>178</v>
      </c>
      <c r="F300" s="6">
        <v>0</v>
      </c>
      <c r="G300" s="6">
        <v>0</v>
      </c>
      <c r="H300" s="6">
        <v>0</v>
      </c>
      <c r="I300" s="204">
        <v>6000</v>
      </c>
      <c r="J300" s="6"/>
      <c r="K300" s="6">
        <v>0</v>
      </c>
      <c r="L300" s="5"/>
    </row>
    <row r="301" spans="3:12" x14ac:dyDescent="0.25">
      <c r="C301" s="225"/>
      <c r="D301" s="197" t="s">
        <v>154</v>
      </c>
      <c r="E301" s="99" t="s">
        <v>171</v>
      </c>
      <c r="F301" s="6">
        <v>0</v>
      </c>
      <c r="G301" s="204">
        <v>50000</v>
      </c>
      <c r="H301" s="6">
        <v>0</v>
      </c>
      <c r="I301" s="6">
        <v>0</v>
      </c>
      <c r="J301" s="6"/>
      <c r="K301" s="6">
        <v>0</v>
      </c>
      <c r="L301" s="5"/>
    </row>
    <row r="302" spans="3:12" x14ac:dyDescent="0.25">
      <c r="C302" s="225"/>
      <c r="D302" s="197" t="s">
        <v>145</v>
      </c>
      <c r="E302" s="99" t="s">
        <v>171</v>
      </c>
      <c r="F302" s="6">
        <v>0</v>
      </c>
      <c r="G302" s="204">
        <v>50000</v>
      </c>
      <c r="H302" s="6">
        <v>0</v>
      </c>
      <c r="I302" s="6">
        <v>0</v>
      </c>
      <c r="J302" s="6"/>
      <c r="K302" s="6">
        <v>0</v>
      </c>
      <c r="L302" s="5"/>
    </row>
    <row r="303" spans="3:12" x14ac:dyDescent="0.25">
      <c r="C303" s="225"/>
      <c r="D303" s="197"/>
      <c r="E303" s="15"/>
      <c r="F303" s="6">
        <v>0</v>
      </c>
      <c r="G303" s="6">
        <v>0</v>
      </c>
      <c r="H303" s="6">
        <v>0</v>
      </c>
      <c r="I303" s="6">
        <v>0</v>
      </c>
      <c r="J303" s="6"/>
      <c r="K303" s="6">
        <v>0</v>
      </c>
      <c r="L303" s="5"/>
    </row>
    <row r="304" spans="3:12" x14ac:dyDescent="0.25">
      <c r="C304" s="225"/>
      <c r="D304" s="197"/>
      <c r="E304" s="15"/>
      <c r="F304" s="6">
        <v>0</v>
      </c>
      <c r="G304" s="6">
        <v>0</v>
      </c>
      <c r="H304" s="6">
        <v>0</v>
      </c>
      <c r="I304" s="6">
        <v>0</v>
      </c>
      <c r="J304" s="6"/>
      <c r="K304" s="6">
        <v>0</v>
      </c>
      <c r="L304" s="5"/>
    </row>
    <row r="305" spans="3:12" x14ac:dyDescent="0.25">
      <c r="C305" s="225"/>
      <c r="D305" s="197"/>
      <c r="E305" s="15"/>
      <c r="F305" s="6">
        <v>0</v>
      </c>
      <c r="G305" s="6">
        <v>0</v>
      </c>
      <c r="H305" s="6">
        <v>0</v>
      </c>
      <c r="I305" s="6">
        <v>0</v>
      </c>
      <c r="J305" s="6"/>
      <c r="K305" s="6">
        <v>0</v>
      </c>
      <c r="L305" s="5"/>
    </row>
    <row r="306" spans="3:12" x14ac:dyDescent="0.25">
      <c r="C306" s="225"/>
      <c r="D306" s="197"/>
      <c r="E306" s="15"/>
      <c r="F306" s="6">
        <v>0</v>
      </c>
      <c r="G306" s="6">
        <v>0</v>
      </c>
      <c r="H306" s="6">
        <v>0</v>
      </c>
      <c r="I306" s="6">
        <v>0</v>
      </c>
      <c r="J306" s="6"/>
      <c r="K306" s="6">
        <v>0</v>
      </c>
      <c r="L306" s="5"/>
    </row>
    <row r="307" spans="3:12" x14ac:dyDescent="0.25">
      <c r="C307" s="225"/>
      <c r="D307" s="197"/>
      <c r="E307" s="99"/>
      <c r="F307" s="6">
        <v>0</v>
      </c>
      <c r="G307" s="6">
        <v>0</v>
      </c>
      <c r="H307" s="6">
        <v>0</v>
      </c>
      <c r="I307" s="6">
        <v>0</v>
      </c>
      <c r="J307" s="6"/>
      <c r="K307" s="6">
        <v>0</v>
      </c>
      <c r="L307" s="5"/>
    </row>
    <row r="308" spans="3:12" x14ac:dyDescent="0.25">
      <c r="C308" s="225"/>
      <c r="D308" s="197"/>
      <c r="E308" s="99"/>
      <c r="F308" s="6">
        <v>0</v>
      </c>
      <c r="G308" s="6">
        <v>0</v>
      </c>
      <c r="H308" s="6">
        <v>0</v>
      </c>
      <c r="I308" s="6">
        <v>0</v>
      </c>
      <c r="J308" s="6"/>
      <c r="K308" s="6">
        <v>0</v>
      </c>
      <c r="L308" s="5"/>
    </row>
    <row r="309" spans="3:12" x14ac:dyDescent="0.25">
      <c r="C309" s="225"/>
      <c r="D309" s="197"/>
      <c r="E309" s="99"/>
      <c r="F309" s="6">
        <v>0</v>
      </c>
      <c r="G309" s="6">
        <v>0</v>
      </c>
      <c r="H309" s="6">
        <v>0</v>
      </c>
      <c r="I309" s="6">
        <v>0</v>
      </c>
      <c r="J309" s="6"/>
      <c r="K309" s="6">
        <v>0</v>
      </c>
      <c r="L309" s="5"/>
    </row>
    <row r="310" spans="3:12" x14ac:dyDescent="0.25">
      <c r="C310" s="225"/>
      <c r="D310" s="197"/>
      <c r="E310" s="99"/>
      <c r="F310" s="6">
        <v>0</v>
      </c>
      <c r="G310" s="6">
        <v>0</v>
      </c>
      <c r="H310" s="6">
        <v>0</v>
      </c>
      <c r="I310" s="6">
        <v>0</v>
      </c>
      <c r="J310" s="6"/>
      <c r="K310" s="6">
        <v>0</v>
      </c>
      <c r="L310" s="5"/>
    </row>
    <row r="311" spans="3:12" x14ac:dyDescent="0.25">
      <c r="C311" s="225"/>
      <c r="D311" s="197"/>
      <c r="E311" s="99"/>
      <c r="F311" s="6">
        <v>0</v>
      </c>
      <c r="G311" s="6">
        <v>0</v>
      </c>
      <c r="H311" s="6">
        <v>0</v>
      </c>
      <c r="I311" s="6">
        <v>0</v>
      </c>
      <c r="J311" s="6"/>
      <c r="K311" s="6">
        <v>0</v>
      </c>
      <c r="L311" s="5"/>
    </row>
    <row r="312" spans="3:12" x14ac:dyDescent="0.25">
      <c r="C312" s="225"/>
      <c r="D312" s="197"/>
      <c r="E312" s="99"/>
      <c r="F312" s="6">
        <v>0</v>
      </c>
      <c r="G312" s="6">
        <v>0</v>
      </c>
      <c r="H312" s="6">
        <v>0</v>
      </c>
      <c r="I312" s="6">
        <v>0</v>
      </c>
      <c r="J312" s="6"/>
      <c r="K312" s="6">
        <v>0</v>
      </c>
      <c r="L312" s="198">
        <f>SUM(F297:G298)</f>
        <v>95800</v>
      </c>
    </row>
    <row r="313" spans="3:12" x14ac:dyDescent="0.25">
      <c r="C313" s="225"/>
      <c r="D313" s="197"/>
      <c r="E313" s="99"/>
      <c r="F313" s="6">
        <v>0</v>
      </c>
      <c r="G313" s="6">
        <v>0</v>
      </c>
      <c r="H313" s="6">
        <v>0</v>
      </c>
      <c r="I313" s="6">
        <v>0</v>
      </c>
      <c r="J313" s="6"/>
      <c r="K313" s="6">
        <v>0</v>
      </c>
      <c r="L313" s="207">
        <f>SUM(F299+I300+G301+G302)</f>
        <v>123470</v>
      </c>
    </row>
    <row r="314" spans="3:12" x14ac:dyDescent="0.25">
      <c r="C314" s="225"/>
      <c r="D314" s="197"/>
      <c r="E314" s="99"/>
      <c r="F314" s="6">
        <v>0</v>
      </c>
      <c r="G314" s="6">
        <v>0</v>
      </c>
      <c r="H314" s="6">
        <v>0</v>
      </c>
      <c r="I314" s="6">
        <v>0</v>
      </c>
      <c r="J314" s="6"/>
      <c r="K314" s="6">
        <v>0</v>
      </c>
      <c r="L314" s="5"/>
    </row>
    <row r="315" spans="3:12" x14ac:dyDescent="0.25">
      <c r="C315" s="101"/>
      <c r="D315" s="117"/>
      <c r="E315" s="102" t="s">
        <v>27</v>
      </c>
      <c r="F315" s="33">
        <f>SUM(F297:F314)</f>
        <v>63270</v>
      </c>
      <c r="G315" s="33">
        <f>SUM(G297:G314)</f>
        <v>150000</v>
      </c>
      <c r="H315" s="33">
        <f>SUM(H297:H314)</f>
        <v>0</v>
      </c>
      <c r="I315" s="33">
        <f>SUM(I297:I314)</f>
        <v>6000</v>
      </c>
      <c r="J315" s="33">
        <f>SUM(J297:J314)</f>
        <v>0</v>
      </c>
      <c r="K315" s="33">
        <f>SUM(F315:J315)-J315</f>
        <v>219270</v>
      </c>
      <c r="L315" s="16"/>
    </row>
    <row r="316" spans="3:12" x14ac:dyDescent="0.25">
      <c r="C316" s="224">
        <v>18</v>
      </c>
      <c r="D316" s="197" t="s">
        <v>34</v>
      </c>
      <c r="E316" s="99" t="s">
        <v>168</v>
      </c>
      <c r="F316" s="201">
        <v>10000</v>
      </c>
      <c r="G316" s="6">
        <v>0</v>
      </c>
      <c r="H316" s="6">
        <v>0</v>
      </c>
      <c r="I316" s="6">
        <v>0</v>
      </c>
      <c r="J316" s="6"/>
      <c r="K316" s="6">
        <v>0</v>
      </c>
      <c r="L316" s="5"/>
    </row>
    <row r="317" spans="3:12" x14ac:dyDescent="0.25">
      <c r="C317" s="225"/>
      <c r="D317" s="197" t="s">
        <v>124</v>
      </c>
      <c r="E317" s="99" t="s">
        <v>168</v>
      </c>
      <c r="F317" s="201">
        <v>18300</v>
      </c>
      <c r="G317" s="6">
        <v>0</v>
      </c>
      <c r="H317" s="6">
        <v>0</v>
      </c>
      <c r="I317" s="6">
        <v>0</v>
      </c>
      <c r="J317" s="6"/>
      <c r="K317" s="6">
        <v>0</v>
      </c>
      <c r="L317" s="5"/>
    </row>
    <row r="318" spans="3:12" x14ac:dyDescent="0.25">
      <c r="C318" s="225"/>
      <c r="D318" s="197" t="s">
        <v>40</v>
      </c>
      <c r="E318" s="99" t="s">
        <v>168</v>
      </c>
      <c r="F318" s="201">
        <v>13590</v>
      </c>
      <c r="G318" s="6">
        <v>0</v>
      </c>
      <c r="H318" s="6">
        <v>0</v>
      </c>
      <c r="I318" s="6">
        <v>0</v>
      </c>
      <c r="J318" s="6"/>
      <c r="K318" s="6">
        <v>0</v>
      </c>
      <c r="L318" s="5"/>
    </row>
    <row r="319" spans="3:12" x14ac:dyDescent="0.25">
      <c r="C319" s="225"/>
      <c r="D319" s="197" t="s">
        <v>37</v>
      </c>
      <c r="E319" s="99" t="s">
        <v>169</v>
      </c>
      <c r="F319" s="6">
        <v>0</v>
      </c>
      <c r="G319" s="201">
        <v>55000</v>
      </c>
      <c r="H319" s="6">
        <v>0</v>
      </c>
      <c r="I319" s="6">
        <v>0</v>
      </c>
      <c r="J319" s="6"/>
      <c r="K319" s="6">
        <v>0</v>
      </c>
      <c r="L319" s="5"/>
    </row>
    <row r="320" spans="3:12" x14ac:dyDescent="0.25">
      <c r="C320" s="225"/>
      <c r="D320" s="197" t="s">
        <v>19</v>
      </c>
      <c r="E320" s="99" t="s">
        <v>168</v>
      </c>
      <c r="F320" s="200">
        <v>20970</v>
      </c>
      <c r="G320" s="6">
        <v>0</v>
      </c>
      <c r="H320" s="6">
        <v>0</v>
      </c>
      <c r="I320" s="6">
        <v>0</v>
      </c>
      <c r="J320" s="6"/>
      <c r="K320" s="6">
        <v>0</v>
      </c>
      <c r="L320" s="5"/>
    </row>
    <row r="321" spans="3:12" x14ac:dyDescent="0.25">
      <c r="C321" s="225"/>
      <c r="D321" s="197" t="s">
        <v>18</v>
      </c>
      <c r="E321" s="99" t="s">
        <v>168</v>
      </c>
      <c r="F321" s="200">
        <v>8950</v>
      </c>
      <c r="G321" s="6">
        <v>0</v>
      </c>
      <c r="H321" s="6">
        <v>0</v>
      </c>
      <c r="I321" s="6">
        <v>0</v>
      </c>
      <c r="J321" s="6"/>
      <c r="K321" s="6">
        <v>0</v>
      </c>
      <c r="L321" s="5"/>
    </row>
    <row r="322" spans="3:12" x14ac:dyDescent="0.25">
      <c r="C322" s="225"/>
      <c r="D322" s="197" t="s">
        <v>22</v>
      </c>
      <c r="E322" s="99" t="s">
        <v>168</v>
      </c>
      <c r="F322" s="200">
        <v>111000</v>
      </c>
      <c r="H322" s="6">
        <v>0</v>
      </c>
      <c r="I322" s="6">
        <v>0</v>
      </c>
      <c r="J322" s="6"/>
      <c r="K322" s="6">
        <v>0</v>
      </c>
      <c r="L322" s="5"/>
    </row>
    <row r="323" spans="3:12" x14ac:dyDescent="0.25">
      <c r="C323" s="225"/>
      <c r="D323" s="197" t="s">
        <v>154</v>
      </c>
      <c r="E323" s="99" t="s">
        <v>171</v>
      </c>
      <c r="F323" s="6">
        <v>0</v>
      </c>
      <c r="G323" s="200">
        <v>55000</v>
      </c>
      <c r="H323" s="6">
        <v>0</v>
      </c>
      <c r="I323" s="6">
        <v>0</v>
      </c>
      <c r="J323" s="6"/>
      <c r="K323" s="6">
        <v>0</v>
      </c>
      <c r="L323" s="5"/>
    </row>
    <row r="324" spans="3:12" x14ac:dyDescent="0.25">
      <c r="C324" s="225"/>
      <c r="D324" s="197" t="s">
        <v>44</v>
      </c>
      <c r="E324" s="99" t="s">
        <v>171</v>
      </c>
      <c r="F324" s="6">
        <v>0</v>
      </c>
      <c r="G324" s="200">
        <v>55000</v>
      </c>
      <c r="H324" s="6">
        <v>0</v>
      </c>
      <c r="I324" s="6">
        <v>0</v>
      </c>
      <c r="J324" s="6"/>
      <c r="K324" s="6">
        <v>0</v>
      </c>
      <c r="L324" s="5"/>
    </row>
    <row r="325" spans="3:12" x14ac:dyDescent="0.25">
      <c r="C325" s="225"/>
      <c r="D325" s="197"/>
      <c r="E325" s="99"/>
      <c r="F325" s="6">
        <v>0</v>
      </c>
      <c r="G325" s="6">
        <v>0</v>
      </c>
      <c r="H325" s="6">
        <v>0</v>
      </c>
      <c r="I325" s="6">
        <v>0</v>
      </c>
      <c r="J325" s="6"/>
      <c r="K325" s="6">
        <v>0</v>
      </c>
      <c r="L325" s="5"/>
    </row>
    <row r="326" spans="3:12" x14ac:dyDescent="0.25">
      <c r="C326" s="225"/>
      <c r="D326" s="197"/>
      <c r="E326" s="99"/>
      <c r="F326" s="6">
        <v>0</v>
      </c>
      <c r="G326" s="6">
        <v>0</v>
      </c>
      <c r="H326" s="6">
        <v>0</v>
      </c>
      <c r="I326" s="6">
        <v>0</v>
      </c>
      <c r="J326" s="6"/>
      <c r="K326" s="6">
        <v>0</v>
      </c>
      <c r="L326" s="5"/>
    </row>
    <row r="327" spans="3:12" x14ac:dyDescent="0.25">
      <c r="C327" s="225"/>
      <c r="D327" s="197"/>
      <c r="E327" s="99"/>
      <c r="F327" s="6">
        <v>0</v>
      </c>
      <c r="G327" s="6">
        <v>0</v>
      </c>
      <c r="H327" s="6">
        <v>0</v>
      </c>
      <c r="I327" s="6">
        <v>0</v>
      </c>
      <c r="J327" s="6"/>
      <c r="K327" s="6">
        <v>0</v>
      </c>
      <c r="L327" s="5"/>
    </row>
    <row r="328" spans="3:12" x14ac:dyDescent="0.25">
      <c r="C328" s="225"/>
      <c r="D328" s="197"/>
      <c r="E328" s="99"/>
      <c r="F328" s="6">
        <v>0</v>
      </c>
      <c r="G328" s="6">
        <v>0</v>
      </c>
      <c r="H328" s="6">
        <v>0</v>
      </c>
      <c r="I328" s="6">
        <v>0</v>
      </c>
      <c r="J328" s="6"/>
      <c r="K328" s="6">
        <v>0</v>
      </c>
      <c r="L328" s="5"/>
    </row>
    <row r="329" spans="3:12" x14ac:dyDescent="0.25">
      <c r="C329" s="225"/>
      <c r="D329" s="197"/>
      <c r="E329" s="99"/>
      <c r="F329" s="6">
        <v>0</v>
      </c>
      <c r="G329" s="6">
        <v>0</v>
      </c>
      <c r="H329" s="6">
        <v>0</v>
      </c>
      <c r="I329" s="6">
        <v>0</v>
      </c>
      <c r="J329" s="6"/>
      <c r="K329" s="6">
        <v>0</v>
      </c>
      <c r="L329" s="5"/>
    </row>
    <row r="330" spans="3:12" x14ac:dyDescent="0.25">
      <c r="C330" s="225"/>
      <c r="D330" s="197"/>
      <c r="E330" s="99"/>
      <c r="F330" s="6">
        <v>0</v>
      </c>
      <c r="G330" s="6">
        <v>0</v>
      </c>
      <c r="H330" s="6">
        <v>0</v>
      </c>
      <c r="I330" s="6">
        <v>0</v>
      </c>
      <c r="J330" s="6"/>
      <c r="K330" s="6">
        <v>0</v>
      </c>
      <c r="L330" s="108">
        <f>SUM(F316:G319)</f>
        <v>96890</v>
      </c>
    </row>
    <row r="331" spans="3:12" x14ac:dyDescent="0.25">
      <c r="C331" s="225"/>
      <c r="D331" s="197"/>
      <c r="E331" s="99"/>
      <c r="F331" s="6">
        <v>0</v>
      </c>
      <c r="G331" s="6">
        <v>0</v>
      </c>
      <c r="H331" s="6">
        <v>0</v>
      </c>
      <c r="I331" s="6">
        <v>0</v>
      </c>
      <c r="J331" s="6"/>
      <c r="K331" s="6">
        <v>0</v>
      </c>
      <c r="L331" s="199">
        <f>SUM(F320:F322)+G323+G324</f>
        <v>250920</v>
      </c>
    </row>
    <row r="332" spans="3:12" x14ac:dyDescent="0.25">
      <c r="C332" s="101"/>
      <c r="D332" s="117"/>
      <c r="E332" s="102" t="s">
        <v>27</v>
      </c>
      <c r="F332" s="33">
        <f>SUM(F316:F331)</f>
        <v>182810</v>
      </c>
      <c r="G332" s="33">
        <f>SUM(G316:G331)</f>
        <v>165000</v>
      </c>
      <c r="H332" s="33">
        <f>SUM(H316:H331)</f>
        <v>0</v>
      </c>
      <c r="I332" s="33">
        <f>SUM(I316:I331)</f>
        <v>0</v>
      </c>
      <c r="J332" s="33">
        <f>SUM(J316:J331)</f>
        <v>0</v>
      </c>
      <c r="K332" s="33">
        <f>SUM(F332:J332)-J332</f>
        <v>347810</v>
      </c>
      <c r="L332" s="16">
        <f>L330+L331</f>
        <v>347810</v>
      </c>
    </row>
    <row r="333" spans="3:12" x14ac:dyDescent="0.25">
      <c r="C333" s="224">
        <v>19</v>
      </c>
      <c r="D333" s="197" t="s">
        <v>138</v>
      </c>
      <c r="E333" s="99" t="s">
        <v>168</v>
      </c>
      <c r="F333" s="213">
        <v>29500</v>
      </c>
      <c r="G333" s="6">
        <v>0</v>
      </c>
      <c r="H333" s="6">
        <v>0</v>
      </c>
      <c r="I333" s="6">
        <v>0</v>
      </c>
      <c r="J333" s="6"/>
      <c r="K333" s="6">
        <v>0</v>
      </c>
      <c r="L333" s="5"/>
    </row>
    <row r="334" spans="3:12" x14ac:dyDescent="0.25">
      <c r="C334" s="225"/>
      <c r="D334" s="197" t="s">
        <v>118</v>
      </c>
      <c r="E334" s="99" t="s">
        <v>168</v>
      </c>
      <c r="F334" s="213">
        <v>32750</v>
      </c>
      <c r="G334" s="6">
        <v>0</v>
      </c>
      <c r="H334" s="6">
        <v>0</v>
      </c>
      <c r="I334" s="6">
        <v>0</v>
      </c>
      <c r="J334" s="6"/>
      <c r="K334" s="6">
        <v>0</v>
      </c>
      <c r="L334" s="5"/>
    </row>
    <row r="335" spans="3:12" x14ac:dyDescent="0.25">
      <c r="C335" s="225"/>
      <c r="D335" s="197" t="s">
        <v>142</v>
      </c>
      <c r="E335" s="99" t="s">
        <v>168</v>
      </c>
      <c r="F335" s="213">
        <v>24700</v>
      </c>
      <c r="G335" s="6">
        <v>0</v>
      </c>
      <c r="H335" s="6">
        <v>0</v>
      </c>
      <c r="I335" s="6">
        <v>0</v>
      </c>
      <c r="J335" s="6"/>
      <c r="K335" s="6">
        <v>0</v>
      </c>
      <c r="L335" s="5"/>
    </row>
    <row r="336" spans="3:12" x14ac:dyDescent="0.25">
      <c r="C336" s="225"/>
      <c r="D336" s="197" t="s">
        <v>34</v>
      </c>
      <c r="E336" s="99" t="s">
        <v>168</v>
      </c>
      <c r="F336" s="213">
        <v>10000</v>
      </c>
      <c r="G336" s="6">
        <v>0</v>
      </c>
      <c r="H336" s="6">
        <v>0</v>
      </c>
      <c r="I336" s="6">
        <v>0</v>
      </c>
      <c r="J336" s="6"/>
      <c r="K336" s="6">
        <v>0</v>
      </c>
      <c r="L336" s="5"/>
    </row>
    <row r="337" spans="2:12" x14ac:dyDescent="0.25">
      <c r="C337" s="225"/>
      <c r="D337" s="197" t="s">
        <v>127</v>
      </c>
      <c r="E337" s="99" t="s">
        <v>168</v>
      </c>
      <c r="F337" s="213">
        <v>52000</v>
      </c>
      <c r="G337" s="6">
        <v>0</v>
      </c>
      <c r="H337" s="6">
        <v>0</v>
      </c>
      <c r="I337" s="6">
        <v>0</v>
      </c>
      <c r="J337" s="6"/>
      <c r="K337" s="6">
        <v>0</v>
      </c>
      <c r="L337" s="5"/>
    </row>
    <row r="338" spans="2:12" x14ac:dyDescent="0.25">
      <c r="C338" s="225"/>
      <c r="D338" s="197" t="s">
        <v>124</v>
      </c>
      <c r="E338" s="99" t="s">
        <v>168</v>
      </c>
      <c r="F338" s="213">
        <v>80900</v>
      </c>
      <c r="G338" s="6">
        <v>0</v>
      </c>
      <c r="H338" s="6">
        <v>0</v>
      </c>
      <c r="I338" s="6">
        <v>0</v>
      </c>
      <c r="J338" s="6"/>
      <c r="K338" s="6">
        <v>0</v>
      </c>
      <c r="L338" s="5"/>
    </row>
    <row r="339" spans="2:12" x14ac:dyDescent="0.25">
      <c r="C339" s="225"/>
      <c r="D339" s="197" t="s">
        <v>119</v>
      </c>
      <c r="E339" s="99" t="s">
        <v>168</v>
      </c>
      <c r="F339" s="213">
        <v>33162</v>
      </c>
      <c r="G339" s="6">
        <v>0</v>
      </c>
      <c r="H339" s="6">
        <v>0</v>
      </c>
      <c r="I339" s="6">
        <v>0</v>
      </c>
      <c r="J339" s="6"/>
      <c r="K339" s="6">
        <v>0</v>
      </c>
      <c r="L339" s="5"/>
    </row>
    <row r="340" spans="2:12" x14ac:dyDescent="0.25">
      <c r="C340" s="225"/>
      <c r="D340" s="197" t="s">
        <v>19</v>
      </c>
      <c r="E340" s="99" t="s">
        <v>168</v>
      </c>
      <c r="F340" s="213">
        <v>46229</v>
      </c>
      <c r="G340" s="6"/>
      <c r="H340" s="6">
        <v>0</v>
      </c>
      <c r="I340" s="6">
        <v>0</v>
      </c>
      <c r="J340" s="6"/>
      <c r="K340" s="6">
        <v>0</v>
      </c>
      <c r="L340" s="5"/>
    </row>
    <row r="341" spans="2:12" x14ac:dyDescent="0.25">
      <c r="C341" s="225"/>
      <c r="D341" s="197" t="s">
        <v>145</v>
      </c>
      <c r="E341" s="99" t="s">
        <v>169</v>
      </c>
      <c r="F341" s="6">
        <v>0</v>
      </c>
      <c r="G341" s="213">
        <v>50000</v>
      </c>
      <c r="H341" s="6">
        <v>0</v>
      </c>
      <c r="I341" s="6">
        <v>0</v>
      </c>
      <c r="J341" s="6"/>
      <c r="K341" s="6">
        <v>0</v>
      </c>
      <c r="L341" s="5"/>
    </row>
    <row r="342" spans="2:12" x14ac:dyDescent="0.25">
      <c r="C342" s="225"/>
      <c r="D342" s="197" t="s">
        <v>40</v>
      </c>
      <c r="E342" s="99" t="s">
        <v>168</v>
      </c>
      <c r="F342" s="200">
        <v>6960</v>
      </c>
      <c r="G342" s="6">
        <v>0</v>
      </c>
      <c r="H342" s="6">
        <v>0</v>
      </c>
      <c r="I342" s="6">
        <v>0</v>
      </c>
      <c r="J342" s="6"/>
      <c r="K342" s="6">
        <v>0</v>
      </c>
      <c r="L342" s="5"/>
    </row>
    <row r="343" spans="2:12" x14ac:dyDescent="0.25">
      <c r="B343" s="3" t="s">
        <v>196</v>
      </c>
      <c r="C343" s="225"/>
      <c r="D343" s="3" t="s">
        <v>196</v>
      </c>
      <c r="E343" s="99" t="s">
        <v>197</v>
      </c>
      <c r="F343" s="6">
        <v>0</v>
      </c>
      <c r="G343" s="6">
        <v>0</v>
      </c>
      <c r="H343" s="6">
        <v>0</v>
      </c>
      <c r="I343" s="200">
        <v>5000</v>
      </c>
      <c r="J343" s="6"/>
      <c r="K343" s="6">
        <v>0</v>
      </c>
      <c r="L343" s="5"/>
    </row>
    <row r="344" spans="2:12" x14ac:dyDescent="0.25">
      <c r="C344" s="225"/>
      <c r="D344" s="197" t="s">
        <v>40</v>
      </c>
      <c r="E344" s="99" t="s">
        <v>168</v>
      </c>
      <c r="F344" s="200">
        <v>31490</v>
      </c>
      <c r="G344" s="6">
        <v>0</v>
      </c>
      <c r="H344" s="6">
        <v>0</v>
      </c>
      <c r="I344" s="6">
        <v>0</v>
      </c>
      <c r="J344" s="6"/>
      <c r="K344" s="6">
        <v>0</v>
      </c>
      <c r="L344" s="5"/>
    </row>
    <row r="345" spans="2:12" x14ac:dyDescent="0.25">
      <c r="C345" s="225"/>
      <c r="D345" s="197" t="s">
        <v>44</v>
      </c>
      <c r="E345" s="99" t="s">
        <v>171</v>
      </c>
      <c r="F345" s="6">
        <v>0</v>
      </c>
      <c r="G345" s="200">
        <v>50000</v>
      </c>
      <c r="H345" s="6">
        <v>0</v>
      </c>
      <c r="I345" s="6">
        <v>0</v>
      </c>
      <c r="J345" s="6"/>
      <c r="K345" s="6">
        <v>0</v>
      </c>
      <c r="L345" s="5"/>
    </row>
    <row r="346" spans="2:12" x14ac:dyDescent="0.25">
      <c r="C346" s="225"/>
      <c r="D346" s="197" t="s">
        <v>44</v>
      </c>
      <c r="E346" s="99" t="s">
        <v>198</v>
      </c>
      <c r="F346" s="6">
        <v>0</v>
      </c>
      <c r="G346" s="215">
        <v>9000</v>
      </c>
      <c r="H346" s="6">
        <v>0</v>
      </c>
      <c r="I346" s="6">
        <v>0</v>
      </c>
      <c r="J346" s="6"/>
      <c r="K346" s="6">
        <v>0</v>
      </c>
      <c r="L346" s="5"/>
    </row>
    <row r="347" spans="2:12" x14ac:dyDescent="0.25">
      <c r="C347" s="225"/>
      <c r="D347" s="197"/>
      <c r="E347" s="99"/>
      <c r="F347" s="6">
        <v>0</v>
      </c>
      <c r="G347" s="6">
        <v>0</v>
      </c>
      <c r="H347" s="6">
        <v>0</v>
      </c>
      <c r="I347" s="6">
        <v>0</v>
      </c>
      <c r="J347" s="6"/>
      <c r="K347" s="6">
        <v>0</v>
      </c>
      <c r="L347" s="5"/>
    </row>
    <row r="348" spans="2:12" x14ac:dyDescent="0.25">
      <c r="C348" s="225"/>
      <c r="D348" s="197"/>
      <c r="E348" s="99"/>
      <c r="F348" s="6">
        <v>0</v>
      </c>
      <c r="G348" s="6">
        <v>0</v>
      </c>
      <c r="H348" s="6">
        <v>0</v>
      </c>
      <c r="I348" s="6">
        <v>0</v>
      </c>
      <c r="J348" s="6"/>
      <c r="K348" s="6">
        <v>0</v>
      </c>
      <c r="L348" s="108">
        <f>SUM(F333+F334+F335+F336+F337+F338+F339+F340+G341)</f>
        <v>359241</v>
      </c>
    </row>
    <row r="349" spans="2:12" x14ac:dyDescent="0.25">
      <c r="C349" s="226"/>
      <c r="D349" s="197"/>
      <c r="E349" s="99"/>
      <c r="F349" s="6">
        <v>0</v>
      </c>
      <c r="G349" s="6">
        <v>0</v>
      </c>
      <c r="H349" s="6">
        <v>0</v>
      </c>
      <c r="I349" s="6">
        <v>0</v>
      </c>
      <c r="J349" s="6"/>
      <c r="K349" s="6">
        <v>0</v>
      </c>
      <c r="L349" s="199">
        <f>SUM(F342)+I343+F344+G345</f>
        <v>93450</v>
      </c>
    </row>
    <row r="350" spans="2:12" x14ac:dyDescent="0.25">
      <c r="C350" s="101"/>
      <c r="D350" s="117"/>
      <c r="E350" s="102" t="s">
        <v>27</v>
      </c>
      <c r="F350" s="33">
        <f>SUM(F333:F349)</f>
        <v>347691</v>
      </c>
      <c r="G350" s="33">
        <f>SUM(G333:G349)</f>
        <v>109000</v>
      </c>
      <c r="H350" s="33">
        <f>SUM(H333:H348)</f>
        <v>0</v>
      </c>
      <c r="I350" s="33">
        <f>SUM(I333:I348)</f>
        <v>5000</v>
      </c>
      <c r="J350" s="33">
        <f>SUM(J333:J349)</f>
        <v>0</v>
      </c>
      <c r="K350" s="33">
        <f>SUM(F350:J350)-J350</f>
        <v>461691</v>
      </c>
      <c r="L350" s="16">
        <f>L348+L349</f>
        <v>452691</v>
      </c>
    </row>
    <row r="351" spans="2:12" x14ac:dyDescent="0.25">
      <c r="C351" s="224">
        <v>20</v>
      </c>
      <c r="D351" s="197" t="s">
        <v>139</v>
      </c>
      <c r="E351" s="99" t="s">
        <v>168</v>
      </c>
      <c r="F351" s="205">
        <v>10000</v>
      </c>
      <c r="G351" s="6">
        <v>0</v>
      </c>
      <c r="H351" s="6">
        <v>0</v>
      </c>
      <c r="I351" s="6">
        <v>0</v>
      </c>
      <c r="J351" s="6"/>
      <c r="K351" s="6">
        <v>0</v>
      </c>
      <c r="L351" s="5"/>
    </row>
    <row r="352" spans="2:12" x14ac:dyDescent="0.25">
      <c r="C352" s="225"/>
      <c r="D352" s="197" t="s">
        <v>124</v>
      </c>
      <c r="E352" s="99" t="s">
        <v>168</v>
      </c>
      <c r="F352" s="205">
        <v>49500</v>
      </c>
      <c r="G352" s="6">
        <v>0</v>
      </c>
      <c r="H352" s="6">
        <v>0</v>
      </c>
      <c r="I352" s="6">
        <v>0</v>
      </c>
      <c r="J352" s="6"/>
      <c r="K352" s="6">
        <v>0</v>
      </c>
      <c r="L352" s="5"/>
    </row>
    <row r="353" spans="3:12" x14ac:dyDescent="0.25">
      <c r="C353" s="225"/>
      <c r="D353" s="197" t="s">
        <v>19</v>
      </c>
      <c r="E353" s="99" t="s">
        <v>168</v>
      </c>
      <c r="F353" s="205">
        <v>34434</v>
      </c>
      <c r="G353" s="6">
        <v>0</v>
      </c>
      <c r="H353" s="6">
        <v>0</v>
      </c>
      <c r="I353" s="6">
        <v>0</v>
      </c>
      <c r="J353" s="6"/>
      <c r="K353" s="6">
        <v>0</v>
      </c>
      <c r="L353" s="5"/>
    </row>
    <row r="354" spans="3:12" x14ac:dyDescent="0.25">
      <c r="C354" s="225"/>
      <c r="D354" s="197" t="s">
        <v>40</v>
      </c>
      <c r="E354" s="99" t="s">
        <v>168</v>
      </c>
      <c r="F354" s="205">
        <v>8700</v>
      </c>
      <c r="G354" s="6">
        <v>0</v>
      </c>
      <c r="H354" s="6">
        <v>0</v>
      </c>
      <c r="I354" s="6">
        <v>0</v>
      </c>
      <c r="J354" s="6"/>
      <c r="K354" s="6">
        <v>0</v>
      </c>
      <c r="L354" s="5"/>
    </row>
    <row r="355" spans="3:12" x14ac:dyDescent="0.25">
      <c r="C355" s="225"/>
      <c r="D355" s="197" t="s">
        <v>145</v>
      </c>
      <c r="E355" s="99" t="s">
        <v>169</v>
      </c>
      <c r="F355" s="6">
        <v>0</v>
      </c>
      <c r="G355" s="205">
        <v>50000</v>
      </c>
      <c r="H355" s="6">
        <v>0</v>
      </c>
      <c r="I355" s="6">
        <v>0</v>
      </c>
      <c r="J355" s="6"/>
      <c r="K355" s="6">
        <v>0</v>
      </c>
      <c r="L355" s="5"/>
    </row>
    <row r="356" spans="3:12" x14ac:dyDescent="0.25">
      <c r="C356" s="225"/>
      <c r="D356" s="197" t="s">
        <v>38</v>
      </c>
      <c r="E356" s="99" t="s">
        <v>168</v>
      </c>
      <c r="F356" s="200">
        <v>263430</v>
      </c>
      <c r="G356" s="6">
        <v>0</v>
      </c>
      <c r="H356" s="6">
        <v>0</v>
      </c>
      <c r="I356" s="6">
        <v>0</v>
      </c>
      <c r="J356" s="6"/>
      <c r="K356" s="6">
        <v>0</v>
      </c>
      <c r="L356" s="5"/>
    </row>
    <row r="357" spans="3:12" x14ac:dyDescent="0.25">
      <c r="C357" s="225"/>
      <c r="D357" s="197" t="s">
        <v>44</v>
      </c>
      <c r="E357" s="99" t="s">
        <v>171</v>
      </c>
      <c r="F357" s="6">
        <v>0</v>
      </c>
      <c r="G357" s="200">
        <v>55000</v>
      </c>
      <c r="H357" s="6">
        <v>0</v>
      </c>
      <c r="I357" s="6">
        <v>0</v>
      </c>
      <c r="J357" s="6"/>
      <c r="K357" s="6">
        <v>0</v>
      </c>
      <c r="L357" s="5"/>
    </row>
    <row r="358" spans="3:12" x14ac:dyDescent="0.25">
      <c r="C358" s="225"/>
      <c r="D358" s="197" t="s">
        <v>44</v>
      </c>
      <c r="E358" s="99" t="s">
        <v>198</v>
      </c>
      <c r="F358" s="6">
        <v>0</v>
      </c>
      <c r="G358" s="6">
        <v>12000</v>
      </c>
      <c r="H358" s="6">
        <v>0</v>
      </c>
      <c r="I358" s="6">
        <v>0</v>
      </c>
      <c r="J358" s="6"/>
      <c r="K358" s="6">
        <v>0</v>
      </c>
      <c r="L358" s="5"/>
    </row>
    <row r="359" spans="3:12" x14ac:dyDescent="0.25">
      <c r="C359" s="225"/>
      <c r="D359" s="197"/>
      <c r="E359" s="99"/>
      <c r="F359" s="6">
        <v>0</v>
      </c>
      <c r="G359" s="6">
        <v>0</v>
      </c>
      <c r="H359" s="6">
        <v>0</v>
      </c>
      <c r="I359" s="6">
        <v>0</v>
      </c>
      <c r="J359" s="6"/>
      <c r="K359" s="6">
        <v>0</v>
      </c>
      <c r="L359" s="5"/>
    </row>
    <row r="360" spans="3:12" x14ac:dyDescent="0.25">
      <c r="C360" s="225"/>
      <c r="D360" s="197"/>
      <c r="E360" s="99"/>
      <c r="F360" s="6">
        <v>0</v>
      </c>
      <c r="G360" s="6">
        <v>0</v>
      </c>
      <c r="H360" s="6">
        <v>0</v>
      </c>
      <c r="I360" s="6">
        <v>0</v>
      </c>
      <c r="J360" s="6"/>
      <c r="K360" s="6">
        <v>0</v>
      </c>
      <c r="L360" s="5"/>
    </row>
    <row r="361" spans="3:12" x14ac:dyDescent="0.25">
      <c r="C361" s="225"/>
      <c r="D361" s="197"/>
      <c r="E361" s="99"/>
      <c r="F361" s="6">
        <v>0</v>
      </c>
      <c r="G361" s="6">
        <v>0</v>
      </c>
      <c r="H361" s="6">
        <v>0</v>
      </c>
      <c r="I361" s="6">
        <v>0</v>
      </c>
      <c r="J361" s="6"/>
      <c r="K361" s="6">
        <v>0</v>
      </c>
      <c r="L361" s="5"/>
    </row>
    <row r="362" spans="3:12" x14ac:dyDescent="0.25">
      <c r="C362" s="225"/>
      <c r="D362" s="197"/>
      <c r="E362" s="99"/>
      <c r="F362" s="6">
        <v>0</v>
      </c>
      <c r="G362" s="6">
        <v>0</v>
      </c>
      <c r="H362" s="6">
        <v>0</v>
      </c>
      <c r="I362" s="6">
        <v>0</v>
      </c>
      <c r="J362" s="6"/>
      <c r="K362" s="6">
        <v>0</v>
      </c>
      <c r="L362" s="5"/>
    </row>
    <row r="363" spans="3:12" x14ac:dyDescent="0.25">
      <c r="C363" s="225"/>
      <c r="D363" s="197"/>
      <c r="E363" s="99"/>
      <c r="F363" s="6">
        <v>0</v>
      </c>
      <c r="G363" s="6">
        <v>0</v>
      </c>
      <c r="H363" s="6">
        <v>0</v>
      </c>
      <c r="I363" s="6">
        <v>0</v>
      </c>
      <c r="J363" s="6"/>
      <c r="K363" s="6">
        <v>0</v>
      </c>
      <c r="L363" s="5"/>
    </row>
    <row r="364" spans="3:12" x14ac:dyDescent="0.25">
      <c r="C364" s="225"/>
      <c r="D364" s="197"/>
      <c r="E364" s="99"/>
      <c r="F364" s="6">
        <v>0</v>
      </c>
      <c r="G364" s="6">
        <v>0</v>
      </c>
      <c r="H364" s="6">
        <v>0</v>
      </c>
      <c r="I364" s="6">
        <v>0</v>
      </c>
      <c r="J364" s="6"/>
      <c r="K364" s="6">
        <v>0</v>
      </c>
      <c r="L364" s="5"/>
    </row>
    <row r="365" spans="3:12" x14ac:dyDescent="0.25">
      <c r="C365" s="225"/>
      <c r="D365" s="197"/>
      <c r="E365" s="99"/>
      <c r="F365" s="6">
        <v>0</v>
      </c>
      <c r="G365" s="6">
        <v>0</v>
      </c>
      <c r="H365" s="6">
        <v>0</v>
      </c>
      <c r="I365" s="6">
        <v>0</v>
      </c>
      <c r="J365" s="6"/>
      <c r="K365" s="6">
        <v>0</v>
      </c>
      <c r="L365" s="5"/>
    </row>
    <row r="366" spans="3:12" x14ac:dyDescent="0.25">
      <c r="C366" s="225"/>
      <c r="D366" s="197"/>
      <c r="E366" s="99"/>
      <c r="F366" s="6">
        <v>0</v>
      </c>
      <c r="G366" s="6">
        <v>0</v>
      </c>
      <c r="H366" s="6">
        <v>0</v>
      </c>
      <c r="I366" s="6">
        <v>0</v>
      </c>
      <c r="J366" s="6"/>
      <c r="K366" s="6">
        <v>0</v>
      </c>
      <c r="L366" s="5"/>
    </row>
    <row r="367" spans="3:12" x14ac:dyDescent="0.25">
      <c r="C367" s="225"/>
      <c r="D367" s="197"/>
      <c r="E367" s="99"/>
      <c r="F367" s="6">
        <v>0</v>
      </c>
      <c r="G367" s="6">
        <v>0</v>
      </c>
      <c r="H367" s="6">
        <v>0</v>
      </c>
      <c r="I367" s="6">
        <v>0</v>
      </c>
      <c r="J367" s="6"/>
      <c r="K367" s="6">
        <v>0</v>
      </c>
      <c r="L367" s="5"/>
    </row>
    <row r="368" spans="3:12" x14ac:dyDescent="0.25">
      <c r="C368" s="225"/>
      <c r="D368" s="197"/>
      <c r="E368" s="99"/>
      <c r="F368" s="6">
        <v>0</v>
      </c>
      <c r="G368" s="6">
        <v>0</v>
      </c>
      <c r="H368" s="6">
        <v>0</v>
      </c>
      <c r="I368" s="6">
        <v>0</v>
      </c>
      <c r="J368" s="6"/>
      <c r="K368" s="6">
        <v>0</v>
      </c>
      <c r="L368" s="206">
        <f>SUM(F351+F352+F353+F354+G355)</f>
        <v>152634</v>
      </c>
    </row>
    <row r="369" spans="3:12" x14ac:dyDescent="0.25">
      <c r="C369" s="225"/>
      <c r="D369" s="197"/>
      <c r="E369" s="99"/>
      <c r="F369" s="6">
        <v>0</v>
      </c>
      <c r="G369" s="6">
        <v>0</v>
      </c>
      <c r="H369" s="6">
        <v>0</v>
      </c>
      <c r="I369" s="6">
        <v>0</v>
      </c>
      <c r="J369" s="6"/>
      <c r="K369" s="6">
        <v>0</v>
      </c>
      <c r="L369" s="199">
        <f>SUM(G357)+F356</f>
        <v>318430</v>
      </c>
    </row>
    <row r="370" spans="3:12" x14ac:dyDescent="0.25">
      <c r="C370" s="101"/>
      <c r="D370" s="117"/>
      <c r="E370" s="102" t="s">
        <v>27</v>
      </c>
      <c r="F370" s="33">
        <f>SUM(F351:F369)</f>
        <v>366064</v>
      </c>
      <c r="G370" s="33">
        <f>SUM(G351:G369)</f>
        <v>117000</v>
      </c>
      <c r="H370" s="33">
        <f>SUM(H351:H369)</f>
        <v>0</v>
      </c>
      <c r="I370" s="33">
        <f>SUM(I351:I369)</f>
        <v>0</v>
      </c>
      <c r="J370" s="33">
        <f>SUM(J351:J369)</f>
        <v>0</v>
      </c>
      <c r="K370" s="33">
        <f>SUM(F370:J370)-J370</f>
        <v>483064</v>
      </c>
      <c r="L370" s="16">
        <f>L368+L369</f>
        <v>471064</v>
      </c>
    </row>
    <row r="371" spans="3:12" x14ac:dyDescent="0.25">
      <c r="C371" s="224">
        <v>21</v>
      </c>
      <c r="D371" s="197" t="s">
        <v>124</v>
      </c>
      <c r="E371" s="99" t="s">
        <v>168</v>
      </c>
      <c r="F371" s="202">
        <v>72700</v>
      </c>
      <c r="G371" s="6">
        <v>0</v>
      </c>
      <c r="H371" s="6">
        <v>0</v>
      </c>
      <c r="I371" s="6">
        <v>0</v>
      </c>
      <c r="J371" s="6"/>
      <c r="K371" s="6">
        <v>0</v>
      </c>
      <c r="L371" s="5"/>
    </row>
    <row r="372" spans="3:12" x14ac:dyDescent="0.25">
      <c r="C372" s="225"/>
      <c r="D372" s="197" t="s">
        <v>154</v>
      </c>
      <c r="E372" s="99" t="s">
        <v>169</v>
      </c>
      <c r="F372" s="6">
        <v>0</v>
      </c>
      <c r="G372" s="202">
        <v>50000</v>
      </c>
      <c r="H372" s="6">
        <v>0</v>
      </c>
      <c r="I372" s="6">
        <v>0</v>
      </c>
      <c r="J372" s="6"/>
      <c r="K372" s="6">
        <v>0</v>
      </c>
      <c r="L372" s="5"/>
    </row>
    <row r="373" spans="3:12" x14ac:dyDescent="0.25">
      <c r="C373" s="225"/>
      <c r="D373" s="197" t="s">
        <v>19</v>
      </c>
      <c r="E373" s="99" t="s">
        <v>168</v>
      </c>
      <c r="F373" s="202">
        <v>15990</v>
      </c>
      <c r="G373" s="202"/>
      <c r="H373" s="6">
        <v>0</v>
      </c>
      <c r="I373" s="6">
        <v>0</v>
      </c>
      <c r="J373" s="6"/>
      <c r="K373" s="6">
        <v>0</v>
      </c>
      <c r="L373" s="5"/>
    </row>
    <row r="374" spans="3:12" x14ac:dyDescent="0.25">
      <c r="C374" s="225"/>
      <c r="D374" s="99" t="s">
        <v>199</v>
      </c>
      <c r="E374" s="99" t="s">
        <v>199</v>
      </c>
      <c r="F374" s="6">
        <v>0</v>
      </c>
      <c r="G374" s="6">
        <v>0</v>
      </c>
      <c r="H374" s="6">
        <v>0</v>
      </c>
      <c r="I374" s="200">
        <v>3000</v>
      </c>
      <c r="J374" s="6"/>
      <c r="K374" s="6">
        <v>0</v>
      </c>
      <c r="L374" s="5"/>
    </row>
    <row r="375" spans="3:12" x14ac:dyDescent="0.25">
      <c r="C375" s="225"/>
      <c r="D375" s="197" t="s">
        <v>22</v>
      </c>
      <c r="E375" s="99" t="s">
        <v>168</v>
      </c>
      <c r="F375" s="200">
        <v>114100</v>
      </c>
      <c r="G375" s="6">
        <v>0</v>
      </c>
      <c r="H375" s="6">
        <v>0</v>
      </c>
      <c r="I375" s="6">
        <v>0</v>
      </c>
      <c r="J375" s="6"/>
      <c r="K375" s="6">
        <v>0</v>
      </c>
      <c r="L375" s="5"/>
    </row>
    <row r="376" spans="3:12" x14ac:dyDescent="0.25">
      <c r="C376" s="225"/>
      <c r="D376" s="197" t="s">
        <v>37</v>
      </c>
      <c r="E376" s="99" t="s">
        <v>171</v>
      </c>
      <c r="F376" s="6">
        <v>0</v>
      </c>
      <c r="G376" s="200">
        <v>55000</v>
      </c>
      <c r="H376" s="6">
        <v>0</v>
      </c>
      <c r="I376" s="6">
        <v>0</v>
      </c>
      <c r="J376" s="6"/>
      <c r="K376" s="6">
        <v>0</v>
      </c>
      <c r="L376" s="5"/>
    </row>
    <row r="377" spans="3:12" x14ac:dyDescent="0.25">
      <c r="C377" s="225"/>
      <c r="D377" s="197" t="s">
        <v>118</v>
      </c>
      <c r="E377" s="99" t="s">
        <v>168</v>
      </c>
      <c r="F377" s="200">
        <v>13000</v>
      </c>
      <c r="G377" s="6">
        <v>0</v>
      </c>
      <c r="H377" s="6">
        <v>0</v>
      </c>
      <c r="I377" s="6">
        <v>0</v>
      </c>
      <c r="J377" s="6"/>
      <c r="K377" s="6">
        <v>0</v>
      </c>
      <c r="L377" s="5"/>
    </row>
    <row r="378" spans="3:12" x14ac:dyDescent="0.25">
      <c r="C378" s="225"/>
      <c r="D378" s="197"/>
      <c r="E378" s="99"/>
      <c r="F378" s="6">
        <v>0</v>
      </c>
      <c r="G378" s="6">
        <v>0</v>
      </c>
      <c r="H378" s="6">
        <v>0</v>
      </c>
      <c r="I378" s="6">
        <v>0</v>
      </c>
      <c r="J378" s="6"/>
      <c r="K378" s="6">
        <v>0</v>
      </c>
      <c r="L378" s="5"/>
    </row>
    <row r="379" spans="3:12" x14ac:dyDescent="0.25">
      <c r="C379" s="225"/>
      <c r="D379" s="197"/>
      <c r="E379" s="99"/>
      <c r="F379" s="6">
        <v>0</v>
      </c>
      <c r="G379" s="6">
        <v>0</v>
      </c>
      <c r="H379" s="6">
        <v>0</v>
      </c>
      <c r="I379" s="6">
        <v>0</v>
      </c>
      <c r="J379" s="6"/>
      <c r="K379" s="6">
        <v>0</v>
      </c>
      <c r="L379" s="5"/>
    </row>
    <row r="380" spans="3:12" x14ac:dyDescent="0.25">
      <c r="C380" s="225"/>
      <c r="D380" s="197"/>
      <c r="E380" s="99"/>
      <c r="F380" s="6">
        <v>0</v>
      </c>
      <c r="G380" s="6">
        <v>0</v>
      </c>
      <c r="H380" s="6">
        <v>0</v>
      </c>
      <c r="I380" s="6">
        <v>0</v>
      </c>
      <c r="J380" s="6"/>
      <c r="K380" s="6">
        <v>0</v>
      </c>
      <c r="L380" s="5"/>
    </row>
    <row r="381" spans="3:12" x14ac:dyDescent="0.25">
      <c r="C381" s="225"/>
      <c r="D381" s="197"/>
      <c r="E381" s="99"/>
      <c r="F381" s="6">
        <v>0</v>
      </c>
      <c r="G381" s="6">
        <v>0</v>
      </c>
      <c r="H381" s="6">
        <v>0</v>
      </c>
      <c r="I381" s="6">
        <v>0</v>
      </c>
      <c r="J381" s="6"/>
      <c r="K381" s="6">
        <v>0</v>
      </c>
      <c r="L381" s="5"/>
    </row>
    <row r="382" spans="3:12" x14ac:dyDescent="0.25">
      <c r="C382" s="225"/>
      <c r="D382" s="197"/>
      <c r="E382" s="99"/>
      <c r="F382" s="6">
        <v>0</v>
      </c>
      <c r="G382" s="6">
        <v>0</v>
      </c>
      <c r="H382" s="6">
        <v>0</v>
      </c>
      <c r="I382" s="6">
        <v>0</v>
      </c>
      <c r="J382" s="6"/>
      <c r="K382" s="6">
        <v>0</v>
      </c>
      <c r="L382" s="5"/>
    </row>
    <row r="383" spans="3:12" x14ac:dyDescent="0.25">
      <c r="C383" s="225"/>
      <c r="D383" s="197"/>
      <c r="E383" s="99"/>
      <c r="F383" s="6">
        <v>0</v>
      </c>
      <c r="G383" s="6">
        <v>0</v>
      </c>
      <c r="H383" s="6">
        <v>0</v>
      </c>
      <c r="I383" s="6">
        <v>0</v>
      </c>
      <c r="J383" s="6"/>
      <c r="K383" s="6">
        <v>0</v>
      </c>
      <c r="L383" s="5"/>
    </row>
    <row r="384" spans="3:12" x14ac:dyDescent="0.25">
      <c r="C384" s="225"/>
      <c r="D384" s="197"/>
      <c r="E384" s="99"/>
      <c r="F384" s="6">
        <v>0</v>
      </c>
      <c r="G384" s="6">
        <v>0</v>
      </c>
      <c r="H384" s="6">
        <v>0</v>
      </c>
      <c r="I384" s="6">
        <v>0</v>
      </c>
      <c r="J384" s="6"/>
      <c r="K384" s="6">
        <v>0</v>
      </c>
      <c r="L384" s="5"/>
    </row>
    <row r="385" spans="3:12" x14ac:dyDescent="0.25">
      <c r="C385" s="225"/>
      <c r="D385" s="197"/>
      <c r="E385" s="99"/>
      <c r="F385" s="6">
        <v>0</v>
      </c>
      <c r="G385" s="6">
        <v>0</v>
      </c>
      <c r="H385" s="6">
        <v>0</v>
      </c>
      <c r="I385" s="6">
        <v>0</v>
      </c>
      <c r="J385" s="6"/>
      <c r="K385" s="6">
        <v>0</v>
      </c>
      <c r="L385" s="5"/>
    </row>
    <row r="386" spans="3:12" x14ac:dyDescent="0.25">
      <c r="C386" s="225"/>
      <c r="D386" s="197"/>
      <c r="E386" s="99"/>
      <c r="F386" s="6">
        <v>0</v>
      </c>
      <c r="G386" s="6">
        <v>0</v>
      </c>
      <c r="H386" s="6">
        <v>0</v>
      </c>
      <c r="I386" s="6">
        <v>0</v>
      </c>
      <c r="J386" s="6"/>
      <c r="K386" s="6">
        <v>0</v>
      </c>
      <c r="L386" s="5"/>
    </row>
    <row r="387" spans="3:12" x14ac:dyDescent="0.25">
      <c r="C387" s="225"/>
      <c r="D387" s="197"/>
      <c r="E387" s="99"/>
      <c r="F387" s="6">
        <v>0</v>
      </c>
      <c r="G387" s="6">
        <v>0</v>
      </c>
      <c r="H387" s="6">
        <v>0</v>
      </c>
      <c r="I387" s="6">
        <v>0</v>
      </c>
      <c r="J387" s="6"/>
      <c r="K387" s="6">
        <v>0</v>
      </c>
      <c r="L387" s="203">
        <f>SUM(F371:G372)+G373</f>
        <v>122700</v>
      </c>
    </row>
    <row r="388" spans="3:12" x14ac:dyDescent="0.25">
      <c r="C388" s="225"/>
      <c r="D388" s="197"/>
      <c r="E388" s="99"/>
      <c r="F388" s="6">
        <v>0</v>
      </c>
      <c r="G388" s="6">
        <v>0</v>
      </c>
      <c r="H388" s="6">
        <v>0</v>
      </c>
      <c r="I388" s="6">
        <v>0</v>
      </c>
      <c r="J388" s="6"/>
      <c r="K388" s="6">
        <v>0</v>
      </c>
      <c r="L388" s="199">
        <f>SUM(F374:I377)</f>
        <v>185100</v>
      </c>
    </row>
    <row r="389" spans="3:12" x14ac:dyDescent="0.25">
      <c r="C389" s="101"/>
      <c r="D389" s="117"/>
      <c r="E389" s="102" t="s">
        <v>27</v>
      </c>
      <c r="F389" s="33">
        <f>SUM(F371:F388)</f>
        <v>215790</v>
      </c>
      <c r="G389" s="33">
        <f>SUM(G371:G388)</f>
        <v>105000</v>
      </c>
      <c r="H389" s="33">
        <f>SUM(H371:H388)</f>
        <v>0</v>
      </c>
      <c r="I389" s="33">
        <f>SUM(I371:I388)</f>
        <v>3000</v>
      </c>
      <c r="J389" s="33">
        <f>SUM(J371:J388)</f>
        <v>0</v>
      </c>
      <c r="K389" s="33">
        <f>SUM(F389:J389)-J389</f>
        <v>323790</v>
      </c>
      <c r="L389" s="16"/>
    </row>
    <row r="390" spans="3:12" x14ac:dyDescent="0.25">
      <c r="C390" s="224">
        <v>22</v>
      </c>
      <c r="D390" s="197" t="s">
        <v>34</v>
      </c>
      <c r="E390" s="15" t="s">
        <v>168</v>
      </c>
      <c r="F390" s="201">
        <v>10000</v>
      </c>
      <c r="G390" s="6">
        <v>0</v>
      </c>
      <c r="H390" s="6">
        <v>0</v>
      </c>
      <c r="I390" s="6">
        <v>0</v>
      </c>
      <c r="J390" s="6"/>
      <c r="K390" s="6">
        <v>0</v>
      </c>
      <c r="L390" s="5"/>
    </row>
    <row r="391" spans="3:12" x14ac:dyDescent="0.25">
      <c r="C391" s="225"/>
      <c r="D391" s="197" t="s">
        <v>127</v>
      </c>
      <c r="E391" s="15" t="s">
        <v>168</v>
      </c>
      <c r="F391" s="201">
        <v>76700</v>
      </c>
      <c r="G391" s="6">
        <v>0</v>
      </c>
      <c r="H391" s="6">
        <v>0</v>
      </c>
      <c r="I391" s="6">
        <v>0</v>
      </c>
      <c r="J391" s="6"/>
      <c r="K391" s="6">
        <v>0</v>
      </c>
      <c r="L391" s="5"/>
    </row>
    <row r="392" spans="3:12" x14ac:dyDescent="0.25">
      <c r="C392" s="225"/>
      <c r="D392" s="197" t="s">
        <v>119</v>
      </c>
      <c r="E392" s="15" t="s">
        <v>168</v>
      </c>
      <c r="F392" s="201">
        <v>33162</v>
      </c>
      <c r="G392" s="6">
        <v>0</v>
      </c>
      <c r="H392" s="6">
        <v>0</v>
      </c>
      <c r="I392" s="6">
        <v>0</v>
      </c>
      <c r="J392" s="6"/>
      <c r="K392" s="6">
        <v>0</v>
      </c>
      <c r="L392" s="5"/>
    </row>
    <row r="393" spans="3:12" x14ac:dyDescent="0.25">
      <c r="C393" s="225"/>
      <c r="D393" s="197" t="s">
        <v>19</v>
      </c>
      <c r="E393" s="15" t="s">
        <v>168</v>
      </c>
      <c r="F393" s="201">
        <v>24390</v>
      </c>
      <c r="G393" s="6">
        <v>0</v>
      </c>
      <c r="H393" s="6">
        <v>0</v>
      </c>
      <c r="I393" s="6">
        <v>0</v>
      </c>
      <c r="J393" s="6"/>
      <c r="K393" s="6">
        <v>0</v>
      </c>
      <c r="L393" s="5"/>
    </row>
    <row r="394" spans="3:12" x14ac:dyDescent="0.25">
      <c r="C394" s="225"/>
      <c r="D394" s="197" t="s">
        <v>106</v>
      </c>
      <c r="E394" s="15" t="s">
        <v>168</v>
      </c>
      <c r="F394" s="201">
        <v>20910</v>
      </c>
      <c r="G394" s="6">
        <v>0</v>
      </c>
      <c r="H394" s="6">
        <v>0</v>
      </c>
      <c r="I394" s="6">
        <v>0</v>
      </c>
      <c r="J394" s="6"/>
      <c r="K394" s="6">
        <v>0</v>
      </c>
      <c r="L394" s="5"/>
    </row>
    <row r="395" spans="3:12" x14ac:dyDescent="0.25">
      <c r="C395" s="225"/>
      <c r="D395" s="197" t="s">
        <v>37</v>
      </c>
      <c r="E395" s="99" t="s">
        <v>169</v>
      </c>
      <c r="F395" s="6">
        <v>0</v>
      </c>
      <c r="G395" s="201">
        <v>50000</v>
      </c>
      <c r="H395" s="6">
        <v>0</v>
      </c>
      <c r="I395" s="6">
        <v>0</v>
      </c>
      <c r="J395" s="6"/>
      <c r="K395" s="6">
        <v>0</v>
      </c>
      <c r="L395" s="5"/>
    </row>
    <row r="396" spans="3:12" x14ac:dyDescent="0.25">
      <c r="C396" s="225"/>
      <c r="D396" s="197" t="s">
        <v>15</v>
      </c>
      <c r="E396" s="99" t="s">
        <v>168</v>
      </c>
      <c r="F396" s="200">
        <v>49875</v>
      </c>
      <c r="G396" s="6">
        <v>0</v>
      </c>
      <c r="H396" s="6">
        <v>0</v>
      </c>
      <c r="I396" s="6">
        <v>0</v>
      </c>
      <c r="J396" s="6"/>
      <c r="K396" s="6">
        <v>0</v>
      </c>
      <c r="L396" s="5"/>
    </row>
    <row r="397" spans="3:12" x14ac:dyDescent="0.25">
      <c r="C397" s="225"/>
      <c r="D397" s="197" t="s">
        <v>44</v>
      </c>
      <c r="E397" s="99" t="s">
        <v>171</v>
      </c>
      <c r="F397" s="6">
        <v>0</v>
      </c>
      <c r="G397" s="200">
        <v>55000</v>
      </c>
      <c r="H397" s="6">
        <v>0</v>
      </c>
      <c r="I397" s="6">
        <v>0</v>
      </c>
      <c r="J397" s="6"/>
      <c r="K397" s="6">
        <v>0</v>
      </c>
      <c r="L397" s="5"/>
    </row>
    <row r="398" spans="3:12" x14ac:dyDescent="0.25">
      <c r="C398" s="225"/>
      <c r="D398" s="197"/>
      <c r="E398" s="99"/>
      <c r="F398" s="6">
        <v>0</v>
      </c>
      <c r="G398" s="6">
        <v>0</v>
      </c>
      <c r="H398" s="6">
        <v>0</v>
      </c>
      <c r="I398" s="6">
        <v>0</v>
      </c>
      <c r="J398" s="6"/>
      <c r="K398" s="6">
        <v>0</v>
      </c>
      <c r="L398" s="5"/>
    </row>
    <row r="399" spans="3:12" x14ac:dyDescent="0.25">
      <c r="C399" s="225"/>
      <c r="D399" s="197"/>
      <c r="E399" s="99"/>
      <c r="F399" s="6">
        <v>0</v>
      </c>
      <c r="G399" s="6">
        <v>0</v>
      </c>
      <c r="H399" s="6">
        <v>0</v>
      </c>
      <c r="I399" s="6">
        <v>0</v>
      </c>
      <c r="J399" s="6"/>
      <c r="K399" s="6">
        <v>0</v>
      </c>
      <c r="L399" s="5"/>
    </row>
    <row r="400" spans="3:12" x14ac:dyDescent="0.25">
      <c r="C400" s="225"/>
      <c r="D400" s="197"/>
      <c r="E400" s="99"/>
      <c r="F400" s="6">
        <v>0</v>
      </c>
      <c r="G400" s="6">
        <v>0</v>
      </c>
      <c r="H400" s="6">
        <v>0</v>
      </c>
      <c r="I400" s="6">
        <v>0</v>
      </c>
      <c r="J400" s="6"/>
      <c r="K400" s="6">
        <v>0</v>
      </c>
      <c r="L400" s="5"/>
    </row>
    <row r="401" spans="3:12" x14ac:dyDescent="0.25">
      <c r="C401" s="225"/>
      <c r="D401" s="197"/>
      <c r="E401" s="99"/>
      <c r="F401" s="6">
        <v>0</v>
      </c>
      <c r="G401" s="6">
        <v>0</v>
      </c>
      <c r="H401" s="6">
        <v>0</v>
      </c>
      <c r="I401" s="6">
        <v>0</v>
      </c>
      <c r="J401" s="6"/>
      <c r="K401" s="6">
        <v>0</v>
      </c>
      <c r="L401" s="5"/>
    </row>
    <row r="402" spans="3:12" x14ac:dyDescent="0.25">
      <c r="C402" s="225"/>
      <c r="D402" s="197"/>
      <c r="E402" s="99"/>
      <c r="F402" s="6">
        <v>0</v>
      </c>
      <c r="G402" s="6">
        <v>0</v>
      </c>
      <c r="H402" s="6">
        <v>0</v>
      </c>
      <c r="I402" s="6">
        <v>0</v>
      </c>
      <c r="J402" s="6"/>
      <c r="K402" s="6">
        <v>0</v>
      </c>
      <c r="L402" s="5"/>
    </row>
    <row r="403" spans="3:12" x14ac:dyDescent="0.25">
      <c r="C403" s="225"/>
      <c r="D403" s="197"/>
      <c r="E403" s="99"/>
      <c r="F403" s="6">
        <v>0</v>
      </c>
      <c r="G403" s="6">
        <v>0</v>
      </c>
      <c r="H403" s="6">
        <v>0</v>
      </c>
      <c r="I403" s="6">
        <v>0</v>
      </c>
      <c r="J403" s="6"/>
      <c r="K403" s="6">
        <v>0</v>
      </c>
      <c r="L403" s="5"/>
    </row>
    <row r="404" spans="3:12" x14ac:dyDescent="0.25">
      <c r="C404" s="225"/>
      <c r="D404" s="197"/>
      <c r="E404" s="99"/>
      <c r="F404" s="6">
        <v>0</v>
      </c>
      <c r="G404" s="6">
        <v>0</v>
      </c>
      <c r="H404" s="6">
        <v>0</v>
      </c>
      <c r="I404" s="6">
        <v>0</v>
      </c>
      <c r="J404" s="6"/>
      <c r="K404" s="6">
        <v>0</v>
      </c>
      <c r="L404" s="5"/>
    </row>
    <row r="405" spans="3:12" x14ac:dyDescent="0.25">
      <c r="C405" s="225"/>
      <c r="D405" s="197"/>
      <c r="E405" s="99"/>
      <c r="F405" s="6">
        <v>0</v>
      </c>
      <c r="G405" s="6">
        <v>0</v>
      </c>
      <c r="H405" s="6">
        <v>0</v>
      </c>
      <c r="I405" s="6">
        <v>0</v>
      </c>
      <c r="J405" s="6"/>
      <c r="K405" s="6">
        <v>0</v>
      </c>
      <c r="L405" s="198">
        <f>SUM(F390:G395)</f>
        <v>215162</v>
      </c>
    </row>
    <row r="406" spans="3:12" x14ac:dyDescent="0.25">
      <c r="C406" s="225"/>
      <c r="D406" s="197"/>
      <c r="E406" s="99"/>
      <c r="F406" s="6">
        <v>0</v>
      </c>
      <c r="G406" s="6">
        <v>0</v>
      </c>
      <c r="H406" s="6">
        <v>0</v>
      </c>
      <c r="I406" s="6">
        <v>0</v>
      </c>
      <c r="J406" s="6"/>
      <c r="K406" s="6">
        <v>0</v>
      </c>
      <c r="L406" s="199">
        <f>SUM(G397)+F396</f>
        <v>104875</v>
      </c>
    </row>
    <row r="407" spans="3:12" x14ac:dyDescent="0.25">
      <c r="C407" s="225"/>
      <c r="D407" s="197"/>
      <c r="E407" s="99"/>
      <c r="F407" s="6">
        <v>0</v>
      </c>
      <c r="G407" s="6">
        <v>0</v>
      </c>
      <c r="H407" s="6">
        <v>0</v>
      </c>
      <c r="I407" s="6">
        <v>0</v>
      </c>
      <c r="J407" s="6"/>
      <c r="K407" s="6">
        <v>0</v>
      </c>
      <c r="L407" s="108">
        <f>L405+L406</f>
        <v>320037</v>
      </c>
    </row>
    <row r="408" spans="3:12" x14ac:dyDescent="0.25">
      <c r="C408" s="101"/>
      <c r="D408" s="117"/>
      <c r="E408" s="102" t="s">
        <v>27</v>
      </c>
      <c r="F408" s="33">
        <f>SUM(F390:F407)</f>
        <v>215037</v>
      </c>
      <c r="G408" s="33">
        <f>SUM(G390:G407)</f>
        <v>105000</v>
      </c>
      <c r="H408" s="33">
        <f>SUM(H390:H407)</f>
        <v>0</v>
      </c>
      <c r="I408" s="33">
        <f>SUM(I390:I407)</f>
        <v>0</v>
      </c>
      <c r="J408" s="33">
        <f>SUM(J390:J407)</f>
        <v>0</v>
      </c>
      <c r="K408" s="33">
        <f>SUM(F408:J408)-J408</f>
        <v>320037</v>
      </c>
      <c r="L408" s="16"/>
    </row>
    <row r="409" spans="3:12" x14ac:dyDescent="0.25">
      <c r="C409" s="224">
        <v>23</v>
      </c>
      <c r="D409" s="197" t="s">
        <v>124</v>
      </c>
      <c r="E409" s="15" t="s">
        <v>168</v>
      </c>
      <c r="F409" s="201">
        <v>42800</v>
      </c>
      <c r="G409" s="6">
        <v>0</v>
      </c>
      <c r="H409" s="6">
        <v>0</v>
      </c>
      <c r="I409" s="6">
        <v>0</v>
      </c>
      <c r="J409" s="6"/>
      <c r="K409" s="6">
        <v>0</v>
      </c>
      <c r="L409" s="5"/>
    </row>
    <row r="410" spans="3:12" x14ac:dyDescent="0.25">
      <c r="C410" s="225"/>
      <c r="D410" s="197" t="s">
        <v>139</v>
      </c>
      <c r="E410" s="99" t="s">
        <v>168</v>
      </c>
      <c r="F410" s="201">
        <v>5000</v>
      </c>
      <c r="G410" s="6">
        <v>0</v>
      </c>
      <c r="H410" s="6">
        <v>0</v>
      </c>
      <c r="I410" s="6">
        <v>0</v>
      </c>
      <c r="J410" s="6"/>
      <c r="K410" s="6">
        <v>0</v>
      </c>
      <c r="L410" s="5"/>
    </row>
    <row r="411" spans="3:12" x14ac:dyDescent="0.25">
      <c r="C411" s="225"/>
      <c r="D411" s="197" t="s">
        <v>37</v>
      </c>
      <c r="E411" s="99" t="s">
        <v>169</v>
      </c>
      <c r="F411" s="6">
        <v>0</v>
      </c>
      <c r="G411" s="201">
        <v>55000</v>
      </c>
      <c r="H411" s="6">
        <v>0</v>
      </c>
      <c r="I411" s="6">
        <v>0</v>
      </c>
      <c r="J411" s="6"/>
      <c r="K411" s="6">
        <v>0</v>
      </c>
      <c r="L411" s="5"/>
    </row>
    <row r="412" spans="3:12" x14ac:dyDescent="0.25">
      <c r="C412" s="225"/>
      <c r="D412" s="197" t="s">
        <v>40</v>
      </c>
      <c r="E412" s="99" t="s">
        <v>168</v>
      </c>
      <c r="F412" s="201">
        <v>35990</v>
      </c>
      <c r="G412" s="6">
        <v>0</v>
      </c>
      <c r="H412" s="6">
        <v>0</v>
      </c>
      <c r="I412" s="6">
        <v>0</v>
      </c>
      <c r="J412" s="6"/>
      <c r="K412" s="6">
        <v>0</v>
      </c>
      <c r="L412" s="5"/>
    </row>
    <row r="413" spans="3:12" x14ac:dyDescent="0.25">
      <c r="C413" s="225"/>
      <c r="D413" s="197" t="s">
        <v>19</v>
      </c>
      <c r="E413" s="99" t="s">
        <v>168</v>
      </c>
      <c r="F413" s="200">
        <v>33220</v>
      </c>
      <c r="G413" s="6">
        <v>0</v>
      </c>
      <c r="H413" s="6">
        <v>0</v>
      </c>
      <c r="I413" s="6">
        <v>0</v>
      </c>
      <c r="J413" s="6"/>
      <c r="K413" s="6">
        <v>0</v>
      </c>
      <c r="L413" s="5"/>
    </row>
    <row r="414" spans="3:12" x14ac:dyDescent="0.25">
      <c r="C414" s="225"/>
      <c r="D414" s="197" t="s">
        <v>145</v>
      </c>
      <c r="E414" s="99" t="s">
        <v>171</v>
      </c>
      <c r="F414" s="6">
        <v>0</v>
      </c>
      <c r="G414" s="200">
        <v>50000</v>
      </c>
      <c r="H414" s="6">
        <v>0</v>
      </c>
      <c r="I414" s="6">
        <v>0</v>
      </c>
      <c r="J414" s="6"/>
      <c r="K414" s="6">
        <v>0</v>
      </c>
      <c r="L414" s="5"/>
    </row>
    <row r="415" spans="3:12" x14ac:dyDescent="0.25">
      <c r="C415" s="225"/>
      <c r="D415" s="197" t="s">
        <v>44</v>
      </c>
      <c r="E415" s="99" t="s">
        <v>171</v>
      </c>
      <c r="F415" s="6">
        <v>0</v>
      </c>
      <c r="G415" s="200">
        <v>50000</v>
      </c>
      <c r="H415" s="6">
        <v>0</v>
      </c>
      <c r="I415" s="6">
        <v>0</v>
      </c>
      <c r="J415" s="6"/>
      <c r="K415" s="6">
        <v>0</v>
      </c>
      <c r="L415" s="5"/>
    </row>
    <row r="416" spans="3:12" x14ac:dyDescent="0.25">
      <c r="C416" s="225"/>
      <c r="D416" s="197"/>
      <c r="E416" s="99"/>
      <c r="F416" s="6">
        <v>0</v>
      </c>
      <c r="G416" s="6"/>
      <c r="H416" s="6">
        <v>0</v>
      </c>
      <c r="I416" s="6">
        <v>0</v>
      </c>
      <c r="J416" s="6"/>
      <c r="K416" s="6">
        <v>0</v>
      </c>
      <c r="L416" s="5"/>
    </row>
    <row r="417" spans="3:12" x14ac:dyDescent="0.25">
      <c r="C417" s="225"/>
      <c r="D417" s="197"/>
      <c r="E417" s="99"/>
      <c r="F417" s="6">
        <v>0</v>
      </c>
      <c r="G417" s="6"/>
      <c r="H417" s="6">
        <v>0</v>
      </c>
      <c r="I417" s="6">
        <v>0</v>
      </c>
      <c r="J417" s="6"/>
      <c r="K417" s="6">
        <v>0</v>
      </c>
      <c r="L417" s="5"/>
    </row>
    <row r="418" spans="3:12" x14ac:dyDescent="0.25">
      <c r="C418" s="225"/>
      <c r="D418" s="197"/>
      <c r="E418" s="99"/>
      <c r="F418" s="6">
        <v>0</v>
      </c>
      <c r="G418" s="6"/>
      <c r="H418" s="6">
        <v>0</v>
      </c>
      <c r="I418" s="6">
        <v>0</v>
      </c>
      <c r="J418" s="6"/>
      <c r="K418" s="6">
        <v>0</v>
      </c>
      <c r="L418" s="5"/>
    </row>
    <row r="419" spans="3:12" x14ac:dyDescent="0.25">
      <c r="C419" s="225"/>
      <c r="D419" s="197"/>
      <c r="E419" s="99"/>
      <c r="F419" s="6">
        <v>0</v>
      </c>
      <c r="G419" s="6">
        <v>0</v>
      </c>
      <c r="H419" s="6">
        <v>0</v>
      </c>
      <c r="I419" s="6">
        <v>0</v>
      </c>
      <c r="J419" s="6"/>
      <c r="K419" s="6">
        <v>0</v>
      </c>
      <c r="L419" s="5"/>
    </row>
    <row r="420" spans="3:12" x14ac:dyDescent="0.25">
      <c r="C420" s="225"/>
      <c r="D420" s="197"/>
      <c r="E420" s="99"/>
      <c r="F420" s="6">
        <v>0</v>
      </c>
      <c r="G420" s="6">
        <v>0</v>
      </c>
      <c r="H420" s="6">
        <v>0</v>
      </c>
      <c r="I420" s="6">
        <v>0</v>
      </c>
      <c r="J420" s="6"/>
      <c r="K420" s="6">
        <v>0</v>
      </c>
      <c r="L420" s="5"/>
    </row>
    <row r="421" spans="3:12" x14ac:dyDescent="0.25">
      <c r="C421" s="225"/>
      <c r="D421" s="197"/>
      <c r="E421" s="99"/>
      <c r="F421" s="6">
        <v>0</v>
      </c>
      <c r="G421" s="6">
        <v>0</v>
      </c>
      <c r="H421" s="6">
        <v>0</v>
      </c>
      <c r="I421" s="6">
        <v>0</v>
      </c>
      <c r="J421" s="6"/>
      <c r="K421" s="6">
        <v>0</v>
      </c>
      <c r="L421" s="198">
        <f>SUM(F409:G412)</f>
        <v>138790</v>
      </c>
    </row>
    <row r="422" spans="3:12" ht="14.25" customHeight="1" x14ac:dyDescent="0.25">
      <c r="C422" s="225"/>
      <c r="D422" s="197"/>
      <c r="E422" s="99"/>
      <c r="F422" s="6">
        <v>0</v>
      </c>
      <c r="G422" s="6">
        <v>0</v>
      </c>
      <c r="H422" s="6">
        <v>0</v>
      </c>
      <c r="I422" s="6">
        <v>0</v>
      </c>
      <c r="J422" s="6"/>
      <c r="K422" s="6">
        <v>0</v>
      </c>
      <c r="L422" s="199">
        <f>SUM(G414:G415)+F413</f>
        <v>133220</v>
      </c>
    </row>
    <row r="423" spans="3:12" ht="18" customHeight="1" x14ac:dyDescent="0.25">
      <c r="C423" s="225"/>
      <c r="D423" s="197"/>
      <c r="E423" s="99"/>
      <c r="F423" s="6">
        <v>0</v>
      </c>
      <c r="G423" s="6">
        <v>0</v>
      </c>
      <c r="H423" s="6">
        <v>0</v>
      </c>
      <c r="I423" s="6">
        <v>0</v>
      </c>
      <c r="J423" s="6"/>
      <c r="K423" s="6">
        <v>0</v>
      </c>
      <c r="L423" s="108">
        <f>L421+L422</f>
        <v>272010</v>
      </c>
    </row>
    <row r="424" spans="3:12" x14ac:dyDescent="0.25">
      <c r="C424" s="101"/>
      <c r="D424" s="117"/>
      <c r="E424" s="102" t="s">
        <v>27</v>
      </c>
      <c r="F424" s="33">
        <f>SUM(F409:F423)</f>
        <v>117010</v>
      </c>
      <c r="G424" s="33">
        <f>SUM(G409:G423)</f>
        <v>155000</v>
      </c>
      <c r="H424" s="33">
        <f>SUM(H409:H423)</f>
        <v>0</v>
      </c>
      <c r="I424" s="33">
        <f>SUM(I409:I423)</f>
        <v>0</v>
      </c>
      <c r="J424" s="33">
        <f>SUM(J409:J423)</f>
        <v>0</v>
      </c>
      <c r="K424" s="33">
        <f>SUM(F424:J424)-J424</f>
        <v>272010</v>
      </c>
      <c r="L424" s="16"/>
    </row>
    <row r="425" spans="3:12" x14ac:dyDescent="0.25">
      <c r="C425" s="224">
        <v>24</v>
      </c>
      <c r="D425" s="197" t="s">
        <v>34</v>
      </c>
      <c r="E425" s="15" t="s">
        <v>168</v>
      </c>
      <c r="F425" s="205">
        <v>10000</v>
      </c>
      <c r="G425" s="6">
        <v>0</v>
      </c>
      <c r="H425" s="6">
        <v>0</v>
      </c>
      <c r="I425" s="6">
        <v>0</v>
      </c>
      <c r="J425" s="6"/>
      <c r="K425" s="6">
        <v>0</v>
      </c>
      <c r="L425" s="5"/>
    </row>
    <row r="426" spans="3:12" x14ac:dyDescent="0.25">
      <c r="C426" s="225"/>
      <c r="D426" s="197" t="s">
        <v>124</v>
      </c>
      <c r="E426" s="15" t="s">
        <v>168</v>
      </c>
      <c r="F426" s="205">
        <v>114400</v>
      </c>
      <c r="G426" s="6">
        <v>0</v>
      </c>
      <c r="H426" s="6">
        <v>0</v>
      </c>
      <c r="I426" s="6">
        <v>0</v>
      </c>
      <c r="J426" s="6"/>
      <c r="K426" s="6">
        <v>0</v>
      </c>
      <c r="L426" s="5"/>
    </row>
    <row r="427" spans="3:12" x14ac:dyDescent="0.25">
      <c r="C427" s="225"/>
      <c r="D427" s="197" t="s">
        <v>24</v>
      </c>
      <c r="E427" s="15" t="s">
        <v>168</v>
      </c>
      <c r="F427" s="205">
        <v>72081</v>
      </c>
      <c r="G427" s="6">
        <v>0</v>
      </c>
      <c r="H427" s="6">
        <v>0</v>
      </c>
      <c r="I427" s="6">
        <v>0</v>
      </c>
      <c r="J427" s="6"/>
      <c r="K427" s="6">
        <v>0</v>
      </c>
      <c r="L427" s="5"/>
    </row>
    <row r="428" spans="3:12" x14ac:dyDescent="0.25">
      <c r="C428" s="225"/>
      <c r="D428" s="197" t="s">
        <v>22</v>
      </c>
      <c r="E428" s="15" t="s">
        <v>168</v>
      </c>
      <c r="F428" s="205">
        <v>80000</v>
      </c>
      <c r="G428" s="6">
        <v>0</v>
      </c>
      <c r="H428" s="6">
        <v>0</v>
      </c>
      <c r="I428" s="6">
        <v>0</v>
      </c>
      <c r="J428" s="6"/>
      <c r="K428" s="6">
        <v>0</v>
      </c>
      <c r="L428" s="5"/>
    </row>
    <row r="429" spans="3:12" x14ac:dyDescent="0.25">
      <c r="C429" s="225"/>
      <c r="D429" s="197" t="s">
        <v>106</v>
      </c>
      <c r="E429" s="15" t="s">
        <v>168</v>
      </c>
      <c r="F429" s="205">
        <v>11950</v>
      </c>
      <c r="G429" s="6">
        <v>0</v>
      </c>
      <c r="H429" s="6">
        <v>0</v>
      </c>
      <c r="I429" s="6">
        <v>0</v>
      </c>
      <c r="J429" s="6"/>
      <c r="K429" s="6">
        <v>0</v>
      </c>
      <c r="L429" s="5"/>
    </row>
    <row r="430" spans="3:12" x14ac:dyDescent="0.25">
      <c r="C430" s="225"/>
      <c r="D430" s="197" t="s">
        <v>19</v>
      </c>
      <c r="E430" s="15" t="s">
        <v>168</v>
      </c>
      <c r="F430" s="205">
        <v>51350</v>
      </c>
      <c r="G430" s="6">
        <v>0</v>
      </c>
      <c r="H430" s="6">
        <v>0</v>
      </c>
      <c r="I430" s="6">
        <v>0</v>
      </c>
      <c r="J430" s="6"/>
      <c r="K430" s="6">
        <v>0</v>
      </c>
      <c r="L430" s="5"/>
    </row>
    <row r="431" spans="3:12" x14ac:dyDescent="0.25">
      <c r="C431" s="225"/>
      <c r="D431" s="197" t="s">
        <v>40</v>
      </c>
      <c r="E431" s="15" t="s">
        <v>168</v>
      </c>
      <c r="F431" s="205">
        <v>29900</v>
      </c>
      <c r="G431" s="6">
        <v>0</v>
      </c>
      <c r="H431" s="6">
        <v>0</v>
      </c>
      <c r="I431" s="6">
        <v>0</v>
      </c>
      <c r="J431" s="6"/>
      <c r="K431" s="6">
        <v>0</v>
      </c>
      <c r="L431" s="5"/>
    </row>
    <row r="432" spans="3:12" x14ac:dyDescent="0.25">
      <c r="C432" s="225"/>
      <c r="D432" s="197" t="s">
        <v>145</v>
      </c>
      <c r="E432" s="99" t="s">
        <v>169</v>
      </c>
      <c r="F432" s="6">
        <v>0</v>
      </c>
      <c r="G432" s="205">
        <v>65000</v>
      </c>
      <c r="H432" s="6">
        <v>0</v>
      </c>
      <c r="I432" s="6">
        <v>0</v>
      </c>
      <c r="J432" s="6"/>
      <c r="K432" s="6">
        <v>0</v>
      </c>
      <c r="L432" s="5"/>
    </row>
    <row r="433" spans="3:12" x14ac:dyDescent="0.25">
      <c r="C433" s="225"/>
      <c r="D433" s="197" t="s">
        <v>134</v>
      </c>
      <c r="E433" s="99" t="s">
        <v>200</v>
      </c>
      <c r="F433" s="6">
        <v>0</v>
      </c>
      <c r="G433" s="6">
        <v>0</v>
      </c>
      <c r="H433" s="6">
        <v>0</v>
      </c>
      <c r="I433" s="200">
        <v>6000</v>
      </c>
      <c r="J433" s="6"/>
      <c r="K433" s="6">
        <v>0</v>
      </c>
      <c r="L433" s="5"/>
    </row>
    <row r="434" spans="3:12" x14ac:dyDescent="0.25">
      <c r="C434" s="225"/>
      <c r="D434" s="197" t="s">
        <v>154</v>
      </c>
      <c r="E434" s="99" t="s">
        <v>171</v>
      </c>
      <c r="F434" s="6">
        <v>0</v>
      </c>
      <c r="G434" s="200">
        <v>50000</v>
      </c>
      <c r="H434" s="6">
        <v>0</v>
      </c>
      <c r="I434" s="6">
        <v>0</v>
      </c>
      <c r="J434" s="6"/>
      <c r="K434" s="6">
        <v>0</v>
      </c>
      <c r="L434" s="5"/>
    </row>
    <row r="435" spans="3:12" x14ac:dyDescent="0.25">
      <c r="C435" s="225"/>
      <c r="D435" s="197" t="s">
        <v>37</v>
      </c>
      <c r="E435" s="99" t="s">
        <v>171</v>
      </c>
      <c r="F435" s="6">
        <v>0</v>
      </c>
      <c r="G435" s="200">
        <v>50000</v>
      </c>
      <c r="H435" s="6">
        <v>0</v>
      </c>
      <c r="I435" s="6">
        <v>0</v>
      </c>
      <c r="J435" s="6"/>
      <c r="K435" s="6">
        <v>0</v>
      </c>
      <c r="L435" s="5"/>
    </row>
    <row r="436" spans="3:12" x14ac:dyDescent="0.25">
      <c r="C436" s="225"/>
      <c r="D436" s="197"/>
      <c r="E436" s="99"/>
      <c r="F436" s="6">
        <v>0</v>
      </c>
      <c r="G436" s="6">
        <v>0</v>
      </c>
      <c r="H436" s="6">
        <v>0</v>
      </c>
      <c r="I436" s="6">
        <v>0</v>
      </c>
      <c r="J436" s="6"/>
      <c r="K436" s="6">
        <v>0</v>
      </c>
      <c r="L436" s="5"/>
    </row>
    <row r="437" spans="3:12" x14ac:dyDescent="0.25">
      <c r="C437" s="225"/>
      <c r="D437" s="197"/>
      <c r="E437" s="99"/>
      <c r="F437" s="6">
        <v>0</v>
      </c>
      <c r="G437" s="6">
        <v>0</v>
      </c>
      <c r="H437" s="6">
        <v>0</v>
      </c>
      <c r="I437" s="6">
        <v>0</v>
      </c>
      <c r="J437" s="6"/>
      <c r="K437" s="6">
        <v>0</v>
      </c>
      <c r="L437" s="5"/>
    </row>
    <row r="438" spans="3:12" x14ac:dyDescent="0.25">
      <c r="C438" s="225"/>
      <c r="D438" s="197"/>
      <c r="E438" s="99"/>
      <c r="F438" s="6">
        <v>0</v>
      </c>
      <c r="G438" s="6">
        <v>0</v>
      </c>
      <c r="H438" s="6">
        <v>0</v>
      </c>
      <c r="I438" s="6">
        <v>0</v>
      </c>
      <c r="J438" s="6"/>
      <c r="K438" s="6">
        <v>0</v>
      </c>
      <c r="L438" s="5"/>
    </row>
    <row r="439" spans="3:12" x14ac:dyDescent="0.25">
      <c r="C439" s="225"/>
      <c r="D439" s="197"/>
      <c r="E439" s="99"/>
      <c r="F439" s="6">
        <v>0</v>
      </c>
      <c r="G439" s="6">
        <v>0</v>
      </c>
      <c r="H439" s="6">
        <v>0</v>
      </c>
      <c r="I439" s="6">
        <v>0</v>
      </c>
      <c r="J439" s="6"/>
      <c r="K439" s="6">
        <v>0</v>
      </c>
      <c r="L439" s="206">
        <f>SUM(F425+F426+F427+F428+F429+F430+F431+G432)</f>
        <v>434681</v>
      </c>
    </row>
    <row r="440" spans="3:12" x14ac:dyDescent="0.25">
      <c r="C440" s="226"/>
      <c r="D440" s="197"/>
      <c r="E440" s="99"/>
      <c r="F440" s="6">
        <v>0</v>
      </c>
      <c r="G440" s="6">
        <v>0</v>
      </c>
      <c r="H440" s="6">
        <v>0</v>
      </c>
      <c r="I440" s="6">
        <v>0</v>
      </c>
      <c r="J440" s="6"/>
      <c r="K440" s="6">
        <v>0</v>
      </c>
      <c r="L440" s="199">
        <f>SUM(G433:I435)</f>
        <v>106000</v>
      </c>
    </row>
    <row r="441" spans="3:12" x14ac:dyDescent="0.25">
      <c r="C441" s="101"/>
      <c r="D441" s="117"/>
      <c r="E441" s="102" t="s">
        <v>27</v>
      </c>
      <c r="F441" s="33">
        <f>SUM(F425:F440)</f>
        <v>369681</v>
      </c>
      <c r="G441" s="33">
        <f>SUM(G425:G440)</f>
        <v>165000</v>
      </c>
      <c r="H441" s="33">
        <f>SUM(H425:H440)</f>
        <v>0</v>
      </c>
      <c r="I441" s="33">
        <f>SUM(I425:I440)</f>
        <v>6000</v>
      </c>
      <c r="J441" s="33">
        <f>SUM(J425:J440)</f>
        <v>0</v>
      </c>
      <c r="K441" s="33">
        <f>SUM(F441:J441)-J441</f>
        <v>540681</v>
      </c>
      <c r="L441" s="16"/>
    </row>
    <row r="442" spans="3:12" x14ac:dyDescent="0.25">
      <c r="C442" s="224">
        <v>25</v>
      </c>
      <c r="D442" s="197" t="s">
        <v>124</v>
      </c>
      <c r="E442" s="15" t="s">
        <v>168</v>
      </c>
      <c r="F442" s="205">
        <v>66600</v>
      </c>
      <c r="G442" s="6">
        <v>0</v>
      </c>
      <c r="H442" s="6">
        <v>0</v>
      </c>
      <c r="I442" s="6">
        <v>0</v>
      </c>
      <c r="J442" s="6"/>
      <c r="K442" s="6">
        <v>0</v>
      </c>
      <c r="L442" s="5"/>
    </row>
    <row r="443" spans="3:12" x14ac:dyDescent="0.25">
      <c r="C443" s="225"/>
      <c r="D443" s="197" t="s">
        <v>34</v>
      </c>
      <c r="E443" s="15" t="s">
        <v>168</v>
      </c>
      <c r="F443" s="205">
        <v>10000</v>
      </c>
      <c r="G443" s="6">
        <v>0</v>
      </c>
      <c r="H443" s="6">
        <v>0</v>
      </c>
      <c r="I443" s="6">
        <v>0</v>
      </c>
      <c r="J443" s="6"/>
      <c r="K443" s="6">
        <v>0</v>
      </c>
      <c r="L443" s="5"/>
    </row>
    <row r="444" spans="3:12" x14ac:dyDescent="0.25">
      <c r="C444" s="225"/>
      <c r="D444" s="197" t="s">
        <v>17</v>
      </c>
      <c r="E444" s="99" t="s">
        <v>201</v>
      </c>
      <c r="F444" s="6">
        <v>0</v>
      </c>
      <c r="G444" s="6">
        <v>0</v>
      </c>
      <c r="H444" s="205">
        <v>701760</v>
      </c>
      <c r="I444" s="6">
        <v>0</v>
      </c>
      <c r="J444" s="6"/>
      <c r="K444" s="6">
        <v>0</v>
      </c>
      <c r="L444" s="5"/>
    </row>
    <row r="445" spans="3:12" x14ac:dyDescent="0.25">
      <c r="C445" s="225"/>
      <c r="D445" s="197" t="s">
        <v>145</v>
      </c>
      <c r="E445" s="99" t="s">
        <v>169</v>
      </c>
      <c r="F445" s="6">
        <v>0</v>
      </c>
      <c r="G445" s="205">
        <v>55000</v>
      </c>
      <c r="H445" s="6">
        <v>0</v>
      </c>
      <c r="I445" s="6">
        <v>0</v>
      </c>
      <c r="J445" s="6"/>
      <c r="K445" s="6">
        <v>0</v>
      </c>
      <c r="L445" s="5"/>
    </row>
    <row r="446" spans="3:12" x14ac:dyDescent="0.25">
      <c r="C446" s="225"/>
      <c r="D446" s="197" t="s">
        <v>37</v>
      </c>
      <c r="E446" s="99" t="s">
        <v>171</v>
      </c>
      <c r="F446" s="6">
        <v>0</v>
      </c>
      <c r="G446" s="216">
        <v>50000</v>
      </c>
      <c r="H446" s="6">
        <v>0</v>
      </c>
      <c r="I446" s="6">
        <v>0</v>
      </c>
      <c r="J446" s="6"/>
      <c r="K446" s="6">
        <v>0</v>
      </c>
      <c r="L446" s="5"/>
    </row>
    <row r="447" spans="3:12" x14ac:dyDescent="0.25">
      <c r="C447" s="225"/>
      <c r="D447" s="197" t="s">
        <v>37</v>
      </c>
      <c r="E447" s="99" t="s">
        <v>171</v>
      </c>
      <c r="F447" s="6">
        <v>0</v>
      </c>
      <c r="G447" s="216">
        <v>50000</v>
      </c>
      <c r="H447" s="6">
        <v>0</v>
      </c>
      <c r="I447" s="6">
        <v>0</v>
      </c>
      <c r="J447" s="6"/>
      <c r="K447" s="6">
        <v>0</v>
      </c>
      <c r="L447" s="5"/>
    </row>
    <row r="448" spans="3:12" x14ac:dyDescent="0.25">
      <c r="C448" s="225"/>
      <c r="D448" s="197" t="s">
        <v>19</v>
      </c>
      <c r="E448" s="99" t="s">
        <v>168</v>
      </c>
      <c r="F448" s="216">
        <v>29053</v>
      </c>
      <c r="G448" s="6">
        <v>0</v>
      </c>
      <c r="H448" s="6">
        <v>0</v>
      </c>
      <c r="I448" s="6">
        <v>0</v>
      </c>
      <c r="J448" s="6"/>
      <c r="K448" s="6">
        <v>0</v>
      </c>
      <c r="L448" s="5"/>
    </row>
    <row r="449" spans="1:13" x14ac:dyDescent="0.25">
      <c r="C449" s="225"/>
      <c r="D449" s="197"/>
      <c r="E449" s="99"/>
      <c r="F449" s="6">
        <v>0</v>
      </c>
      <c r="G449" s="6"/>
      <c r="H449" s="6">
        <v>0</v>
      </c>
      <c r="I449" s="6">
        <v>0</v>
      </c>
      <c r="J449" s="6"/>
      <c r="K449" s="6">
        <v>0</v>
      </c>
      <c r="L449" s="5"/>
    </row>
    <row r="450" spans="1:13" x14ac:dyDescent="0.25">
      <c r="C450" s="225"/>
      <c r="D450" s="197"/>
      <c r="E450" s="99"/>
      <c r="F450" s="6">
        <v>0</v>
      </c>
      <c r="G450" s="6">
        <v>0</v>
      </c>
      <c r="H450" s="6">
        <v>0</v>
      </c>
      <c r="I450" s="6">
        <v>0</v>
      </c>
      <c r="J450" s="6"/>
      <c r="K450" s="6">
        <v>0</v>
      </c>
      <c r="L450" s="5"/>
    </row>
    <row r="451" spans="1:13" x14ac:dyDescent="0.25">
      <c r="C451" s="225"/>
      <c r="D451" s="197"/>
      <c r="E451" s="99"/>
      <c r="F451" s="6">
        <v>0</v>
      </c>
      <c r="G451" s="6">
        <v>0</v>
      </c>
      <c r="H451" s="6">
        <v>0</v>
      </c>
      <c r="I451" s="6">
        <v>0</v>
      </c>
      <c r="J451" s="6"/>
      <c r="K451" s="6">
        <v>0</v>
      </c>
      <c r="L451" s="5"/>
    </row>
    <row r="452" spans="1:13" x14ac:dyDescent="0.25">
      <c r="C452" s="225"/>
      <c r="D452" s="197"/>
      <c r="E452" s="99"/>
      <c r="F452" s="6">
        <v>0</v>
      </c>
      <c r="G452" s="6">
        <v>0</v>
      </c>
      <c r="H452" s="6">
        <v>0</v>
      </c>
      <c r="I452" s="6">
        <v>0</v>
      </c>
      <c r="J452" s="6"/>
      <c r="K452" s="6">
        <v>0</v>
      </c>
      <c r="L452" s="5"/>
    </row>
    <row r="453" spans="1:13" x14ac:dyDescent="0.25">
      <c r="C453" s="225"/>
      <c r="D453" s="197"/>
      <c r="E453" s="99"/>
      <c r="F453" s="6">
        <v>0</v>
      </c>
      <c r="G453" s="6">
        <v>0</v>
      </c>
      <c r="H453" s="6">
        <v>0</v>
      </c>
      <c r="I453" s="6">
        <v>0</v>
      </c>
      <c r="J453" s="6"/>
      <c r="K453" s="6">
        <v>0</v>
      </c>
      <c r="L453" s="5"/>
    </row>
    <row r="454" spans="1:13" x14ac:dyDescent="0.25">
      <c r="C454" s="225"/>
      <c r="D454" s="197"/>
      <c r="E454" s="99"/>
      <c r="F454" s="6">
        <v>0</v>
      </c>
      <c r="G454" s="6">
        <v>0</v>
      </c>
      <c r="H454" s="6">
        <v>0</v>
      </c>
      <c r="I454" s="6">
        <v>0</v>
      </c>
      <c r="J454" s="6"/>
      <c r="K454" s="6">
        <v>0</v>
      </c>
      <c r="L454" s="5"/>
    </row>
    <row r="455" spans="1:13" x14ac:dyDescent="0.25">
      <c r="C455" s="225"/>
      <c r="D455" s="197"/>
      <c r="E455" s="99"/>
      <c r="F455" s="6">
        <v>0</v>
      </c>
      <c r="G455" s="6">
        <v>0</v>
      </c>
      <c r="H455" s="6">
        <v>0</v>
      </c>
      <c r="I455" s="6">
        <v>0</v>
      </c>
      <c r="J455" s="6"/>
      <c r="K455" s="6">
        <v>0</v>
      </c>
      <c r="L455" s="5"/>
    </row>
    <row r="456" spans="1:13" x14ac:dyDescent="0.25">
      <c r="C456" s="225"/>
      <c r="D456" s="197"/>
      <c r="E456" s="99"/>
      <c r="F456" s="6">
        <v>0</v>
      </c>
      <c r="G456" s="6">
        <v>0</v>
      </c>
      <c r="H456" s="6">
        <v>0</v>
      </c>
      <c r="I456" s="6">
        <v>0</v>
      </c>
      <c r="J456" s="6"/>
      <c r="K456" s="6">
        <v>0</v>
      </c>
      <c r="L456" s="5"/>
    </row>
    <row r="457" spans="1:13" x14ac:dyDescent="0.25">
      <c r="C457" s="226"/>
      <c r="D457" s="197"/>
      <c r="E457" s="99"/>
      <c r="F457" s="6">
        <v>0</v>
      </c>
      <c r="G457" s="6">
        <v>0</v>
      </c>
      <c r="H457" s="6">
        <v>0</v>
      </c>
      <c r="I457" s="6">
        <v>0</v>
      </c>
      <c r="J457" s="6"/>
      <c r="K457" s="6">
        <v>0</v>
      </c>
      <c r="L457" s="5"/>
      <c r="M457" s="22">
        <f>1000000-K458</f>
        <v>37587</v>
      </c>
    </row>
    <row r="458" spans="1:13" x14ac:dyDescent="0.25">
      <c r="A458" s="3" t="s">
        <v>203</v>
      </c>
      <c r="C458" s="101"/>
      <c r="D458" s="117"/>
      <c r="E458" s="102" t="s">
        <v>27</v>
      </c>
      <c r="F458" s="33">
        <f>SUM(F442:F457)</f>
        <v>105653</v>
      </c>
      <c r="G458" s="33">
        <f>SUM(G442:G457)</f>
        <v>155000</v>
      </c>
      <c r="H458" s="33">
        <f>SUM(H442:H457)</f>
        <v>701760</v>
      </c>
      <c r="I458" s="33">
        <f>SUM(I442:I457)</f>
        <v>0</v>
      </c>
      <c r="J458" s="33">
        <f>SUM(J442:J457)</f>
        <v>0</v>
      </c>
      <c r="K458" s="33">
        <f>SUM(F458:J458)-J458</f>
        <v>962413</v>
      </c>
      <c r="L458" s="16"/>
      <c r="M458" s="3" t="s">
        <v>202</v>
      </c>
    </row>
    <row r="459" spans="1:13" x14ac:dyDescent="0.25">
      <c r="C459" s="224">
        <v>26</v>
      </c>
      <c r="D459" s="197" t="s">
        <v>34</v>
      </c>
      <c r="E459" s="99" t="s">
        <v>168</v>
      </c>
      <c r="F459" s="205">
        <v>10000</v>
      </c>
      <c r="G459" s="6">
        <v>0</v>
      </c>
      <c r="H459" s="6">
        <v>0</v>
      </c>
      <c r="I459" s="6">
        <v>0</v>
      </c>
      <c r="J459" s="6"/>
      <c r="K459" s="6">
        <v>0</v>
      </c>
      <c r="L459" s="5"/>
    </row>
    <row r="460" spans="1:13" x14ac:dyDescent="0.25">
      <c r="C460" s="225"/>
      <c r="D460" s="197" t="s">
        <v>124</v>
      </c>
      <c r="E460" s="99" t="s">
        <v>168</v>
      </c>
      <c r="F460" s="205">
        <v>92150</v>
      </c>
      <c r="G460" s="6">
        <v>0</v>
      </c>
      <c r="H460" s="6">
        <v>0</v>
      </c>
      <c r="I460" s="6">
        <v>0</v>
      </c>
      <c r="J460" s="6"/>
      <c r="K460" s="6">
        <v>0</v>
      </c>
      <c r="L460" s="5"/>
    </row>
    <row r="461" spans="1:13" x14ac:dyDescent="0.25">
      <c r="C461" s="225"/>
      <c r="D461" s="197" t="s">
        <v>119</v>
      </c>
      <c r="E461" s="99" t="s">
        <v>168</v>
      </c>
      <c r="F461" s="205">
        <v>33162</v>
      </c>
      <c r="G461" s="6">
        <v>0</v>
      </c>
      <c r="H461" s="6">
        <v>0</v>
      </c>
      <c r="I461" s="6">
        <v>0</v>
      </c>
      <c r="J461" s="6"/>
      <c r="K461" s="6">
        <v>0</v>
      </c>
      <c r="L461" s="5"/>
    </row>
    <row r="462" spans="1:13" x14ac:dyDescent="0.25">
      <c r="C462" s="225"/>
      <c r="D462" s="197" t="s">
        <v>23</v>
      </c>
      <c r="E462" s="99" t="s">
        <v>168</v>
      </c>
      <c r="F462" s="205">
        <v>57100</v>
      </c>
      <c r="G462" s="6">
        <v>0</v>
      </c>
      <c r="H462" s="6">
        <v>0</v>
      </c>
      <c r="I462" s="6">
        <v>0</v>
      </c>
      <c r="J462" s="6"/>
      <c r="K462" s="6">
        <v>0</v>
      </c>
      <c r="L462" s="5"/>
    </row>
    <row r="463" spans="1:13" x14ac:dyDescent="0.25">
      <c r="C463" s="225"/>
      <c r="D463" s="197" t="s">
        <v>22</v>
      </c>
      <c r="E463" s="99" t="s">
        <v>168</v>
      </c>
      <c r="F463" s="205">
        <v>107800</v>
      </c>
      <c r="G463" s="6">
        <v>0</v>
      </c>
      <c r="H463" s="6">
        <v>0</v>
      </c>
      <c r="I463" s="6">
        <v>0</v>
      </c>
      <c r="J463" s="6"/>
      <c r="K463" s="6">
        <v>0</v>
      </c>
      <c r="L463" s="5"/>
    </row>
    <row r="464" spans="1:13" x14ac:dyDescent="0.25">
      <c r="C464" s="225"/>
      <c r="D464" s="197" t="s">
        <v>106</v>
      </c>
      <c r="E464" s="99" t="s">
        <v>168</v>
      </c>
      <c r="F464" s="205">
        <v>10850</v>
      </c>
      <c r="G464" s="6"/>
      <c r="H464" s="6">
        <v>0</v>
      </c>
      <c r="I464" s="6">
        <v>0</v>
      </c>
      <c r="J464" s="6"/>
      <c r="K464" s="6">
        <v>0</v>
      </c>
      <c r="L464" s="5"/>
    </row>
    <row r="465" spans="2:12" x14ac:dyDescent="0.25">
      <c r="C465" s="225"/>
      <c r="D465" s="197" t="s">
        <v>19</v>
      </c>
      <c r="E465" s="99" t="s">
        <v>168</v>
      </c>
      <c r="F465" s="205">
        <v>36550</v>
      </c>
      <c r="G465" s="6">
        <v>0</v>
      </c>
      <c r="H465" s="6">
        <v>0</v>
      </c>
      <c r="I465" s="6">
        <v>0</v>
      </c>
      <c r="J465" s="6"/>
      <c r="K465" s="6">
        <v>0</v>
      </c>
      <c r="L465" s="5"/>
    </row>
    <row r="466" spans="2:12" x14ac:dyDescent="0.25">
      <c r="C466" s="225"/>
      <c r="D466" s="197" t="s">
        <v>145</v>
      </c>
      <c r="E466" s="99" t="s">
        <v>169</v>
      </c>
      <c r="F466" s="6">
        <v>0</v>
      </c>
      <c r="G466" s="205">
        <v>55000</v>
      </c>
      <c r="H466" s="6">
        <v>0</v>
      </c>
      <c r="I466" s="6">
        <v>0</v>
      </c>
      <c r="J466" s="6"/>
      <c r="K466" s="6">
        <v>0</v>
      </c>
      <c r="L466" s="5"/>
    </row>
    <row r="467" spans="2:12" x14ac:dyDescent="0.25">
      <c r="C467" s="225"/>
      <c r="D467" s="197" t="s">
        <v>44</v>
      </c>
      <c r="E467" s="99" t="s">
        <v>171</v>
      </c>
      <c r="F467" s="6">
        <v>0</v>
      </c>
      <c r="G467" s="204">
        <v>55000</v>
      </c>
      <c r="H467" s="6">
        <v>0</v>
      </c>
      <c r="I467" s="6">
        <v>0</v>
      </c>
      <c r="J467" s="6"/>
      <c r="K467" s="6">
        <v>0</v>
      </c>
      <c r="L467" s="5"/>
    </row>
    <row r="468" spans="2:12" x14ac:dyDescent="0.25">
      <c r="B468" s="3" t="s">
        <v>182</v>
      </c>
      <c r="C468" s="225"/>
      <c r="D468" s="3" t="s">
        <v>182</v>
      </c>
      <c r="E468" s="99" t="s">
        <v>204</v>
      </c>
      <c r="F468" s="6">
        <v>0</v>
      </c>
      <c r="G468" s="6">
        <v>0</v>
      </c>
      <c r="H468" s="6">
        <v>0</v>
      </c>
      <c r="I468" s="204">
        <v>50000</v>
      </c>
      <c r="J468" s="6"/>
      <c r="K468" s="6">
        <v>0</v>
      </c>
      <c r="L468" s="5"/>
    </row>
    <row r="469" spans="2:12" x14ac:dyDescent="0.25">
      <c r="C469" s="225"/>
      <c r="D469" s="197"/>
      <c r="E469" s="99"/>
      <c r="F469" s="6">
        <v>0</v>
      </c>
      <c r="G469" s="6">
        <v>0</v>
      </c>
      <c r="H469" s="6">
        <v>0</v>
      </c>
      <c r="I469" s="6">
        <v>0</v>
      </c>
      <c r="J469" s="6"/>
      <c r="K469" s="6">
        <v>0</v>
      </c>
      <c r="L469" s="5"/>
    </row>
    <row r="470" spans="2:12" x14ac:dyDescent="0.25">
      <c r="C470" s="225"/>
      <c r="D470" s="197"/>
      <c r="E470" s="99"/>
      <c r="F470" s="6">
        <v>0</v>
      </c>
      <c r="G470" s="6">
        <v>0</v>
      </c>
      <c r="H470" s="6">
        <v>0</v>
      </c>
      <c r="I470" s="6">
        <v>0</v>
      </c>
      <c r="J470" s="6"/>
      <c r="K470" s="6">
        <v>0</v>
      </c>
      <c r="L470" s="5"/>
    </row>
    <row r="471" spans="2:12" x14ac:dyDescent="0.25">
      <c r="C471" s="225"/>
      <c r="D471" s="197"/>
      <c r="E471" s="99"/>
      <c r="F471" s="6">
        <v>0</v>
      </c>
      <c r="G471" s="6">
        <v>0</v>
      </c>
      <c r="H471" s="6">
        <v>0</v>
      </c>
      <c r="I471" s="6">
        <v>0</v>
      </c>
      <c r="J471" s="6"/>
      <c r="K471" s="6">
        <v>0</v>
      </c>
      <c r="L471" s="5"/>
    </row>
    <row r="472" spans="2:12" x14ac:dyDescent="0.25">
      <c r="C472" s="225"/>
      <c r="D472" s="197"/>
      <c r="E472" s="99"/>
      <c r="F472" s="6">
        <v>0</v>
      </c>
      <c r="G472" s="6">
        <v>0</v>
      </c>
      <c r="H472" s="6">
        <v>0</v>
      </c>
      <c r="I472" s="6">
        <v>0</v>
      </c>
      <c r="J472" s="6"/>
      <c r="K472" s="6">
        <v>0</v>
      </c>
      <c r="L472" s="5"/>
    </row>
    <row r="473" spans="2:12" x14ac:dyDescent="0.25">
      <c r="C473" s="225"/>
      <c r="D473" s="197"/>
      <c r="E473" s="99"/>
      <c r="F473" s="6">
        <v>0</v>
      </c>
      <c r="G473" s="6">
        <v>0</v>
      </c>
      <c r="H473" s="6">
        <v>0</v>
      </c>
      <c r="I473" s="6">
        <v>0</v>
      </c>
      <c r="J473" s="6"/>
      <c r="K473" s="6">
        <v>0</v>
      </c>
      <c r="L473" s="206">
        <f>SUM(F459+F460+F461+F462+F463+F464+F465+G466)</f>
        <v>402612</v>
      </c>
    </row>
    <row r="474" spans="2:12" x14ac:dyDescent="0.25">
      <c r="C474" s="226"/>
      <c r="D474" s="197"/>
      <c r="E474" s="99"/>
      <c r="F474" s="6">
        <v>0</v>
      </c>
      <c r="G474" s="6">
        <v>0</v>
      </c>
      <c r="H474" s="6">
        <v>0</v>
      </c>
      <c r="I474" s="6">
        <v>0</v>
      </c>
      <c r="J474" s="6"/>
      <c r="K474" s="6">
        <v>0</v>
      </c>
      <c r="L474" s="207">
        <f>SUM(G467)</f>
        <v>55000</v>
      </c>
    </row>
    <row r="475" spans="2:12" x14ac:dyDescent="0.25">
      <c r="C475" s="101"/>
      <c r="D475" s="117"/>
      <c r="E475" s="102" t="s">
        <v>27</v>
      </c>
      <c r="F475" s="33">
        <f>SUM(F459:F474)</f>
        <v>347612</v>
      </c>
      <c r="G475" s="33">
        <f>SUM(G459:G474)</f>
        <v>110000</v>
      </c>
      <c r="H475" s="33">
        <f>SUM(H459:H474)</f>
        <v>0</v>
      </c>
      <c r="I475" s="33">
        <f>SUM(I459:I474)</f>
        <v>50000</v>
      </c>
      <c r="J475" s="33">
        <f>SUM(J459:J474)</f>
        <v>0</v>
      </c>
      <c r="K475" s="33">
        <f>SUM(F475:J475)-J475</f>
        <v>507612</v>
      </c>
      <c r="L475" s="16">
        <f>L473+L474</f>
        <v>457612</v>
      </c>
    </row>
    <row r="476" spans="2:12" x14ac:dyDescent="0.25">
      <c r="C476" s="224">
        <v>27</v>
      </c>
      <c r="D476" s="197" t="s">
        <v>40</v>
      </c>
      <c r="E476" s="99" t="s">
        <v>168</v>
      </c>
      <c r="F476" s="205">
        <v>16890</v>
      </c>
      <c r="G476" s="6">
        <v>0</v>
      </c>
      <c r="H476" s="6">
        <v>0</v>
      </c>
      <c r="I476" s="6">
        <v>0</v>
      </c>
      <c r="J476" s="6"/>
      <c r="K476" s="6">
        <v>0</v>
      </c>
      <c r="L476" s="5"/>
    </row>
    <row r="477" spans="2:12" x14ac:dyDescent="0.25">
      <c r="C477" s="225"/>
      <c r="D477" s="197" t="s">
        <v>124</v>
      </c>
      <c r="E477" s="99" t="s">
        <v>168</v>
      </c>
      <c r="F477" s="205">
        <v>55500</v>
      </c>
      <c r="G477" s="6">
        <v>0</v>
      </c>
      <c r="H477" s="6">
        <v>0</v>
      </c>
      <c r="I477" s="6">
        <v>0</v>
      </c>
      <c r="J477" s="6"/>
      <c r="K477" s="6">
        <v>0</v>
      </c>
      <c r="L477" s="5"/>
    </row>
    <row r="478" spans="2:12" x14ac:dyDescent="0.25">
      <c r="C478" s="225"/>
      <c r="D478" s="197" t="s">
        <v>127</v>
      </c>
      <c r="E478" s="99" t="s">
        <v>168</v>
      </c>
      <c r="F478" s="205">
        <v>24000</v>
      </c>
      <c r="G478" s="6">
        <v>0</v>
      </c>
      <c r="H478" s="6">
        <v>0</v>
      </c>
      <c r="I478" s="6">
        <v>0</v>
      </c>
      <c r="J478" s="6"/>
      <c r="K478" s="6">
        <v>0</v>
      </c>
      <c r="L478" s="5"/>
    </row>
    <row r="479" spans="2:12" x14ac:dyDescent="0.25">
      <c r="C479" s="225"/>
      <c r="D479" s="197" t="s">
        <v>38</v>
      </c>
      <c r="E479" s="99" t="s">
        <v>168</v>
      </c>
      <c r="F479" s="205">
        <v>258120</v>
      </c>
      <c r="G479" s="6">
        <v>0</v>
      </c>
      <c r="H479" s="6">
        <v>0</v>
      </c>
      <c r="I479" s="6">
        <v>0</v>
      </c>
      <c r="J479" s="6"/>
      <c r="K479" s="6">
        <v>0</v>
      </c>
      <c r="L479" s="5"/>
    </row>
    <row r="480" spans="2:12" x14ac:dyDescent="0.25">
      <c r="C480" s="225"/>
      <c r="D480" s="197" t="s">
        <v>19</v>
      </c>
      <c r="E480" s="99" t="s">
        <v>168</v>
      </c>
      <c r="F480" s="205">
        <v>11580</v>
      </c>
      <c r="G480" s="6">
        <v>0</v>
      </c>
      <c r="H480" s="6">
        <v>0</v>
      </c>
      <c r="I480" s="6">
        <v>0</v>
      </c>
      <c r="J480" s="6"/>
      <c r="K480" s="6">
        <v>0</v>
      </c>
      <c r="L480" s="5"/>
    </row>
    <row r="481" spans="3:12" x14ac:dyDescent="0.25">
      <c r="C481" s="225"/>
      <c r="D481" s="197" t="s">
        <v>40</v>
      </c>
      <c r="E481" s="99" t="s">
        <v>168</v>
      </c>
      <c r="F481" s="205">
        <v>11500</v>
      </c>
      <c r="G481" s="6">
        <v>0</v>
      </c>
      <c r="H481" s="6">
        <v>0</v>
      </c>
      <c r="I481" s="6">
        <v>0</v>
      </c>
      <c r="J481" s="6"/>
      <c r="K481" s="6">
        <v>0</v>
      </c>
      <c r="L481" s="5"/>
    </row>
    <row r="482" spans="3:12" x14ac:dyDescent="0.25">
      <c r="C482" s="225"/>
      <c r="D482" s="197" t="s">
        <v>145</v>
      </c>
      <c r="E482" s="99" t="s">
        <v>169</v>
      </c>
      <c r="F482" s="6">
        <v>0</v>
      </c>
      <c r="G482" s="205">
        <v>50000</v>
      </c>
      <c r="H482" s="6">
        <v>0</v>
      </c>
      <c r="I482" s="6">
        <v>0</v>
      </c>
      <c r="J482" s="6"/>
      <c r="K482" s="6">
        <v>0</v>
      </c>
      <c r="L482" s="5"/>
    </row>
    <row r="483" spans="3:12" x14ac:dyDescent="0.25">
      <c r="C483" s="225"/>
      <c r="D483" s="197" t="s">
        <v>44</v>
      </c>
      <c r="E483" s="99" t="s">
        <v>198</v>
      </c>
      <c r="F483" s="6">
        <v>0</v>
      </c>
      <c r="G483" s="217">
        <v>8000</v>
      </c>
      <c r="H483" s="6">
        <v>0</v>
      </c>
      <c r="I483" s="6">
        <v>0</v>
      </c>
      <c r="J483" s="6"/>
      <c r="K483" s="6">
        <v>0</v>
      </c>
      <c r="L483" s="5"/>
    </row>
    <row r="484" spans="3:12" x14ac:dyDescent="0.25">
      <c r="C484" s="225"/>
      <c r="D484" s="197" t="s">
        <v>44</v>
      </c>
      <c r="E484" s="99" t="s">
        <v>171</v>
      </c>
      <c r="F484" s="6">
        <v>0</v>
      </c>
      <c r="G484" s="218">
        <v>65000</v>
      </c>
      <c r="H484" s="6">
        <v>0</v>
      </c>
      <c r="I484" s="6">
        <v>0</v>
      </c>
      <c r="J484" s="6"/>
      <c r="K484" s="6">
        <v>0</v>
      </c>
      <c r="L484" s="5"/>
    </row>
    <row r="485" spans="3:12" x14ac:dyDescent="0.25">
      <c r="C485" s="225"/>
      <c r="D485" s="197"/>
      <c r="E485" s="99"/>
      <c r="F485" s="6">
        <v>0</v>
      </c>
      <c r="G485" s="6">
        <v>0</v>
      </c>
      <c r="H485" s="6">
        <v>0</v>
      </c>
      <c r="I485" s="6">
        <v>0</v>
      </c>
      <c r="J485" s="6"/>
      <c r="K485" s="6">
        <v>0</v>
      </c>
      <c r="L485" s="5"/>
    </row>
    <row r="486" spans="3:12" x14ac:dyDescent="0.25">
      <c r="C486" s="225"/>
      <c r="D486" s="197"/>
      <c r="E486" s="99"/>
      <c r="F486" s="6">
        <v>0</v>
      </c>
      <c r="G486" s="6">
        <v>0</v>
      </c>
      <c r="H486" s="6">
        <v>0</v>
      </c>
      <c r="I486" s="6">
        <v>0</v>
      </c>
      <c r="J486" s="6"/>
      <c r="K486" s="6">
        <v>0</v>
      </c>
      <c r="L486" s="5"/>
    </row>
    <row r="487" spans="3:12" x14ac:dyDescent="0.25">
      <c r="C487" s="225"/>
      <c r="D487" s="197"/>
      <c r="E487" s="99"/>
      <c r="F487" s="6">
        <v>0</v>
      </c>
      <c r="G487" s="6">
        <v>0</v>
      </c>
      <c r="H487" s="6">
        <v>0</v>
      </c>
      <c r="I487" s="6">
        <v>0</v>
      </c>
      <c r="J487" s="6"/>
      <c r="K487" s="6">
        <v>0</v>
      </c>
      <c r="L487" s="5"/>
    </row>
    <row r="488" spans="3:12" x14ac:dyDescent="0.25">
      <c r="C488" s="225"/>
      <c r="D488" s="197"/>
      <c r="E488" s="99"/>
      <c r="F488" s="6">
        <v>0</v>
      </c>
      <c r="G488" s="6">
        <v>0</v>
      </c>
      <c r="H488" s="6">
        <v>0</v>
      </c>
      <c r="I488" s="6">
        <v>0</v>
      </c>
      <c r="J488" s="6"/>
      <c r="K488" s="6">
        <v>0</v>
      </c>
      <c r="L488" s="5"/>
    </row>
    <row r="489" spans="3:12" x14ac:dyDescent="0.25">
      <c r="C489" s="225"/>
      <c r="D489" s="197"/>
      <c r="E489" s="99"/>
      <c r="F489" s="6">
        <v>0</v>
      </c>
      <c r="G489" s="6">
        <v>0</v>
      </c>
      <c r="H489" s="6">
        <v>0</v>
      </c>
      <c r="I489" s="6">
        <v>0</v>
      </c>
      <c r="J489" s="6"/>
      <c r="K489" s="6">
        <v>0</v>
      </c>
      <c r="L489" s="5"/>
    </row>
    <row r="490" spans="3:12" x14ac:dyDescent="0.25">
      <c r="C490" s="225"/>
      <c r="D490" s="197"/>
      <c r="E490" s="99"/>
      <c r="F490" s="6">
        <v>0</v>
      </c>
      <c r="G490" s="6">
        <v>0</v>
      </c>
      <c r="H490" s="6">
        <v>0</v>
      </c>
      <c r="I490" s="6">
        <v>0</v>
      </c>
      <c r="J490" s="6"/>
      <c r="K490" s="6">
        <v>0</v>
      </c>
      <c r="L490" s="206">
        <f>SUM(F476+F477+F478+F479+F480+F481+G482)</f>
        <v>427590</v>
      </c>
    </row>
    <row r="491" spans="3:12" x14ac:dyDescent="0.25">
      <c r="C491" s="226"/>
      <c r="D491" s="197"/>
      <c r="E491" s="99"/>
      <c r="F491" s="6">
        <v>0</v>
      </c>
      <c r="G491" s="6">
        <v>0</v>
      </c>
      <c r="H491" s="6">
        <v>0</v>
      </c>
      <c r="I491" s="6">
        <v>0</v>
      </c>
      <c r="J491" s="6"/>
      <c r="K491" s="6">
        <v>0</v>
      </c>
      <c r="L491" s="5"/>
    </row>
    <row r="492" spans="3:12" x14ac:dyDescent="0.25">
      <c r="C492" s="101"/>
      <c r="D492" s="117"/>
      <c r="E492" s="102" t="s">
        <v>27</v>
      </c>
      <c r="F492" s="33">
        <f>SUM(F476:F491)</f>
        <v>377590</v>
      </c>
      <c r="G492" s="33">
        <f>SUM(G476:G491)</f>
        <v>123000</v>
      </c>
      <c r="H492" s="33">
        <f>SUM(H476:H491)</f>
        <v>0</v>
      </c>
      <c r="I492" s="33">
        <f>SUM(I476:I491)</f>
        <v>0</v>
      </c>
      <c r="J492" s="33">
        <f>SUM(J476:J491)</f>
        <v>0</v>
      </c>
      <c r="K492" s="33">
        <f>SUM(F492:J492)-J492</f>
        <v>500590</v>
      </c>
      <c r="L492" s="16"/>
    </row>
    <row r="493" spans="3:12" x14ac:dyDescent="0.25">
      <c r="C493" s="224">
        <v>28</v>
      </c>
      <c r="D493" s="197" t="s">
        <v>34</v>
      </c>
      <c r="E493" s="15" t="s">
        <v>168</v>
      </c>
      <c r="F493" s="202">
        <v>10000</v>
      </c>
      <c r="G493" s="6">
        <v>0</v>
      </c>
      <c r="H493" s="6">
        <v>0</v>
      </c>
      <c r="I493" s="6">
        <v>0</v>
      </c>
      <c r="J493" s="6"/>
      <c r="K493" s="6">
        <v>0</v>
      </c>
      <c r="L493" s="5"/>
    </row>
    <row r="494" spans="3:12" x14ac:dyDescent="0.25">
      <c r="C494" s="225"/>
      <c r="D494" s="197" t="s">
        <v>124</v>
      </c>
      <c r="E494" s="99" t="s">
        <v>168</v>
      </c>
      <c r="F494" s="202">
        <v>142000</v>
      </c>
      <c r="G494" s="6">
        <v>0</v>
      </c>
      <c r="H494" s="6">
        <v>0</v>
      </c>
      <c r="I494" s="6">
        <v>0</v>
      </c>
      <c r="J494" s="6"/>
      <c r="K494" s="6">
        <v>0</v>
      </c>
      <c r="L494" s="5"/>
    </row>
    <row r="495" spans="3:12" x14ac:dyDescent="0.25">
      <c r="C495" s="225"/>
      <c r="D495" s="197" t="s">
        <v>20</v>
      </c>
      <c r="E495" s="99" t="s">
        <v>168</v>
      </c>
      <c r="F495" s="202">
        <v>64122</v>
      </c>
      <c r="G495" s="6">
        <v>0</v>
      </c>
      <c r="H495" s="6">
        <v>0</v>
      </c>
      <c r="I495" s="6">
        <v>0</v>
      </c>
      <c r="J495" s="6"/>
      <c r="K495" s="6">
        <v>0</v>
      </c>
      <c r="L495" s="5"/>
    </row>
    <row r="496" spans="3:12" x14ac:dyDescent="0.25">
      <c r="C496" s="225"/>
      <c r="D496" s="197" t="s">
        <v>139</v>
      </c>
      <c r="E496" s="99" t="s">
        <v>168</v>
      </c>
      <c r="F496" s="202">
        <v>10000</v>
      </c>
      <c r="G496" s="6">
        <v>0</v>
      </c>
      <c r="H496" s="6">
        <v>0</v>
      </c>
      <c r="I496" s="6">
        <v>0</v>
      </c>
      <c r="J496" s="6"/>
      <c r="K496" s="6">
        <v>0</v>
      </c>
      <c r="L496" s="5"/>
    </row>
    <row r="497" spans="3:12" x14ac:dyDescent="0.25">
      <c r="C497" s="225"/>
      <c r="D497" s="197" t="s">
        <v>22</v>
      </c>
      <c r="E497" s="99" t="s">
        <v>168</v>
      </c>
      <c r="F497" s="202">
        <v>173100</v>
      </c>
      <c r="G497" s="6">
        <v>0</v>
      </c>
      <c r="H497" s="6">
        <v>0</v>
      </c>
      <c r="I497" s="6">
        <v>0</v>
      </c>
      <c r="J497" s="6"/>
      <c r="K497" s="6">
        <v>0</v>
      </c>
      <c r="L497" s="5"/>
    </row>
    <row r="498" spans="3:12" x14ac:dyDescent="0.25">
      <c r="C498" s="225"/>
      <c r="D498" s="197" t="s">
        <v>19</v>
      </c>
      <c r="E498" s="99" t="s">
        <v>168</v>
      </c>
      <c r="F498" s="202">
        <v>28960</v>
      </c>
      <c r="G498" s="6">
        <v>0</v>
      </c>
      <c r="H498" s="6">
        <v>0</v>
      </c>
      <c r="I498" s="6">
        <v>0</v>
      </c>
      <c r="J498" s="6"/>
      <c r="K498" s="6">
        <v>0</v>
      </c>
      <c r="L498" s="5"/>
    </row>
    <row r="499" spans="3:12" x14ac:dyDescent="0.25">
      <c r="C499" s="225"/>
      <c r="D499" s="197" t="s">
        <v>106</v>
      </c>
      <c r="E499" s="99" t="s">
        <v>168</v>
      </c>
      <c r="F499" s="202">
        <v>10890</v>
      </c>
      <c r="G499" s="6">
        <v>0</v>
      </c>
      <c r="H499" s="6">
        <v>0</v>
      </c>
      <c r="I499" s="6">
        <v>0</v>
      </c>
      <c r="J499" s="6"/>
      <c r="K499" s="6">
        <v>0</v>
      </c>
      <c r="L499" s="5"/>
    </row>
    <row r="500" spans="3:12" x14ac:dyDescent="0.25">
      <c r="C500" s="225"/>
      <c r="D500" s="197" t="s">
        <v>40</v>
      </c>
      <c r="E500" s="99" t="s">
        <v>168</v>
      </c>
      <c r="F500" s="202">
        <v>12900</v>
      </c>
      <c r="G500" s="6">
        <v>0</v>
      </c>
      <c r="H500" s="6">
        <v>0</v>
      </c>
      <c r="I500" s="6">
        <v>0</v>
      </c>
      <c r="J500" s="6"/>
      <c r="K500" s="6">
        <v>0</v>
      </c>
      <c r="L500" s="5"/>
    </row>
    <row r="501" spans="3:12" x14ac:dyDescent="0.25">
      <c r="C501" s="225"/>
      <c r="D501" s="197" t="s">
        <v>37</v>
      </c>
      <c r="E501" s="99" t="s">
        <v>169</v>
      </c>
      <c r="F501" s="6">
        <v>0</v>
      </c>
      <c r="G501" s="209">
        <v>50000</v>
      </c>
      <c r="H501" s="6">
        <v>0</v>
      </c>
      <c r="I501" s="6">
        <v>0</v>
      </c>
      <c r="J501" s="6"/>
      <c r="K501" s="6">
        <v>0</v>
      </c>
      <c r="L501" s="5"/>
    </row>
    <row r="502" spans="3:12" x14ac:dyDescent="0.25">
      <c r="C502" s="225"/>
      <c r="D502" s="3" t="s">
        <v>195</v>
      </c>
      <c r="E502" s="99" t="s">
        <v>178</v>
      </c>
      <c r="F502" s="6">
        <v>0</v>
      </c>
      <c r="G502" s="6">
        <v>0</v>
      </c>
      <c r="H502" s="6">
        <v>0</v>
      </c>
      <c r="I502" s="200">
        <v>10000</v>
      </c>
      <c r="J502" s="6"/>
      <c r="K502" s="6">
        <v>0</v>
      </c>
      <c r="L502" s="5"/>
    </row>
    <row r="503" spans="3:12" x14ac:dyDescent="0.25">
      <c r="C503" s="225"/>
      <c r="D503" s="197" t="s">
        <v>44</v>
      </c>
      <c r="E503" s="99" t="s">
        <v>171</v>
      </c>
      <c r="F503" s="6">
        <v>0</v>
      </c>
      <c r="G503" s="209">
        <v>50000</v>
      </c>
      <c r="H503" s="6">
        <v>0</v>
      </c>
      <c r="I503" s="6">
        <v>0</v>
      </c>
      <c r="J503" s="6"/>
      <c r="K503" s="6">
        <v>0</v>
      </c>
      <c r="L503" s="5"/>
    </row>
    <row r="504" spans="3:12" x14ac:dyDescent="0.25">
      <c r="C504" s="225"/>
      <c r="D504" s="197"/>
      <c r="E504" s="99"/>
      <c r="F504" s="6">
        <v>0</v>
      </c>
      <c r="G504" s="6">
        <v>0</v>
      </c>
      <c r="H504" s="6">
        <v>0</v>
      </c>
      <c r="I504" s="6">
        <v>0</v>
      </c>
      <c r="J504" s="6"/>
      <c r="K504" s="6">
        <v>0</v>
      </c>
      <c r="L504" s="5"/>
    </row>
    <row r="505" spans="3:12" x14ac:dyDescent="0.25">
      <c r="C505" s="225"/>
      <c r="D505" s="197"/>
      <c r="E505" s="99"/>
      <c r="F505" s="6">
        <v>0</v>
      </c>
      <c r="G505" s="6">
        <v>0</v>
      </c>
      <c r="H505" s="6">
        <v>0</v>
      </c>
      <c r="I505" s="6">
        <v>0</v>
      </c>
      <c r="J505" s="6"/>
      <c r="K505" s="6">
        <v>0</v>
      </c>
      <c r="L505" s="5"/>
    </row>
    <row r="506" spans="3:12" x14ac:dyDescent="0.25">
      <c r="C506" s="225"/>
      <c r="D506" s="197"/>
      <c r="E506" s="99"/>
      <c r="F506" s="6">
        <v>0</v>
      </c>
      <c r="G506" s="6">
        <v>0</v>
      </c>
      <c r="H506" s="6">
        <v>0</v>
      </c>
      <c r="I506" s="6">
        <v>0</v>
      </c>
      <c r="J506" s="6"/>
      <c r="K506" s="6">
        <v>0</v>
      </c>
      <c r="L506" s="206">
        <f>SUM(F493:F500)</f>
        <v>451972</v>
      </c>
    </row>
    <row r="507" spans="3:12" x14ac:dyDescent="0.25">
      <c r="C507" s="225"/>
      <c r="D507" s="197"/>
      <c r="E507" s="99"/>
      <c r="F507" s="6">
        <v>0</v>
      </c>
      <c r="G507" s="6">
        <v>0</v>
      </c>
      <c r="H507" s="6">
        <v>0</v>
      </c>
      <c r="I507" s="6">
        <v>0</v>
      </c>
      <c r="J507" s="6"/>
      <c r="K507" s="6">
        <v>0</v>
      </c>
      <c r="L507" s="199">
        <f>SUM(I502)</f>
        <v>10000</v>
      </c>
    </row>
    <row r="508" spans="3:12" x14ac:dyDescent="0.25">
      <c r="C508" s="226"/>
      <c r="D508" s="197"/>
      <c r="E508" s="99"/>
      <c r="F508" s="6">
        <v>0</v>
      </c>
      <c r="G508" s="6">
        <v>0</v>
      </c>
      <c r="H508" s="6">
        <v>0</v>
      </c>
      <c r="I508" s="6">
        <v>0</v>
      </c>
      <c r="J508" s="6"/>
      <c r="K508" s="6">
        <v>0</v>
      </c>
      <c r="L508" s="108">
        <f>L506+L507</f>
        <v>461972</v>
      </c>
    </row>
    <row r="509" spans="3:12" x14ac:dyDescent="0.25">
      <c r="C509" s="101"/>
      <c r="D509" s="117"/>
      <c r="E509" s="102" t="s">
        <v>27</v>
      </c>
      <c r="F509" s="33">
        <f>SUM(F493:F508)</f>
        <v>451972</v>
      </c>
      <c r="G509" s="33">
        <f>SUM(G493:G508)</f>
        <v>100000</v>
      </c>
      <c r="H509" s="33">
        <f>SUM(H493:H508)</f>
        <v>0</v>
      </c>
      <c r="I509" s="33">
        <f>SUM(I493:I508)</f>
        <v>10000</v>
      </c>
      <c r="J509" s="33">
        <f>SUM(J493:J508)</f>
        <v>0</v>
      </c>
      <c r="K509" s="33">
        <f>SUM(F509:J509)-J509</f>
        <v>561972</v>
      </c>
      <c r="L509" s="16"/>
    </row>
    <row r="510" spans="3:12" x14ac:dyDescent="0.25">
      <c r="C510" s="224">
        <v>29</v>
      </c>
      <c r="D510" s="197" t="s">
        <v>124</v>
      </c>
      <c r="E510" s="15" t="s">
        <v>168</v>
      </c>
      <c r="F510" s="201">
        <v>26800</v>
      </c>
      <c r="G510" s="6">
        <v>0</v>
      </c>
      <c r="H510" s="6">
        <v>0</v>
      </c>
      <c r="I510" s="6">
        <v>0</v>
      </c>
      <c r="J510" s="6"/>
      <c r="K510" s="6">
        <v>0</v>
      </c>
      <c r="L510" s="5"/>
    </row>
    <row r="511" spans="3:12" x14ac:dyDescent="0.25">
      <c r="C511" s="225"/>
      <c r="D511" s="197" t="s">
        <v>119</v>
      </c>
      <c r="E511" s="99" t="s">
        <v>168</v>
      </c>
      <c r="F511" s="201">
        <v>66324</v>
      </c>
      <c r="G511" s="6">
        <v>0</v>
      </c>
      <c r="H511" s="6">
        <v>0</v>
      </c>
      <c r="I511" s="6">
        <v>0</v>
      </c>
      <c r="J511" s="6"/>
      <c r="K511" s="6">
        <v>0</v>
      </c>
      <c r="L511" s="5"/>
    </row>
    <row r="512" spans="3:12" x14ac:dyDescent="0.25">
      <c r="C512" s="225"/>
      <c r="D512" s="197" t="s">
        <v>40</v>
      </c>
      <c r="E512" s="99" t="s">
        <v>168</v>
      </c>
      <c r="F512" s="201">
        <v>30390</v>
      </c>
      <c r="G512" s="6">
        <v>0</v>
      </c>
      <c r="H512" s="6">
        <v>0</v>
      </c>
      <c r="I512" s="6">
        <v>0</v>
      </c>
      <c r="J512" s="6"/>
      <c r="K512" s="6">
        <v>0</v>
      </c>
      <c r="L512" s="5"/>
    </row>
    <row r="513" spans="3:12" x14ac:dyDescent="0.25">
      <c r="C513" s="225"/>
      <c r="D513" s="197" t="s">
        <v>37</v>
      </c>
      <c r="E513" s="99" t="s">
        <v>169</v>
      </c>
      <c r="F513" s="6">
        <v>0</v>
      </c>
      <c r="G513" s="201">
        <v>50000</v>
      </c>
      <c r="H513" s="6">
        <v>0</v>
      </c>
      <c r="I513" s="6">
        <v>0</v>
      </c>
      <c r="J513" s="6"/>
      <c r="K513" s="6">
        <v>0</v>
      </c>
      <c r="L513" s="5"/>
    </row>
    <row r="514" spans="3:12" x14ac:dyDescent="0.25">
      <c r="C514" s="225"/>
      <c r="D514" s="197" t="s">
        <v>105</v>
      </c>
      <c r="E514" s="99" t="s">
        <v>168</v>
      </c>
      <c r="F514" s="200">
        <v>39100</v>
      </c>
      <c r="G514" s="6">
        <v>0</v>
      </c>
      <c r="H514" s="6">
        <v>0</v>
      </c>
      <c r="I514" s="6">
        <v>0</v>
      </c>
      <c r="J514" s="6"/>
      <c r="K514" s="6">
        <v>0</v>
      </c>
      <c r="L514" s="5"/>
    </row>
    <row r="515" spans="3:12" x14ac:dyDescent="0.25">
      <c r="C515" s="225"/>
      <c r="D515" s="197" t="s">
        <v>44</v>
      </c>
      <c r="E515" s="99" t="s">
        <v>171</v>
      </c>
      <c r="F515" s="6">
        <v>0</v>
      </c>
      <c r="G515" s="200">
        <v>55000</v>
      </c>
      <c r="H515" s="6">
        <v>0</v>
      </c>
      <c r="I515" s="6">
        <v>0</v>
      </c>
      <c r="J515" s="6"/>
      <c r="K515" s="6">
        <v>0</v>
      </c>
      <c r="L515" s="5"/>
    </row>
    <row r="516" spans="3:12" x14ac:dyDescent="0.25">
      <c r="C516" s="225"/>
      <c r="D516" s="197"/>
      <c r="E516" s="99"/>
      <c r="F516" s="6">
        <v>0</v>
      </c>
      <c r="G516" s="6"/>
      <c r="H516" s="6">
        <v>0</v>
      </c>
      <c r="I516" s="6">
        <v>0</v>
      </c>
      <c r="J516" s="6"/>
      <c r="K516" s="6">
        <v>0</v>
      </c>
      <c r="L516" s="5"/>
    </row>
    <row r="517" spans="3:12" x14ac:dyDescent="0.25">
      <c r="C517" s="225"/>
      <c r="D517" s="197"/>
      <c r="E517" s="99"/>
      <c r="F517" s="6">
        <v>0</v>
      </c>
      <c r="G517" s="6">
        <v>0</v>
      </c>
      <c r="H517" s="6">
        <v>0</v>
      </c>
      <c r="I517" s="6">
        <v>0</v>
      </c>
      <c r="J517" s="6"/>
      <c r="K517" s="6">
        <v>0</v>
      </c>
      <c r="L517" s="5"/>
    </row>
    <row r="518" spans="3:12" x14ac:dyDescent="0.25">
      <c r="C518" s="225"/>
      <c r="D518" s="197"/>
      <c r="E518" s="99"/>
      <c r="F518" s="6">
        <v>0</v>
      </c>
      <c r="G518" s="6">
        <v>0</v>
      </c>
      <c r="H518" s="6">
        <v>0</v>
      </c>
      <c r="I518" s="6">
        <v>0</v>
      </c>
      <c r="J518" s="6"/>
      <c r="K518" s="6">
        <v>0</v>
      </c>
      <c r="L518" s="5"/>
    </row>
    <row r="519" spans="3:12" x14ac:dyDescent="0.25">
      <c r="C519" s="225"/>
      <c r="D519" s="197"/>
      <c r="E519" s="99"/>
      <c r="F519" s="6">
        <v>0</v>
      </c>
      <c r="G519" s="6">
        <v>0</v>
      </c>
      <c r="H519" s="6">
        <v>0</v>
      </c>
      <c r="I519" s="6">
        <v>0</v>
      </c>
      <c r="J519" s="6"/>
      <c r="K519" s="6">
        <v>0</v>
      </c>
      <c r="L519" s="5"/>
    </row>
    <row r="520" spans="3:12" x14ac:dyDescent="0.25">
      <c r="C520" s="225"/>
      <c r="D520" s="197"/>
      <c r="E520" s="99"/>
      <c r="F520" s="6">
        <v>0</v>
      </c>
      <c r="G520" s="6">
        <v>0</v>
      </c>
      <c r="H520" s="6">
        <v>0</v>
      </c>
      <c r="I520" s="6">
        <v>0</v>
      </c>
      <c r="J520" s="6"/>
      <c r="K520" s="6">
        <v>0</v>
      </c>
      <c r="L520" s="5"/>
    </row>
    <row r="521" spans="3:12" x14ac:dyDescent="0.25">
      <c r="C521" s="225"/>
      <c r="D521" s="197"/>
      <c r="E521" s="99"/>
      <c r="F521" s="6">
        <v>0</v>
      </c>
      <c r="G521" s="6">
        <v>0</v>
      </c>
      <c r="H521" s="6">
        <v>0</v>
      </c>
      <c r="I521" s="6">
        <v>0</v>
      </c>
      <c r="J521" s="6"/>
      <c r="K521" s="6">
        <v>0</v>
      </c>
      <c r="L521" s="5"/>
    </row>
    <row r="522" spans="3:12" x14ac:dyDescent="0.25">
      <c r="C522" s="225"/>
      <c r="D522" s="197"/>
      <c r="E522" s="99"/>
      <c r="F522" s="6">
        <v>0</v>
      </c>
      <c r="G522" s="6">
        <v>0</v>
      </c>
      <c r="H522" s="6">
        <v>0</v>
      </c>
      <c r="I522" s="6">
        <v>0</v>
      </c>
      <c r="J522" s="6"/>
      <c r="K522" s="6">
        <v>0</v>
      </c>
      <c r="L522" s="5"/>
    </row>
    <row r="523" spans="3:12" x14ac:dyDescent="0.25">
      <c r="C523" s="225"/>
      <c r="D523" s="197"/>
      <c r="E523" s="99"/>
      <c r="F523" s="6">
        <v>0</v>
      </c>
      <c r="G523" s="6">
        <v>0</v>
      </c>
      <c r="H523" s="6">
        <v>0</v>
      </c>
      <c r="I523" s="6">
        <v>0</v>
      </c>
      <c r="J523" s="6"/>
      <c r="K523" s="6">
        <v>0</v>
      </c>
      <c r="L523" s="198">
        <f>SUM(F510:G513)</f>
        <v>173514</v>
      </c>
    </row>
    <row r="524" spans="3:12" x14ac:dyDescent="0.25">
      <c r="C524" s="225"/>
      <c r="D524" s="197"/>
      <c r="E524" s="99"/>
      <c r="F524" s="6">
        <v>0</v>
      </c>
      <c r="G524" s="6">
        <v>0</v>
      </c>
      <c r="H524" s="6">
        <v>0</v>
      </c>
      <c r="I524" s="6">
        <v>0</v>
      </c>
      <c r="J524" s="6"/>
      <c r="K524" s="6">
        <v>0</v>
      </c>
      <c r="L524" s="199">
        <f>SUM(G515)+F514</f>
        <v>94100</v>
      </c>
    </row>
    <row r="525" spans="3:12" x14ac:dyDescent="0.25">
      <c r="C525" s="226"/>
      <c r="D525" s="197"/>
      <c r="E525" s="99"/>
      <c r="F525" s="6">
        <v>0</v>
      </c>
      <c r="G525" s="6">
        <v>0</v>
      </c>
      <c r="H525" s="6">
        <v>0</v>
      </c>
      <c r="I525" s="6">
        <v>0</v>
      </c>
      <c r="J525" s="6"/>
      <c r="K525" s="6">
        <v>0</v>
      </c>
      <c r="L525" s="108">
        <f>L523+L524</f>
        <v>267614</v>
      </c>
    </row>
    <row r="526" spans="3:12" x14ac:dyDescent="0.25">
      <c r="C526" s="101"/>
      <c r="D526" s="117"/>
      <c r="E526" s="102" t="s">
        <v>27</v>
      </c>
      <c r="F526" s="33">
        <f>SUM(F510:F525)</f>
        <v>162614</v>
      </c>
      <c r="G526" s="33">
        <f>SUM(G510:G525)</f>
        <v>105000</v>
      </c>
      <c r="H526" s="33">
        <f>SUM(H510:H525)</f>
        <v>0</v>
      </c>
      <c r="I526" s="33">
        <f>SUM(I510:I525)</f>
        <v>0</v>
      </c>
      <c r="J526" s="33">
        <f>SUM(J510:J525)</f>
        <v>0</v>
      </c>
      <c r="K526" s="33">
        <f>SUM(F526:J526)-J526</f>
        <v>267614</v>
      </c>
      <c r="L526" s="16"/>
    </row>
    <row r="527" spans="3:12" x14ac:dyDescent="0.25">
      <c r="C527" s="224">
        <v>30</v>
      </c>
      <c r="D527" s="197" t="s">
        <v>34</v>
      </c>
      <c r="E527" s="15" t="s">
        <v>168</v>
      </c>
      <c r="F527" s="201">
        <v>10000</v>
      </c>
      <c r="G527" s="6">
        <v>0</v>
      </c>
      <c r="H527" s="6">
        <v>0</v>
      </c>
      <c r="I527" s="6">
        <v>0</v>
      </c>
      <c r="J527" s="6"/>
      <c r="K527" s="6">
        <v>0</v>
      </c>
      <c r="L527" s="5"/>
    </row>
    <row r="528" spans="3:12" x14ac:dyDescent="0.25">
      <c r="C528" s="225"/>
      <c r="D528" s="197" t="s">
        <v>124</v>
      </c>
      <c r="E528" s="99" t="s">
        <v>168</v>
      </c>
      <c r="F528" s="201">
        <v>76300</v>
      </c>
      <c r="G528" s="6">
        <v>0</v>
      </c>
      <c r="H528" s="6">
        <v>0</v>
      </c>
      <c r="I528" s="6">
        <v>0</v>
      </c>
      <c r="J528" s="6"/>
      <c r="K528" s="6">
        <v>0</v>
      </c>
      <c r="L528" s="5"/>
    </row>
    <row r="529" spans="3:12" x14ac:dyDescent="0.25">
      <c r="C529" s="225"/>
      <c r="D529" s="197" t="s">
        <v>40</v>
      </c>
      <c r="E529" s="99" t="s">
        <v>168</v>
      </c>
      <c r="F529" s="201">
        <v>11500</v>
      </c>
      <c r="G529" s="6">
        <v>0</v>
      </c>
      <c r="H529" s="6">
        <v>0</v>
      </c>
      <c r="I529" s="6">
        <v>0</v>
      </c>
      <c r="J529" s="6"/>
      <c r="K529" s="6">
        <v>0</v>
      </c>
      <c r="L529" s="5"/>
    </row>
    <row r="530" spans="3:12" x14ac:dyDescent="0.25">
      <c r="C530" s="225"/>
      <c r="D530" s="197" t="s">
        <v>19</v>
      </c>
      <c r="E530" s="99" t="s">
        <v>168</v>
      </c>
      <c r="F530" s="201">
        <v>23447</v>
      </c>
      <c r="G530" s="6">
        <v>0</v>
      </c>
      <c r="H530" s="6">
        <v>0</v>
      </c>
      <c r="I530" s="6">
        <v>0</v>
      </c>
      <c r="J530" s="6"/>
      <c r="K530" s="6">
        <v>0</v>
      </c>
      <c r="L530" s="5"/>
    </row>
    <row r="531" spans="3:12" x14ac:dyDescent="0.25">
      <c r="C531" s="225"/>
      <c r="D531" s="197" t="s">
        <v>37</v>
      </c>
      <c r="E531" s="99" t="s">
        <v>169</v>
      </c>
      <c r="F531" s="6">
        <v>0</v>
      </c>
      <c r="G531" s="201">
        <v>50000</v>
      </c>
      <c r="H531" s="6">
        <v>0</v>
      </c>
      <c r="I531" s="6">
        <v>0</v>
      </c>
      <c r="J531" s="6"/>
      <c r="K531" s="6">
        <v>0</v>
      </c>
      <c r="L531" s="5"/>
    </row>
    <row r="532" spans="3:12" x14ac:dyDescent="0.25">
      <c r="C532" s="225"/>
      <c r="D532" s="197" t="s">
        <v>15</v>
      </c>
      <c r="E532" s="99" t="s">
        <v>168</v>
      </c>
      <c r="F532" s="204">
        <v>48925</v>
      </c>
      <c r="G532" s="6">
        <v>0</v>
      </c>
      <c r="H532" s="6">
        <v>0</v>
      </c>
      <c r="I532" s="6">
        <v>0</v>
      </c>
      <c r="J532" s="6"/>
      <c r="K532" s="6">
        <v>0</v>
      </c>
      <c r="L532" s="5"/>
    </row>
    <row r="533" spans="3:12" x14ac:dyDescent="0.25">
      <c r="C533" s="225"/>
      <c r="D533" s="197" t="s">
        <v>45</v>
      </c>
      <c r="E533" s="99" t="s">
        <v>178</v>
      </c>
      <c r="F533" s="6">
        <v>0</v>
      </c>
      <c r="G533" s="6">
        <v>0</v>
      </c>
      <c r="H533" s="6">
        <v>0</v>
      </c>
      <c r="I533" s="204">
        <v>6000</v>
      </c>
      <c r="J533" s="6"/>
      <c r="K533" s="6">
        <v>0</v>
      </c>
      <c r="L533" s="5"/>
    </row>
    <row r="534" spans="3:12" x14ac:dyDescent="0.25">
      <c r="C534" s="225"/>
      <c r="D534" s="197" t="s">
        <v>44</v>
      </c>
      <c r="E534" s="99" t="s">
        <v>171</v>
      </c>
      <c r="F534" s="6">
        <v>0</v>
      </c>
      <c r="G534" s="204">
        <v>50000</v>
      </c>
      <c r="H534" s="6">
        <v>0</v>
      </c>
      <c r="I534" s="6">
        <v>0</v>
      </c>
      <c r="J534" s="6"/>
      <c r="K534" s="6">
        <v>0</v>
      </c>
      <c r="L534" s="5"/>
    </row>
    <row r="535" spans="3:12" x14ac:dyDescent="0.25">
      <c r="C535" s="225"/>
      <c r="D535" s="197" t="s">
        <v>145</v>
      </c>
      <c r="E535" s="99" t="s">
        <v>171</v>
      </c>
      <c r="F535" s="6">
        <v>0</v>
      </c>
      <c r="G535" s="204">
        <v>50000</v>
      </c>
      <c r="H535" s="6">
        <v>0</v>
      </c>
      <c r="I535" s="6">
        <v>0</v>
      </c>
      <c r="J535" s="6"/>
      <c r="K535" s="6">
        <v>0</v>
      </c>
      <c r="L535" s="5"/>
    </row>
    <row r="536" spans="3:12" x14ac:dyDescent="0.25">
      <c r="C536" s="225"/>
      <c r="D536" s="197"/>
      <c r="E536" s="99"/>
      <c r="F536" s="6">
        <v>0</v>
      </c>
      <c r="G536" s="6">
        <v>0</v>
      </c>
      <c r="H536" s="6">
        <v>0</v>
      </c>
      <c r="I536" s="6">
        <v>0</v>
      </c>
      <c r="J536" s="6"/>
      <c r="K536" s="6">
        <v>0</v>
      </c>
      <c r="L536" s="5"/>
    </row>
    <row r="537" spans="3:12" x14ac:dyDescent="0.25">
      <c r="C537" s="225"/>
      <c r="D537" s="197"/>
      <c r="E537" s="99"/>
      <c r="F537" s="6">
        <v>0</v>
      </c>
      <c r="G537" s="6">
        <v>0</v>
      </c>
      <c r="H537" s="6">
        <v>0</v>
      </c>
      <c r="I537" s="6">
        <v>0</v>
      </c>
      <c r="J537" s="6"/>
      <c r="K537" s="6">
        <v>0</v>
      </c>
      <c r="L537" s="5"/>
    </row>
    <row r="538" spans="3:12" x14ac:dyDescent="0.25">
      <c r="C538" s="225"/>
      <c r="D538" s="197"/>
      <c r="E538" s="99"/>
      <c r="F538" s="6">
        <v>0</v>
      </c>
      <c r="G538" s="6">
        <v>0</v>
      </c>
      <c r="H538" s="6">
        <v>0</v>
      </c>
      <c r="I538" s="6">
        <v>0</v>
      </c>
      <c r="J538" s="6"/>
      <c r="K538" s="6">
        <v>0</v>
      </c>
      <c r="L538" s="5"/>
    </row>
    <row r="539" spans="3:12" x14ac:dyDescent="0.25">
      <c r="C539" s="225"/>
      <c r="D539" s="197"/>
      <c r="E539" s="99"/>
      <c r="F539" s="6">
        <v>0</v>
      </c>
      <c r="G539" s="6">
        <v>0</v>
      </c>
      <c r="H539" s="6">
        <v>0</v>
      </c>
      <c r="I539" s="6">
        <v>0</v>
      </c>
      <c r="J539" s="6"/>
      <c r="K539" s="6">
        <v>0</v>
      </c>
      <c r="L539" s="198">
        <f>SUM(F527:G531)</f>
        <v>171247</v>
      </c>
    </row>
    <row r="540" spans="3:12" x14ac:dyDescent="0.25">
      <c r="C540" s="225"/>
      <c r="D540" s="197"/>
      <c r="E540" s="99"/>
      <c r="F540" s="6">
        <v>0</v>
      </c>
      <c r="G540" s="6">
        <v>0</v>
      </c>
      <c r="H540" s="6">
        <v>0</v>
      </c>
      <c r="I540" s="6">
        <v>0</v>
      </c>
      <c r="J540" s="6"/>
      <c r="K540" s="6">
        <v>0</v>
      </c>
      <c r="L540" s="108">
        <f>SUM(F532+I533+G534+G535)</f>
        <v>154925</v>
      </c>
    </row>
    <row r="541" spans="3:12" x14ac:dyDescent="0.25">
      <c r="C541" s="225"/>
      <c r="D541" s="197"/>
      <c r="E541" s="99"/>
      <c r="F541" s="6">
        <v>0</v>
      </c>
      <c r="G541" s="6">
        <v>0</v>
      </c>
      <c r="H541" s="6">
        <v>0</v>
      </c>
      <c r="I541" s="6">
        <v>0</v>
      </c>
      <c r="J541" s="6"/>
      <c r="K541" s="6">
        <v>0</v>
      </c>
      <c r="L541" s="5"/>
    </row>
    <row r="542" spans="3:12" x14ac:dyDescent="0.25">
      <c r="C542" s="226"/>
      <c r="D542" s="197"/>
      <c r="E542" s="99"/>
      <c r="F542" s="6">
        <v>0</v>
      </c>
      <c r="G542" s="6">
        <v>0</v>
      </c>
      <c r="H542" s="6">
        <v>0</v>
      </c>
      <c r="I542" s="6">
        <v>0</v>
      </c>
      <c r="J542" s="6"/>
      <c r="K542" s="6">
        <v>0</v>
      </c>
      <c r="L542" s="5"/>
    </row>
    <row r="543" spans="3:12" x14ac:dyDescent="0.25">
      <c r="C543" s="101"/>
      <c r="D543" s="117"/>
      <c r="E543" s="102" t="s">
        <v>27</v>
      </c>
      <c r="F543" s="33">
        <f>SUM(F527:F542)</f>
        <v>170172</v>
      </c>
      <c r="G543" s="33">
        <f>SUM(G527:G542)</f>
        <v>150000</v>
      </c>
      <c r="H543" s="33">
        <f>SUM(H527:H542)</f>
        <v>0</v>
      </c>
      <c r="I543" s="33">
        <f>SUM(I527:I542)</f>
        <v>6000</v>
      </c>
      <c r="J543" s="33">
        <f>SUM(J527:J542)</f>
        <v>0</v>
      </c>
      <c r="K543" s="33">
        <f>SUM(F543:J543)-J543</f>
        <v>326172</v>
      </c>
      <c r="L543" s="16"/>
    </row>
    <row r="544" spans="3:12" x14ac:dyDescent="0.25">
      <c r="C544" s="224">
        <v>31</v>
      </c>
      <c r="D544" s="197" t="s">
        <v>34</v>
      </c>
      <c r="E544" s="99" t="s">
        <v>168</v>
      </c>
      <c r="F544" s="219">
        <v>10000</v>
      </c>
      <c r="G544" s="107"/>
      <c r="H544" s="107">
        <v>0</v>
      </c>
      <c r="I544" s="107"/>
      <c r="J544" s="107"/>
      <c r="K544" s="107"/>
      <c r="L544" s="5"/>
    </row>
    <row r="545" spans="3:12" x14ac:dyDescent="0.25">
      <c r="C545" s="225"/>
      <c r="D545" s="197" t="s">
        <v>124</v>
      </c>
      <c r="E545" s="99" t="s">
        <v>168</v>
      </c>
      <c r="F545" s="219">
        <v>81900</v>
      </c>
      <c r="G545" s="107"/>
      <c r="H545" s="107"/>
      <c r="I545" s="107"/>
      <c r="J545" s="107"/>
      <c r="K545" s="107"/>
      <c r="L545" s="5"/>
    </row>
    <row r="546" spans="3:12" x14ac:dyDescent="0.25">
      <c r="C546" s="225"/>
      <c r="D546" s="197" t="s">
        <v>40</v>
      </c>
      <c r="E546" s="99" t="s">
        <v>168</v>
      </c>
      <c r="F546" s="219">
        <v>16890</v>
      </c>
      <c r="G546" s="107"/>
      <c r="H546" s="107"/>
      <c r="I546" s="107"/>
      <c r="J546" s="107"/>
      <c r="K546" s="107"/>
      <c r="L546" s="5"/>
    </row>
    <row r="547" spans="3:12" x14ac:dyDescent="0.25">
      <c r="C547" s="225"/>
      <c r="D547" s="197" t="s">
        <v>145</v>
      </c>
      <c r="E547" s="99" t="s">
        <v>169</v>
      </c>
      <c r="F547" s="107"/>
      <c r="G547" s="219">
        <v>55000</v>
      </c>
      <c r="H547" s="107"/>
      <c r="I547" s="107"/>
      <c r="J547" s="107"/>
      <c r="K547" s="107"/>
      <c r="L547" s="5"/>
    </row>
    <row r="548" spans="3:12" x14ac:dyDescent="0.25">
      <c r="C548" s="225"/>
      <c r="D548" s="197" t="s">
        <v>19</v>
      </c>
      <c r="E548" s="99" t="s">
        <v>168</v>
      </c>
      <c r="F548" s="221">
        <v>18876</v>
      </c>
      <c r="G548" s="107"/>
      <c r="H548" s="107"/>
      <c r="I548" s="107"/>
      <c r="J548" s="107"/>
      <c r="K548" s="107"/>
      <c r="L548" s="5"/>
    </row>
    <row r="549" spans="3:12" x14ac:dyDescent="0.25">
      <c r="C549" s="225"/>
      <c r="D549" s="197" t="s">
        <v>106</v>
      </c>
      <c r="E549" s="99" t="s">
        <v>168</v>
      </c>
      <c r="F549" s="221">
        <v>22850</v>
      </c>
      <c r="G549" s="107"/>
      <c r="H549" s="107"/>
      <c r="I549" s="107"/>
      <c r="J549" s="107"/>
      <c r="K549" s="107"/>
      <c r="L549" s="5"/>
    </row>
    <row r="550" spans="3:12" x14ac:dyDescent="0.25">
      <c r="C550" s="225"/>
      <c r="D550" s="197" t="s">
        <v>22</v>
      </c>
      <c r="E550" s="99" t="s">
        <v>168</v>
      </c>
      <c r="F550" s="221">
        <v>77000</v>
      </c>
      <c r="G550" s="107"/>
      <c r="H550" s="107"/>
      <c r="I550" s="107"/>
      <c r="J550" s="107"/>
      <c r="K550" s="107"/>
      <c r="L550" s="5"/>
    </row>
    <row r="551" spans="3:12" x14ac:dyDescent="0.25">
      <c r="C551" s="225"/>
      <c r="D551" s="197" t="s">
        <v>37</v>
      </c>
      <c r="E551" s="99" t="s">
        <v>171</v>
      </c>
      <c r="F551" s="107"/>
      <c r="G551" s="221">
        <v>55000</v>
      </c>
      <c r="H551" s="107"/>
      <c r="I551" s="107"/>
      <c r="J551" s="107"/>
      <c r="K551" s="107"/>
      <c r="L551" s="5"/>
    </row>
    <row r="552" spans="3:12" x14ac:dyDescent="0.25">
      <c r="C552" s="225"/>
      <c r="D552" s="197" t="s">
        <v>154</v>
      </c>
      <c r="E552" s="99" t="s">
        <v>171</v>
      </c>
      <c r="F552" s="107"/>
      <c r="G552" s="221">
        <v>55000</v>
      </c>
      <c r="H552" s="107"/>
      <c r="I552" s="107"/>
      <c r="J552" s="107"/>
      <c r="K552" s="107"/>
      <c r="L552" s="5"/>
    </row>
    <row r="553" spans="3:12" x14ac:dyDescent="0.25">
      <c r="C553" s="225"/>
      <c r="D553" s="197" t="s">
        <v>134</v>
      </c>
      <c r="E553" s="99" t="s">
        <v>206</v>
      </c>
      <c r="F553" s="107"/>
      <c r="G553" s="107"/>
      <c r="H553" s="107"/>
      <c r="I553" s="221">
        <v>1500</v>
      </c>
      <c r="J553" s="107"/>
      <c r="K553" s="107"/>
      <c r="L553" s="5"/>
    </row>
    <row r="554" spans="3:12" x14ac:dyDescent="0.25">
      <c r="C554" s="225"/>
      <c r="D554" s="197" t="s">
        <v>40</v>
      </c>
      <c r="E554" s="99" t="s">
        <v>207</v>
      </c>
      <c r="F554" s="221">
        <v>2108</v>
      </c>
      <c r="G554" s="107"/>
      <c r="H554" s="107"/>
      <c r="I554" s="107"/>
      <c r="J554" s="107"/>
      <c r="K554" s="107"/>
      <c r="L554" s="5"/>
    </row>
    <row r="555" spans="3:12" x14ac:dyDescent="0.25">
      <c r="C555" s="225"/>
      <c r="D555" s="197"/>
      <c r="E555" s="99"/>
      <c r="F555" s="107"/>
      <c r="G555" s="107"/>
      <c r="H555" s="107"/>
      <c r="I555" s="107"/>
      <c r="J555" s="107"/>
      <c r="K555" s="107"/>
      <c r="L555" s="5"/>
    </row>
    <row r="556" spans="3:12" x14ac:dyDescent="0.25">
      <c r="C556" s="225"/>
      <c r="D556" s="197"/>
      <c r="E556" s="99"/>
      <c r="F556" s="107"/>
      <c r="G556" s="107"/>
      <c r="H556" s="107"/>
      <c r="I556" s="107"/>
      <c r="J556" s="107"/>
      <c r="K556" s="107"/>
      <c r="L556" s="5"/>
    </row>
    <row r="557" spans="3:12" x14ac:dyDescent="0.25">
      <c r="C557" s="225"/>
      <c r="D557" s="197"/>
      <c r="E557" s="99"/>
      <c r="F557" s="107"/>
      <c r="G557" s="107"/>
      <c r="H557" s="107"/>
      <c r="I557" s="107"/>
      <c r="J557" s="107"/>
      <c r="K557" s="107"/>
      <c r="L557" s="222">
        <f>SUM(F544+F545+F546+G547)</f>
        <v>163790</v>
      </c>
    </row>
    <row r="558" spans="3:12" x14ac:dyDescent="0.25">
      <c r="C558" s="225"/>
      <c r="D558" s="197"/>
      <c r="E558" s="99"/>
      <c r="F558" s="107"/>
      <c r="G558" s="107"/>
      <c r="H558" s="107"/>
      <c r="I558" s="107"/>
      <c r="J558" s="107"/>
      <c r="K558" s="107"/>
      <c r="L558" s="220">
        <f>SUM(F548:I554)</f>
        <v>232334</v>
      </c>
    </row>
    <row r="559" spans="3:12" x14ac:dyDescent="0.25">
      <c r="C559" s="226"/>
      <c r="D559" s="197"/>
      <c r="E559" s="99"/>
      <c r="F559" s="107"/>
      <c r="G559" s="107"/>
      <c r="H559" s="107"/>
      <c r="I559" s="107"/>
      <c r="J559" s="107"/>
      <c r="K559" s="107"/>
      <c r="L559" s="5"/>
    </row>
    <row r="560" spans="3:12" x14ac:dyDescent="0.25">
      <c r="C560" s="101"/>
      <c r="D560" s="117"/>
      <c r="E560" s="102" t="s">
        <v>27</v>
      </c>
      <c r="F560" s="33">
        <f>SUM(F544:F559)</f>
        <v>229624</v>
      </c>
      <c r="G560" s="33">
        <f>SUM(G544:G559)</f>
        <v>165000</v>
      </c>
      <c r="H560" s="33">
        <f>SUM(H544:H559)</f>
        <v>0</v>
      </c>
      <c r="I560" s="33">
        <f>SUM(I544:I559)</f>
        <v>1500</v>
      </c>
      <c r="J560" s="33">
        <f>SUM(J544:J559)</f>
        <v>0</v>
      </c>
      <c r="K560" s="33">
        <f>SUM(F560:J560)-J560</f>
        <v>396124</v>
      </c>
      <c r="L560" s="27">
        <f>+K25+K43+K61+K77+K95+K113+K130+K148+K167+K184+K202+K222+K240+K259+K278+K296+K315+K332+K350+K370+K389+K408+K424+K441+K458+K475+K492+K509+K526+K543+K560</f>
        <v>16366579</v>
      </c>
    </row>
    <row r="562" spans="3:12" x14ac:dyDescent="0.25">
      <c r="C562" s="227" t="s">
        <v>47</v>
      </c>
      <c r="D562" s="228"/>
      <c r="E562" s="229"/>
      <c r="F562" s="33">
        <f>+F25+F43+F61+F77+F95+F113+F130+F148+F167+F184+F202+F222+F240+F259+F278+F296+F315+F332+F350+F370+F389+F408+F424+F441+F458+F475+F492+F509+F526+F543+F560</f>
        <v>8704937</v>
      </c>
      <c r="G562" s="33">
        <f>+G25+G43+G61+G77+G95+G113+G130+G148+G167+G184+G202+G222+G240+G259+G278+G296+G315+G332+G350+G370+G389+G408+G424+G441+G458+G475+G492+G509+G526+G543+G560</f>
        <v>4104000</v>
      </c>
      <c r="H562" s="33">
        <f>+H25+H43+H61+H77+H95+H113+H130+H148+H167+H184+H202+H222+H240+H259+H278+H296+H315+H332+H350+H370+H389+H408+H424+H441+H458+H475+H492+H509+H526+H543+H560</f>
        <v>2930142</v>
      </c>
      <c r="I562" s="33">
        <f>+I25+I43+I61+I77+I95+I113+I130+I148+I167+I184+I202+I222+I240+I259+I278+I296+I315+I332+I350+I370+I389+I408+I424+I441+I458+I475+I492+I509+I526+I543+I560</f>
        <v>627500</v>
      </c>
      <c r="J562" s="106">
        <f>J25+J43+J61+J77+J95+J113+J130+J148+J167+J184+J202+J222+J240+J259+J278+J296+J315+J332+J350+J370+J389+J408+J424+J441+J458+J475+J492+J509+J526+J543+J560</f>
        <v>0</v>
      </c>
      <c r="K562" s="230">
        <f>SUM(F562:J562)</f>
        <v>16366579</v>
      </c>
      <c r="L562" s="231"/>
    </row>
    <row r="563" spans="3:12" s="135" customFormat="1" x14ac:dyDescent="0.25">
      <c r="C563" s="138"/>
      <c r="D563" s="139"/>
      <c r="F563" s="140"/>
      <c r="G563" s="140"/>
      <c r="H563" s="140"/>
      <c r="I563" s="140"/>
      <c r="J563" s="140"/>
    </row>
    <row r="564" spans="3:12" s="135" customFormat="1" x14ac:dyDescent="0.25">
      <c r="C564" s="138"/>
      <c r="D564" s="139"/>
      <c r="F564" s="140"/>
      <c r="G564" s="140"/>
      <c r="H564" s="140"/>
      <c r="I564" s="140"/>
      <c r="J564" s="140"/>
    </row>
    <row r="565" spans="3:12" s="135" customFormat="1" x14ac:dyDescent="0.25">
      <c r="C565" s="138"/>
      <c r="D565" s="139"/>
      <c r="F565" s="140"/>
      <c r="G565" s="140"/>
      <c r="H565" s="140"/>
      <c r="I565" s="140"/>
      <c r="J565" s="140"/>
    </row>
    <row r="566" spans="3:12" s="135" customFormat="1" x14ac:dyDescent="0.25">
      <c r="C566" s="138"/>
      <c r="D566" s="139"/>
      <c r="F566" s="140"/>
      <c r="G566" s="140"/>
      <c r="H566" s="140"/>
      <c r="I566" s="140"/>
      <c r="J566" s="140"/>
    </row>
    <row r="567" spans="3:12" s="135" customFormat="1" x14ac:dyDescent="0.25">
      <c r="C567" s="138"/>
      <c r="D567" s="139"/>
      <c r="F567" s="140"/>
      <c r="G567" s="140"/>
      <c r="H567" s="140"/>
      <c r="I567" s="140"/>
      <c r="J567" s="140"/>
    </row>
    <row r="568" spans="3:12" s="135" customFormat="1" x14ac:dyDescent="0.25">
      <c r="C568" s="138"/>
      <c r="D568" s="139"/>
      <c r="F568" s="140"/>
      <c r="G568" s="140"/>
      <c r="H568" s="140"/>
      <c r="I568" s="140"/>
      <c r="J568" s="140"/>
    </row>
    <row r="569" spans="3:12" s="135" customFormat="1" x14ac:dyDescent="0.25">
      <c r="C569" s="138"/>
      <c r="D569" s="139"/>
      <c r="F569" s="140"/>
      <c r="G569" s="140"/>
      <c r="H569" s="140"/>
      <c r="I569" s="140"/>
      <c r="J569" s="140"/>
    </row>
    <row r="570" spans="3:12" s="135" customFormat="1" x14ac:dyDescent="0.25">
      <c r="C570" s="138"/>
      <c r="D570" s="139"/>
      <c r="F570" s="140"/>
      <c r="G570" s="140"/>
      <c r="H570" s="140"/>
      <c r="I570" s="140"/>
      <c r="J570" s="140"/>
    </row>
    <row r="571" spans="3:12" s="135" customFormat="1" x14ac:dyDescent="0.25">
      <c r="C571" s="138"/>
      <c r="D571" s="139"/>
      <c r="F571" s="140"/>
      <c r="G571" s="140"/>
      <c r="H571" s="140"/>
      <c r="I571" s="140"/>
      <c r="J571" s="140"/>
    </row>
    <row r="572" spans="3:12" s="135" customFormat="1" x14ac:dyDescent="0.25">
      <c r="C572" s="138"/>
      <c r="D572" s="139"/>
      <c r="F572" s="140"/>
      <c r="G572" s="140"/>
      <c r="H572" s="140"/>
      <c r="I572" s="140"/>
      <c r="J572" s="140"/>
    </row>
    <row r="573" spans="3:12" s="135" customFormat="1" x14ac:dyDescent="0.25">
      <c r="C573" s="138"/>
      <c r="D573" s="139"/>
      <c r="F573" s="140"/>
      <c r="G573" s="140"/>
      <c r="H573" s="140"/>
      <c r="I573" s="140"/>
      <c r="J573" s="140"/>
    </row>
    <row r="574" spans="3:12" s="135" customFormat="1" x14ac:dyDescent="0.25">
      <c r="C574" s="138"/>
      <c r="D574" s="139"/>
      <c r="F574" s="140"/>
      <c r="G574" s="140"/>
      <c r="H574" s="140"/>
      <c r="I574" s="140"/>
      <c r="J574" s="140"/>
    </row>
    <row r="575" spans="3:12" s="135" customFormat="1" x14ac:dyDescent="0.25">
      <c r="C575" s="138"/>
      <c r="D575" s="139"/>
      <c r="F575" s="140"/>
      <c r="G575" s="140"/>
      <c r="H575" s="140"/>
      <c r="I575" s="140"/>
      <c r="J575" s="140"/>
    </row>
    <row r="576" spans="3:12" s="135" customFormat="1" x14ac:dyDescent="0.25">
      <c r="C576" s="138"/>
      <c r="D576" s="139"/>
      <c r="F576" s="140"/>
      <c r="G576" s="140"/>
      <c r="H576" s="140"/>
      <c r="I576" s="140"/>
      <c r="J576" s="140"/>
    </row>
    <row r="577" spans="3:10" s="135" customFormat="1" x14ac:dyDescent="0.25">
      <c r="C577" s="138"/>
      <c r="D577" s="139"/>
      <c r="F577" s="140"/>
      <c r="G577" s="140"/>
      <c r="H577" s="140"/>
      <c r="I577" s="140"/>
      <c r="J577" s="140"/>
    </row>
    <row r="578" spans="3:10" s="135" customFormat="1" x14ac:dyDescent="0.25">
      <c r="C578" s="138"/>
      <c r="D578" s="139"/>
      <c r="F578" s="140"/>
      <c r="G578" s="140"/>
      <c r="H578" s="140"/>
      <c r="I578" s="140"/>
      <c r="J578" s="140"/>
    </row>
    <row r="579" spans="3:10" s="135" customFormat="1" x14ac:dyDescent="0.25">
      <c r="C579" s="138"/>
      <c r="D579" s="139"/>
      <c r="F579" s="140"/>
      <c r="G579" s="140"/>
      <c r="H579" s="140"/>
      <c r="I579" s="140"/>
      <c r="J579" s="140"/>
    </row>
    <row r="580" spans="3:10" s="135" customFormat="1" x14ac:dyDescent="0.25">
      <c r="C580" s="138"/>
      <c r="D580" s="139"/>
      <c r="F580" s="140"/>
      <c r="G580" s="140"/>
      <c r="H580" s="140"/>
      <c r="I580" s="140"/>
      <c r="J580" s="140"/>
    </row>
    <row r="581" spans="3:10" s="135" customFormat="1" x14ac:dyDescent="0.25">
      <c r="C581" s="138"/>
      <c r="D581" s="139"/>
      <c r="F581" s="140"/>
      <c r="G581" s="140"/>
      <c r="H581" s="140"/>
      <c r="I581" s="140"/>
      <c r="J581" s="140"/>
    </row>
    <row r="582" spans="3:10" s="135" customFormat="1" x14ac:dyDescent="0.25">
      <c r="C582" s="138"/>
      <c r="D582" s="139"/>
      <c r="F582" s="140"/>
      <c r="G582" s="140"/>
      <c r="H582" s="140"/>
      <c r="I582" s="140"/>
      <c r="J582" s="140"/>
    </row>
    <row r="583" spans="3:10" s="135" customFormat="1" x14ac:dyDescent="0.25">
      <c r="C583" s="138"/>
      <c r="D583" s="139"/>
      <c r="F583" s="140"/>
      <c r="G583" s="140"/>
      <c r="H583" s="140"/>
      <c r="I583" s="140"/>
      <c r="J583" s="140"/>
    </row>
    <row r="584" spans="3:10" s="135" customFormat="1" x14ac:dyDescent="0.25">
      <c r="C584" s="138"/>
      <c r="D584" s="139"/>
      <c r="F584" s="140"/>
      <c r="G584" s="140"/>
      <c r="H584" s="140"/>
      <c r="I584" s="140"/>
      <c r="J584" s="140"/>
    </row>
    <row r="585" spans="3:10" s="135" customFormat="1" x14ac:dyDescent="0.25">
      <c r="C585" s="138"/>
      <c r="D585" s="139"/>
      <c r="F585" s="140"/>
      <c r="G585" s="140"/>
      <c r="H585" s="140"/>
      <c r="I585" s="140"/>
      <c r="J585" s="140"/>
    </row>
    <row r="586" spans="3:10" s="135" customFormat="1" x14ac:dyDescent="0.25">
      <c r="C586" s="138"/>
      <c r="D586" s="139"/>
      <c r="F586" s="140"/>
      <c r="G586" s="140"/>
      <c r="H586" s="140"/>
      <c r="I586" s="140"/>
      <c r="J586" s="140"/>
    </row>
    <row r="587" spans="3:10" s="135" customFormat="1" x14ac:dyDescent="0.25">
      <c r="C587" s="138"/>
      <c r="D587" s="139"/>
      <c r="F587" s="140"/>
      <c r="G587" s="140"/>
      <c r="H587" s="140"/>
      <c r="I587" s="140"/>
      <c r="J587" s="140"/>
    </row>
    <row r="588" spans="3:10" s="135" customFormat="1" x14ac:dyDescent="0.25">
      <c r="C588" s="138"/>
      <c r="D588" s="139"/>
      <c r="F588" s="140"/>
      <c r="G588" s="140"/>
      <c r="H588" s="140"/>
      <c r="I588" s="140"/>
      <c r="J588" s="140"/>
    </row>
    <row r="589" spans="3:10" s="135" customFormat="1" x14ac:dyDescent="0.25">
      <c r="C589" s="138"/>
      <c r="D589" s="139"/>
      <c r="F589" s="140"/>
      <c r="G589" s="140"/>
      <c r="H589" s="140"/>
      <c r="I589" s="140"/>
      <c r="J589" s="140"/>
    </row>
    <row r="590" spans="3:10" s="135" customFormat="1" x14ac:dyDescent="0.25">
      <c r="C590" s="138"/>
      <c r="D590" s="139"/>
      <c r="F590" s="140"/>
      <c r="G590" s="140"/>
      <c r="H590" s="140"/>
      <c r="I590" s="140"/>
      <c r="J590" s="140"/>
    </row>
    <row r="591" spans="3:10" s="135" customFormat="1" x14ac:dyDescent="0.25">
      <c r="C591" s="138"/>
      <c r="D591" s="139"/>
      <c r="F591" s="140"/>
      <c r="G591" s="140"/>
      <c r="H591" s="140"/>
      <c r="I591" s="140"/>
      <c r="J591" s="140"/>
    </row>
    <row r="592" spans="3:10" s="135" customFormat="1" x14ac:dyDescent="0.25">
      <c r="C592" s="138"/>
      <c r="D592" s="139"/>
      <c r="F592" s="140"/>
      <c r="G592" s="140"/>
      <c r="H592" s="140"/>
      <c r="I592" s="140"/>
      <c r="J592" s="140"/>
    </row>
    <row r="593" spans="3:10" s="135" customFormat="1" x14ac:dyDescent="0.25">
      <c r="C593" s="138"/>
      <c r="D593" s="139"/>
      <c r="F593" s="140"/>
      <c r="G593" s="140"/>
      <c r="H593" s="140"/>
      <c r="I593" s="140"/>
      <c r="J593" s="140"/>
    </row>
    <row r="594" spans="3:10" s="135" customFormat="1" x14ac:dyDescent="0.25">
      <c r="C594" s="138"/>
      <c r="D594" s="139"/>
      <c r="F594" s="140"/>
      <c r="G594" s="140"/>
      <c r="H594" s="140"/>
      <c r="I594" s="140"/>
      <c r="J594" s="140"/>
    </row>
    <row r="595" spans="3:10" s="135" customFormat="1" x14ac:dyDescent="0.25">
      <c r="C595" s="138"/>
      <c r="D595" s="139"/>
      <c r="F595" s="140"/>
      <c r="G595" s="140"/>
      <c r="H595" s="140"/>
      <c r="I595" s="140"/>
      <c r="J595" s="140"/>
    </row>
    <row r="596" spans="3:10" s="135" customFormat="1" x14ac:dyDescent="0.25">
      <c r="C596" s="138"/>
      <c r="D596" s="139"/>
      <c r="F596" s="140"/>
      <c r="G596" s="140"/>
      <c r="H596" s="140"/>
      <c r="I596" s="140"/>
      <c r="J596" s="140"/>
    </row>
    <row r="597" spans="3:10" s="135" customFormat="1" x14ac:dyDescent="0.25">
      <c r="C597" s="138"/>
      <c r="D597" s="139"/>
      <c r="F597" s="140"/>
      <c r="G597" s="140"/>
      <c r="H597" s="140"/>
      <c r="I597" s="140"/>
      <c r="J597" s="140"/>
    </row>
    <row r="598" spans="3:10" s="135" customFormat="1" x14ac:dyDescent="0.25">
      <c r="C598" s="138"/>
      <c r="D598" s="139"/>
      <c r="F598" s="140"/>
      <c r="G598" s="140"/>
      <c r="H598" s="140"/>
      <c r="I598" s="140"/>
      <c r="J598" s="140"/>
    </row>
    <row r="599" spans="3:10" s="135" customFormat="1" x14ac:dyDescent="0.25">
      <c r="C599" s="138"/>
      <c r="D599" s="139"/>
      <c r="F599" s="140"/>
      <c r="G599" s="140"/>
      <c r="H599" s="140"/>
      <c r="I599" s="140"/>
      <c r="J599" s="140"/>
    </row>
    <row r="600" spans="3:10" s="135" customFormat="1" x14ac:dyDescent="0.25">
      <c r="C600" s="138"/>
      <c r="D600" s="139"/>
      <c r="F600" s="140"/>
      <c r="G600" s="140"/>
      <c r="H600" s="140"/>
      <c r="I600" s="140"/>
      <c r="J600" s="140"/>
    </row>
    <row r="601" spans="3:10" s="135" customFormat="1" x14ac:dyDescent="0.25">
      <c r="C601" s="138"/>
      <c r="D601" s="139"/>
      <c r="F601" s="140"/>
      <c r="G601" s="140"/>
      <c r="H601" s="140"/>
      <c r="I601" s="140"/>
      <c r="J601" s="140"/>
    </row>
    <row r="602" spans="3:10" s="135" customFormat="1" x14ac:dyDescent="0.25">
      <c r="C602" s="138"/>
      <c r="D602" s="139"/>
      <c r="F602" s="140"/>
      <c r="G602" s="140"/>
      <c r="H602" s="140"/>
      <c r="I602" s="140"/>
      <c r="J602" s="140"/>
    </row>
    <row r="603" spans="3:10" s="135" customFormat="1" x14ac:dyDescent="0.25">
      <c r="C603" s="138"/>
      <c r="D603" s="139"/>
      <c r="F603" s="140"/>
      <c r="G603" s="140"/>
      <c r="H603" s="140"/>
      <c r="I603" s="140"/>
      <c r="J603" s="140"/>
    </row>
    <row r="604" spans="3:10" s="135" customFormat="1" x14ac:dyDescent="0.25">
      <c r="C604" s="138"/>
      <c r="D604" s="139"/>
      <c r="F604" s="140"/>
      <c r="G604" s="140"/>
      <c r="H604" s="140"/>
      <c r="I604" s="140"/>
      <c r="J604" s="140"/>
    </row>
    <row r="605" spans="3:10" s="135" customFormat="1" x14ac:dyDescent="0.25">
      <c r="C605" s="138"/>
      <c r="D605" s="139"/>
      <c r="F605" s="140"/>
      <c r="G605" s="140"/>
      <c r="H605" s="140"/>
      <c r="I605" s="140"/>
      <c r="J605" s="140"/>
    </row>
    <row r="606" spans="3:10" s="135" customFormat="1" x14ac:dyDescent="0.25">
      <c r="C606" s="138"/>
      <c r="D606" s="139"/>
      <c r="F606" s="140"/>
      <c r="G606" s="140"/>
      <c r="H606" s="140"/>
      <c r="I606" s="140"/>
      <c r="J606" s="140"/>
    </row>
    <row r="607" spans="3:10" s="135" customFormat="1" x14ac:dyDescent="0.25">
      <c r="C607" s="138"/>
      <c r="D607" s="139"/>
      <c r="F607" s="140"/>
      <c r="G607" s="140"/>
      <c r="H607" s="140"/>
      <c r="I607" s="140"/>
      <c r="J607" s="140"/>
    </row>
    <row r="608" spans="3:10" s="135" customFormat="1" x14ac:dyDescent="0.25">
      <c r="C608" s="138"/>
      <c r="D608" s="139"/>
      <c r="F608" s="140"/>
      <c r="G608" s="140"/>
      <c r="H608" s="140"/>
      <c r="I608" s="140"/>
      <c r="J608" s="140"/>
    </row>
    <row r="609" spans="3:10" s="135" customFormat="1" x14ac:dyDescent="0.25">
      <c r="C609" s="138"/>
      <c r="D609" s="139"/>
      <c r="F609" s="140"/>
      <c r="G609" s="140"/>
      <c r="H609" s="140"/>
      <c r="I609" s="140"/>
      <c r="J609" s="140"/>
    </row>
    <row r="610" spans="3:10" s="135" customFormat="1" x14ac:dyDescent="0.25">
      <c r="C610" s="138"/>
      <c r="D610" s="139"/>
      <c r="F610" s="140"/>
      <c r="G610" s="140"/>
      <c r="H610" s="140"/>
      <c r="I610" s="140"/>
      <c r="J610" s="140"/>
    </row>
    <row r="611" spans="3:10" s="135" customFormat="1" x14ac:dyDescent="0.25">
      <c r="C611" s="138"/>
      <c r="D611" s="139"/>
      <c r="F611" s="140"/>
      <c r="G611" s="140"/>
      <c r="H611" s="140"/>
      <c r="I611" s="140"/>
      <c r="J611" s="140"/>
    </row>
    <row r="612" spans="3:10" s="135" customFormat="1" x14ac:dyDescent="0.25">
      <c r="C612" s="138"/>
      <c r="D612" s="139"/>
      <c r="F612" s="140"/>
      <c r="G612" s="140"/>
      <c r="H612" s="140"/>
      <c r="I612" s="140"/>
      <c r="J612" s="140"/>
    </row>
    <row r="613" spans="3:10" s="135" customFormat="1" x14ac:dyDescent="0.25">
      <c r="C613" s="138"/>
      <c r="D613" s="139"/>
      <c r="F613" s="140"/>
      <c r="G613" s="140"/>
      <c r="H613" s="140"/>
      <c r="I613" s="140"/>
      <c r="J613" s="140"/>
    </row>
    <row r="614" spans="3:10" s="135" customFormat="1" x14ac:dyDescent="0.25">
      <c r="C614" s="138"/>
      <c r="D614" s="139"/>
      <c r="F614" s="140"/>
      <c r="G614" s="140"/>
      <c r="H614" s="140"/>
      <c r="I614" s="140"/>
      <c r="J614" s="140"/>
    </row>
    <row r="615" spans="3:10" s="135" customFormat="1" x14ac:dyDescent="0.25">
      <c r="C615" s="138"/>
      <c r="D615" s="139"/>
      <c r="F615" s="140"/>
      <c r="G615" s="140"/>
      <c r="H615" s="140"/>
      <c r="I615" s="140"/>
      <c r="J615" s="140"/>
    </row>
    <row r="616" spans="3:10" s="135" customFormat="1" x14ac:dyDescent="0.25">
      <c r="C616" s="138"/>
      <c r="D616" s="139"/>
      <c r="F616" s="140"/>
      <c r="G616" s="140"/>
      <c r="H616" s="140"/>
      <c r="I616" s="140"/>
      <c r="J616" s="140"/>
    </row>
    <row r="617" spans="3:10" s="135" customFormat="1" x14ac:dyDescent="0.25">
      <c r="C617" s="138"/>
      <c r="D617" s="139"/>
      <c r="F617" s="140"/>
      <c r="G617" s="140"/>
      <c r="H617" s="140"/>
      <c r="I617" s="140"/>
      <c r="J617" s="140"/>
    </row>
    <row r="618" spans="3:10" s="135" customFormat="1" x14ac:dyDescent="0.25">
      <c r="C618" s="138"/>
      <c r="D618" s="139"/>
      <c r="F618" s="140"/>
      <c r="G618" s="140"/>
      <c r="H618" s="140"/>
      <c r="I618" s="140"/>
      <c r="J618" s="140"/>
    </row>
    <row r="619" spans="3:10" s="135" customFormat="1" x14ac:dyDescent="0.25">
      <c r="C619" s="138"/>
      <c r="D619" s="139"/>
      <c r="F619" s="140"/>
      <c r="G619" s="140"/>
      <c r="H619" s="140"/>
      <c r="I619" s="140"/>
      <c r="J619" s="140"/>
    </row>
    <row r="620" spans="3:10" s="135" customFormat="1" x14ac:dyDescent="0.25">
      <c r="C620" s="138"/>
      <c r="D620" s="139"/>
      <c r="F620" s="140"/>
      <c r="G620" s="140"/>
      <c r="H620" s="140"/>
      <c r="I620" s="140"/>
      <c r="J620" s="140"/>
    </row>
    <row r="621" spans="3:10" s="135" customFormat="1" x14ac:dyDescent="0.25">
      <c r="C621" s="138"/>
      <c r="D621" s="139"/>
      <c r="F621" s="140"/>
      <c r="G621" s="140"/>
      <c r="H621" s="140"/>
      <c r="I621" s="140"/>
      <c r="J621" s="140"/>
    </row>
    <row r="622" spans="3:10" s="135" customFormat="1" x14ac:dyDescent="0.25">
      <c r="C622" s="138"/>
      <c r="D622" s="139"/>
      <c r="F622" s="140"/>
      <c r="G622" s="140"/>
      <c r="H622" s="140"/>
      <c r="I622" s="140"/>
      <c r="J622" s="140"/>
    </row>
    <row r="623" spans="3:10" s="135" customFormat="1" x14ac:dyDescent="0.25">
      <c r="C623" s="138"/>
      <c r="D623" s="139"/>
      <c r="F623" s="140"/>
      <c r="G623" s="140"/>
      <c r="H623" s="140"/>
      <c r="I623" s="140"/>
      <c r="J623" s="140"/>
    </row>
    <row r="624" spans="3:10" s="135" customFormat="1" x14ac:dyDescent="0.25">
      <c r="C624" s="138"/>
      <c r="D624" s="139"/>
      <c r="F624" s="140"/>
      <c r="G624" s="140"/>
      <c r="H624" s="140"/>
      <c r="I624" s="140"/>
      <c r="J624" s="140"/>
    </row>
    <row r="625" spans="3:10" s="135" customFormat="1" x14ac:dyDescent="0.25">
      <c r="C625" s="138"/>
      <c r="D625" s="139"/>
      <c r="F625" s="140"/>
      <c r="G625" s="140"/>
      <c r="H625" s="140"/>
      <c r="I625" s="140"/>
      <c r="J625" s="140"/>
    </row>
    <row r="626" spans="3:10" s="135" customFormat="1" x14ac:dyDescent="0.25">
      <c r="C626" s="138"/>
      <c r="D626" s="139"/>
      <c r="F626" s="140"/>
      <c r="G626" s="140"/>
      <c r="H626" s="140"/>
      <c r="I626" s="140"/>
      <c r="J626" s="140"/>
    </row>
    <row r="627" spans="3:10" s="135" customFormat="1" x14ac:dyDescent="0.25">
      <c r="C627" s="138"/>
      <c r="D627" s="139"/>
      <c r="F627" s="140"/>
      <c r="G627" s="140"/>
      <c r="H627" s="140"/>
      <c r="I627" s="140"/>
      <c r="J627" s="140"/>
    </row>
    <row r="628" spans="3:10" s="135" customFormat="1" x14ac:dyDescent="0.25">
      <c r="C628" s="138"/>
      <c r="D628" s="139"/>
      <c r="F628" s="140"/>
      <c r="G628" s="140"/>
      <c r="H628" s="140"/>
      <c r="I628" s="140"/>
      <c r="J628" s="140"/>
    </row>
    <row r="629" spans="3:10" s="135" customFormat="1" x14ac:dyDescent="0.25">
      <c r="C629" s="138"/>
      <c r="D629" s="139"/>
      <c r="F629" s="140"/>
      <c r="G629" s="140"/>
      <c r="H629" s="140"/>
      <c r="I629" s="140"/>
      <c r="J629" s="140"/>
    </row>
    <row r="630" spans="3:10" s="135" customFormat="1" x14ac:dyDescent="0.25">
      <c r="C630" s="138"/>
      <c r="D630" s="139"/>
      <c r="F630" s="140"/>
      <c r="G630" s="140"/>
      <c r="H630" s="140"/>
      <c r="I630" s="140"/>
      <c r="J630" s="140"/>
    </row>
    <row r="631" spans="3:10" s="135" customFormat="1" x14ac:dyDescent="0.25">
      <c r="C631" s="138"/>
      <c r="D631" s="139"/>
      <c r="F631" s="140"/>
      <c r="G631" s="140"/>
      <c r="H631" s="140"/>
      <c r="I631" s="140"/>
      <c r="J631" s="140"/>
    </row>
    <row r="632" spans="3:10" s="135" customFormat="1" x14ac:dyDescent="0.25">
      <c r="C632" s="138"/>
      <c r="D632" s="139"/>
      <c r="F632" s="140"/>
      <c r="G632" s="140"/>
      <c r="H632" s="140"/>
      <c r="I632" s="140"/>
      <c r="J632" s="140"/>
    </row>
    <row r="633" spans="3:10" s="135" customFormat="1" x14ac:dyDescent="0.25">
      <c r="C633" s="138"/>
      <c r="D633" s="139"/>
      <c r="F633" s="140"/>
      <c r="G633" s="140"/>
      <c r="H633" s="140"/>
      <c r="I633" s="140"/>
      <c r="J633" s="140"/>
    </row>
    <row r="634" spans="3:10" s="135" customFormat="1" x14ac:dyDescent="0.25">
      <c r="C634" s="138"/>
      <c r="D634" s="139"/>
      <c r="F634" s="140"/>
      <c r="G634" s="140"/>
      <c r="H634" s="140"/>
      <c r="I634" s="140"/>
      <c r="J634" s="140"/>
    </row>
    <row r="635" spans="3:10" s="135" customFormat="1" x14ac:dyDescent="0.25">
      <c r="C635" s="138"/>
      <c r="D635" s="139"/>
      <c r="F635" s="140"/>
      <c r="G635" s="140"/>
      <c r="H635" s="140"/>
      <c r="I635" s="140"/>
      <c r="J635" s="140"/>
    </row>
    <row r="636" spans="3:10" s="135" customFormat="1" x14ac:dyDescent="0.25">
      <c r="C636" s="138"/>
      <c r="D636" s="139"/>
      <c r="F636" s="140"/>
      <c r="G636" s="140"/>
      <c r="H636" s="140"/>
      <c r="I636" s="140"/>
      <c r="J636" s="140"/>
    </row>
    <row r="637" spans="3:10" s="135" customFormat="1" x14ac:dyDescent="0.25">
      <c r="C637" s="138"/>
      <c r="D637" s="139"/>
      <c r="F637" s="140"/>
      <c r="G637" s="140"/>
      <c r="H637" s="140"/>
      <c r="I637" s="140"/>
      <c r="J637" s="140"/>
    </row>
    <row r="638" spans="3:10" s="135" customFormat="1" x14ac:dyDescent="0.25">
      <c r="C638" s="138"/>
      <c r="D638" s="139"/>
      <c r="F638" s="140"/>
      <c r="G638" s="140"/>
      <c r="H638" s="140"/>
      <c r="I638" s="140"/>
      <c r="J638" s="140"/>
    </row>
    <row r="639" spans="3:10" s="135" customFormat="1" x14ac:dyDescent="0.25">
      <c r="C639" s="138"/>
      <c r="D639" s="139"/>
      <c r="F639" s="140"/>
      <c r="G639" s="140"/>
      <c r="H639" s="140"/>
      <c r="I639" s="140"/>
      <c r="J639" s="140"/>
    </row>
    <row r="640" spans="3:10" s="135" customFormat="1" x14ac:dyDescent="0.25">
      <c r="C640" s="138"/>
      <c r="D640" s="139"/>
      <c r="F640" s="140"/>
      <c r="G640" s="140"/>
      <c r="H640" s="140"/>
      <c r="I640" s="140"/>
      <c r="J640" s="140"/>
    </row>
    <row r="641" spans="3:10" s="135" customFormat="1" x14ac:dyDescent="0.25">
      <c r="C641" s="138"/>
      <c r="D641" s="139"/>
      <c r="F641" s="140"/>
      <c r="G641" s="140"/>
      <c r="H641" s="140"/>
      <c r="I641" s="140"/>
      <c r="J641" s="140"/>
    </row>
    <row r="642" spans="3:10" s="135" customFormat="1" x14ac:dyDescent="0.25">
      <c r="C642" s="138"/>
      <c r="D642" s="139"/>
      <c r="F642" s="140"/>
      <c r="G642" s="140"/>
      <c r="H642" s="140"/>
      <c r="I642" s="140"/>
      <c r="J642" s="140"/>
    </row>
    <row r="643" spans="3:10" s="135" customFormat="1" x14ac:dyDescent="0.25">
      <c r="C643" s="138"/>
      <c r="D643" s="139"/>
      <c r="F643" s="140"/>
      <c r="G643" s="140"/>
      <c r="H643" s="140"/>
      <c r="I643" s="140"/>
      <c r="J643" s="140"/>
    </row>
    <row r="644" spans="3:10" s="135" customFormat="1" x14ac:dyDescent="0.25">
      <c r="C644" s="138"/>
      <c r="D644" s="139"/>
      <c r="F644" s="140"/>
      <c r="G644" s="140"/>
      <c r="H644" s="140"/>
      <c r="I644" s="140"/>
      <c r="J644" s="140"/>
    </row>
    <row r="645" spans="3:10" s="135" customFormat="1" x14ac:dyDescent="0.25">
      <c r="C645" s="138"/>
      <c r="D645" s="139"/>
      <c r="F645" s="140"/>
      <c r="G645" s="140"/>
      <c r="H645" s="140"/>
      <c r="I645" s="140"/>
      <c r="J645" s="140"/>
    </row>
    <row r="646" spans="3:10" s="135" customFormat="1" x14ac:dyDescent="0.25">
      <c r="C646" s="138"/>
      <c r="D646" s="139"/>
      <c r="F646" s="140"/>
      <c r="G646" s="140"/>
      <c r="H646" s="140"/>
      <c r="I646" s="140"/>
      <c r="J646" s="140"/>
    </row>
    <row r="647" spans="3:10" s="135" customFormat="1" x14ac:dyDescent="0.25">
      <c r="C647" s="138"/>
      <c r="D647" s="139"/>
      <c r="F647" s="140"/>
      <c r="G647" s="140"/>
      <c r="H647" s="140"/>
      <c r="I647" s="140"/>
      <c r="J647" s="140"/>
    </row>
    <row r="648" spans="3:10" s="135" customFormat="1" x14ac:dyDescent="0.25">
      <c r="C648" s="138"/>
      <c r="D648" s="139"/>
      <c r="F648" s="140"/>
      <c r="G648" s="140"/>
      <c r="H648" s="140"/>
      <c r="I648" s="140"/>
      <c r="J648" s="140"/>
    </row>
    <row r="649" spans="3:10" s="135" customFormat="1" x14ac:dyDescent="0.25">
      <c r="C649" s="138"/>
      <c r="D649" s="139"/>
      <c r="F649" s="140"/>
      <c r="G649" s="140"/>
      <c r="H649" s="140"/>
      <c r="I649" s="140"/>
      <c r="J649" s="140"/>
    </row>
    <row r="650" spans="3:10" s="135" customFormat="1" x14ac:dyDescent="0.25">
      <c r="C650" s="138"/>
      <c r="D650" s="139"/>
      <c r="F650" s="140"/>
      <c r="G650" s="140"/>
      <c r="H650" s="140"/>
      <c r="I650" s="140"/>
      <c r="J650" s="140"/>
    </row>
    <row r="651" spans="3:10" s="135" customFormat="1" x14ac:dyDescent="0.25">
      <c r="C651" s="138"/>
      <c r="D651" s="139"/>
      <c r="F651" s="140"/>
      <c r="G651" s="140"/>
      <c r="H651" s="140"/>
      <c r="I651" s="140"/>
      <c r="J651" s="140"/>
    </row>
    <row r="652" spans="3:10" s="135" customFormat="1" x14ac:dyDescent="0.25">
      <c r="C652" s="138"/>
      <c r="D652" s="139"/>
      <c r="F652" s="140"/>
      <c r="G652" s="140"/>
      <c r="H652" s="140"/>
      <c r="I652" s="140"/>
      <c r="J652" s="140"/>
    </row>
    <row r="653" spans="3:10" s="135" customFormat="1" x14ac:dyDescent="0.25">
      <c r="C653" s="138"/>
      <c r="D653" s="139"/>
      <c r="F653" s="140"/>
      <c r="G653" s="140"/>
      <c r="H653" s="140"/>
      <c r="I653" s="140"/>
      <c r="J653" s="140"/>
    </row>
    <row r="654" spans="3:10" s="135" customFormat="1" x14ac:dyDescent="0.25">
      <c r="C654" s="138"/>
      <c r="D654" s="139"/>
      <c r="F654" s="140"/>
      <c r="G654" s="140"/>
      <c r="H654" s="140"/>
      <c r="I654" s="140"/>
      <c r="J654" s="140"/>
    </row>
    <row r="655" spans="3:10" s="135" customFormat="1" x14ac:dyDescent="0.25">
      <c r="C655" s="138"/>
      <c r="D655" s="139"/>
      <c r="F655" s="140"/>
      <c r="G655" s="140"/>
      <c r="H655" s="140"/>
      <c r="I655" s="140"/>
      <c r="J655" s="140"/>
    </row>
    <row r="656" spans="3:10" s="135" customFormat="1" x14ac:dyDescent="0.25">
      <c r="C656" s="138"/>
      <c r="D656" s="139"/>
      <c r="F656" s="140"/>
      <c r="G656" s="140"/>
      <c r="H656" s="140"/>
      <c r="I656" s="140"/>
      <c r="J656" s="140"/>
    </row>
    <row r="657" spans="3:10" s="135" customFormat="1" x14ac:dyDescent="0.25">
      <c r="C657" s="138"/>
      <c r="D657" s="139"/>
      <c r="F657" s="140"/>
      <c r="G657" s="140"/>
      <c r="H657" s="140"/>
      <c r="I657" s="140"/>
      <c r="J657" s="140"/>
    </row>
    <row r="658" spans="3:10" s="135" customFormat="1" x14ac:dyDescent="0.25">
      <c r="C658" s="138"/>
      <c r="D658" s="139"/>
      <c r="F658" s="140"/>
      <c r="G658" s="140"/>
      <c r="H658" s="140"/>
      <c r="I658" s="140"/>
      <c r="J658" s="140"/>
    </row>
    <row r="659" spans="3:10" s="135" customFormat="1" x14ac:dyDescent="0.25">
      <c r="C659" s="138"/>
      <c r="D659" s="139"/>
      <c r="F659" s="140"/>
      <c r="G659" s="140"/>
      <c r="H659" s="140"/>
      <c r="I659" s="140"/>
      <c r="J659" s="140"/>
    </row>
    <row r="660" spans="3:10" s="135" customFormat="1" x14ac:dyDescent="0.25">
      <c r="C660" s="138"/>
      <c r="D660" s="139"/>
      <c r="F660" s="140"/>
      <c r="G660" s="140"/>
      <c r="H660" s="140"/>
      <c r="I660" s="140"/>
      <c r="J660" s="140"/>
    </row>
    <row r="661" spans="3:10" s="135" customFormat="1" x14ac:dyDescent="0.25">
      <c r="C661" s="138"/>
      <c r="D661" s="139"/>
      <c r="F661" s="140"/>
      <c r="G661" s="140"/>
      <c r="H661" s="140"/>
      <c r="I661" s="140"/>
      <c r="J661" s="140"/>
    </row>
    <row r="662" spans="3:10" s="135" customFormat="1" x14ac:dyDescent="0.25">
      <c r="C662" s="138"/>
      <c r="D662" s="139"/>
      <c r="F662" s="140"/>
      <c r="G662" s="140"/>
      <c r="H662" s="140"/>
      <c r="I662" s="140"/>
      <c r="J662" s="140"/>
    </row>
    <row r="663" spans="3:10" s="135" customFormat="1" x14ac:dyDescent="0.25">
      <c r="C663" s="138"/>
      <c r="D663" s="139"/>
      <c r="F663" s="140"/>
      <c r="G663" s="140"/>
      <c r="H663" s="140"/>
      <c r="I663" s="140"/>
      <c r="J663" s="140"/>
    </row>
    <row r="664" spans="3:10" s="135" customFormat="1" x14ac:dyDescent="0.25">
      <c r="C664" s="138"/>
      <c r="D664" s="139"/>
      <c r="F664" s="140"/>
      <c r="G664" s="140"/>
      <c r="H664" s="140"/>
      <c r="I664" s="140"/>
      <c r="J664" s="140"/>
    </row>
    <row r="665" spans="3:10" s="135" customFormat="1" x14ac:dyDescent="0.25">
      <c r="C665" s="138"/>
      <c r="D665" s="139"/>
      <c r="F665" s="140"/>
      <c r="G665" s="140"/>
      <c r="H665" s="140"/>
      <c r="I665" s="140"/>
      <c r="J665" s="140"/>
    </row>
    <row r="666" spans="3:10" s="135" customFormat="1" x14ac:dyDescent="0.25">
      <c r="C666" s="138"/>
      <c r="D666" s="139"/>
      <c r="F666" s="140"/>
      <c r="G666" s="140"/>
      <c r="H666" s="140"/>
      <c r="I666" s="140"/>
      <c r="J666" s="140"/>
    </row>
    <row r="667" spans="3:10" s="135" customFormat="1" x14ac:dyDescent="0.25">
      <c r="C667" s="138"/>
      <c r="D667" s="139"/>
      <c r="F667" s="140"/>
      <c r="G667" s="140"/>
      <c r="H667" s="140"/>
      <c r="I667" s="140"/>
      <c r="J667" s="140"/>
    </row>
    <row r="668" spans="3:10" s="135" customFormat="1" x14ac:dyDescent="0.25">
      <c r="C668" s="138"/>
      <c r="D668" s="139"/>
      <c r="F668" s="140"/>
      <c r="G668" s="140"/>
      <c r="H668" s="140"/>
      <c r="I668" s="140"/>
      <c r="J668" s="140"/>
    </row>
    <row r="669" spans="3:10" s="135" customFormat="1" x14ac:dyDescent="0.25">
      <c r="C669" s="138"/>
      <c r="D669" s="139"/>
      <c r="F669" s="140"/>
      <c r="G669" s="140"/>
      <c r="H669" s="140"/>
      <c r="I669" s="140"/>
      <c r="J669" s="140"/>
    </row>
    <row r="670" spans="3:10" s="135" customFormat="1" x14ac:dyDescent="0.25">
      <c r="C670" s="138"/>
      <c r="D670" s="139"/>
      <c r="F670" s="140"/>
      <c r="G670" s="140"/>
      <c r="H670" s="140"/>
      <c r="I670" s="140"/>
      <c r="J670" s="140"/>
    </row>
    <row r="671" spans="3:10" s="135" customFormat="1" x14ac:dyDescent="0.25">
      <c r="C671" s="138"/>
      <c r="D671" s="139"/>
      <c r="F671" s="140"/>
      <c r="G671" s="140"/>
      <c r="H671" s="140"/>
      <c r="I671" s="140"/>
      <c r="J671" s="140"/>
    </row>
    <row r="672" spans="3:10" s="135" customFormat="1" x14ac:dyDescent="0.25">
      <c r="C672" s="138"/>
      <c r="D672" s="139"/>
      <c r="F672" s="140"/>
      <c r="G672" s="140"/>
      <c r="H672" s="140"/>
      <c r="I672" s="140"/>
      <c r="J672" s="140"/>
    </row>
    <row r="673" spans="3:10" s="135" customFormat="1" x14ac:dyDescent="0.25">
      <c r="C673" s="138"/>
      <c r="D673" s="139"/>
      <c r="F673" s="140"/>
      <c r="G673" s="140"/>
      <c r="H673" s="140"/>
      <c r="I673" s="140"/>
      <c r="J673" s="140"/>
    </row>
    <row r="674" spans="3:10" s="135" customFormat="1" x14ac:dyDescent="0.25">
      <c r="C674" s="138"/>
      <c r="D674" s="139"/>
      <c r="F674" s="140"/>
      <c r="G674" s="140"/>
      <c r="H674" s="140"/>
      <c r="I674" s="140"/>
      <c r="J674" s="140"/>
    </row>
    <row r="675" spans="3:10" s="135" customFormat="1" x14ac:dyDescent="0.25">
      <c r="C675" s="138"/>
      <c r="D675" s="139"/>
      <c r="F675" s="140"/>
      <c r="G675" s="140"/>
      <c r="H675" s="140"/>
      <c r="I675" s="140"/>
      <c r="J675" s="140"/>
    </row>
    <row r="676" spans="3:10" s="135" customFormat="1" x14ac:dyDescent="0.25">
      <c r="C676" s="138"/>
      <c r="D676" s="139"/>
      <c r="F676" s="140"/>
      <c r="G676" s="140"/>
      <c r="H676" s="140"/>
      <c r="I676" s="140"/>
      <c r="J676" s="140"/>
    </row>
    <row r="677" spans="3:10" s="135" customFormat="1" x14ac:dyDescent="0.25">
      <c r="C677" s="138"/>
      <c r="D677" s="139"/>
      <c r="F677" s="140"/>
      <c r="G677" s="140"/>
      <c r="H677" s="140"/>
      <c r="I677" s="140"/>
      <c r="J677" s="140"/>
    </row>
    <row r="678" spans="3:10" s="135" customFormat="1" x14ac:dyDescent="0.25">
      <c r="C678" s="138"/>
      <c r="D678" s="139"/>
      <c r="F678" s="140"/>
      <c r="G678" s="140"/>
      <c r="H678" s="140"/>
      <c r="I678" s="140"/>
      <c r="J678" s="140"/>
    </row>
    <row r="679" spans="3:10" s="135" customFormat="1" x14ac:dyDescent="0.25">
      <c r="C679" s="138"/>
      <c r="D679" s="139"/>
      <c r="F679" s="140"/>
      <c r="G679" s="140"/>
      <c r="H679" s="140"/>
      <c r="I679" s="140"/>
      <c r="J679" s="140"/>
    </row>
    <row r="680" spans="3:10" s="135" customFormat="1" x14ac:dyDescent="0.25">
      <c r="C680" s="138"/>
      <c r="D680" s="139"/>
      <c r="F680" s="140"/>
      <c r="G680" s="140"/>
      <c r="H680" s="140"/>
      <c r="I680" s="140"/>
      <c r="J680" s="140"/>
    </row>
    <row r="681" spans="3:10" s="135" customFormat="1" x14ac:dyDescent="0.25">
      <c r="C681" s="138"/>
      <c r="D681" s="139"/>
      <c r="F681" s="140"/>
      <c r="G681" s="140"/>
      <c r="H681" s="140"/>
      <c r="I681" s="140"/>
      <c r="J681" s="140"/>
    </row>
    <row r="682" spans="3:10" s="135" customFormat="1" x14ac:dyDescent="0.25">
      <c r="C682" s="138"/>
      <c r="D682" s="139"/>
      <c r="F682" s="140"/>
      <c r="G682" s="140"/>
      <c r="H682" s="140"/>
      <c r="I682" s="140"/>
      <c r="J682" s="140"/>
    </row>
    <row r="683" spans="3:10" s="135" customFormat="1" x14ac:dyDescent="0.25">
      <c r="C683" s="138"/>
      <c r="D683" s="139"/>
      <c r="F683" s="140"/>
      <c r="G683" s="140"/>
      <c r="H683" s="140"/>
      <c r="I683" s="140"/>
      <c r="J683" s="140"/>
    </row>
    <row r="684" spans="3:10" s="135" customFormat="1" x14ac:dyDescent="0.25">
      <c r="C684" s="138"/>
      <c r="D684" s="139"/>
      <c r="F684" s="140"/>
      <c r="G684" s="140"/>
      <c r="H684" s="140"/>
      <c r="I684" s="140"/>
      <c r="J684" s="140"/>
    </row>
    <row r="685" spans="3:10" s="135" customFormat="1" x14ac:dyDescent="0.25">
      <c r="C685" s="138"/>
      <c r="D685" s="139"/>
      <c r="F685" s="140"/>
      <c r="G685" s="140"/>
      <c r="H685" s="140"/>
      <c r="I685" s="140"/>
      <c r="J685" s="140"/>
    </row>
    <row r="686" spans="3:10" s="135" customFormat="1" x14ac:dyDescent="0.25">
      <c r="C686" s="138"/>
      <c r="D686" s="139"/>
      <c r="F686" s="140"/>
      <c r="G686" s="140"/>
      <c r="H686" s="140"/>
      <c r="I686" s="140"/>
      <c r="J686" s="140"/>
    </row>
    <row r="687" spans="3:10" s="135" customFormat="1" x14ac:dyDescent="0.25">
      <c r="C687" s="138"/>
      <c r="D687" s="139"/>
      <c r="F687" s="140"/>
      <c r="G687" s="140"/>
      <c r="H687" s="140"/>
      <c r="I687" s="140"/>
      <c r="J687" s="140"/>
    </row>
    <row r="688" spans="3:10" s="135" customFormat="1" x14ac:dyDescent="0.25">
      <c r="C688" s="138"/>
      <c r="D688" s="139"/>
      <c r="F688" s="140"/>
      <c r="G688" s="140"/>
      <c r="H688" s="140"/>
      <c r="I688" s="140"/>
      <c r="J688" s="140"/>
    </row>
    <row r="689" spans="3:10" s="135" customFormat="1" x14ac:dyDescent="0.25">
      <c r="C689" s="138"/>
      <c r="D689" s="139"/>
      <c r="F689" s="140"/>
      <c r="G689" s="140"/>
      <c r="H689" s="140"/>
      <c r="I689" s="140"/>
      <c r="J689" s="140"/>
    </row>
    <row r="690" spans="3:10" s="135" customFormat="1" x14ac:dyDescent="0.25">
      <c r="C690" s="138"/>
      <c r="D690" s="139"/>
      <c r="F690" s="140"/>
      <c r="G690" s="140"/>
      <c r="H690" s="140"/>
      <c r="I690" s="140"/>
      <c r="J690" s="140"/>
    </row>
    <row r="691" spans="3:10" s="135" customFormat="1" x14ac:dyDescent="0.25">
      <c r="C691" s="138"/>
      <c r="D691" s="139"/>
      <c r="F691" s="140"/>
      <c r="G691" s="140"/>
      <c r="H691" s="140"/>
      <c r="I691" s="140"/>
      <c r="J691" s="140"/>
    </row>
    <row r="692" spans="3:10" s="135" customFormat="1" x14ac:dyDescent="0.25">
      <c r="C692" s="138"/>
      <c r="D692" s="139"/>
      <c r="F692" s="140"/>
      <c r="G692" s="140"/>
      <c r="H692" s="140"/>
      <c r="I692" s="140"/>
      <c r="J692" s="140"/>
    </row>
    <row r="693" spans="3:10" s="135" customFormat="1" x14ac:dyDescent="0.25">
      <c r="C693" s="138"/>
      <c r="D693" s="139"/>
      <c r="F693" s="140"/>
      <c r="G693" s="140"/>
      <c r="H693" s="140"/>
      <c r="I693" s="140"/>
      <c r="J693" s="140"/>
    </row>
    <row r="694" spans="3:10" s="135" customFormat="1" x14ac:dyDescent="0.25">
      <c r="C694" s="138"/>
      <c r="D694" s="139"/>
      <c r="F694" s="140"/>
      <c r="G694" s="140"/>
      <c r="H694" s="140"/>
      <c r="I694" s="140"/>
      <c r="J694" s="140"/>
    </row>
    <row r="695" spans="3:10" s="135" customFormat="1" x14ac:dyDescent="0.25">
      <c r="C695" s="138"/>
      <c r="D695" s="139"/>
      <c r="F695" s="140"/>
      <c r="G695" s="140"/>
      <c r="H695" s="140"/>
      <c r="I695" s="140"/>
      <c r="J695" s="140"/>
    </row>
    <row r="696" spans="3:10" s="135" customFormat="1" x14ac:dyDescent="0.25">
      <c r="C696" s="138"/>
      <c r="D696" s="139"/>
      <c r="F696" s="140"/>
      <c r="G696" s="140"/>
      <c r="H696" s="140"/>
      <c r="I696" s="140"/>
      <c r="J696" s="140"/>
    </row>
    <row r="697" spans="3:10" s="135" customFormat="1" x14ac:dyDescent="0.25">
      <c r="C697" s="138"/>
      <c r="D697" s="139"/>
      <c r="F697" s="140"/>
      <c r="G697" s="140"/>
      <c r="H697" s="140"/>
      <c r="I697" s="140"/>
      <c r="J697" s="140"/>
    </row>
    <row r="698" spans="3:10" s="135" customFormat="1" x14ac:dyDescent="0.25">
      <c r="C698" s="138"/>
      <c r="D698" s="139"/>
      <c r="F698" s="140"/>
      <c r="G698" s="140"/>
      <c r="H698" s="140"/>
      <c r="I698" s="140"/>
      <c r="J698" s="140"/>
    </row>
    <row r="699" spans="3:10" s="135" customFormat="1" x14ac:dyDescent="0.25">
      <c r="C699" s="138"/>
      <c r="D699" s="139"/>
      <c r="F699" s="140"/>
      <c r="G699" s="140"/>
      <c r="H699" s="140"/>
      <c r="I699" s="140"/>
      <c r="J699" s="140"/>
    </row>
    <row r="700" spans="3:10" s="135" customFormat="1" x14ac:dyDescent="0.25">
      <c r="C700" s="138"/>
      <c r="D700" s="139"/>
      <c r="F700" s="140"/>
      <c r="G700" s="140"/>
      <c r="H700" s="140"/>
      <c r="I700" s="140"/>
      <c r="J700" s="140"/>
    </row>
    <row r="701" spans="3:10" s="135" customFormat="1" x14ac:dyDescent="0.25">
      <c r="C701" s="138"/>
      <c r="D701" s="139"/>
      <c r="F701" s="140"/>
      <c r="G701" s="140"/>
      <c r="H701" s="140"/>
      <c r="I701" s="140"/>
      <c r="J701" s="140"/>
    </row>
    <row r="702" spans="3:10" s="135" customFormat="1" x14ac:dyDescent="0.25">
      <c r="C702" s="138"/>
      <c r="D702" s="139"/>
      <c r="F702" s="140"/>
      <c r="G702" s="140"/>
      <c r="H702" s="140"/>
      <c r="I702" s="140"/>
      <c r="J702" s="140"/>
    </row>
    <row r="703" spans="3:10" s="135" customFormat="1" x14ac:dyDescent="0.25">
      <c r="C703" s="138"/>
      <c r="D703" s="139"/>
      <c r="F703" s="140"/>
      <c r="G703" s="140"/>
      <c r="H703" s="140"/>
      <c r="I703" s="140"/>
      <c r="J703" s="140"/>
    </row>
    <row r="704" spans="3:10" s="135" customFormat="1" x14ac:dyDescent="0.25">
      <c r="C704" s="138"/>
      <c r="D704" s="139"/>
      <c r="F704" s="140"/>
      <c r="G704" s="140"/>
      <c r="H704" s="140"/>
      <c r="I704" s="140"/>
      <c r="J704" s="140"/>
    </row>
    <row r="705" spans="3:10" s="135" customFormat="1" x14ac:dyDescent="0.25">
      <c r="C705" s="138"/>
      <c r="D705" s="139"/>
      <c r="F705" s="140"/>
      <c r="G705" s="140"/>
      <c r="H705" s="140"/>
      <c r="I705" s="140"/>
      <c r="J705" s="140"/>
    </row>
    <row r="706" spans="3:10" s="135" customFormat="1" x14ac:dyDescent="0.25">
      <c r="C706" s="138"/>
      <c r="D706" s="139"/>
      <c r="F706" s="140"/>
      <c r="G706" s="140"/>
      <c r="H706" s="140"/>
      <c r="I706" s="140"/>
      <c r="J706" s="140"/>
    </row>
    <row r="707" spans="3:10" s="135" customFormat="1" x14ac:dyDescent="0.25">
      <c r="C707" s="138"/>
      <c r="D707" s="139"/>
      <c r="F707" s="140"/>
      <c r="G707" s="140"/>
      <c r="H707" s="140"/>
      <c r="I707" s="140"/>
      <c r="J707" s="140"/>
    </row>
    <row r="708" spans="3:10" s="135" customFormat="1" x14ac:dyDescent="0.25">
      <c r="C708" s="138"/>
      <c r="D708" s="139"/>
      <c r="F708" s="140"/>
      <c r="G708" s="140"/>
      <c r="H708" s="140"/>
      <c r="I708" s="140"/>
      <c r="J708" s="140"/>
    </row>
    <row r="709" spans="3:10" s="135" customFormat="1" x14ac:dyDescent="0.25">
      <c r="C709" s="138"/>
      <c r="D709" s="139"/>
      <c r="F709" s="140"/>
      <c r="G709" s="140"/>
      <c r="H709" s="140"/>
      <c r="I709" s="140"/>
      <c r="J709" s="140"/>
    </row>
    <row r="710" spans="3:10" s="135" customFormat="1" x14ac:dyDescent="0.25">
      <c r="C710" s="138"/>
      <c r="D710" s="139"/>
      <c r="F710" s="140"/>
      <c r="G710" s="140"/>
      <c r="H710" s="140"/>
      <c r="I710" s="140"/>
      <c r="J710" s="140"/>
    </row>
    <row r="711" spans="3:10" s="135" customFormat="1" x14ac:dyDescent="0.25">
      <c r="C711" s="138"/>
      <c r="D711" s="139"/>
      <c r="F711" s="140"/>
      <c r="G711" s="140"/>
      <c r="H711" s="140"/>
      <c r="I711" s="140"/>
      <c r="J711" s="140"/>
    </row>
    <row r="712" spans="3:10" s="135" customFormat="1" x14ac:dyDescent="0.25">
      <c r="C712" s="138"/>
      <c r="D712" s="139"/>
      <c r="F712" s="140"/>
      <c r="G712" s="140"/>
      <c r="H712" s="140"/>
      <c r="I712" s="140"/>
      <c r="J712" s="140"/>
    </row>
    <row r="713" spans="3:10" s="135" customFormat="1" x14ac:dyDescent="0.25">
      <c r="C713" s="138"/>
      <c r="D713" s="139"/>
      <c r="F713" s="140"/>
      <c r="G713" s="140"/>
      <c r="H713" s="140"/>
      <c r="I713" s="140"/>
      <c r="J713" s="140"/>
    </row>
    <row r="714" spans="3:10" s="135" customFormat="1" x14ac:dyDescent="0.25">
      <c r="C714" s="138"/>
      <c r="D714" s="139"/>
      <c r="F714" s="140"/>
      <c r="G714" s="140"/>
      <c r="H714" s="140"/>
      <c r="I714" s="140"/>
      <c r="J714" s="140"/>
    </row>
    <row r="715" spans="3:10" s="135" customFormat="1" x14ac:dyDescent="0.25">
      <c r="C715" s="138"/>
      <c r="D715" s="139"/>
      <c r="F715" s="140"/>
      <c r="G715" s="140"/>
      <c r="H715" s="140"/>
      <c r="I715" s="140"/>
      <c r="J715" s="140"/>
    </row>
    <row r="716" spans="3:10" s="135" customFormat="1" x14ac:dyDescent="0.25">
      <c r="C716" s="138"/>
      <c r="D716" s="139"/>
      <c r="F716" s="140"/>
      <c r="G716" s="140"/>
      <c r="H716" s="140"/>
      <c r="I716" s="140"/>
      <c r="J716" s="140"/>
    </row>
    <row r="717" spans="3:10" s="135" customFormat="1" x14ac:dyDescent="0.25">
      <c r="C717" s="138"/>
      <c r="D717" s="139"/>
      <c r="F717" s="140"/>
      <c r="G717" s="140"/>
      <c r="H717" s="140"/>
      <c r="I717" s="140"/>
      <c r="J717" s="140"/>
    </row>
    <row r="718" spans="3:10" s="135" customFormat="1" x14ac:dyDescent="0.25">
      <c r="C718" s="138"/>
      <c r="D718" s="139"/>
      <c r="F718" s="140"/>
      <c r="G718" s="140"/>
      <c r="H718" s="140"/>
      <c r="I718" s="140"/>
      <c r="J718" s="140"/>
    </row>
    <row r="719" spans="3:10" s="135" customFormat="1" x14ac:dyDescent="0.25">
      <c r="C719" s="138"/>
      <c r="D719" s="139"/>
      <c r="F719" s="140"/>
      <c r="G719" s="140"/>
      <c r="H719" s="140"/>
      <c r="I719" s="140"/>
      <c r="J719" s="140"/>
    </row>
    <row r="720" spans="3:10" s="135" customFormat="1" x14ac:dyDescent="0.25">
      <c r="C720" s="138"/>
      <c r="D720" s="139"/>
      <c r="F720" s="140"/>
      <c r="G720" s="140"/>
      <c r="H720" s="140"/>
      <c r="I720" s="140"/>
      <c r="J720" s="140"/>
    </row>
    <row r="721" spans="3:10" s="135" customFormat="1" x14ac:dyDescent="0.25">
      <c r="C721" s="138"/>
      <c r="D721" s="139"/>
      <c r="F721" s="140"/>
      <c r="G721" s="140"/>
      <c r="H721" s="140"/>
      <c r="I721" s="140"/>
      <c r="J721" s="140"/>
    </row>
    <row r="722" spans="3:10" s="135" customFormat="1" x14ac:dyDescent="0.25">
      <c r="C722" s="138"/>
      <c r="D722" s="139"/>
      <c r="F722" s="140"/>
      <c r="G722" s="140"/>
      <c r="H722" s="140"/>
      <c r="I722" s="140"/>
      <c r="J722" s="140"/>
    </row>
    <row r="723" spans="3:10" s="135" customFormat="1" x14ac:dyDescent="0.25">
      <c r="C723" s="138"/>
      <c r="D723" s="139"/>
      <c r="F723" s="140"/>
      <c r="G723" s="140"/>
      <c r="H723" s="140"/>
      <c r="I723" s="140"/>
      <c r="J723" s="140"/>
    </row>
    <row r="724" spans="3:10" s="135" customFormat="1" x14ac:dyDescent="0.25">
      <c r="C724" s="138"/>
      <c r="D724" s="139"/>
      <c r="F724" s="140"/>
      <c r="G724" s="140"/>
      <c r="H724" s="140"/>
      <c r="I724" s="140"/>
      <c r="J724" s="140"/>
    </row>
    <row r="725" spans="3:10" s="135" customFormat="1" x14ac:dyDescent="0.25">
      <c r="C725" s="138"/>
      <c r="D725" s="139"/>
      <c r="F725" s="140"/>
      <c r="G725" s="140"/>
      <c r="H725" s="140"/>
      <c r="I725" s="140"/>
      <c r="J725" s="140"/>
    </row>
    <row r="726" spans="3:10" s="135" customFormat="1" x14ac:dyDescent="0.25">
      <c r="C726" s="138"/>
      <c r="D726" s="139"/>
      <c r="F726" s="140"/>
      <c r="G726" s="140"/>
      <c r="H726" s="140"/>
      <c r="I726" s="140"/>
      <c r="J726" s="140"/>
    </row>
    <row r="727" spans="3:10" s="135" customFormat="1" x14ac:dyDescent="0.25">
      <c r="C727" s="138"/>
      <c r="D727" s="139"/>
      <c r="F727" s="140"/>
      <c r="G727" s="140"/>
      <c r="H727" s="140"/>
      <c r="I727" s="140"/>
      <c r="J727" s="140"/>
    </row>
    <row r="728" spans="3:10" s="135" customFormat="1" x14ac:dyDescent="0.25">
      <c r="C728" s="138"/>
      <c r="D728" s="139"/>
      <c r="F728" s="140"/>
      <c r="G728" s="140"/>
      <c r="H728" s="140"/>
      <c r="I728" s="140"/>
      <c r="J728" s="140"/>
    </row>
    <row r="729" spans="3:10" s="135" customFormat="1" x14ac:dyDescent="0.25">
      <c r="C729" s="138"/>
      <c r="D729" s="139"/>
      <c r="F729" s="140"/>
      <c r="G729" s="140"/>
      <c r="H729" s="140"/>
      <c r="I729" s="140"/>
      <c r="J729" s="140"/>
    </row>
    <row r="730" spans="3:10" s="135" customFormat="1" x14ac:dyDescent="0.25">
      <c r="C730" s="138"/>
      <c r="D730" s="139"/>
      <c r="F730" s="140"/>
      <c r="G730" s="140"/>
      <c r="H730" s="140"/>
      <c r="I730" s="140"/>
      <c r="J730" s="140"/>
    </row>
    <row r="731" spans="3:10" s="135" customFormat="1" x14ac:dyDescent="0.25">
      <c r="C731" s="138"/>
      <c r="D731" s="139"/>
      <c r="F731" s="140"/>
      <c r="G731" s="140"/>
      <c r="H731" s="140"/>
      <c r="I731" s="140"/>
      <c r="J731" s="140"/>
    </row>
    <row r="732" spans="3:10" s="135" customFormat="1" x14ac:dyDescent="0.25">
      <c r="C732" s="138"/>
      <c r="D732" s="139"/>
      <c r="F732" s="140"/>
      <c r="G732" s="140"/>
      <c r="H732" s="140"/>
      <c r="I732" s="140"/>
      <c r="J732" s="140"/>
    </row>
    <row r="733" spans="3:10" s="135" customFormat="1" x14ac:dyDescent="0.25">
      <c r="C733" s="138"/>
      <c r="D733" s="139"/>
      <c r="F733" s="140"/>
      <c r="G733" s="140"/>
      <c r="H733" s="140"/>
      <c r="I733" s="140"/>
      <c r="J733" s="140"/>
    </row>
    <row r="734" spans="3:10" s="135" customFormat="1" x14ac:dyDescent="0.25">
      <c r="C734" s="138"/>
      <c r="D734" s="139"/>
      <c r="F734" s="140"/>
      <c r="G734" s="140"/>
      <c r="H734" s="140"/>
      <c r="I734" s="140"/>
      <c r="J734" s="140"/>
    </row>
    <row r="735" spans="3:10" s="135" customFormat="1" x14ac:dyDescent="0.25">
      <c r="C735" s="138"/>
      <c r="D735" s="139"/>
      <c r="F735" s="140"/>
      <c r="G735" s="140"/>
      <c r="H735" s="140"/>
      <c r="I735" s="140"/>
      <c r="J735" s="140"/>
    </row>
    <row r="736" spans="3:10" s="135" customFormat="1" x14ac:dyDescent="0.25">
      <c r="C736" s="138"/>
      <c r="D736" s="139"/>
      <c r="F736" s="140"/>
      <c r="G736" s="140"/>
      <c r="H736" s="140"/>
      <c r="I736" s="140"/>
      <c r="J736" s="140"/>
    </row>
    <row r="737" spans="3:10" s="135" customFormat="1" x14ac:dyDescent="0.25">
      <c r="C737" s="138"/>
      <c r="D737" s="139"/>
      <c r="F737" s="140"/>
      <c r="G737" s="140"/>
      <c r="H737" s="140"/>
      <c r="I737" s="140"/>
      <c r="J737" s="140"/>
    </row>
    <row r="738" spans="3:10" s="135" customFormat="1" x14ac:dyDescent="0.25">
      <c r="C738" s="138"/>
      <c r="D738" s="139"/>
      <c r="F738" s="140"/>
      <c r="G738" s="140"/>
      <c r="H738" s="140"/>
      <c r="I738" s="140"/>
      <c r="J738" s="140"/>
    </row>
    <row r="739" spans="3:10" s="135" customFormat="1" x14ac:dyDescent="0.25">
      <c r="C739" s="138"/>
      <c r="D739" s="139"/>
      <c r="F739" s="140"/>
      <c r="G739" s="140"/>
      <c r="H739" s="140"/>
      <c r="I739" s="140"/>
      <c r="J739" s="140"/>
    </row>
    <row r="740" spans="3:10" s="135" customFormat="1" x14ac:dyDescent="0.25">
      <c r="C740" s="138"/>
      <c r="D740" s="139"/>
      <c r="F740" s="140"/>
      <c r="G740" s="140"/>
      <c r="H740" s="140"/>
      <c r="I740" s="140"/>
      <c r="J740" s="140"/>
    </row>
    <row r="741" spans="3:10" s="135" customFormat="1" x14ac:dyDescent="0.25">
      <c r="C741" s="138"/>
      <c r="D741" s="139"/>
      <c r="F741" s="140"/>
      <c r="G741" s="140"/>
      <c r="H741" s="140"/>
      <c r="I741" s="140"/>
      <c r="J741" s="140"/>
    </row>
    <row r="742" spans="3:10" s="135" customFormat="1" x14ac:dyDescent="0.25">
      <c r="C742" s="138"/>
      <c r="D742" s="139"/>
      <c r="F742" s="140"/>
      <c r="G742" s="140"/>
      <c r="H742" s="140"/>
      <c r="I742" s="140"/>
      <c r="J742" s="140"/>
    </row>
    <row r="743" spans="3:10" s="135" customFormat="1" x14ac:dyDescent="0.25">
      <c r="C743" s="138"/>
      <c r="D743" s="139"/>
      <c r="F743" s="140"/>
      <c r="G743" s="140"/>
      <c r="H743" s="140"/>
      <c r="I743" s="140"/>
      <c r="J743" s="140"/>
    </row>
    <row r="744" spans="3:10" s="135" customFormat="1" x14ac:dyDescent="0.25">
      <c r="C744" s="138"/>
      <c r="D744" s="139"/>
      <c r="F744" s="140"/>
      <c r="G744" s="140"/>
      <c r="H744" s="140"/>
      <c r="I744" s="140"/>
      <c r="J744" s="140"/>
    </row>
    <row r="745" spans="3:10" s="135" customFormat="1" x14ac:dyDescent="0.25">
      <c r="C745" s="138"/>
      <c r="D745" s="139"/>
      <c r="F745" s="140"/>
      <c r="G745" s="140"/>
      <c r="H745" s="140"/>
      <c r="I745" s="140"/>
      <c r="J745" s="140"/>
    </row>
    <row r="746" spans="3:10" s="135" customFormat="1" x14ac:dyDescent="0.25">
      <c r="C746" s="138"/>
      <c r="D746" s="139"/>
      <c r="F746" s="140"/>
      <c r="G746" s="140"/>
      <c r="H746" s="140"/>
      <c r="I746" s="140"/>
      <c r="J746" s="140"/>
    </row>
    <row r="747" spans="3:10" s="135" customFormat="1" x14ac:dyDescent="0.25">
      <c r="C747" s="138"/>
      <c r="D747" s="139"/>
      <c r="F747" s="140"/>
      <c r="G747" s="140"/>
      <c r="H747" s="140"/>
      <c r="I747" s="140"/>
      <c r="J747" s="140"/>
    </row>
    <row r="748" spans="3:10" s="135" customFormat="1" x14ac:dyDescent="0.25">
      <c r="C748" s="138"/>
      <c r="D748" s="139"/>
      <c r="F748" s="140"/>
      <c r="G748" s="140"/>
      <c r="H748" s="140"/>
      <c r="I748" s="140"/>
      <c r="J748" s="140"/>
    </row>
    <row r="749" spans="3:10" s="135" customFormat="1" x14ac:dyDescent="0.25">
      <c r="C749" s="138"/>
      <c r="D749" s="139"/>
      <c r="F749" s="140"/>
      <c r="G749" s="140"/>
      <c r="H749" s="140"/>
      <c r="I749" s="140"/>
      <c r="J749" s="140"/>
    </row>
    <row r="750" spans="3:10" s="135" customFormat="1" x14ac:dyDescent="0.25">
      <c r="C750" s="138"/>
      <c r="D750" s="139"/>
      <c r="F750" s="140"/>
      <c r="G750" s="140"/>
      <c r="H750" s="140"/>
      <c r="I750" s="140"/>
      <c r="J750" s="140"/>
    </row>
    <row r="751" spans="3:10" s="135" customFormat="1" x14ac:dyDescent="0.25">
      <c r="C751" s="138"/>
      <c r="D751" s="139"/>
      <c r="F751" s="140"/>
      <c r="G751" s="140"/>
      <c r="H751" s="140"/>
      <c r="I751" s="140"/>
      <c r="J751" s="140"/>
    </row>
    <row r="752" spans="3:10" s="135" customFormat="1" x14ac:dyDescent="0.25">
      <c r="C752" s="138"/>
      <c r="D752" s="139"/>
      <c r="F752" s="140"/>
      <c r="G752" s="140"/>
      <c r="H752" s="140"/>
      <c r="I752" s="140"/>
      <c r="J752" s="140"/>
    </row>
    <row r="753" spans="3:10" s="135" customFormat="1" x14ac:dyDescent="0.25">
      <c r="C753" s="138"/>
      <c r="D753" s="139"/>
      <c r="F753" s="140"/>
      <c r="G753" s="140"/>
      <c r="H753" s="140"/>
      <c r="I753" s="140"/>
      <c r="J753" s="140"/>
    </row>
    <row r="754" spans="3:10" s="135" customFormat="1" x14ac:dyDescent="0.25">
      <c r="C754" s="138"/>
      <c r="D754" s="139"/>
      <c r="F754" s="140"/>
      <c r="G754" s="140"/>
      <c r="H754" s="140"/>
      <c r="I754" s="140"/>
      <c r="J754" s="140"/>
    </row>
    <row r="755" spans="3:10" s="135" customFormat="1" x14ac:dyDescent="0.25">
      <c r="C755" s="138"/>
      <c r="D755" s="139"/>
      <c r="F755" s="140"/>
      <c r="G755" s="140"/>
      <c r="H755" s="140"/>
      <c r="I755" s="140"/>
      <c r="J755" s="140"/>
    </row>
    <row r="756" spans="3:10" s="135" customFormat="1" x14ac:dyDescent="0.25">
      <c r="C756" s="138"/>
      <c r="D756" s="139"/>
      <c r="F756" s="140"/>
      <c r="G756" s="140"/>
      <c r="H756" s="140"/>
      <c r="I756" s="140"/>
      <c r="J756" s="140"/>
    </row>
    <row r="757" spans="3:10" s="135" customFormat="1" x14ac:dyDescent="0.25">
      <c r="C757" s="138"/>
      <c r="D757" s="139"/>
      <c r="F757" s="140"/>
      <c r="G757" s="140"/>
      <c r="H757" s="140"/>
      <c r="I757" s="140"/>
      <c r="J757" s="140"/>
    </row>
    <row r="758" spans="3:10" s="135" customFormat="1" x14ac:dyDescent="0.25">
      <c r="C758" s="138"/>
      <c r="D758" s="139"/>
      <c r="F758" s="140"/>
      <c r="G758" s="140"/>
      <c r="H758" s="140"/>
      <c r="I758" s="140"/>
      <c r="J758" s="140"/>
    </row>
    <row r="759" spans="3:10" s="135" customFormat="1" x14ac:dyDescent="0.25">
      <c r="C759" s="138"/>
      <c r="D759" s="139"/>
      <c r="F759" s="140"/>
      <c r="G759" s="140"/>
      <c r="H759" s="140"/>
      <c r="I759" s="140"/>
      <c r="J759" s="140"/>
    </row>
    <row r="760" spans="3:10" s="135" customFormat="1" x14ac:dyDescent="0.25">
      <c r="C760" s="138"/>
      <c r="D760" s="139"/>
      <c r="F760" s="140"/>
      <c r="G760" s="140"/>
      <c r="H760" s="140"/>
      <c r="I760" s="140"/>
      <c r="J760" s="140"/>
    </row>
    <row r="761" spans="3:10" s="135" customFormat="1" x14ac:dyDescent="0.25">
      <c r="C761" s="138"/>
      <c r="D761" s="139"/>
      <c r="F761" s="140"/>
      <c r="G761" s="140"/>
      <c r="H761" s="140"/>
      <c r="I761" s="140"/>
      <c r="J761" s="140"/>
    </row>
    <row r="762" spans="3:10" s="135" customFormat="1" x14ac:dyDescent="0.25">
      <c r="C762" s="138"/>
      <c r="D762" s="139"/>
      <c r="F762" s="140"/>
      <c r="G762" s="140"/>
      <c r="H762" s="140"/>
      <c r="I762" s="140"/>
      <c r="J762" s="140"/>
    </row>
    <row r="763" spans="3:10" s="135" customFormat="1" x14ac:dyDescent="0.25">
      <c r="C763" s="138"/>
      <c r="D763" s="139"/>
      <c r="F763" s="140"/>
      <c r="G763" s="140"/>
      <c r="H763" s="140"/>
      <c r="I763" s="140"/>
      <c r="J763" s="140"/>
    </row>
    <row r="764" spans="3:10" s="135" customFormat="1" x14ac:dyDescent="0.25">
      <c r="C764" s="138"/>
      <c r="D764" s="139"/>
      <c r="F764" s="140"/>
      <c r="G764" s="140"/>
      <c r="H764" s="140"/>
      <c r="I764" s="140"/>
      <c r="J764" s="140"/>
    </row>
    <row r="765" spans="3:10" s="135" customFormat="1" x14ac:dyDescent="0.25">
      <c r="C765" s="138"/>
      <c r="D765" s="139"/>
      <c r="F765" s="140"/>
      <c r="G765" s="140"/>
      <c r="H765" s="140"/>
      <c r="I765" s="140"/>
      <c r="J765" s="140"/>
    </row>
    <row r="766" spans="3:10" s="135" customFormat="1" x14ac:dyDescent="0.25">
      <c r="C766" s="138"/>
      <c r="D766" s="139"/>
      <c r="F766" s="140"/>
      <c r="G766" s="140"/>
      <c r="H766" s="140"/>
      <c r="I766" s="140"/>
      <c r="J766" s="140"/>
    </row>
    <row r="767" spans="3:10" s="135" customFormat="1" x14ac:dyDescent="0.25">
      <c r="C767" s="138"/>
      <c r="D767" s="139"/>
      <c r="F767" s="140"/>
      <c r="G767" s="140"/>
      <c r="H767" s="140"/>
      <c r="I767" s="140"/>
      <c r="J767" s="140"/>
    </row>
    <row r="768" spans="3:10" s="135" customFormat="1" x14ac:dyDescent="0.25">
      <c r="C768" s="138"/>
      <c r="D768" s="139"/>
      <c r="F768" s="140"/>
      <c r="G768" s="140"/>
      <c r="H768" s="140"/>
      <c r="I768" s="140"/>
      <c r="J768" s="140"/>
    </row>
    <row r="769" spans="3:10" s="135" customFormat="1" x14ac:dyDescent="0.25">
      <c r="C769" s="138"/>
      <c r="D769" s="139"/>
      <c r="F769" s="140"/>
      <c r="G769" s="140"/>
      <c r="H769" s="140"/>
      <c r="I769" s="140"/>
      <c r="J769" s="140"/>
    </row>
    <row r="770" spans="3:10" s="135" customFormat="1" x14ac:dyDescent="0.25">
      <c r="C770" s="138"/>
      <c r="D770" s="139"/>
      <c r="F770" s="140"/>
      <c r="G770" s="140"/>
      <c r="H770" s="140"/>
      <c r="I770" s="140"/>
      <c r="J770" s="140"/>
    </row>
    <row r="771" spans="3:10" s="135" customFormat="1" x14ac:dyDescent="0.25">
      <c r="C771" s="138"/>
      <c r="D771" s="139"/>
      <c r="F771" s="140"/>
      <c r="G771" s="140"/>
      <c r="H771" s="140"/>
      <c r="I771" s="140"/>
      <c r="J771" s="140"/>
    </row>
    <row r="772" spans="3:10" s="135" customFormat="1" x14ac:dyDescent="0.25">
      <c r="C772" s="138"/>
      <c r="D772" s="139"/>
      <c r="F772" s="140"/>
      <c r="G772" s="140"/>
      <c r="H772" s="140"/>
      <c r="I772" s="140"/>
      <c r="J772" s="140"/>
    </row>
    <row r="773" spans="3:10" s="135" customFormat="1" x14ac:dyDescent="0.25">
      <c r="C773" s="138"/>
      <c r="D773" s="139"/>
      <c r="F773" s="140"/>
      <c r="G773" s="140"/>
      <c r="H773" s="140"/>
      <c r="I773" s="140"/>
      <c r="J773" s="140"/>
    </row>
    <row r="774" spans="3:10" s="135" customFormat="1" x14ac:dyDescent="0.25">
      <c r="C774" s="138"/>
      <c r="D774" s="139"/>
      <c r="F774" s="140"/>
      <c r="G774" s="140"/>
      <c r="H774" s="140"/>
      <c r="I774" s="140"/>
      <c r="J774" s="140"/>
    </row>
    <row r="775" spans="3:10" s="135" customFormat="1" x14ac:dyDescent="0.25">
      <c r="C775" s="138"/>
      <c r="D775" s="139"/>
      <c r="F775" s="140"/>
      <c r="G775" s="140"/>
      <c r="H775" s="140"/>
      <c r="I775" s="140"/>
      <c r="J775" s="140"/>
    </row>
    <row r="776" spans="3:10" s="135" customFormat="1" x14ac:dyDescent="0.25">
      <c r="C776" s="138"/>
      <c r="D776" s="139"/>
      <c r="F776" s="140"/>
      <c r="G776" s="140"/>
      <c r="H776" s="140"/>
      <c r="I776" s="140"/>
      <c r="J776" s="140"/>
    </row>
    <row r="777" spans="3:10" s="135" customFormat="1" x14ac:dyDescent="0.25">
      <c r="C777" s="138"/>
      <c r="D777" s="139"/>
      <c r="F777" s="140"/>
      <c r="G777" s="140"/>
      <c r="H777" s="140"/>
      <c r="I777" s="140"/>
      <c r="J777" s="140"/>
    </row>
    <row r="778" spans="3:10" s="135" customFormat="1" x14ac:dyDescent="0.25">
      <c r="C778" s="138"/>
      <c r="D778" s="139"/>
      <c r="F778" s="140"/>
      <c r="G778" s="140"/>
      <c r="H778" s="140"/>
      <c r="I778" s="140"/>
      <c r="J778" s="140"/>
    </row>
    <row r="779" spans="3:10" s="135" customFormat="1" x14ac:dyDescent="0.25">
      <c r="C779" s="138"/>
      <c r="D779" s="139"/>
      <c r="F779" s="140"/>
      <c r="G779" s="140"/>
      <c r="H779" s="140"/>
      <c r="I779" s="140"/>
      <c r="J779" s="140"/>
    </row>
    <row r="780" spans="3:10" s="135" customFormat="1" x14ac:dyDescent="0.25">
      <c r="C780" s="138"/>
      <c r="D780" s="139"/>
      <c r="F780" s="140"/>
      <c r="G780" s="140"/>
      <c r="H780" s="140"/>
      <c r="I780" s="140"/>
      <c r="J780" s="140"/>
    </row>
    <row r="781" spans="3:10" s="135" customFormat="1" x14ac:dyDescent="0.25">
      <c r="C781" s="138"/>
      <c r="D781" s="139"/>
      <c r="F781" s="140"/>
      <c r="G781" s="140"/>
      <c r="H781" s="140"/>
      <c r="I781" s="140"/>
      <c r="J781" s="140"/>
    </row>
    <row r="782" spans="3:10" s="135" customFormat="1" x14ac:dyDescent="0.25">
      <c r="C782" s="138"/>
      <c r="D782" s="139"/>
      <c r="F782" s="140"/>
      <c r="G782" s="140"/>
      <c r="H782" s="140"/>
      <c r="I782" s="140"/>
      <c r="J782" s="140"/>
    </row>
    <row r="783" spans="3:10" s="135" customFormat="1" x14ac:dyDescent="0.25">
      <c r="C783" s="138"/>
      <c r="D783" s="139"/>
      <c r="F783" s="140"/>
      <c r="G783" s="140"/>
      <c r="H783" s="140"/>
      <c r="I783" s="140"/>
      <c r="J783" s="140"/>
    </row>
    <row r="784" spans="3:10" s="135" customFormat="1" x14ac:dyDescent="0.25">
      <c r="C784" s="138"/>
      <c r="D784" s="139"/>
      <c r="F784" s="140"/>
      <c r="G784" s="140"/>
      <c r="H784" s="140"/>
      <c r="I784" s="140"/>
      <c r="J784" s="140"/>
    </row>
    <row r="785" spans="3:10" s="135" customFormat="1" x14ac:dyDescent="0.25">
      <c r="C785" s="138"/>
      <c r="D785" s="139"/>
      <c r="F785" s="140"/>
      <c r="G785" s="140"/>
      <c r="H785" s="140"/>
      <c r="I785" s="140"/>
      <c r="J785" s="140"/>
    </row>
    <row r="786" spans="3:10" s="135" customFormat="1" x14ac:dyDescent="0.25">
      <c r="C786" s="138"/>
      <c r="D786" s="139"/>
      <c r="F786" s="140"/>
      <c r="G786" s="140"/>
      <c r="H786" s="140"/>
      <c r="I786" s="140"/>
      <c r="J786" s="140"/>
    </row>
    <row r="787" spans="3:10" s="135" customFormat="1" x14ac:dyDescent="0.25">
      <c r="C787" s="138"/>
      <c r="D787" s="139"/>
      <c r="F787" s="140"/>
      <c r="G787" s="140"/>
      <c r="H787" s="140"/>
      <c r="I787" s="140"/>
      <c r="J787" s="140"/>
    </row>
    <row r="788" spans="3:10" s="135" customFormat="1" x14ac:dyDescent="0.25">
      <c r="C788" s="138"/>
      <c r="D788" s="139"/>
      <c r="F788" s="140"/>
      <c r="G788" s="140"/>
      <c r="H788" s="140"/>
      <c r="I788" s="140"/>
      <c r="J788" s="140"/>
    </row>
    <row r="789" spans="3:10" s="135" customFormat="1" x14ac:dyDescent="0.25">
      <c r="C789" s="138"/>
      <c r="D789" s="139"/>
      <c r="F789" s="140"/>
      <c r="G789" s="140"/>
      <c r="H789" s="140"/>
      <c r="I789" s="140"/>
      <c r="J789" s="140"/>
    </row>
    <row r="790" spans="3:10" s="135" customFormat="1" x14ac:dyDescent="0.25">
      <c r="C790" s="138"/>
      <c r="D790" s="139"/>
      <c r="F790" s="140"/>
      <c r="G790" s="140"/>
      <c r="H790" s="140"/>
      <c r="I790" s="140"/>
      <c r="J790" s="140"/>
    </row>
    <row r="791" spans="3:10" s="135" customFormat="1" x14ac:dyDescent="0.25">
      <c r="C791" s="138"/>
      <c r="D791" s="139"/>
      <c r="F791" s="140"/>
      <c r="G791" s="140"/>
      <c r="H791" s="140"/>
      <c r="I791" s="140"/>
      <c r="J791" s="140"/>
    </row>
    <row r="792" spans="3:10" s="135" customFormat="1" x14ac:dyDescent="0.25">
      <c r="C792" s="138"/>
      <c r="D792" s="139"/>
      <c r="F792" s="140"/>
      <c r="G792" s="140"/>
      <c r="H792" s="140"/>
      <c r="I792" s="140"/>
      <c r="J792" s="140"/>
    </row>
    <row r="793" spans="3:10" s="135" customFormat="1" x14ac:dyDescent="0.25">
      <c r="C793" s="138"/>
      <c r="D793" s="139"/>
      <c r="F793" s="140"/>
      <c r="G793" s="140"/>
      <c r="H793" s="140"/>
      <c r="I793" s="140"/>
      <c r="J793" s="140"/>
    </row>
    <row r="794" spans="3:10" s="135" customFormat="1" x14ac:dyDescent="0.25">
      <c r="C794" s="138"/>
      <c r="D794" s="139"/>
      <c r="F794" s="140"/>
      <c r="G794" s="140"/>
      <c r="H794" s="140"/>
      <c r="I794" s="140"/>
      <c r="J794" s="140"/>
    </row>
    <row r="795" spans="3:10" s="135" customFormat="1" x14ac:dyDescent="0.25">
      <c r="C795" s="138"/>
      <c r="D795" s="139"/>
      <c r="F795" s="140"/>
      <c r="G795" s="140"/>
      <c r="H795" s="140"/>
      <c r="I795" s="140"/>
      <c r="J795" s="140"/>
    </row>
    <row r="796" spans="3:10" s="135" customFormat="1" x14ac:dyDescent="0.25">
      <c r="C796" s="138"/>
      <c r="D796" s="139"/>
      <c r="F796" s="140"/>
      <c r="G796" s="140"/>
      <c r="H796" s="140"/>
      <c r="I796" s="140"/>
      <c r="J796" s="140"/>
    </row>
    <row r="797" spans="3:10" s="135" customFormat="1" x14ac:dyDescent="0.25">
      <c r="C797" s="138"/>
      <c r="D797" s="139"/>
      <c r="F797" s="140"/>
      <c r="G797" s="140"/>
      <c r="H797" s="140"/>
      <c r="I797" s="140"/>
      <c r="J797" s="140"/>
    </row>
    <row r="798" spans="3:10" s="135" customFormat="1" x14ac:dyDescent="0.25">
      <c r="C798" s="138"/>
      <c r="D798" s="139"/>
      <c r="F798" s="140"/>
      <c r="G798" s="140"/>
      <c r="H798" s="140"/>
      <c r="I798" s="140"/>
      <c r="J798" s="140"/>
    </row>
    <row r="799" spans="3:10" s="135" customFormat="1" x14ac:dyDescent="0.25">
      <c r="C799" s="138"/>
      <c r="D799" s="139"/>
      <c r="F799" s="140"/>
      <c r="G799" s="140"/>
      <c r="H799" s="140"/>
      <c r="I799" s="140"/>
      <c r="J799" s="140"/>
    </row>
    <row r="800" spans="3:10" s="135" customFormat="1" x14ac:dyDescent="0.25">
      <c r="C800" s="138"/>
      <c r="D800" s="139"/>
      <c r="F800" s="140"/>
      <c r="G800" s="140"/>
      <c r="H800" s="140"/>
      <c r="I800" s="140"/>
      <c r="J800" s="140"/>
    </row>
    <row r="801" spans="3:10" s="135" customFormat="1" x14ac:dyDescent="0.25">
      <c r="C801" s="138"/>
      <c r="D801" s="139"/>
      <c r="F801" s="140"/>
      <c r="G801" s="140"/>
      <c r="H801" s="140"/>
      <c r="I801" s="140"/>
      <c r="J801" s="140"/>
    </row>
    <row r="802" spans="3:10" s="135" customFormat="1" x14ac:dyDescent="0.25">
      <c r="C802" s="138"/>
      <c r="D802" s="139"/>
      <c r="F802" s="140"/>
      <c r="G802" s="140"/>
      <c r="H802" s="140"/>
      <c r="I802" s="140"/>
      <c r="J802" s="140"/>
    </row>
    <row r="803" spans="3:10" s="135" customFormat="1" x14ac:dyDescent="0.25">
      <c r="C803" s="138"/>
      <c r="D803" s="139"/>
      <c r="F803" s="140"/>
      <c r="G803" s="140"/>
      <c r="H803" s="140"/>
      <c r="I803" s="140"/>
      <c r="J803" s="140"/>
    </row>
    <row r="804" spans="3:10" s="135" customFormat="1" x14ac:dyDescent="0.25">
      <c r="C804" s="138"/>
      <c r="D804" s="139"/>
      <c r="F804" s="140"/>
      <c r="G804" s="140"/>
      <c r="H804" s="140"/>
      <c r="I804" s="140"/>
      <c r="J804" s="140"/>
    </row>
    <row r="805" spans="3:10" s="135" customFormat="1" x14ac:dyDescent="0.25">
      <c r="C805" s="138"/>
      <c r="D805" s="139"/>
      <c r="F805" s="140"/>
      <c r="G805" s="140"/>
      <c r="H805" s="140"/>
      <c r="I805" s="140"/>
      <c r="J805" s="140"/>
    </row>
    <row r="806" spans="3:10" s="135" customFormat="1" x14ac:dyDescent="0.25">
      <c r="C806" s="138"/>
      <c r="D806" s="139"/>
      <c r="F806" s="140"/>
      <c r="G806" s="140"/>
      <c r="H806" s="140"/>
      <c r="I806" s="140"/>
      <c r="J806" s="140"/>
    </row>
    <row r="807" spans="3:10" s="135" customFormat="1" x14ac:dyDescent="0.25">
      <c r="C807" s="138"/>
      <c r="D807" s="139"/>
      <c r="F807" s="140"/>
      <c r="G807" s="140"/>
      <c r="H807" s="140"/>
      <c r="I807" s="140"/>
      <c r="J807" s="140"/>
    </row>
    <row r="808" spans="3:10" s="135" customFormat="1" x14ac:dyDescent="0.25">
      <c r="C808" s="138"/>
      <c r="D808" s="139"/>
      <c r="F808" s="140"/>
      <c r="G808" s="140"/>
      <c r="H808" s="140"/>
      <c r="I808" s="140"/>
      <c r="J808" s="140"/>
    </row>
    <row r="809" spans="3:10" s="135" customFormat="1" x14ac:dyDescent="0.25">
      <c r="C809" s="138"/>
      <c r="D809" s="139"/>
      <c r="F809" s="140"/>
      <c r="G809" s="140"/>
      <c r="H809" s="140"/>
      <c r="I809" s="140"/>
      <c r="J809" s="140"/>
    </row>
    <row r="810" spans="3:10" s="135" customFormat="1" x14ac:dyDescent="0.25">
      <c r="C810" s="138"/>
      <c r="D810" s="139"/>
      <c r="F810" s="140"/>
      <c r="G810" s="140"/>
      <c r="H810" s="140"/>
      <c r="I810" s="140"/>
      <c r="J810" s="140"/>
    </row>
    <row r="811" spans="3:10" s="135" customFormat="1" x14ac:dyDescent="0.25">
      <c r="C811" s="138"/>
      <c r="D811" s="139"/>
      <c r="F811" s="140"/>
      <c r="G811" s="140"/>
      <c r="H811" s="140"/>
      <c r="I811" s="140"/>
      <c r="J811" s="140"/>
    </row>
    <row r="812" spans="3:10" s="135" customFormat="1" x14ac:dyDescent="0.25">
      <c r="C812" s="138"/>
      <c r="D812" s="139"/>
      <c r="F812" s="140"/>
      <c r="G812" s="140"/>
      <c r="H812" s="140"/>
      <c r="I812" s="140"/>
      <c r="J812" s="140"/>
    </row>
    <row r="813" spans="3:10" s="135" customFormat="1" x14ac:dyDescent="0.25">
      <c r="C813" s="138"/>
      <c r="D813" s="139"/>
      <c r="F813" s="140"/>
      <c r="G813" s="140"/>
      <c r="H813" s="140"/>
      <c r="I813" s="140"/>
      <c r="J813" s="140"/>
    </row>
    <row r="814" spans="3:10" s="135" customFormat="1" x14ac:dyDescent="0.25">
      <c r="C814" s="138"/>
      <c r="D814" s="139"/>
      <c r="F814" s="140"/>
      <c r="G814" s="140"/>
      <c r="H814" s="140"/>
      <c r="I814" s="140"/>
      <c r="J814" s="140"/>
    </row>
    <row r="815" spans="3:10" s="135" customFormat="1" x14ac:dyDescent="0.25">
      <c r="C815" s="138"/>
      <c r="D815" s="139"/>
      <c r="F815" s="140"/>
      <c r="G815" s="140"/>
      <c r="H815" s="140"/>
      <c r="I815" s="140"/>
      <c r="J815" s="140"/>
    </row>
    <row r="816" spans="3:10" s="135" customFormat="1" x14ac:dyDescent="0.25">
      <c r="C816" s="138"/>
      <c r="D816" s="139"/>
      <c r="F816" s="140"/>
      <c r="G816" s="140"/>
      <c r="H816" s="140"/>
      <c r="I816" s="140"/>
      <c r="J816" s="140"/>
    </row>
    <row r="817" spans="3:10" s="135" customFormat="1" x14ac:dyDescent="0.25">
      <c r="C817" s="138"/>
      <c r="D817" s="139"/>
      <c r="F817" s="140"/>
      <c r="G817" s="140"/>
      <c r="H817" s="140"/>
      <c r="I817" s="140"/>
      <c r="J817" s="140"/>
    </row>
    <row r="818" spans="3:10" s="135" customFormat="1" x14ac:dyDescent="0.25">
      <c r="C818" s="138"/>
      <c r="D818" s="139"/>
      <c r="F818" s="140"/>
      <c r="G818" s="140"/>
      <c r="H818" s="140"/>
      <c r="I818" s="140"/>
      <c r="J818" s="140"/>
    </row>
    <row r="819" spans="3:10" s="135" customFormat="1" x14ac:dyDescent="0.25">
      <c r="C819" s="138"/>
      <c r="D819" s="139"/>
      <c r="F819" s="140"/>
      <c r="G819" s="140"/>
      <c r="H819" s="140"/>
      <c r="I819" s="140"/>
      <c r="J819" s="140"/>
    </row>
    <row r="820" spans="3:10" s="135" customFormat="1" x14ac:dyDescent="0.25">
      <c r="C820" s="138"/>
      <c r="D820" s="139"/>
      <c r="F820" s="140"/>
      <c r="G820" s="140"/>
      <c r="H820" s="140"/>
      <c r="I820" s="140"/>
      <c r="J820" s="140"/>
    </row>
    <row r="821" spans="3:10" s="135" customFormat="1" x14ac:dyDescent="0.25">
      <c r="C821" s="138"/>
      <c r="D821" s="139"/>
      <c r="F821" s="140"/>
      <c r="G821" s="140"/>
      <c r="H821" s="140"/>
      <c r="I821" s="140"/>
      <c r="J821" s="140"/>
    </row>
    <row r="822" spans="3:10" s="135" customFormat="1" x14ac:dyDescent="0.25">
      <c r="C822" s="138"/>
      <c r="D822" s="139"/>
      <c r="F822" s="140"/>
      <c r="G822" s="140"/>
      <c r="H822" s="140"/>
      <c r="I822" s="140"/>
      <c r="J822" s="140"/>
    </row>
    <row r="823" spans="3:10" s="135" customFormat="1" x14ac:dyDescent="0.25">
      <c r="C823" s="138"/>
      <c r="D823" s="139"/>
      <c r="F823" s="140"/>
      <c r="G823" s="140"/>
      <c r="H823" s="140"/>
      <c r="I823" s="140"/>
      <c r="J823" s="140"/>
    </row>
    <row r="824" spans="3:10" s="135" customFormat="1" x14ac:dyDescent="0.25">
      <c r="C824" s="138"/>
      <c r="D824" s="139"/>
      <c r="F824" s="140"/>
      <c r="G824" s="140"/>
      <c r="H824" s="140"/>
      <c r="I824" s="140"/>
      <c r="J824" s="140"/>
    </row>
    <row r="825" spans="3:10" s="135" customFormat="1" x14ac:dyDescent="0.25">
      <c r="C825" s="138"/>
      <c r="D825" s="139"/>
      <c r="F825" s="140"/>
      <c r="G825" s="140"/>
      <c r="H825" s="140"/>
      <c r="I825" s="140"/>
      <c r="J825" s="140"/>
    </row>
    <row r="826" spans="3:10" s="135" customFormat="1" x14ac:dyDescent="0.25">
      <c r="C826" s="138"/>
      <c r="D826" s="139"/>
      <c r="F826" s="140"/>
      <c r="G826" s="140"/>
      <c r="H826" s="140"/>
      <c r="I826" s="140"/>
      <c r="J826" s="140"/>
    </row>
    <row r="827" spans="3:10" s="135" customFormat="1" x14ac:dyDescent="0.25">
      <c r="C827" s="138"/>
      <c r="D827" s="139"/>
      <c r="F827" s="140"/>
      <c r="G827" s="140"/>
      <c r="H827" s="140"/>
      <c r="I827" s="140"/>
      <c r="J827" s="140"/>
    </row>
    <row r="828" spans="3:10" s="135" customFormat="1" x14ac:dyDescent="0.25">
      <c r="C828" s="138"/>
      <c r="D828" s="139"/>
      <c r="F828" s="140"/>
      <c r="G828" s="140"/>
      <c r="H828" s="140"/>
      <c r="I828" s="140"/>
      <c r="J828" s="140"/>
    </row>
    <row r="829" spans="3:10" s="135" customFormat="1" x14ac:dyDescent="0.25">
      <c r="C829" s="138"/>
      <c r="D829" s="139"/>
      <c r="F829" s="140"/>
      <c r="G829" s="140"/>
      <c r="H829" s="140"/>
      <c r="I829" s="140"/>
      <c r="J829" s="140"/>
    </row>
    <row r="830" spans="3:10" s="135" customFormat="1" x14ac:dyDescent="0.25">
      <c r="C830" s="138"/>
      <c r="D830" s="139"/>
      <c r="F830" s="140"/>
      <c r="G830" s="140"/>
      <c r="H830" s="140"/>
      <c r="I830" s="140"/>
      <c r="J830" s="140"/>
    </row>
    <row r="831" spans="3:10" s="135" customFormat="1" x14ac:dyDescent="0.25">
      <c r="C831" s="138"/>
      <c r="D831" s="139"/>
      <c r="F831" s="140"/>
      <c r="G831" s="140"/>
      <c r="H831" s="140"/>
      <c r="I831" s="140"/>
      <c r="J831" s="140"/>
    </row>
    <row r="832" spans="3:10" s="135" customFormat="1" x14ac:dyDescent="0.25">
      <c r="C832" s="138"/>
      <c r="D832" s="139"/>
      <c r="F832" s="140"/>
      <c r="G832" s="140"/>
      <c r="H832" s="140"/>
      <c r="I832" s="140"/>
      <c r="J832" s="140"/>
    </row>
    <row r="833" spans="3:10" s="135" customFormat="1" x14ac:dyDescent="0.25">
      <c r="C833" s="138"/>
      <c r="D833" s="139"/>
      <c r="F833" s="140"/>
      <c r="G833" s="140"/>
      <c r="H833" s="140"/>
      <c r="I833" s="140"/>
      <c r="J833" s="140"/>
    </row>
    <row r="834" spans="3:10" s="135" customFormat="1" x14ac:dyDescent="0.25">
      <c r="C834" s="138"/>
      <c r="D834" s="139"/>
      <c r="F834" s="140"/>
      <c r="G834" s="140"/>
      <c r="H834" s="140"/>
      <c r="I834" s="140"/>
      <c r="J834" s="140"/>
    </row>
    <row r="835" spans="3:10" s="135" customFormat="1" x14ac:dyDescent="0.25">
      <c r="C835" s="138"/>
      <c r="D835" s="139"/>
      <c r="F835" s="140"/>
      <c r="G835" s="140"/>
      <c r="H835" s="140"/>
      <c r="I835" s="140"/>
      <c r="J835" s="140"/>
    </row>
    <row r="836" spans="3:10" s="135" customFormat="1" x14ac:dyDescent="0.25">
      <c r="C836" s="138"/>
      <c r="D836" s="139"/>
      <c r="F836" s="140"/>
      <c r="G836" s="140"/>
      <c r="H836" s="140"/>
      <c r="I836" s="140"/>
      <c r="J836" s="140"/>
    </row>
    <row r="837" spans="3:10" s="135" customFormat="1" x14ac:dyDescent="0.25">
      <c r="C837" s="138"/>
      <c r="D837" s="139"/>
      <c r="F837" s="140"/>
      <c r="G837" s="140"/>
      <c r="H837" s="140"/>
      <c r="I837" s="140"/>
      <c r="J837" s="140"/>
    </row>
    <row r="838" spans="3:10" s="135" customFormat="1" x14ac:dyDescent="0.25">
      <c r="C838" s="138"/>
      <c r="D838" s="139"/>
      <c r="F838" s="140"/>
      <c r="G838" s="140"/>
      <c r="H838" s="140"/>
      <c r="I838" s="140"/>
      <c r="J838" s="140"/>
    </row>
    <row r="839" spans="3:10" s="135" customFormat="1" x14ac:dyDescent="0.25">
      <c r="C839" s="138"/>
      <c r="D839" s="139"/>
      <c r="F839" s="140"/>
      <c r="G839" s="140"/>
      <c r="H839" s="140"/>
      <c r="I839" s="140"/>
      <c r="J839" s="140"/>
    </row>
    <row r="840" spans="3:10" s="135" customFormat="1" x14ac:dyDescent="0.25">
      <c r="C840" s="138"/>
      <c r="D840" s="139"/>
      <c r="F840" s="140"/>
      <c r="G840" s="140"/>
      <c r="H840" s="140"/>
      <c r="I840" s="140"/>
      <c r="J840" s="140"/>
    </row>
    <row r="841" spans="3:10" s="135" customFormat="1" x14ac:dyDescent="0.25">
      <c r="C841" s="138"/>
      <c r="D841" s="139"/>
      <c r="F841" s="140"/>
      <c r="G841" s="140"/>
      <c r="H841" s="140"/>
      <c r="I841" s="140"/>
      <c r="J841" s="140"/>
    </row>
    <row r="842" spans="3:10" s="135" customFormat="1" x14ac:dyDescent="0.25">
      <c r="C842" s="138"/>
      <c r="D842" s="139"/>
      <c r="F842" s="140"/>
      <c r="G842" s="140"/>
      <c r="H842" s="140"/>
      <c r="I842" s="140"/>
      <c r="J842" s="140"/>
    </row>
    <row r="843" spans="3:10" s="135" customFormat="1" x14ac:dyDescent="0.25">
      <c r="C843" s="138"/>
      <c r="D843" s="139"/>
      <c r="F843" s="140"/>
      <c r="G843" s="140"/>
      <c r="H843" s="140"/>
      <c r="I843" s="140"/>
      <c r="J843" s="140"/>
    </row>
    <row r="844" spans="3:10" s="135" customFormat="1" x14ac:dyDescent="0.25">
      <c r="C844" s="138"/>
      <c r="D844" s="139"/>
      <c r="F844" s="140"/>
      <c r="G844" s="140"/>
      <c r="H844" s="140"/>
      <c r="I844" s="140"/>
      <c r="J844" s="140"/>
    </row>
    <row r="845" spans="3:10" s="135" customFormat="1" x14ac:dyDescent="0.25">
      <c r="C845" s="138"/>
      <c r="D845" s="139"/>
      <c r="F845" s="140"/>
      <c r="G845" s="140"/>
      <c r="H845" s="140"/>
      <c r="I845" s="140"/>
      <c r="J845" s="140"/>
    </row>
    <row r="846" spans="3:10" s="135" customFormat="1" x14ac:dyDescent="0.25">
      <c r="C846" s="138"/>
      <c r="D846" s="139"/>
      <c r="F846" s="140"/>
      <c r="G846" s="140"/>
      <c r="H846" s="140"/>
      <c r="I846" s="140"/>
      <c r="J846" s="140"/>
    </row>
    <row r="847" spans="3:10" s="135" customFormat="1" x14ac:dyDescent="0.25">
      <c r="C847" s="138"/>
      <c r="D847" s="139"/>
      <c r="F847" s="140"/>
      <c r="G847" s="140"/>
      <c r="H847" s="140"/>
      <c r="I847" s="140"/>
      <c r="J847" s="140"/>
    </row>
    <row r="848" spans="3:10" s="135" customFormat="1" x14ac:dyDescent="0.25">
      <c r="C848" s="138"/>
      <c r="D848" s="139"/>
      <c r="F848" s="140"/>
      <c r="G848" s="140"/>
      <c r="H848" s="140"/>
      <c r="I848" s="140"/>
      <c r="J848" s="140"/>
    </row>
    <row r="849" spans="3:10" s="135" customFormat="1" x14ac:dyDescent="0.25">
      <c r="C849" s="138"/>
      <c r="D849" s="139"/>
      <c r="F849" s="140"/>
      <c r="G849" s="140"/>
      <c r="H849" s="140"/>
      <c r="I849" s="140"/>
      <c r="J849" s="140"/>
    </row>
    <row r="850" spans="3:10" s="135" customFormat="1" x14ac:dyDescent="0.25">
      <c r="C850" s="138"/>
      <c r="D850" s="139"/>
      <c r="F850" s="140"/>
      <c r="G850" s="140"/>
      <c r="H850" s="140"/>
      <c r="I850" s="140"/>
      <c r="J850" s="140"/>
    </row>
    <row r="851" spans="3:10" s="135" customFormat="1" x14ac:dyDescent="0.25">
      <c r="C851" s="138"/>
      <c r="D851" s="139"/>
      <c r="F851" s="140"/>
      <c r="G851" s="140"/>
      <c r="H851" s="140"/>
      <c r="I851" s="140"/>
      <c r="J851" s="140"/>
    </row>
    <row r="852" spans="3:10" s="135" customFormat="1" x14ac:dyDescent="0.25">
      <c r="C852" s="138"/>
      <c r="D852" s="139"/>
      <c r="F852" s="140"/>
      <c r="G852" s="140"/>
      <c r="H852" s="140"/>
      <c r="I852" s="140"/>
      <c r="J852" s="140"/>
    </row>
    <row r="853" spans="3:10" s="135" customFormat="1" x14ac:dyDescent="0.25">
      <c r="C853" s="138"/>
      <c r="D853" s="139"/>
      <c r="F853" s="140"/>
      <c r="G853" s="140"/>
      <c r="H853" s="140"/>
      <c r="I853" s="140"/>
      <c r="J853" s="140"/>
    </row>
    <row r="854" spans="3:10" s="135" customFormat="1" x14ac:dyDescent="0.25">
      <c r="C854" s="138"/>
      <c r="D854" s="139"/>
      <c r="F854" s="140"/>
      <c r="G854" s="140"/>
      <c r="H854" s="140"/>
      <c r="I854" s="140"/>
      <c r="J854" s="140"/>
    </row>
    <row r="855" spans="3:10" s="135" customFormat="1" x14ac:dyDescent="0.25">
      <c r="C855" s="138"/>
      <c r="D855" s="139"/>
      <c r="F855" s="140"/>
      <c r="G855" s="140"/>
      <c r="H855" s="140"/>
      <c r="I855" s="140"/>
      <c r="J855" s="140"/>
    </row>
    <row r="856" spans="3:10" s="135" customFormat="1" x14ac:dyDescent="0.25">
      <c r="C856" s="138"/>
      <c r="D856" s="139"/>
      <c r="F856" s="140"/>
      <c r="G856" s="140"/>
      <c r="H856" s="140"/>
      <c r="I856" s="140"/>
      <c r="J856" s="140"/>
    </row>
    <row r="857" spans="3:10" s="135" customFormat="1" x14ac:dyDescent="0.25">
      <c r="C857" s="138"/>
      <c r="D857" s="139"/>
      <c r="F857" s="140"/>
      <c r="G857" s="140"/>
      <c r="H857" s="140"/>
      <c r="I857" s="140"/>
      <c r="J857" s="140"/>
    </row>
    <row r="858" spans="3:10" s="135" customFormat="1" x14ac:dyDescent="0.25">
      <c r="C858" s="138"/>
      <c r="D858" s="139"/>
      <c r="F858" s="140"/>
      <c r="G858" s="140"/>
      <c r="H858" s="140"/>
      <c r="I858" s="140"/>
      <c r="J858" s="140"/>
    </row>
    <row r="859" spans="3:10" s="135" customFormat="1" x14ac:dyDescent="0.25">
      <c r="C859" s="138"/>
      <c r="D859" s="139"/>
      <c r="F859" s="140"/>
      <c r="G859" s="140"/>
      <c r="H859" s="140"/>
      <c r="I859" s="140"/>
      <c r="J859" s="140"/>
    </row>
    <row r="860" spans="3:10" s="135" customFormat="1" x14ac:dyDescent="0.25">
      <c r="C860" s="138"/>
      <c r="D860" s="139"/>
      <c r="F860" s="140"/>
      <c r="G860" s="140"/>
      <c r="H860" s="140"/>
      <c r="I860" s="140"/>
      <c r="J860" s="140"/>
    </row>
    <row r="861" spans="3:10" s="135" customFormat="1" x14ac:dyDescent="0.25">
      <c r="C861" s="138"/>
      <c r="D861" s="139"/>
      <c r="F861" s="140"/>
      <c r="G861" s="140"/>
      <c r="H861" s="140"/>
      <c r="I861" s="140"/>
      <c r="J861" s="140"/>
    </row>
    <row r="862" spans="3:10" s="135" customFormat="1" x14ac:dyDescent="0.25">
      <c r="C862" s="138"/>
      <c r="D862" s="139"/>
      <c r="F862" s="140"/>
      <c r="G862" s="140"/>
      <c r="H862" s="140"/>
      <c r="I862" s="140"/>
      <c r="J862" s="140"/>
    </row>
    <row r="863" spans="3:10" s="135" customFormat="1" x14ac:dyDescent="0.25">
      <c r="C863" s="138"/>
      <c r="D863" s="139"/>
      <c r="F863" s="140"/>
      <c r="G863" s="140"/>
      <c r="H863" s="140"/>
      <c r="I863" s="140"/>
      <c r="J863" s="140"/>
    </row>
    <row r="864" spans="3:10" s="135" customFormat="1" x14ac:dyDescent="0.25">
      <c r="C864" s="138"/>
      <c r="D864" s="139"/>
      <c r="F864" s="140"/>
      <c r="G864" s="140"/>
      <c r="H864" s="140"/>
      <c r="I864" s="140"/>
      <c r="J864" s="140"/>
    </row>
    <row r="865" spans="3:10" s="135" customFormat="1" x14ac:dyDescent="0.25">
      <c r="C865" s="138"/>
      <c r="D865" s="139"/>
      <c r="F865" s="140"/>
      <c r="G865" s="140"/>
      <c r="H865" s="140"/>
      <c r="I865" s="140"/>
      <c r="J865" s="140"/>
    </row>
    <row r="866" spans="3:10" s="135" customFormat="1" x14ac:dyDescent="0.25">
      <c r="C866" s="138"/>
      <c r="D866" s="139"/>
      <c r="F866" s="140"/>
      <c r="G866" s="140"/>
      <c r="H866" s="140"/>
      <c r="I866" s="140"/>
      <c r="J866" s="140"/>
    </row>
    <row r="867" spans="3:10" s="135" customFormat="1" x14ac:dyDescent="0.25">
      <c r="C867" s="138"/>
      <c r="D867" s="139"/>
      <c r="F867" s="140"/>
      <c r="G867" s="140"/>
      <c r="H867" s="140"/>
      <c r="I867" s="140"/>
      <c r="J867" s="140"/>
    </row>
    <row r="868" spans="3:10" s="135" customFormat="1" x14ac:dyDescent="0.25">
      <c r="C868" s="138"/>
      <c r="D868" s="139"/>
      <c r="F868" s="140"/>
      <c r="G868" s="140"/>
      <c r="H868" s="140"/>
      <c r="I868" s="140"/>
      <c r="J868" s="140"/>
    </row>
    <row r="869" spans="3:10" s="135" customFormat="1" x14ac:dyDescent="0.25">
      <c r="C869" s="138"/>
      <c r="D869" s="139"/>
      <c r="F869" s="140"/>
      <c r="G869" s="140"/>
      <c r="H869" s="140"/>
      <c r="I869" s="140"/>
      <c r="J869" s="140"/>
    </row>
    <row r="870" spans="3:10" s="135" customFormat="1" x14ac:dyDescent="0.25">
      <c r="C870" s="138"/>
      <c r="D870" s="139"/>
      <c r="F870" s="140"/>
      <c r="G870" s="140"/>
      <c r="H870" s="140"/>
      <c r="I870" s="140"/>
      <c r="J870" s="140"/>
    </row>
    <row r="871" spans="3:10" s="135" customFormat="1" x14ac:dyDescent="0.25">
      <c r="C871" s="138"/>
      <c r="D871" s="139"/>
      <c r="F871" s="140"/>
      <c r="G871" s="140"/>
      <c r="H871" s="140"/>
      <c r="I871" s="140"/>
      <c r="J871" s="140"/>
    </row>
    <row r="872" spans="3:10" s="135" customFormat="1" x14ac:dyDescent="0.25">
      <c r="C872" s="138"/>
      <c r="D872" s="139"/>
      <c r="F872" s="140"/>
      <c r="G872" s="140"/>
      <c r="H872" s="140"/>
      <c r="I872" s="140"/>
      <c r="J872" s="140"/>
    </row>
    <row r="873" spans="3:10" s="135" customFormat="1" x14ac:dyDescent="0.25">
      <c r="C873" s="138"/>
      <c r="D873" s="139"/>
      <c r="F873" s="140"/>
      <c r="G873" s="140"/>
      <c r="H873" s="140"/>
      <c r="I873" s="140"/>
      <c r="J873" s="140"/>
    </row>
    <row r="874" spans="3:10" s="135" customFormat="1" x14ac:dyDescent="0.25">
      <c r="C874" s="138"/>
      <c r="D874" s="139"/>
      <c r="F874" s="140"/>
      <c r="G874" s="140"/>
      <c r="H874" s="140"/>
      <c r="I874" s="140"/>
      <c r="J874" s="140"/>
    </row>
    <row r="875" spans="3:10" s="135" customFormat="1" x14ac:dyDescent="0.25">
      <c r="C875" s="138"/>
      <c r="D875" s="139"/>
      <c r="F875" s="140"/>
      <c r="G875" s="140"/>
      <c r="H875" s="140"/>
      <c r="I875" s="140"/>
      <c r="J875" s="140"/>
    </row>
    <row r="876" spans="3:10" s="135" customFormat="1" x14ac:dyDescent="0.25">
      <c r="C876" s="138"/>
      <c r="D876" s="139"/>
      <c r="F876" s="140"/>
      <c r="G876" s="140"/>
      <c r="H876" s="140"/>
      <c r="I876" s="140"/>
      <c r="J876" s="140"/>
    </row>
    <row r="877" spans="3:10" s="135" customFormat="1" x14ac:dyDescent="0.25">
      <c r="C877" s="138"/>
      <c r="D877" s="139"/>
      <c r="F877" s="140"/>
      <c r="G877" s="140"/>
      <c r="H877" s="140"/>
      <c r="I877" s="140"/>
      <c r="J877" s="140"/>
    </row>
    <row r="878" spans="3:10" s="135" customFormat="1" x14ac:dyDescent="0.25">
      <c r="C878" s="138"/>
      <c r="D878" s="139"/>
      <c r="F878" s="140"/>
      <c r="G878" s="140"/>
      <c r="H878" s="140"/>
      <c r="I878" s="140"/>
      <c r="J878" s="140"/>
    </row>
    <row r="879" spans="3:10" s="135" customFormat="1" x14ac:dyDescent="0.25">
      <c r="C879" s="138"/>
      <c r="D879" s="139"/>
      <c r="F879" s="140"/>
      <c r="G879" s="140"/>
      <c r="H879" s="140"/>
      <c r="I879" s="140"/>
      <c r="J879" s="140"/>
    </row>
    <row r="880" spans="3:10" s="135" customFormat="1" x14ac:dyDescent="0.25">
      <c r="C880" s="138"/>
      <c r="D880" s="139"/>
      <c r="F880" s="140"/>
      <c r="G880" s="140"/>
      <c r="H880" s="140"/>
      <c r="I880" s="140"/>
      <c r="J880" s="140"/>
    </row>
    <row r="881" spans="3:10" s="135" customFormat="1" x14ac:dyDescent="0.25">
      <c r="C881" s="138"/>
      <c r="D881" s="139"/>
      <c r="F881" s="140"/>
      <c r="G881" s="140"/>
      <c r="H881" s="140"/>
      <c r="I881" s="140"/>
      <c r="J881" s="140"/>
    </row>
    <row r="882" spans="3:10" s="135" customFormat="1" x14ac:dyDescent="0.25">
      <c r="C882" s="138"/>
      <c r="D882" s="139"/>
      <c r="F882" s="140"/>
      <c r="G882" s="140"/>
      <c r="H882" s="140"/>
      <c r="I882" s="140"/>
      <c r="J882" s="140"/>
    </row>
    <row r="883" spans="3:10" s="135" customFormat="1" x14ac:dyDescent="0.25">
      <c r="C883" s="138"/>
      <c r="D883" s="139"/>
      <c r="F883" s="140"/>
      <c r="G883" s="140"/>
      <c r="H883" s="140"/>
      <c r="I883" s="140"/>
      <c r="J883" s="140"/>
    </row>
    <row r="884" spans="3:10" s="135" customFormat="1" x14ac:dyDescent="0.25">
      <c r="C884" s="138"/>
      <c r="D884" s="139"/>
      <c r="F884" s="140"/>
      <c r="G884" s="140"/>
      <c r="H884" s="140"/>
      <c r="I884" s="140"/>
      <c r="J884" s="140"/>
    </row>
    <row r="885" spans="3:10" s="135" customFormat="1" x14ac:dyDescent="0.25">
      <c r="C885" s="138"/>
      <c r="D885" s="139"/>
      <c r="F885" s="140"/>
      <c r="G885" s="140"/>
      <c r="H885" s="140"/>
      <c r="I885" s="140"/>
      <c r="J885" s="140"/>
    </row>
    <row r="886" spans="3:10" s="135" customFormat="1" x14ac:dyDescent="0.25">
      <c r="C886" s="138"/>
      <c r="D886" s="139"/>
      <c r="F886" s="140"/>
      <c r="G886" s="140"/>
      <c r="H886" s="140"/>
      <c r="I886" s="140"/>
      <c r="J886" s="140"/>
    </row>
    <row r="887" spans="3:10" s="135" customFormat="1" x14ac:dyDescent="0.25">
      <c r="C887" s="138"/>
      <c r="D887" s="139"/>
      <c r="F887" s="140"/>
      <c r="G887" s="140"/>
      <c r="H887" s="140"/>
      <c r="I887" s="140"/>
      <c r="J887" s="140"/>
    </row>
    <row r="888" spans="3:10" s="135" customFormat="1" x14ac:dyDescent="0.25">
      <c r="C888" s="138"/>
      <c r="D888" s="139"/>
      <c r="F888" s="140"/>
      <c r="G888" s="140"/>
      <c r="H888" s="140"/>
      <c r="I888" s="140"/>
      <c r="J888" s="140"/>
    </row>
    <row r="889" spans="3:10" s="135" customFormat="1" x14ac:dyDescent="0.25">
      <c r="C889" s="138"/>
      <c r="D889" s="139"/>
      <c r="F889" s="140"/>
      <c r="G889" s="140"/>
      <c r="H889" s="140"/>
      <c r="I889" s="140"/>
      <c r="J889" s="140"/>
    </row>
    <row r="890" spans="3:10" s="135" customFormat="1" x14ac:dyDescent="0.25">
      <c r="C890" s="138"/>
      <c r="D890" s="139"/>
      <c r="F890" s="140"/>
      <c r="G890" s="140"/>
      <c r="H890" s="140"/>
      <c r="I890" s="140"/>
      <c r="J890" s="140"/>
    </row>
    <row r="891" spans="3:10" s="135" customFormat="1" x14ac:dyDescent="0.25">
      <c r="C891" s="138"/>
      <c r="D891" s="139"/>
      <c r="F891" s="140"/>
      <c r="G891" s="140"/>
      <c r="H891" s="140"/>
      <c r="I891" s="140"/>
      <c r="J891" s="140"/>
    </row>
    <row r="892" spans="3:10" s="135" customFormat="1" x14ac:dyDescent="0.25">
      <c r="C892" s="138"/>
      <c r="D892" s="139"/>
      <c r="F892" s="140"/>
      <c r="G892" s="140"/>
      <c r="H892" s="140"/>
      <c r="I892" s="140"/>
      <c r="J892" s="140"/>
    </row>
    <row r="893" spans="3:10" s="135" customFormat="1" x14ac:dyDescent="0.25">
      <c r="C893" s="138"/>
      <c r="D893" s="139"/>
      <c r="F893" s="140"/>
      <c r="G893" s="140"/>
      <c r="H893" s="140"/>
      <c r="I893" s="140"/>
      <c r="J893" s="140"/>
    </row>
    <row r="894" spans="3:10" s="135" customFormat="1" x14ac:dyDescent="0.25">
      <c r="C894" s="138"/>
      <c r="D894" s="139"/>
      <c r="F894" s="140"/>
      <c r="G894" s="140"/>
      <c r="H894" s="140"/>
      <c r="I894" s="140"/>
      <c r="J894" s="140"/>
    </row>
    <row r="895" spans="3:10" s="135" customFormat="1" x14ac:dyDescent="0.25">
      <c r="C895" s="138"/>
      <c r="D895" s="139"/>
      <c r="F895" s="140"/>
      <c r="G895" s="140"/>
      <c r="H895" s="140"/>
      <c r="I895" s="140"/>
      <c r="J895" s="140"/>
    </row>
    <row r="896" spans="3:10" s="135" customFormat="1" x14ac:dyDescent="0.25">
      <c r="C896" s="138"/>
      <c r="D896" s="139"/>
      <c r="F896" s="140"/>
      <c r="G896" s="140"/>
      <c r="H896" s="140"/>
      <c r="I896" s="140"/>
      <c r="J896" s="140"/>
    </row>
    <row r="897" spans="3:10" s="135" customFormat="1" x14ac:dyDescent="0.25">
      <c r="C897" s="138"/>
      <c r="D897" s="139"/>
      <c r="F897" s="140"/>
      <c r="G897" s="140"/>
      <c r="H897" s="140"/>
      <c r="I897" s="140"/>
      <c r="J897" s="140"/>
    </row>
    <row r="898" spans="3:10" s="135" customFormat="1" x14ac:dyDescent="0.25">
      <c r="C898" s="138"/>
      <c r="D898" s="139"/>
      <c r="F898" s="140"/>
      <c r="G898" s="140"/>
      <c r="H898" s="140"/>
      <c r="I898" s="140"/>
      <c r="J898" s="140"/>
    </row>
    <row r="899" spans="3:10" s="135" customFormat="1" x14ac:dyDescent="0.25">
      <c r="C899" s="138"/>
      <c r="D899" s="139"/>
      <c r="F899" s="140"/>
      <c r="G899" s="140"/>
      <c r="H899" s="140"/>
      <c r="I899" s="140"/>
      <c r="J899" s="140"/>
    </row>
    <row r="900" spans="3:10" s="135" customFormat="1" x14ac:dyDescent="0.25">
      <c r="C900" s="138"/>
      <c r="D900" s="139"/>
      <c r="F900" s="140"/>
      <c r="G900" s="140"/>
      <c r="H900" s="140"/>
      <c r="I900" s="140"/>
      <c r="J900" s="140"/>
    </row>
    <row r="901" spans="3:10" s="135" customFormat="1" x14ac:dyDescent="0.25">
      <c r="C901" s="138"/>
      <c r="D901" s="139"/>
      <c r="F901" s="140"/>
      <c r="G901" s="140"/>
      <c r="H901" s="140"/>
      <c r="I901" s="140"/>
      <c r="J901" s="140"/>
    </row>
    <row r="902" spans="3:10" s="135" customFormat="1" x14ac:dyDescent="0.25">
      <c r="C902" s="138"/>
      <c r="D902" s="139"/>
      <c r="F902" s="140"/>
      <c r="G902" s="140"/>
      <c r="H902" s="140"/>
      <c r="I902" s="140"/>
      <c r="J902" s="140"/>
    </row>
    <row r="903" spans="3:10" s="135" customFormat="1" x14ac:dyDescent="0.25">
      <c r="C903" s="138"/>
      <c r="D903" s="139"/>
      <c r="F903" s="140"/>
      <c r="G903" s="140"/>
      <c r="H903" s="140"/>
      <c r="I903" s="140"/>
      <c r="J903" s="140"/>
    </row>
    <row r="904" spans="3:10" s="135" customFormat="1" x14ac:dyDescent="0.25">
      <c r="C904" s="138"/>
      <c r="D904" s="139"/>
      <c r="F904" s="140"/>
      <c r="G904" s="140"/>
      <c r="H904" s="140"/>
      <c r="I904" s="140"/>
      <c r="J904" s="140"/>
    </row>
    <row r="905" spans="3:10" s="135" customFormat="1" x14ac:dyDescent="0.25">
      <c r="C905" s="138"/>
      <c r="D905" s="139"/>
      <c r="F905" s="140"/>
      <c r="G905" s="140"/>
      <c r="H905" s="140"/>
      <c r="I905" s="140"/>
      <c r="J905" s="140"/>
    </row>
    <row r="906" spans="3:10" s="135" customFormat="1" x14ac:dyDescent="0.25">
      <c r="C906" s="138"/>
      <c r="D906" s="139"/>
      <c r="F906" s="140"/>
      <c r="G906" s="140"/>
      <c r="H906" s="140"/>
      <c r="I906" s="140"/>
      <c r="J906" s="140"/>
    </row>
    <row r="907" spans="3:10" s="135" customFormat="1" x14ac:dyDescent="0.25">
      <c r="C907" s="138"/>
      <c r="D907" s="139"/>
      <c r="F907" s="140"/>
      <c r="G907" s="140"/>
      <c r="H907" s="140"/>
      <c r="I907" s="140"/>
      <c r="J907" s="140"/>
    </row>
    <row r="908" spans="3:10" s="135" customFormat="1" x14ac:dyDescent="0.25">
      <c r="C908" s="138"/>
      <c r="D908" s="139"/>
      <c r="F908" s="140"/>
      <c r="G908" s="140"/>
      <c r="H908" s="140"/>
      <c r="I908" s="140"/>
      <c r="J908" s="140"/>
    </row>
    <row r="909" spans="3:10" s="135" customFormat="1" x14ac:dyDescent="0.25">
      <c r="C909" s="138"/>
      <c r="D909" s="139"/>
      <c r="F909" s="140"/>
      <c r="G909" s="140"/>
      <c r="H909" s="140"/>
      <c r="I909" s="140"/>
      <c r="J909" s="140"/>
    </row>
    <row r="910" spans="3:10" s="135" customFormat="1" x14ac:dyDescent="0.25">
      <c r="C910" s="138"/>
      <c r="D910" s="139"/>
      <c r="F910" s="140"/>
      <c r="G910" s="140"/>
      <c r="H910" s="140"/>
      <c r="I910" s="140"/>
      <c r="J910" s="140"/>
    </row>
    <row r="911" spans="3:10" s="135" customFormat="1" x14ac:dyDescent="0.25">
      <c r="C911" s="138"/>
      <c r="D911" s="139"/>
      <c r="F911" s="140"/>
      <c r="G911" s="140"/>
      <c r="H911" s="140"/>
      <c r="I911" s="140"/>
      <c r="J911" s="140"/>
    </row>
    <row r="912" spans="3:10" s="135" customFormat="1" x14ac:dyDescent="0.25">
      <c r="C912" s="138"/>
      <c r="D912" s="139"/>
      <c r="F912" s="140"/>
      <c r="G912" s="140"/>
      <c r="H912" s="140"/>
      <c r="I912" s="140"/>
      <c r="J912" s="140"/>
    </row>
    <row r="913" spans="3:10" s="135" customFormat="1" x14ac:dyDescent="0.25">
      <c r="C913" s="138"/>
      <c r="D913" s="139"/>
      <c r="F913" s="140"/>
      <c r="G913" s="140"/>
      <c r="H913" s="140"/>
      <c r="I913" s="140"/>
      <c r="J913" s="140"/>
    </row>
    <row r="914" spans="3:10" s="135" customFormat="1" x14ac:dyDescent="0.25">
      <c r="C914" s="138"/>
      <c r="D914" s="139"/>
      <c r="F914" s="140"/>
      <c r="G914" s="140"/>
      <c r="H914" s="140"/>
      <c r="I914" s="140"/>
      <c r="J914" s="140"/>
    </row>
    <row r="915" spans="3:10" s="135" customFormat="1" x14ac:dyDescent="0.25">
      <c r="C915" s="138"/>
      <c r="D915" s="139"/>
      <c r="F915" s="140"/>
      <c r="G915" s="140"/>
      <c r="H915" s="140"/>
      <c r="I915" s="140"/>
      <c r="J915" s="140"/>
    </row>
    <row r="916" spans="3:10" s="135" customFormat="1" x14ac:dyDescent="0.25">
      <c r="C916" s="138"/>
      <c r="D916" s="139"/>
      <c r="F916" s="140"/>
      <c r="G916" s="140"/>
      <c r="H916" s="140"/>
      <c r="I916" s="140"/>
      <c r="J916" s="140"/>
    </row>
    <row r="917" spans="3:10" s="135" customFormat="1" x14ac:dyDescent="0.25">
      <c r="C917" s="138"/>
      <c r="D917" s="139"/>
      <c r="F917" s="140"/>
      <c r="G917" s="140"/>
      <c r="H917" s="140"/>
      <c r="I917" s="140"/>
      <c r="J917" s="140"/>
    </row>
    <row r="918" spans="3:10" s="135" customFormat="1" x14ac:dyDescent="0.25">
      <c r="C918" s="138"/>
      <c r="D918" s="139"/>
      <c r="F918" s="140"/>
      <c r="G918" s="140"/>
      <c r="H918" s="140"/>
      <c r="I918" s="140"/>
      <c r="J918" s="140"/>
    </row>
    <row r="919" spans="3:10" s="135" customFormat="1" x14ac:dyDescent="0.25">
      <c r="C919" s="138"/>
      <c r="D919" s="139"/>
      <c r="F919" s="140"/>
      <c r="G919" s="140"/>
      <c r="H919" s="140"/>
      <c r="I919" s="140"/>
      <c r="J919" s="140"/>
    </row>
    <row r="920" spans="3:10" s="135" customFormat="1" x14ac:dyDescent="0.25">
      <c r="C920" s="138"/>
      <c r="D920" s="139"/>
      <c r="F920" s="140"/>
      <c r="G920" s="140"/>
      <c r="H920" s="140"/>
      <c r="I920" s="140"/>
      <c r="J920" s="140"/>
    </row>
    <row r="921" spans="3:10" s="135" customFormat="1" x14ac:dyDescent="0.25">
      <c r="C921" s="138"/>
      <c r="D921" s="139"/>
      <c r="F921" s="140"/>
      <c r="G921" s="140"/>
      <c r="H921" s="140"/>
      <c r="I921" s="140"/>
      <c r="J921" s="140"/>
    </row>
    <row r="922" spans="3:10" s="135" customFormat="1" x14ac:dyDescent="0.25">
      <c r="C922" s="138"/>
      <c r="D922" s="139"/>
      <c r="F922" s="140"/>
      <c r="G922" s="140"/>
      <c r="H922" s="140"/>
      <c r="I922" s="140"/>
      <c r="J922" s="140"/>
    </row>
    <row r="923" spans="3:10" s="135" customFormat="1" x14ac:dyDescent="0.25">
      <c r="C923" s="138"/>
      <c r="D923" s="139"/>
      <c r="F923" s="140"/>
      <c r="G923" s="140"/>
      <c r="H923" s="140"/>
      <c r="I923" s="140"/>
      <c r="J923" s="140"/>
    </row>
    <row r="924" spans="3:10" s="135" customFormat="1" x14ac:dyDescent="0.25">
      <c r="C924" s="138"/>
      <c r="D924" s="139"/>
      <c r="F924" s="140"/>
      <c r="G924" s="140"/>
      <c r="H924" s="140"/>
      <c r="I924" s="140"/>
      <c r="J924" s="140"/>
    </row>
    <row r="925" spans="3:10" s="135" customFormat="1" x14ac:dyDescent="0.25">
      <c r="C925" s="138"/>
      <c r="D925" s="139"/>
      <c r="F925" s="140"/>
      <c r="G925" s="140"/>
      <c r="H925" s="140"/>
      <c r="I925" s="140"/>
      <c r="J925" s="140"/>
    </row>
    <row r="926" spans="3:10" s="135" customFormat="1" x14ac:dyDescent="0.25">
      <c r="C926" s="138"/>
      <c r="D926" s="139"/>
      <c r="F926" s="140"/>
      <c r="G926" s="140"/>
      <c r="H926" s="140"/>
      <c r="I926" s="140"/>
      <c r="J926" s="140"/>
    </row>
    <row r="927" spans="3:10" s="135" customFormat="1" x14ac:dyDescent="0.25">
      <c r="C927" s="138"/>
      <c r="D927" s="139"/>
      <c r="F927" s="140"/>
      <c r="G927" s="140"/>
      <c r="H927" s="140"/>
      <c r="I927" s="140"/>
      <c r="J927" s="140"/>
    </row>
    <row r="928" spans="3:10" s="135" customFormat="1" x14ac:dyDescent="0.25">
      <c r="C928" s="138"/>
      <c r="D928" s="139"/>
      <c r="F928" s="140"/>
      <c r="G928" s="140"/>
      <c r="H928" s="140"/>
      <c r="I928" s="140"/>
      <c r="J928" s="140"/>
    </row>
    <row r="929" spans="3:10" s="135" customFormat="1" x14ac:dyDescent="0.25">
      <c r="C929" s="138"/>
      <c r="D929" s="139"/>
      <c r="F929" s="140"/>
      <c r="G929" s="140"/>
      <c r="H929" s="140"/>
      <c r="I929" s="140"/>
      <c r="J929" s="140"/>
    </row>
    <row r="930" spans="3:10" s="135" customFormat="1" x14ac:dyDescent="0.25">
      <c r="C930" s="138"/>
      <c r="D930" s="139"/>
      <c r="F930" s="140"/>
      <c r="G930" s="140"/>
      <c r="H930" s="140"/>
      <c r="I930" s="140"/>
      <c r="J930" s="140"/>
    </row>
    <row r="931" spans="3:10" s="135" customFormat="1" x14ac:dyDescent="0.25">
      <c r="C931" s="138"/>
      <c r="D931" s="139"/>
      <c r="F931" s="140"/>
      <c r="G931" s="140"/>
      <c r="H931" s="140"/>
      <c r="I931" s="140"/>
      <c r="J931" s="140"/>
    </row>
    <row r="932" spans="3:10" s="135" customFormat="1" x14ac:dyDescent="0.25">
      <c r="C932" s="138"/>
      <c r="D932" s="139"/>
      <c r="F932" s="140"/>
      <c r="G932" s="140"/>
      <c r="H932" s="140"/>
      <c r="I932" s="140"/>
      <c r="J932" s="140"/>
    </row>
    <row r="933" spans="3:10" s="135" customFormat="1" x14ac:dyDescent="0.25">
      <c r="C933" s="138"/>
      <c r="D933" s="139"/>
      <c r="F933" s="140"/>
      <c r="G933" s="140"/>
      <c r="H933" s="140"/>
      <c r="I933" s="140"/>
      <c r="J933" s="140"/>
    </row>
    <row r="934" spans="3:10" s="135" customFormat="1" x14ac:dyDescent="0.25">
      <c r="C934" s="138"/>
      <c r="D934" s="139"/>
      <c r="F934" s="140"/>
      <c r="G934" s="140"/>
      <c r="H934" s="140"/>
      <c r="I934" s="140"/>
      <c r="J934" s="140"/>
    </row>
    <row r="935" spans="3:10" s="135" customFormat="1" x14ac:dyDescent="0.25">
      <c r="C935" s="138"/>
      <c r="D935" s="139"/>
      <c r="F935" s="140"/>
      <c r="G935" s="140"/>
      <c r="H935" s="140"/>
      <c r="I935" s="140"/>
      <c r="J935" s="140"/>
    </row>
    <row r="936" spans="3:10" s="135" customFormat="1" x14ac:dyDescent="0.25">
      <c r="C936" s="138"/>
      <c r="D936" s="139"/>
      <c r="F936" s="140"/>
      <c r="G936" s="140"/>
      <c r="H936" s="140"/>
      <c r="I936" s="140"/>
      <c r="J936" s="140"/>
    </row>
    <row r="937" spans="3:10" s="135" customFormat="1" x14ac:dyDescent="0.25">
      <c r="C937" s="138"/>
      <c r="D937" s="139"/>
      <c r="F937" s="140"/>
      <c r="G937" s="140"/>
      <c r="H937" s="140"/>
      <c r="I937" s="140"/>
      <c r="J937" s="140"/>
    </row>
    <row r="938" spans="3:10" s="135" customFormat="1" x14ac:dyDescent="0.25">
      <c r="C938" s="138"/>
      <c r="D938" s="139"/>
      <c r="F938" s="140"/>
      <c r="G938" s="140"/>
      <c r="H938" s="140"/>
      <c r="I938" s="140"/>
      <c r="J938" s="140"/>
    </row>
    <row r="939" spans="3:10" s="135" customFormat="1" x14ac:dyDescent="0.25">
      <c r="C939" s="138"/>
      <c r="D939" s="139"/>
      <c r="F939" s="140"/>
      <c r="G939" s="140"/>
      <c r="H939" s="140"/>
      <c r="I939" s="140"/>
      <c r="J939" s="140"/>
    </row>
    <row r="940" spans="3:10" s="135" customFormat="1" x14ac:dyDescent="0.25">
      <c r="C940" s="138"/>
      <c r="D940" s="139"/>
      <c r="F940" s="140"/>
      <c r="G940" s="140"/>
      <c r="H940" s="140"/>
      <c r="I940" s="140"/>
      <c r="J940" s="140"/>
    </row>
    <row r="941" spans="3:10" s="135" customFormat="1" x14ac:dyDescent="0.25">
      <c r="C941" s="138"/>
      <c r="D941" s="139"/>
      <c r="F941" s="140"/>
      <c r="G941" s="140"/>
      <c r="H941" s="140"/>
      <c r="I941" s="140"/>
      <c r="J941" s="140"/>
    </row>
    <row r="942" spans="3:10" s="135" customFormat="1" x14ac:dyDescent="0.25">
      <c r="C942" s="138"/>
      <c r="D942" s="139"/>
      <c r="F942" s="140"/>
      <c r="G942" s="140"/>
      <c r="H942" s="140"/>
      <c r="I942" s="140"/>
      <c r="J942" s="140"/>
    </row>
    <row r="943" spans="3:10" s="135" customFormat="1" x14ac:dyDescent="0.25">
      <c r="C943" s="138"/>
      <c r="D943" s="139"/>
      <c r="F943" s="140"/>
      <c r="G943" s="140"/>
      <c r="H943" s="140"/>
      <c r="I943" s="140"/>
      <c r="J943" s="140"/>
    </row>
    <row r="944" spans="3:10" s="135" customFormat="1" x14ac:dyDescent="0.25">
      <c r="C944" s="138"/>
      <c r="D944" s="139"/>
      <c r="F944" s="140"/>
      <c r="G944" s="140"/>
      <c r="H944" s="140"/>
      <c r="I944" s="140"/>
      <c r="J944" s="140"/>
    </row>
    <row r="945" spans="3:10" s="135" customFormat="1" x14ac:dyDescent="0.25">
      <c r="C945" s="138"/>
      <c r="D945" s="139"/>
      <c r="F945" s="140"/>
      <c r="G945" s="140"/>
      <c r="H945" s="140"/>
      <c r="I945" s="140"/>
      <c r="J945" s="140"/>
    </row>
    <row r="946" spans="3:10" s="135" customFormat="1" x14ac:dyDescent="0.25">
      <c r="C946" s="138"/>
      <c r="D946" s="139"/>
      <c r="F946" s="140"/>
      <c r="G946" s="140"/>
      <c r="H946" s="140"/>
      <c r="I946" s="140"/>
      <c r="J946" s="140"/>
    </row>
    <row r="947" spans="3:10" s="135" customFormat="1" x14ac:dyDescent="0.25">
      <c r="C947" s="138"/>
      <c r="D947" s="139"/>
      <c r="F947" s="140"/>
      <c r="G947" s="140"/>
      <c r="H947" s="140"/>
      <c r="I947" s="140"/>
      <c r="J947" s="140"/>
    </row>
    <row r="948" spans="3:10" s="135" customFormat="1" x14ac:dyDescent="0.25">
      <c r="C948" s="138"/>
      <c r="D948" s="139"/>
      <c r="F948" s="140"/>
      <c r="G948" s="140"/>
      <c r="H948" s="140"/>
      <c r="I948" s="140"/>
      <c r="J948" s="140"/>
    </row>
    <row r="949" spans="3:10" s="135" customFormat="1" x14ac:dyDescent="0.25">
      <c r="C949" s="138"/>
      <c r="D949" s="139"/>
      <c r="F949" s="140"/>
      <c r="G949" s="140"/>
      <c r="H949" s="140"/>
      <c r="I949" s="140"/>
      <c r="J949" s="140"/>
    </row>
    <row r="950" spans="3:10" s="135" customFormat="1" x14ac:dyDescent="0.25">
      <c r="C950" s="138"/>
      <c r="D950" s="139"/>
      <c r="F950" s="140"/>
      <c r="G950" s="140"/>
      <c r="H950" s="140"/>
      <c r="I950" s="140"/>
      <c r="J950" s="140"/>
    </row>
    <row r="951" spans="3:10" s="135" customFormat="1" x14ac:dyDescent="0.25">
      <c r="C951" s="138"/>
      <c r="D951" s="139"/>
      <c r="F951" s="140"/>
      <c r="G951" s="140"/>
      <c r="H951" s="140"/>
      <c r="I951" s="140"/>
      <c r="J951" s="140"/>
    </row>
    <row r="952" spans="3:10" s="135" customFormat="1" x14ac:dyDescent="0.25">
      <c r="C952" s="138"/>
      <c r="D952" s="139"/>
      <c r="F952" s="140"/>
      <c r="G952" s="140"/>
      <c r="H952" s="140"/>
      <c r="I952" s="140"/>
      <c r="J952" s="140"/>
    </row>
    <row r="953" spans="3:10" s="135" customFormat="1" x14ac:dyDescent="0.25">
      <c r="C953" s="138"/>
      <c r="D953" s="139"/>
      <c r="F953" s="140"/>
      <c r="G953" s="140"/>
      <c r="H953" s="140"/>
      <c r="I953" s="140"/>
      <c r="J953" s="140"/>
    </row>
    <row r="954" spans="3:10" s="135" customFormat="1" x14ac:dyDescent="0.25">
      <c r="C954" s="138"/>
      <c r="D954" s="139"/>
      <c r="F954" s="140"/>
      <c r="G954" s="140"/>
      <c r="H954" s="140"/>
      <c r="I954" s="140"/>
      <c r="J954" s="140"/>
    </row>
    <row r="955" spans="3:10" s="135" customFormat="1" x14ac:dyDescent="0.25">
      <c r="C955" s="138"/>
      <c r="D955" s="139"/>
      <c r="F955" s="140"/>
      <c r="G955" s="140"/>
      <c r="H955" s="140"/>
      <c r="I955" s="140"/>
      <c r="J955" s="140"/>
    </row>
    <row r="956" spans="3:10" s="135" customFormat="1" x14ac:dyDescent="0.25">
      <c r="C956" s="138"/>
      <c r="D956" s="139"/>
      <c r="F956" s="140"/>
      <c r="G956" s="140"/>
      <c r="H956" s="140"/>
      <c r="I956" s="140"/>
      <c r="J956" s="140"/>
    </row>
    <row r="957" spans="3:10" s="135" customFormat="1" x14ac:dyDescent="0.25">
      <c r="C957" s="138"/>
      <c r="D957" s="139"/>
      <c r="F957" s="140"/>
      <c r="G957" s="140"/>
      <c r="H957" s="140"/>
      <c r="I957" s="140"/>
      <c r="J957" s="140"/>
    </row>
    <row r="958" spans="3:10" s="135" customFormat="1" x14ac:dyDescent="0.25">
      <c r="C958" s="138"/>
      <c r="D958" s="139"/>
      <c r="F958" s="140"/>
      <c r="G958" s="140"/>
      <c r="H958" s="140"/>
      <c r="I958" s="140"/>
      <c r="J958" s="140"/>
    </row>
    <row r="959" spans="3:10" s="135" customFormat="1" x14ac:dyDescent="0.25">
      <c r="C959" s="138"/>
      <c r="D959" s="139"/>
      <c r="F959" s="140"/>
      <c r="G959" s="140"/>
      <c r="H959" s="140"/>
      <c r="I959" s="140"/>
      <c r="J959" s="140"/>
    </row>
    <row r="960" spans="3:10" s="135" customFormat="1" x14ac:dyDescent="0.25">
      <c r="C960" s="138"/>
      <c r="D960" s="139"/>
      <c r="F960" s="140"/>
      <c r="G960" s="140"/>
      <c r="H960" s="140"/>
      <c r="I960" s="140"/>
      <c r="J960" s="140"/>
    </row>
    <row r="961" spans="3:10" s="135" customFormat="1" x14ac:dyDescent="0.25">
      <c r="C961" s="138"/>
      <c r="D961" s="139"/>
      <c r="F961" s="140"/>
      <c r="G961" s="140"/>
      <c r="H961" s="140"/>
      <c r="I961" s="140"/>
      <c r="J961" s="140"/>
    </row>
    <row r="962" spans="3:10" s="135" customFormat="1" x14ac:dyDescent="0.25">
      <c r="C962" s="138"/>
      <c r="D962" s="139"/>
      <c r="F962" s="140"/>
      <c r="G962" s="140"/>
      <c r="H962" s="140"/>
      <c r="I962" s="140"/>
      <c r="J962" s="140"/>
    </row>
    <row r="963" spans="3:10" s="135" customFormat="1" x14ac:dyDescent="0.25">
      <c r="C963" s="138"/>
      <c r="D963" s="139"/>
      <c r="F963" s="140"/>
      <c r="G963" s="140"/>
      <c r="H963" s="140"/>
      <c r="I963" s="140"/>
      <c r="J963" s="140"/>
    </row>
    <row r="964" spans="3:10" s="135" customFormat="1" x14ac:dyDescent="0.25">
      <c r="C964" s="138"/>
      <c r="D964" s="139"/>
      <c r="F964" s="140"/>
      <c r="G964" s="140"/>
      <c r="H964" s="140"/>
      <c r="I964" s="140"/>
      <c r="J964" s="140"/>
    </row>
    <row r="965" spans="3:10" s="135" customFormat="1" x14ac:dyDescent="0.25">
      <c r="C965" s="138"/>
      <c r="D965" s="139"/>
      <c r="F965" s="140"/>
      <c r="G965" s="140"/>
      <c r="H965" s="140"/>
      <c r="I965" s="140"/>
      <c r="J965" s="140"/>
    </row>
    <row r="966" spans="3:10" s="135" customFormat="1" x14ac:dyDescent="0.25">
      <c r="C966" s="138"/>
      <c r="D966" s="139"/>
      <c r="F966" s="140"/>
      <c r="G966" s="140"/>
      <c r="H966" s="140"/>
      <c r="I966" s="140"/>
      <c r="J966" s="140"/>
    </row>
    <row r="967" spans="3:10" s="135" customFormat="1" x14ac:dyDescent="0.25">
      <c r="C967" s="138"/>
      <c r="D967" s="139"/>
      <c r="F967" s="140"/>
      <c r="G967" s="140"/>
      <c r="H967" s="140"/>
      <c r="I967" s="140"/>
      <c r="J967" s="140"/>
    </row>
    <row r="968" spans="3:10" s="135" customFormat="1" x14ac:dyDescent="0.25">
      <c r="C968" s="138"/>
      <c r="D968" s="139"/>
      <c r="F968" s="140"/>
      <c r="G968" s="140"/>
      <c r="H968" s="140"/>
      <c r="I968" s="140"/>
      <c r="J968" s="140"/>
    </row>
    <row r="969" spans="3:10" s="135" customFormat="1" x14ac:dyDescent="0.25">
      <c r="C969" s="138"/>
      <c r="D969" s="139"/>
      <c r="F969" s="140"/>
      <c r="G969" s="140"/>
      <c r="H969" s="140"/>
      <c r="I969" s="140"/>
      <c r="J969" s="140"/>
    </row>
    <row r="970" spans="3:10" s="135" customFormat="1" x14ac:dyDescent="0.25">
      <c r="C970" s="138"/>
      <c r="D970" s="139"/>
      <c r="F970" s="140"/>
      <c r="G970" s="140"/>
      <c r="H970" s="140"/>
      <c r="I970" s="140"/>
      <c r="J970" s="140"/>
    </row>
    <row r="971" spans="3:10" s="135" customFormat="1" x14ac:dyDescent="0.25">
      <c r="C971" s="138"/>
      <c r="D971" s="139"/>
      <c r="F971" s="140"/>
      <c r="G971" s="140"/>
      <c r="H971" s="140"/>
      <c r="I971" s="140"/>
      <c r="J971" s="140"/>
    </row>
    <row r="972" spans="3:10" s="135" customFormat="1" x14ac:dyDescent="0.25">
      <c r="C972" s="138"/>
      <c r="D972" s="139"/>
      <c r="F972" s="140"/>
      <c r="G972" s="140"/>
      <c r="H972" s="140"/>
      <c r="I972" s="140"/>
      <c r="J972" s="140"/>
    </row>
    <row r="973" spans="3:10" s="135" customFormat="1" x14ac:dyDescent="0.25">
      <c r="C973" s="138"/>
      <c r="D973" s="139"/>
      <c r="F973" s="140"/>
      <c r="G973" s="140"/>
      <c r="H973" s="140"/>
      <c r="I973" s="140"/>
      <c r="J973" s="140"/>
    </row>
    <row r="974" spans="3:10" s="135" customFormat="1" x14ac:dyDescent="0.25">
      <c r="C974" s="138"/>
      <c r="D974" s="139"/>
      <c r="F974" s="140"/>
      <c r="G974" s="140"/>
      <c r="H974" s="140"/>
      <c r="I974" s="140"/>
      <c r="J974" s="140"/>
    </row>
    <row r="975" spans="3:10" s="135" customFormat="1" x14ac:dyDescent="0.25">
      <c r="C975" s="138"/>
      <c r="D975" s="139"/>
      <c r="F975" s="140"/>
      <c r="G975" s="140"/>
      <c r="H975" s="140"/>
      <c r="I975" s="140"/>
      <c r="J975" s="140"/>
    </row>
    <row r="976" spans="3:10" s="135" customFormat="1" x14ac:dyDescent="0.25">
      <c r="C976" s="138"/>
      <c r="D976" s="139"/>
      <c r="F976" s="140"/>
      <c r="G976" s="140"/>
      <c r="H976" s="140"/>
      <c r="I976" s="140"/>
      <c r="J976" s="140"/>
    </row>
    <row r="977" spans="3:10" s="135" customFormat="1" x14ac:dyDescent="0.25">
      <c r="C977" s="138"/>
      <c r="D977" s="139"/>
      <c r="F977" s="140"/>
      <c r="G977" s="140"/>
      <c r="H977" s="140"/>
      <c r="I977" s="140"/>
      <c r="J977" s="140"/>
    </row>
    <row r="978" spans="3:10" s="135" customFormat="1" x14ac:dyDescent="0.25">
      <c r="C978" s="138"/>
      <c r="D978" s="139"/>
      <c r="F978" s="140"/>
      <c r="G978" s="140"/>
      <c r="H978" s="140"/>
      <c r="I978" s="140"/>
      <c r="J978" s="140"/>
    </row>
    <row r="979" spans="3:10" s="135" customFormat="1" x14ac:dyDescent="0.25">
      <c r="C979" s="138"/>
      <c r="D979" s="139"/>
      <c r="F979" s="140"/>
      <c r="G979" s="140"/>
      <c r="H979" s="140"/>
      <c r="I979" s="140"/>
      <c r="J979" s="140"/>
    </row>
    <row r="980" spans="3:10" s="135" customFormat="1" x14ac:dyDescent="0.25">
      <c r="C980" s="138"/>
      <c r="D980" s="139"/>
      <c r="F980" s="140"/>
      <c r="G980" s="140"/>
      <c r="H980" s="140"/>
      <c r="I980" s="140"/>
      <c r="J980" s="140"/>
    </row>
    <row r="981" spans="3:10" s="135" customFormat="1" x14ac:dyDescent="0.25">
      <c r="C981" s="138"/>
      <c r="D981" s="139"/>
      <c r="F981" s="140"/>
      <c r="G981" s="140"/>
      <c r="H981" s="140"/>
      <c r="I981" s="140"/>
      <c r="J981" s="140"/>
    </row>
    <row r="982" spans="3:10" s="135" customFormat="1" x14ac:dyDescent="0.25">
      <c r="C982" s="138"/>
      <c r="D982" s="139"/>
      <c r="F982" s="140"/>
      <c r="G982" s="140"/>
      <c r="H982" s="140"/>
      <c r="I982" s="140"/>
      <c r="J982" s="140"/>
    </row>
    <row r="983" spans="3:10" s="135" customFormat="1" x14ac:dyDescent="0.25">
      <c r="C983" s="138"/>
      <c r="D983" s="139"/>
      <c r="F983" s="140"/>
      <c r="G983" s="140"/>
      <c r="H983" s="140"/>
      <c r="I983" s="140"/>
      <c r="J983" s="140"/>
    </row>
    <row r="984" spans="3:10" s="135" customFormat="1" x14ac:dyDescent="0.25">
      <c r="C984" s="138"/>
      <c r="D984" s="139"/>
      <c r="F984" s="140"/>
      <c r="G984" s="140"/>
      <c r="H984" s="140"/>
      <c r="I984" s="140"/>
      <c r="J984" s="140"/>
    </row>
    <row r="985" spans="3:10" s="135" customFormat="1" x14ac:dyDescent="0.25">
      <c r="C985" s="138"/>
      <c r="D985" s="139"/>
      <c r="F985" s="140"/>
      <c r="G985" s="140"/>
      <c r="H985" s="140"/>
      <c r="I985" s="140"/>
      <c r="J985" s="140"/>
    </row>
    <row r="986" spans="3:10" s="135" customFormat="1" x14ac:dyDescent="0.25">
      <c r="C986" s="138"/>
      <c r="D986" s="139"/>
      <c r="F986" s="140"/>
      <c r="G986" s="140"/>
      <c r="H986" s="140"/>
      <c r="I986" s="140"/>
      <c r="J986" s="140"/>
    </row>
    <row r="987" spans="3:10" s="135" customFormat="1" x14ac:dyDescent="0.25">
      <c r="C987" s="138"/>
      <c r="D987" s="139"/>
      <c r="F987" s="140"/>
      <c r="G987" s="140"/>
      <c r="H987" s="140"/>
      <c r="I987" s="140"/>
      <c r="J987" s="140"/>
    </row>
    <row r="988" spans="3:10" s="135" customFormat="1" x14ac:dyDescent="0.25">
      <c r="C988" s="138"/>
      <c r="D988" s="139"/>
      <c r="F988" s="140"/>
      <c r="G988" s="140"/>
      <c r="H988" s="140"/>
      <c r="I988" s="140"/>
      <c r="J988" s="140"/>
    </row>
    <row r="989" spans="3:10" s="135" customFormat="1" x14ac:dyDescent="0.25">
      <c r="C989" s="138"/>
      <c r="D989" s="139"/>
      <c r="F989" s="140"/>
      <c r="G989" s="140"/>
      <c r="H989" s="140"/>
      <c r="I989" s="140"/>
      <c r="J989" s="140"/>
    </row>
    <row r="990" spans="3:10" s="135" customFormat="1" x14ac:dyDescent="0.25">
      <c r="C990" s="138"/>
      <c r="D990" s="139"/>
      <c r="F990" s="140"/>
      <c r="G990" s="140"/>
      <c r="H990" s="140"/>
      <c r="I990" s="140"/>
      <c r="J990" s="140"/>
    </row>
    <row r="991" spans="3:10" s="135" customFormat="1" x14ac:dyDescent="0.25">
      <c r="C991" s="138"/>
      <c r="D991" s="139"/>
      <c r="F991" s="140"/>
      <c r="G991" s="140"/>
      <c r="H991" s="140"/>
      <c r="I991" s="140"/>
      <c r="J991" s="140"/>
    </row>
    <row r="992" spans="3:10" s="135" customFormat="1" x14ac:dyDescent="0.25">
      <c r="C992" s="138"/>
      <c r="D992" s="139"/>
      <c r="F992" s="140"/>
      <c r="G992" s="140"/>
      <c r="H992" s="140"/>
      <c r="I992" s="140"/>
      <c r="J992" s="140"/>
    </row>
    <row r="993" spans="3:10" s="135" customFormat="1" x14ac:dyDescent="0.25">
      <c r="C993" s="138"/>
      <c r="D993" s="139"/>
      <c r="F993" s="140"/>
      <c r="G993" s="140"/>
      <c r="H993" s="140"/>
      <c r="I993" s="140"/>
      <c r="J993" s="140"/>
    </row>
    <row r="994" spans="3:10" s="135" customFormat="1" x14ac:dyDescent="0.25">
      <c r="C994" s="138"/>
      <c r="D994" s="139"/>
      <c r="F994" s="140"/>
      <c r="G994" s="140"/>
      <c r="H994" s="140"/>
      <c r="I994" s="140"/>
      <c r="J994" s="140"/>
    </row>
    <row r="995" spans="3:10" s="135" customFormat="1" x14ac:dyDescent="0.25">
      <c r="C995" s="138"/>
      <c r="D995" s="139"/>
      <c r="F995" s="140"/>
      <c r="G995" s="140"/>
      <c r="H995" s="140"/>
      <c r="I995" s="140"/>
      <c r="J995" s="140"/>
    </row>
    <row r="996" spans="3:10" s="135" customFormat="1" x14ac:dyDescent="0.25">
      <c r="C996" s="138"/>
      <c r="D996" s="139"/>
      <c r="F996" s="140"/>
      <c r="G996" s="140"/>
      <c r="H996" s="140"/>
      <c r="I996" s="140"/>
      <c r="J996" s="140"/>
    </row>
    <row r="997" spans="3:10" s="135" customFormat="1" x14ac:dyDescent="0.25">
      <c r="C997" s="138"/>
      <c r="D997" s="139"/>
      <c r="F997" s="140"/>
      <c r="G997" s="140"/>
      <c r="H997" s="140"/>
      <c r="I997" s="140"/>
      <c r="J997" s="140"/>
    </row>
    <row r="998" spans="3:10" s="135" customFormat="1" x14ac:dyDescent="0.25">
      <c r="C998" s="138"/>
      <c r="D998" s="139"/>
      <c r="F998" s="140"/>
      <c r="G998" s="140"/>
      <c r="H998" s="140"/>
      <c r="I998" s="140"/>
      <c r="J998" s="140"/>
    </row>
    <row r="999" spans="3:10" s="135" customFormat="1" x14ac:dyDescent="0.25">
      <c r="C999" s="138"/>
      <c r="D999" s="139"/>
      <c r="F999" s="140"/>
      <c r="G999" s="140"/>
      <c r="H999" s="140"/>
      <c r="I999" s="140"/>
      <c r="J999" s="140"/>
    </row>
    <row r="1000" spans="3:10" s="135" customFormat="1" x14ac:dyDescent="0.25">
      <c r="C1000" s="138"/>
      <c r="D1000" s="139"/>
      <c r="F1000" s="140"/>
      <c r="G1000" s="140"/>
      <c r="H1000" s="140"/>
      <c r="I1000" s="140"/>
      <c r="J1000" s="140"/>
    </row>
    <row r="1001" spans="3:10" s="135" customFormat="1" x14ac:dyDescent="0.25">
      <c r="C1001" s="138"/>
      <c r="D1001" s="139"/>
      <c r="F1001" s="140"/>
      <c r="G1001" s="140"/>
      <c r="H1001" s="140"/>
      <c r="I1001" s="140"/>
      <c r="J1001" s="140"/>
    </row>
    <row r="1002" spans="3:10" s="135" customFormat="1" x14ac:dyDescent="0.25">
      <c r="C1002" s="138"/>
      <c r="D1002" s="139"/>
      <c r="F1002" s="140"/>
      <c r="G1002" s="140"/>
      <c r="H1002" s="140"/>
      <c r="I1002" s="140"/>
      <c r="J1002" s="140"/>
    </row>
    <row r="1003" spans="3:10" s="135" customFormat="1" x14ac:dyDescent="0.25">
      <c r="C1003" s="138"/>
      <c r="D1003" s="139"/>
      <c r="F1003" s="140"/>
      <c r="G1003" s="140"/>
      <c r="H1003" s="140"/>
      <c r="I1003" s="140"/>
      <c r="J1003" s="140"/>
    </row>
    <row r="1004" spans="3:10" s="135" customFormat="1" x14ac:dyDescent="0.25">
      <c r="C1004" s="138"/>
      <c r="D1004" s="139"/>
      <c r="F1004" s="140"/>
      <c r="G1004" s="140"/>
      <c r="H1004" s="140"/>
      <c r="I1004" s="140"/>
      <c r="J1004" s="140"/>
    </row>
    <row r="1005" spans="3:10" s="135" customFormat="1" x14ac:dyDescent="0.25">
      <c r="C1005" s="138"/>
      <c r="D1005" s="139"/>
      <c r="F1005" s="140"/>
      <c r="G1005" s="140"/>
      <c r="H1005" s="140"/>
      <c r="I1005" s="140"/>
      <c r="J1005" s="140"/>
    </row>
    <row r="1006" spans="3:10" s="135" customFormat="1" x14ac:dyDescent="0.25">
      <c r="C1006" s="138"/>
      <c r="D1006" s="139"/>
      <c r="F1006" s="140"/>
      <c r="G1006" s="140"/>
      <c r="H1006" s="140"/>
      <c r="I1006" s="140"/>
      <c r="J1006" s="140"/>
    </row>
    <row r="1007" spans="3:10" s="135" customFormat="1" x14ac:dyDescent="0.25">
      <c r="C1007" s="138"/>
      <c r="D1007" s="139"/>
      <c r="F1007" s="140"/>
      <c r="G1007" s="140"/>
      <c r="H1007" s="140"/>
      <c r="I1007" s="140"/>
      <c r="J1007" s="140"/>
    </row>
    <row r="1008" spans="3:10" s="135" customFormat="1" x14ac:dyDescent="0.25">
      <c r="C1008" s="138"/>
      <c r="D1008" s="139"/>
      <c r="F1008" s="140"/>
      <c r="G1008" s="140"/>
      <c r="H1008" s="140"/>
      <c r="I1008" s="140"/>
      <c r="J1008" s="140"/>
    </row>
    <row r="1009" spans="3:10" s="135" customFormat="1" x14ac:dyDescent="0.25">
      <c r="C1009" s="138"/>
      <c r="D1009" s="139"/>
      <c r="F1009" s="140"/>
      <c r="G1009" s="140"/>
      <c r="H1009" s="140"/>
      <c r="I1009" s="140"/>
      <c r="J1009" s="140"/>
    </row>
    <row r="1010" spans="3:10" s="135" customFormat="1" x14ac:dyDescent="0.25">
      <c r="C1010" s="138"/>
      <c r="D1010" s="139"/>
      <c r="F1010" s="140"/>
      <c r="G1010" s="140"/>
      <c r="H1010" s="140"/>
      <c r="I1010" s="140"/>
      <c r="J1010" s="140"/>
    </row>
    <row r="1011" spans="3:10" s="135" customFormat="1" x14ac:dyDescent="0.25">
      <c r="C1011" s="138"/>
      <c r="D1011" s="139"/>
      <c r="F1011" s="140"/>
      <c r="G1011" s="140"/>
      <c r="H1011" s="140"/>
      <c r="I1011" s="140"/>
      <c r="J1011" s="140"/>
    </row>
    <row r="1012" spans="3:10" s="135" customFormat="1" x14ac:dyDescent="0.25">
      <c r="C1012" s="138"/>
      <c r="D1012" s="139"/>
      <c r="F1012" s="140"/>
      <c r="G1012" s="140"/>
      <c r="H1012" s="140"/>
      <c r="I1012" s="140"/>
      <c r="J1012" s="140"/>
    </row>
    <row r="1013" spans="3:10" s="135" customFormat="1" x14ac:dyDescent="0.25">
      <c r="C1013" s="138"/>
      <c r="D1013" s="139"/>
      <c r="F1013" s="140"/>
      <c r="G1013" s="140"/>
      <c r="H1013" s="140"/>
      <c r="I1013" s="140"/>
      <c r="J1013" s="140"/>
    </row>
    <row r="1014" spans="3:10" s="135" customFormat="1" x14ac:dyDescent="0.25">
      <c r="C1014" s="138"/>
      <c r="D1014" s="139"/>
      <c r="F1014" s="140"/>
      <c r="G1014" s="140"/>
      <c r="H1014" s="140"/>
      <c r="I1014" s="140"/>
      <c r="J1014" s="140"/>
    </row>
    <row r="1015" spans="3:10" s="135" customFormat="1" x14ac:dyDescent="0.25">
      <c r="C1015" s="138"/>
      <c r="D1015" s="139"/>
      <c r="F1015" s="140"/>
      <c r="G1015" s="140"/>
      <c r="H1015" s="140"/>
      <c r="I1015" s="140"/>
      <c r="J1015" s="140"/>
    </row>
    <row r="1016" spans="3:10" s="135" customFormat="1" x14ac:dyDescent="0.25">
      <c r="C1016" s="138"/>
      <c r="D1016" s="139"/>
      <c r="F1016" s="140"/>
      <c r="G1016" s="140"/>
      <c r="H1016" s="140"/>
      <c r="I1016" s="140"/>
      <c r="J1016" s="140"/>
    </row>
    <row r="1017" spans="3:10" s="135" customFormat="1" x14ac:dyDescent="0.25">
      <c r="C1017" s="138"/>
      <c r="D1017" s="139"/>
      <c r="F1017" s="140"/>
      <c r="G1017" s="140"/>
      <c r="H1017" s="140"/>
      <c r="I1017" s="140"/>
      <c r="J1017" s="140"/>
    </row>
    <row r="1018" spans="3:10" s="135" customFormat="1" x14ac:dyDescent="0.25">
      <c r="C1018" s="138"/>
      <c r="D1018" s="139"/>
      <c r="F1018" s="140"/>
      <c r="G1018" s="140"/>
      <c r="H1018" s="140"/>
      <c r="I1018" s="140"/>
      <c r="J1018" s="140"/>
    </row>
    <row r="1019" spans="3:10" s="135" customFormat="1" x14ac:dyDescent="0.25">
      <c r="C1019" s="138"/>
      <c r="D1019" s="139"/>
      <c r="F1019" s="140"/>
      <c r="G1019" s="140"/>
      <c r="H1019" s="140"/>
      <c r="I1019" s="140"/>
      <c r="J1019" s="140"/>
    </row>
    <row r="1020" spans="3:10" s="135" customFormat="1" x14ac:dyDescent="0.25">
      <c r="C1020" s="138"/>
      <c r="D1020" s="139"/>
      <c r="F1020" s="140"/>
      <c r="G1020" s="140"/>
      <c r="H1020" s="140"/>
      <c r="I1020" s="140"/>
      <c r="J1020" s="140"/>
    </row>
    <row r="1021" spans="3:10" s="135" customFormat="1" x14ac:dyDescent="0.25">
      <c r="C1021" s="138"/>
      <c r="D1021" s="139"/>
      <c r="F1021" s="140"/>
      <c r="G1021" s="140"/>
      <c r="H1021" s="140"/>
      <c r="I1021" s="140"/>
      <c r="J1021" s="140"/>
    </row>
    <row r="1022" spans="3:10" s="135" customFormat="1" x14ac:dyDescent="0.25">
      <c r="C1022" s="138"/>
      <c r="D1022" s="139"/>
      <c r="F1022" s="140"/>
      <c r="G1022" s="140"/>
      <c r="H1022" s="140"/>
      <c r="I1022" s="140"/>
      <c r="J1022" s="140"/>
    </row>
    <row r="1023" spans="3:10" s="135" customFormat="1" x14ac:dyDescent="0.25">
      <c r="C1023" s="138"/>
      <c r="D1023" s="139"/>
      <c r="F1023" s="140"/>
      <c r="G1023" s="140"/>
      <c r="H1023" s="140"/>
      <c r="I1023" s="140"/>
      <c r="J1023" s="140"/>
    </row>
    <row r="1024" spans="3:10" s="135" customFormat="1" x14ac:dyDescent="0.25">
      <c r="C1024" s="138"/>
      <c r="D1024" s="139"/>
      <c r="F1024" s="140"/>
      <c r="G1024" s="140"/>
      <c r="H1024" s="140"/>
      <c r="I1024" s="140"/>
      <c r="J1024" s="140"/>
    </row>
    <row r="1025" spans="3:10" s="135" customFormat="1" x14ac:dyDescent="0.25">
      <c r="C1025" s="138"/>
      <c r="D1025" s="139"/>
      <c r="F1025" s="140"/>
      <c r="G1025" s="140"/>
      <c r="H1025" s="140"/>
      <c r="I1025" s="140"/>
      <c r="J1025" s="140"/>
    </row>
    <row r="1026" spans="3:10" s="135" customFormat="1" x14ac:dyDescent="0.25">
      <c r="C1026" s="138"/>
      <c r="D1026" s="139"/>
      <c r="F1026" s="140"/>
      <c r="G1026" s="140"/>
      <c r="H1026" s="140"/>
      <c r="I1026" s="140"/>
      <c r="J1026" s="140"/>
    </row>
    <row r="1027" spans="3:10" s="135" customFormat="1" x14ac:dyDescent="0.25">
      <c r="C1027" s="138"/>
      <c r="D1027" s="139"/>
      <c r="F1027" s="140"/>
      <c r="G1027" s="140"/>
      <c r="H1027" s="140"/>
      <c r="I1027" s="140"/>
      <c r="J1027" s="140"/>
    </row>
    <row r="1028" spans="3:10" s="135" customFormat="1" x14ac:dyDescent="0.25">
      <c r="C1028" s="138"/>
      <c r="D1028" s="139"/>
      <c r="F1028" s="140"/>
      <c r="G1028" s="140"/>
      <c r="H1028" s="140"/>
      <c r="I1028" s="140"/>
      <c r="J1028" s="140"/>
    </row>
    <row r="1029" spans="3:10" s="135" customFormat="1" x14ac:dyDescent="0.25">
      <c r="C1029" s="138"/>
      <c r="D1029" s="139"/>
      <c r="F1029" s="140"/>
      <c r="G1029" s="140"/>
      <c r="H1029" s="140"/>
      <c r="I1029" s="140"/>
      <c r="J1029" s="140"/>
    </row>
    <row r="1030" spans="3:10" s="135" customFormat="1" x14ac:dyDescent="0.25">
      <c r="C1030" s="138"/>
      <c r="D1030" s="139"/>
      <c r="F1030" s="140"/>
      <c r="G1030" s="140"/>
      <c r="H1030" s="140"/>
      <c r="I1030" s="140"/>
      <c r="J1030" s="140"/>
    </row>
    <row r="1031" spans="3:10" s="135" customFormat="1" x14ac:dyDescent="0.25">
      <c r="C1031" s="138"/>
      <c r="D1031" s="139"/>
      <c r="F1031" s="140"/>
      <c r="G1031" s="140"/>
      <c r="H1031" s="140"/>
      <c r="I1031" s="140"/>
      <c r="J1031" s="140"/>
    </row>
    <row r="1032" spans="3:10" s="135" customFormat="1" x14ac:dyDescent="0.25">
      <c r="C1032" s="138"/>
      <c r="D1032" s="139"/>
      <c r="F1032" s="140"/>
      <c r="G1032" s="140"/>
      <c r="H1032" s="140"/>
      <c r="I1032" s="140"/>
      <c r="J1032" s="140"/>
    </row>
    <row r="1033" spans="3:10" s="135" customFormat="1" x14ac:dyDescent="0.25">
      <c r="C1033" s="138"/>
      <c r="D1033" s="139"/>
      <c r="F1033" s="140"/>
      <c r="G1033" s="140"/>
      <c r="H1033" s="140"/>
      <c r="I1033" s="140"/>
      <c r="J1033" s="140"/>
    </row>
    <row r="1034" spans="3:10" s="135" customFormat="1" x14ac:dyDescent="0.25">
      <c r="C1034" s="138"/>
      <c r="D1034" s="139"/>
      <c r="F1034" s="140"/>
      <c r="G1034" s="140"/>
      <c r="H1034" s="140"/>
      <c r="I1034" s="140"/>
      <c r="J1034" s="140"/>
    </row>
    <row r="1035" spans="3:10" s="135" customFormat="1" x14ac:dyDescent="0.25">
      <c r="C1035" s="138"/>
      <c r="D1035" s="139"/>
      <c r="F1035" s="140"/>
      <c r="G1035" s="140"/>
      <c r="H1035" s="140"/>
      <c r="I1035" s="140"/>
      <c r="J1035" s="140"/>
    </row>
    <row r="1036" spans="3:10" s="135" customFormat="1" x14ac:dyDescent="0.25">
      <c r="C1036" s="138"/>
      <c r="D1036" s="139"/>
      <c r="F1036" s="140"/>
      <c r="G1036" s="140"/>
      <c r="H1036" s="140"/>
      <c r="I1036" s="140"/>
      <c r="J1036" s="140"/>
    </row>
    <row r="1037" spans="3:10" s="135" customFormat="1" x14ac:dyDescent="0.25">
      <c r="C1037" s="138"/>
      <c r="D1037" s="139"/>
      <c r="F1037" s="140"/>
      <c r="G1037" s="140"/>
      <c r="H1037" s="140"/>
      <c r="I1037" s="140"/>
      <c r="J1037" s="140"/>
    </row>
    <row r="1038" spans="3:10" s="135" customFormat="1" x14ac:dyDescent="0.25">
      <c r="C1038" s="138"/>
      <c r="D1038" s="139"/>
      <c r="F1038" s="140"/>
      <c r="G1038" s="140"/>
      <c r="H1038" s="140"/>
      <c r="I1038" s="140"/>
      <c r="J1038" s="140"/>
    </row>
    <row r="1039" spans="3:10" s="135" customFormat="1" x14ac:dyDescent="0.25">
      <c r="C1039" s="138"/>
      <c r="D1039" s="139"/>
      <c r="F1039" s="140"/>
      <c r="G1039" s="140"/>
      <c r="H1039" s="140"/>
      <c r="I1039" s="140"/>
      <c r="J1039" s="140"/>
    </row>
    <row r="1040" spans="3:10" s="135" customFormat="1" x14ac:dyDescent="0.25">
      <c r="C1040" s="138"/>
      <c r="D1040" s="139"/>
      <c r="F1040" s="140"/>
      <c r="G1040" s="140"/>
      <c r="H1040" s="140"/>
      <c r="I1040" s="140"/>
      <c r="J1040" s="140"/>
    </row>
    <row r="1041" spans="3:10" s="135" customFormat="1" x14ac:dyDescent="0.25">
      <c r="C1041" s="138"/>
      <c r="D1041" s="139"/>
      <c r="F1041" s="140"/>
      <c r="G1041" s="140"/>
      <c r="H1041" s="140"/>
      <c r="I1041" s="140"/>
      <c r="J1041" s="140"/>
    </row>
    <row r="1042" spans="3:10" s="135" customFormat="1" x14ac:dyDescent="0.25">
      <c r="C1042" s="138"/>
      <c r="D1042" s="139"/>
      <c r="F1042" s="140"/>
      <c r="G1042" s="140"/>
      <c r="H1042" s="140"/>
      <c r="I1042" s="140"/>
      <c r="J1042" s="140"/>
    </row>
    <row r="1043" spans="3:10" s="135" customFormat="1" x14ac:dyDescent="0.25">
      <c r="C1043" s="138"/>
      <c r="D1043" s="139"/>
      <c r="F1043" s="140"/>
      <c r="G1043" s="140"/>
      <c r="H1043" s="140"/>
      <c r="I1043" s="140"/>
      <c r="J1043" s="140"/>
    </row>
    <row r="1044" spans="3:10" s="135" customFormat="1" x14ac:dyDescent="0.25">
      <c r="C1044" s="138"/>
      <c r="D1044" s="139"/>
      <c r="F1044" s="140"/>
      <c r="G1044" s="140"/>
      <c r="H1044" s="140"/>
      <c r="I1044" s="140"/>
      <c r="J1044" s="140"/>
    </row>
    <row r="1045" spans="3:10" s="135" customFormat="1" x14ac:dyDescent="0.25">
      <c r="C1045" s="138"/>
      <c r="D1045" s="139"/>
      <c r="F1045" s="140"/>
      <c r="G1045" s="140"/>
      <c r="H1045" s="140"/>
      <c r="I1045" s="140"/>
      <c r="J1045" s="140"/>
    </row>
    <row r="1046" spans="3:10" s="135" customFormat="1" x14ac:dyDescent="0.25">
      <c r="C1046" s="138"/>
      <c r="D1046" s="139"/>
      <c r="F1046" s="140"/>
      <c r="G1046" s="140"/>
      <c r="H1046" s="140"/>
      <c r="I1046" s="140"/>
      <c r="J1046" s="140"/>
    </row>
    <row r="1047" spans="3:10" s="135" customFormat="1" x14ac:dyDescent="0.25">
      <c r="C1047" s="138"/>
      <c r="D1047" s="139"/>
      <c r="F1047" s="140"/>
      <c r="G1047" s="140"/>
      <c r="H1047" s="140"/>
      <c r="I1047" s="140"/>
      <c r="J1047" s="140"/>
    </row>
    <row r="1048" spans="3:10" s="135" customFormat="1" x14ac:dyDescent="0.25">
      <c r="C1048" s="138"/>
      <c r="D1048" s="139"/>
      <c r="F1048" s="140"/>
      <c r="G1048" s="140"/>
      <c r="H1048" s="140"/>
      <c r="I1048" s="140"/>
      <c r="J1048" s="140"/>
    </row>
    <row r="1049" spans="3:10" s="135" customFormat="1" x14ac:dyDescent="0.25">
      <c r="C1049" s="138"/>
      <c r="D1049" s="139"/>
      <c r="F1049" s="140"/>
      <c r="G1049" s="140"/>
      <c r="H1049" s="140"/>
      <c r="I1049" s="140"/>
      <c r="J1049" s="140"/>
    </row>
    <row r="1050" spans="3:10" s="135" customFormat="1" x14ac:dyDescent="0.25">
      <c r="C1050" s="138"/>
      <c r="D1050" s="139"/>
      <c r="F1050" s="140"/>
      <c r="G1050" s="140"/>
      <c r="H1050" s="140"/>
      <c r="I1050" s="140"/>
      <c r="J1050" s="140"/>
    </row>
    <row r="1051" spans="3:10" s="135" customFormat="1" x14ac:dyDescent="0.25">
      <c r="C1051" s="138"/>
      <c r="D1051" s="139"/>
      <c r="F1051" s="140"/>
      <c r="G1051" s="140"/>
      <c r="H1051" s="140"/>
      <c r="I1051" s="140"/>
      <c r="J1051" s="140"/>
    </row>
    <row r="1052" spans="3:10" s="135" customFormat="1" x14ac:dyDescent="0.25">
      <c r="C1052" s="138"/>
      <c r="D1052" s="139"/>
      <c r="F1052" s="140"/>
      <c r="G1052" s="140"/>
      <c r="H1052" s="140"/>
      <c r="I1052" s="140"/>
      <c r="J1052" s="140"/>
    </row>
    <row r="1053" spans="3:10" s="135" customFormat="1" x14ac:dyDescent="0.25">
      <c r="C1053" s="138"/>
      <c r="D1053" s="139"/>
      <c r="F1053" s="140"/>
      <c r="G1053" s="140"/>
      <c r="H1053" s="140"/>
      <c r="I1053" s="140"/>
      <c r="J1053" s="140"/>
    </row>
    <row r="1054" spans="3:10" s="135" customFormat="1" x14ac:dyDescent="0.25">
      <c r="C1054" s="138"/>
      <c r="D1054" s="139"/>
      <c r="F1054" s="140"/>
      <c r="G1054" s="140"/>
      <c r="H1054" s="140"/>
      <c r="I1054" s="140"/>
      <c r="J1054" s="140"/>
    </row>
    <row r="1055" spans="3:10" s="135" customFormat="1" x14ac:dyDescent="0.25">
      <c r="C1055" s="138"/>
      <c r="D1055" s="139"/>
      <c r="F1055" s="140"/>
      <c r="G1055" s="140"/>
      <c r="H1055" s="140"/>
      <c r="I1055" s="140"/>
      <c r="J1055" s="140"/>
    </row>
    <row r="1056" spans="3:10" s="135" customFormat="1" x14ac:dyDescent="0.25">
      <c r="C1056" s="138"/>
      <c r="D1056" s="139"/>
      <c r="F1056" s="140"/>
      <c r="G1056" s="140"/>
      <c r="H1056" s="140"/>
      <c r="I1056" s="140"/>
      <c r="J1056" s="140"/>
    </row>
    <row r="1057" spans="3:10" s="135" customFormat="1" x14ac:dyDescent="0.25">
      <c r="C1057" s="138"/>
      <c r="D1057" s="139"/>
      <c r="F1057" s="140"/>
      <c r="G1057" s="140"/>
      <c r="H1057" s="140"/>
      <c r="I1057" s="140"/>
      <c r="J1057" s="140"/>
    </row>
    <row r="1058" spans="3:10" s="135" customFormat="1" x14ac:dyDescent="0.25">
      <c r="C1058" s="138"/>
      <c r="D1058" s="139"/>
      <c r="F1058" s="140"/>
      <c r="G1058" s="140"/>
      <c r="H1058" s="140"/>
      <c r="I1058" s="140"/>
      <c r="J1058" s="140"/>
    </row>
    <row r="1059" spans="3:10" s="135" customFormat="1" x14ac:dyDescent="0.25">
      <c r="C1059" s="138"/>
      <c r="D1059" s="139"/>
      <c r="F1059" s="140"/>
      <c r="G1059" s="140"/>
      <c r="H1059" s="140"/>
      <c r="I1059" s="140"/>
      <c r="J1059" s="140"/>
    </row>
    <row r="1060" spans="3:10" s="135" customFormat="1" x14ac:dyDescent="0.25">
      <c r="C1060" s="138"/>
      <c r="D1060" s="139"/>
      <c r="F1060" s="140"/>
      <c r="G1060" s="140"/>
      <c r="H1060" s="140"/>
      <c r="I1060" s="140"/>
      <c r="J1060" s="140"/>
    </row>
    <row r="1061" spans="3:10" s="135" customFormat="1" x14ac:dyDescent="0.25">
      <c r="C1061" s="138"/>
      <c r="D1061" s="139"/>
      <c r="F1061" s="140"/>
      <c r="G1061" s="140"/>
      <c r="H1061" s="140"/>
      <c r="I1061" s="140"/>
      <c r="J1061" s="140"/>
    </row>
    <row r="1062" spans="3:10" s="135" customFormat="1" x14ac:dyDescent="0.25">
      <c r="C1062" s="138"/>
      <c r="D1062" s="139"/>
      <c r="F1062" s="140"/>
      <c r="G1062" s="140"/>
      <c r="H1062" s="140"/>
      <c r="I1062" s="140"/>
      <c r="J1062" s="140"/>
    </row>
    <row r="1063" spans="3:10" s="135" customFormat="1" x14ac:dyDescent="0.25">
      <c r="C1063" s="138"/>
      <c r="D1063" s="139"/>
      <c r="F1063" s="140"/>
      <c r="G1063" s="140"/>
      <c r="H1063" s="140"/>
      <c r="I1063" s="140"/>
      <c r="J1063" s="140"/>
    </row>
    <row r="1064" spans="3:10" s="135" customFormat="1" x14ac:dyDescent="0.25">
      <c r="C1064" s="138"/>
      <c r="D1064" s="139"/>
      <c r="F1064" s="140"/>
      <c r="G1064" s="140"/>
      <c r="H1064" s="140"/>
      <c r="I1064" s="140"/>
      <c r="J1064" s="140"/>
    </row>
    <row r="1065" spans="3:10" s="135" customFormat="1" x14ac:dyDescent="0.25">
      <c r="C1065" s="138"/>
      <c r="D1065" s="139"/>
      <c r="F1065" s="140"/>
      <c r="G1065" s="140"/>
      <c r="H1065" s="140"/>
      <c r="I1065" s="140"/>
      <c r="J1065" s="140"/>
    </row>
    <row r="1066" spans="3:10" s="135" customFormat="1" x14ac:dyDescent="0.25">
      <c r="C1066" s="138"/>
      <c r="D1066" s="139"/>
      <c r="F1066" s="140"/>
      <c r="G1066" s="140"/>
      <c r="H1066" s="140"/>
      <c r="I1066" s="140"/>
      <c r="J1066" s="140"/>
    </row>
    <row r="1067" spans="3:10" s="135" customFormat="1" x14ac:dyDescent="0.25">
      <c r="C1067" s="138"/>
      <c r="D1067" s="139"/>
      <c r="F1067" s="140"/>
      <c r="G1067" s="140"/>
      <c r="H1067" s="140"/>
      <c r="I1067" s="140"/>
      <c r="J1067" s="140"/>
    </row>
    <row r="1068" spans="3:10" s="135" customFormat="1" x14ac:dyDescent="0.25">
      <c r="C1068" s="138"/>
      <c r="D1068" s="139"/>
      <c r="F1068" s="140"/>
      <c r="G1068" s="140"/>
      <c r="H1068" s="140"/>
      <c r="I1068" s="140"/>
      <c r="J1068" s="140"/>
    </row>
    <row r="1069" spans="3:10" s="135" customFormat="1" x14ac:dyDescent="0.25">
      <c r="C1069" s="138"/>
      <c r="D1069" s="139"/>
      <c r="F1069" s="140"/>
      <c r="G1069" s="140"/>
      <c r="H1069" s="140"/>
      <c r="I1069" s="140"/>
      <c r="J1069" s="140"/>
    </row>
    <row r="1070" spans="3:10" s="135" customFormat="1" x14ac:dyDescent="0.25">
      <c r="C1070" s="138"/>
      <c r="D1070" s="139"/>
      <c r="F1070" s="140"/>
      <c r="G1070" s="140"/>
      <c r="H1070" s="140"/>
      <c r="I1070" s="140"/>
      <c r="J1070" s="140"/>
    </row>
    <row r="1071" spans="3:10" s="135" customFormat="1" x14ac:dyDescent="0.25">
      <c r="C1071" s="138"/>
      <c r="D1071" s="139"/>
      <c r="F1071" s="140"/>
      <c r="G1071" s="140"/>
      <c r="H1071" s="140"/>
      <c r="I1071" s="140"/>
      <c r="J1071" s="140"/>
    </row>
    <row r="1072" spans="3:10" s="135" customFormat="1" x14ac:dyDescent="0.25">
      <c r="C1072" s="138"/>
      <c r="D1072" s="139"/>
      <c r="F1072" s="140"/>
      <c r="G1072" s="140"/>
      <c r="H1072" s="140"/>
      <c r="I1072" s="140"/>
      <c r="J1072" s="140"/>
    </row>
    <row r="1073" spans="3:10" s="135" customFormat="1" x14ac:dyDescent="0.25">
      <c r="C1073" s="138"/>
      <c r="D1073" s="139"/>
      <c r="F1073" s="140"/>
      <c r="G1073" s="140"/>
      <c r="H1073" s="140"/>
      <c r="I1073" s="140"/>
      <c r="J1073" s="140"/>
    </row>
    <row r="1074" spans="3:10" s="135" customFormat="1" x14ac:dyDescent="0.25">
      <c r="C1074" s="138"/>
      <c r="D1074" s="139"/>
      <c r="F1074" s="140"/>
      <c r="G1074" s="140"/>
      <c r="H1074" s="140"/>
      <c r="I1074" s="140"/>
      <c r="J1074" s="140"/>
    </row>
    <row r="1075" spans="3:10" s="135" customFormat="1" x14ac:dyDescent="0.25">
      <c r="C1075" s="138"/>
      <c r="D1075" s="139"/>
      <c r="F1075" s="140"/>
      <c r="G1075" s="140"/>
      <c r="H1075" s="140"/>
      <c r="I1075" s="140"/>
      <c r="J1075" s="140"/>
    </row>
    <row r="1076" spans="3:10" s="135" customFormat="1" x14ac:dyDescent="0.25">
      <c r="C1076" s="138"/>
      <c r="D1076" s="139"/>
      <c r="F1076" s="140"/>
      <c r="G1076" s="140"/>
      <c r="H1076" s="140"/>
      <c r="I1076" s="140"/>
      <c r="J1076" s="140"/>
    </row>
    <row r="1077" spans="3:10" s="135" customFormat="1" x14ac:dyDescent="0.25">
      <c r="C1077" s="138"/>
      <c r="D1077" s="139"/>
      <c r="F1077" s="140"/>
      <c r="G1077" s="140"/>
      <c r="H1077" s="140"/>
      <c r="I1077" s="140"/>
      <c r="J1077" s="140"/>
    </row>
    <row r="1078" spans="3:10" s="135" customFormat="1" x14ac:dyDescent="0.25">
      <c r="C1078" s="138"/>
      <c r="D1078" s="139"/>
      <c r="F1078" s="140"/>
      <c r="G1078" s="140"/>
      <c r="H1078" s="140"/>
      <c r="I1078" s="140"/>
      <c r="J1078" s="140"/>
    </row>
    <row r="1079" spans="3:10" s="135" customFormat="1" x14ac:dyDescent="0.25">
      <c r="C1079" s="138"/>
      <c r="D1079" s="139"/>
      <c r="F1079" s="140"/>
      <c r="G1079" s="140"/>
      <c r="H1079" s="140"/>
      <c r="I1079" s="140"/>
      <c r="J1079" s="140"/>
    </row>
    <row r="1080" spans="3:10" s="135" customFormat="1" x14ac:dyDescent="0.25">
      <c r="C1080" s="138"/>
      <c r="D1080" s="139"/>
      <c r="F1080" s="140"/>
      <c r="G1080" s="140"/>
      <c r="H1080" s="140"/>
      <c r="I1080" s="140"/>
      <c r="J1080" s="140"/>
    </row>
    <row r="1081" spans="3:10" s="135" customFormat="1" x14ac:dyDescent="0.25">
      <c r="C1081" s="138"/>
      <c r="D1081" s="139"/>
      <c r="F1081" s="140"/>
      <c r="G1081" s="140"/>
      <c r="H1081" s="140"/>
      <c r="I1081" s="140"/>
      <c r="J1081" s="140"/>
    </row>
    <row r="1082" spans="3:10" s="135" customFormat="1" x14ac:dyDescent="0.25">
      <c r="C1082" s="138"/>
      <c r="D1082" s="139"/>
      <c r="F1082" s="140"/>
      <c r="G1082" s="140"/>
      <c r="H1082" s="140"/>
      <c r="I1082" s="140"/>
      <c r="J1082" s="140"/>
    </row>
    <row r="1083" spans="3:10" s="135" customFormat="1" x14ac:dyDescent="0.25">
      <c r="C1083" s="138"/>
      <c r="D1083" s="139"/>
      <c r="F1083" s="140"/>
      <c r="G1083" s="140"/>
      <c r="H1083" s="140"/>
      <c r="I1083" s="140"/>
      <c r="J1083" s="140"/>
    </row>
    <row r="1084" spans="3:10" s="135" customFormat="1" x14ac:dyDescent="0.25">
      <c r="C1084" s="138"/>
      <c r="D1084" s="139"/>
      <c r="F1084" s="140"/>
      <c r="G1084" s="140"/>
      <c r="H1084" s="140"/>
      <c r="I1084" s="140"/>
      <c r="J1084" s="140"/>
    </row>
    <row r="1085" spans="3:10" s="135" customFormat="1" x14ac:dyDescent="0.25">
      <c r="C1085" s="138"/>
      <c r="D1085" s="139"/>
      <c r="F1085" s="140"/>
      <c r="G1085" s="140"/>
      <c r="H1085" s="140"/>
      <c r="I1085" s="140"/>
      <c r="J1085" s="140"/>
    </row>
    <row r="1086" spans="3:10" s="135" customFormat="1" x14ac:dyDescent="0.25">
      <c r="C1086" s="138"/>
      <c r="D1086" s="139"/>
      <c r="F1086" s="140"/>
      <c r="G1086" s="140"/>
      <c r="H1086" s="140"/>
      <c r="I1086" s="140"/>
      <c r="J1086" s="140"/>
    </row>
    <row r="1087" spans="3:10" s="135" customFormat="1" x14ac:dyDescent="0.25">
      <c r="C1087" s="138"/>
      <c r="D1087" s="139"/>
      <c r="F1087" s="140"/>
      <c r="G1087" s="140"/>
      <c r="H1087" s="140"/>
      <c r="I1087" s="140"/>
      <c r="J1087" s="140"/>
    </row>
    <row r="1088" spans="3:10" s="135" customFormat="1" x14ac:dyDescent="0.25">
      <c r="C1088" s="138"/>
      <c r="D1088" s="139"/>
      <c r="F1088" s="140"/>
      <c r="G1088" s="140"/>
      <c r="H1088" s="140"/>
      <c r="I1088" s="140"/>
      <c r="J1088" s="140"/>
    </row>
    <row r="1089" spans="3:10" s="135" customFormat="1" x14ac:dyDescent="0.25">
      <c r="C1089" s="138"/>
      <c r="D1089" s="139"/>
      <c r="F1089" s="140"/>
      <c r="G1089" s="140"/>
      <c r="H1089" s="140"/>
      <c r="I1089" s="140"/>
      <c r="J1089" s="140"/>
    </row>
    <row r="1090" spans="3:10" s="135" customFormat="1" x14ac:dyDescent="0.25">
      <c r="C1090" s="138"/>
      <c r="D1090" s="139"/>
      <c r="F1090" s="140"/>
      <c r="G1090" s="140"/>
      <c r="H1090" s="140"/>
      <c r="I1090" s="140"/>
      <c r="J1090" s="140"/>
    </row>
    <row r="1091" spans="3:10" s="135" customFormat="1" x14ac:dyDescent="0.25">
      <c r="C1091" s="138"/>
      <c r="D1091" s="139"/>
      <c r="F1091" s="140"/>
      <c r="G1091" s="140"/>
      <c r="H1091" s="140"/>
      <c r="I1091" s="140"/>
      <c r="J1091" s="140"/>
    </row>
    <row r="1092" spans="3:10" s="135" customFormat="1" x14ac:dyDescent="0.25">
      <c r="C1092" s="138"/>
      <c r="D1092" s="139"/>
      <c r="F1092" s="140"/>
      <c r="G1092" s="140"/>
      <c r="H1092" s="140"/>
      <c r="I1092" s="140"/>
      <c r="J1092" s="140"/>
    </row>
    <row r="1093" spans="3:10" s="135" customFormat="1" x14ac:dyDescent="0.25">
      <c r="C1093" s="138"/>
      <c r="D1093" s="139"/>
      <c r="F1093" s="140"/>
      <c r="G1093" s="140"/>
      <c r="H1093" s="140"/>
      <c r="I1093" s="140"/>
      <c r="J1093" s="140"/>
    </row>
    <row r="1094" spans="3:10" s="135" customFormat="1" x14ac:dyDescent="0.25">
      <c r="C1094" s="138"/>
      <c r="D1094" s="139"/>
      <c r="F1094" s="140"/>
      <c r="G1094" s="140"/>
      <c r="H1094" s="140"/>
      <c r="I1094" s="140"/>
      <c r="J1094" s="140"/>
    </row>
    <row r="1095" spans="3:10" s="135" customFormat="1" x14ac:dyDescent="0.25">
      <c r="C1095" s="138"/>
      <c r="D1095" s="139"/>
      <c r="F1095" s="140"/>
      <c r="G1095" s="140"/>
      <c r="H1095" s="140"/>
      <c r="I1095" s="140"/>
      <c r="J1095" s="140"/>
    </row>
    <row r="1096" spans="3:10" s="135" customFormat="1" x14ac:dyDescent="0.25">
      <c r="C1096" s="138"/>
      <c r="D1096" s="139"/>
      <c r="F1096" s="140"/>
      <c r="G1096" s="140"/>
      <c r="H1096" s="140"/>
      <c r="I1096" s="140"/>
      <c r="J1096" s="140"/>
    </row>
    <row r="1097" spans="3:10" s="135" customFormat="1" x14ac:dyDescent="0.25">
      <c r="C1097" s="138"/>
      <c r="D1097" s="139"/>
      <c r="F1097" s="140"/>
      <c r="G1097" s="140"/>
      <c r="H1097" s="140"/>
      <c r="I1097" s="140"/>
      <c r="J1097" s="140"/>
    </row>
    <row r="1098" spans="3:10" s="135" customFormat="1" x14ac:dyDescent="0.25">
      <c r="C1098" s="138"/>
      <c r="D1098" s="139"/>
      <c r="F1098" s="140"/>
      <c r="G1098" s="140"/>
      <c r="H1098" s="140"/>
      <c r="I1098" s="140"/>
      <c r="J1098" s="140"/>
    </row>
    <row r="1099" spans="3:10" s="135" customFormat="1" x14ac:dyDescent="0.25">
      <c r="C1099" s="138"/>
      <c r="D1099" s="139"/>
      <c r="F1099" s="140"/>
      <c r="G1099" s="140"/>
      <c r="H1099" s="140"/>
      <c r="I1099" s="140"/>
      <c r="J1099" s="140"/>
    </row>
    <row r="1100" spans="3:10" s="135" customFormat="1" x14ac:dyDescent="0.25">
      <c r="C1100" s="138"/>
      <c r="D1100" s="139"/>
      <c r="F1100" s="140"/>
      <c r="G1100" s="140"/>
      <c r="H1100" s="140"/>
      <c r="I1100" s="140"/>
      <c r="J1100" s="140"/>
    </row>
    <row r="1101" spans="3:10" s="135" customFormat="1" x14ac:dyDescent="0.25">
      <c r="C1101" s="138"/>
      <c r="D1101" s="139"/>
      <c r="F1101" s="140"/>
      <c r="G1101" s="140"/>
      <c r="H1101" s="140"/>
      <c r="I1101" s="140"/>
      <c r="J1101" s="140"/>
    </row>
    <row r="1102" spans="3:10" s="135" customFormat="1" x14ac:dyDescent="0.25">
      <c r="C1102" s="138"/>
      <c r="D1102" s="139"/>
      <c r="F1102" s="140"/>
      <c r="G1102" s="140"/>
      <c r="H1102" s="140"/>
      <c r="I1102" s="140"/>
      <c r="J1102" s="140"/>
    </row>
    <row r="1103" spans="3:10" s="135" customFormat="1" x14ac:dyDescent="0.25">
      <c r="C1103" s="138"/>
      <c r="D1103" s="139"/>
      <c r="F1103" s="140"/>
      <c r="G1103" s="140"/>
      <c r="H1103" s="140"/>
      <c r="I1103" s="140"/>
      <c r="J1103" s="140"/>
    </row>
    <row r="1104" spans="3:10" s="135" customFormat="1" x14ac:dyDescent="0.25">
      <c r="C1104" s="138"/>
      <c r="D1104" s="139"/>
      <c r="F1104" s="140"/>
      <c r="G1104" s="140"/>
      <c r="H1104" s="140"/>
      <c r="I1104" s="140"/>
      <c r="J1104" s="140"/>
    </row>
    <row r="1105" spans="3:10" s="135" customFormat="1" x14ac:dyDescent="0.25">
      <c r="C1105" s="138"/>
      <c r="D1105" s="139"/>
      <c r="F1105" s="140"/>
      <c r="G1105" s="140"/>
      <c r="H1105" s="140"/>
      <c r="I1105" s="140"/>
      <c r="J1105" s="140"/>
    </row>
    <row r="1106" spans="3:10" s="135" customFormat="1" x14ac:dyDescent="0.25">
      <c r="C1106" s="138"/>
      <c r="D1106" s="139"/>
      <c r="F1106" s="140"/>
      <c r="G1106" s="140"/>
      <c r="H1106" s="140"/>
      <c r="I1106" s="140"/>
      <c r="J1106" s="140"/>
    </row>
    <row r="1107" spans="3:10" s="135" customFormat="1" x14ac:dyDescent="0.25">
      <c r="C1107" s="138"/>
      <c r="D1107" s="139"/>
      <c r="F1107" s="140"/>
      <c r="G1107" s="140"/>
      <c r="H1107" s="140"/>
      <c r="I1107" s="140"/>
      <c r="J1107" s="140"/>
    </row>
    <row r="1108" spans="3:10" s="135" customFormat="1" x14ac:dyDescent="0.25">
      <c r="C1108" s="138"/>
      <c r="D1108" s="139"/>
      <c r="F1108" s="140"/>
      <c r="G1108" s="140"/>
      <c r="H1108" s="140"/>
      <c r="I1108" s="140"/>
      <c r="J1108" s="140"/>
    </row>
    <row r="1109" spans="3:10" s="135" customFormat="1" x14ac:dyDescent="0.25">
      <c r="C1109" s="138"/>
      <c r="D1109" s="139"/>
      <c r="F1109" s="140"/>
      <c r="G1109" s="140"/>
      <c r="H1109" s="140"/>
      <c r="I1109" s="140"/>
      <c r="J1109" s="140"/>
    </row>
    <row r="1110" spans="3:10" s="135" customFormat="1" x14ac:dyDescent="0.25">
      <c r="C1110" s="138"/>
      <c r="D1110" s="139"/>
      <c r="F1110" s="140"/>
      <c r="G1110" s="140"/>
      <c r="H1110" s="140"/>
      <c r="I1110" s="140"/>
      <c r="J1110" s="140"/>
    </row>
    <row r="1111" spans="3:10" s="135" customFormat="1" x14ac:dyDescent="0.25">
      <c r="C1111" s="138"/>
      <c r="D1111" s="139"/>
      <c r="F1111" s="140"/>
      <c r="G1111" s="140"/>
      <c r="H1111" s="140"/>
      <c r="I1111" s="140"/>
      <c r="J1111" s="140"/>
    </row>
    <row r="1112" spans="3:10" s="135" customFormat="1" x14ac:dyDescent="0.25">
      <c r="C1112" s="138"/>
      <c r="D1112" s="139"/>
      <c r="F1112" s="140"/>
      <c r="G1112" s="140"/>
      <c r="H1112" s="140"/>
      <c r="I1112" s="140"/>
      <c r="J1112" s="140"/>
    </row>
    <row r="1113" spans="3:10" s="135" customFormat="1" x14ac:dyDescent="0.25">
      <c r="C1113" s="138"/>
      <c r="D1113" s="139"/>
      <c r="F1113" s="140"/>
      <c r="G1113" s="140"/>
      <c r="H1113" s="140"/>
      <c r="I1113" s="140"/>
      <c r="J1113" s="140"/>
    </row>
    <row r="1114" spans="3:10" s="135" customFormat="1" x14ac:dyDescent="0.25">
      <c r="C1114" s="138"/>
      <c r="D1114" s="139"/>
      <c r="F1114" s="140"/>
      <c r="G1114" s="140"/>
      <c r="H1114" s="140"/>
      <c r="I1114" s="140"/>
      <c r="J1114" s="140"/>
    </row>
    <row r="1115" spans="3:10" s="135" customFormat="1" x14ac:dyDescent="0.25">
      <c r="C1115" s="138"/>
      <c r="D1115" s="139"/>
      <c r="F1115" s="140"/>
      <c r="G1115" s="140"/>
      <c r="H1115" s="140"/>
      <c r="I1115" s="140"/>
      <c r="J1115" s="140"/>
    </row>
    <row r="1116" spans="3:10" s="135" customFormat="1" x14ac:dyDescent="0.25">
      <c r="C1116" s="138"/>
      <c r="D1116" s="139"/>
      <c r="F1116" s="140"/>
      <c r="G1116" s="140"/>
      <c r="H1116" s="140"/>
      <c r="I1116" s="140"/>
      <c r="J1116" s="140"/>
    </row>
    <row r="1117" spans="3:10" s="135" customFormat="1" x14ac:dyDescent="0.25">
      <c r="C1117" s="138"/>
      <c r="D1117" s="139"/>
      <c r="F1117" s="140"/>
      <c r="G1117" s="140"/>
      <c r="H1117" s="140"/>
      <c r="I1117" s="140"/>
      <c r="J1117" s="140"/>
    </row>
    <row r="1118" spans="3:10" s="135" customFormat="1" x14ac:dyDescent="0.25">
      <c r="C1118" s="138"/>
      <c r="D1118" s="139"/>
      <c r="F1118" s="140"/>
      <c r="G1118" s="140"/>
      <c r="H1118" s="140"/>
      <c r="I1118" s="140"/>
      <c r="J1118" s="140"/>
    </row>
    <row r="1119" spans="3:10" s="135" customFormat="1" x14ac:dyDescent="0.25">
      <c r="C1119" s="138"/>
      <c r="D1119" s="139"/>
      <c r="F1119" s="140"/>
      <c r="G1119" s="140"/>
      <c r="H1119" s="140"/>
      <c r="I1119" s="140"/>
      <c r="J1119" s="140"/>
    </row>
    <row r="1120" spans="3:10" s="135" customFormat="1" x14ac:dyDescent="0.25">
      <c r="C1120" s="138"/>
      <c r="D1120" s="139"/>
      <c r="F1120" s="140"/>
      <c r="G1120" s="140"/>
      <c r="H1120" s="140"/>
      <c r="I1120" s="140"/>
      <c r="J1120" s="140"/>
    </row>
    <row r="1121" spans="3:10" s="135" customFormat="1" x14ac:dyDescent="0.25">
      <c r="C1121" s="138"/>
      <c r="D1121" s="139"/>
      <c r="F1121" s="140"/>
      <c r="G1121" s="140"/>
      <c r="H1121" s="140"/>
      <c r="I1121" s="140"/>
      <c r="J1121" s="140"/>
    </row>
    <row r="1122" spans="3:10" s="135" customFormat="1" x14ac:dyDescent="0.25">
      <c r="C1122" s="138"/>
      <c r="D1122" s="139"/>
      <c r="F1122" s="140"/>
      <c r="G1122" s="140"/>
      <c r="H1122" s="140"/>
      <c r="I1122" s="140"/>
      <c r="J1122" s="140"/>
    </row>
    <row r="1123" spans="3:10" s="135" customFormat="1" x14ac:dyDescent="0.25">
      <c r="C1123" s="138"/>
      <c r="D1123" s="139"/>
      <c r="F1123" s="140"/>
      <c r="G1123" s="140"/>
      <c r="H1123" s="140"/>
      <c r="I1123" s="140"/>
      <c r="J1123" s="140"/>
    </row>
    <row r="1124" spans="3:10" s="135" customFormat="1" x14ac:dyDescent="0.25">
      <c r="C1124" s="138"/>
      <c r="D1124" s="139"/>
      <c r="F1124" s="140"/>
      <c r="G1124" s="140"/>
      <c r="H1124" s="140"/>
      <c r="I1124" s="140"/>
      <c r="J1124" s="140"/>
    </row>
    <row r="1125" spans="3:10" s="135" customFormat="1" x14ac:dyDescent="0.25">
      <c r="C1125" s="138"/>
      <c r="D1125" s="139"/>
      <c r="F1125" s="140"/>
      <c r="G1125" s="140"/>
      <c r="H1125" s="140"/>
      <c r="I1125" s="140"/>
      <c r="J1125" s="140"/>
    </row>
    <row r="1126" spans="3:10" s="135" customFormat="1" x14ac:dyDescent="0.25">
      <c r="C1126" s="138"/>
      <c r="D1126" s="139"/>
      <c r="F1126" s="140"/>
      <c r="G1126" s="140"/>
      <c r="H1126" s="140"/>
      <c r="I1126" s="140"/>
      <c r="J1126" s="140"/>
    </row>
    <row r="1127" spans="3:10" s="135" customFormat="1" x14ac:dyDescent="0.25">
      <c r="C1127" s="138"/>
      <c r="D1127" s="139"/>
      <c r="F1127" s="140"/>
      <c r="G1127" s="140"/>
      <c r="H1127" s="140"/>
      <c r="I1127" s="140"/>
      <c r="J1127" s="140"/>
    </row>
    <row r="1128" spans="3:10" s="135" customFormat="1" x14ac:dyDescent="0.25">
      <c r="C1128" s="138"/>
      <c r="D1128" s="139"/>
      <c r="F1128" s="140"/>
      <c r="G1128" s="140"/>
      <c r="H1128" s="140"/>
      <c r="I1128" s="140"/>
      <c r="J1128" s="140"/>
    </row>
    <row r="1129" spans="3:10" s="135" customFormat="1" x14ac:dyDescent="0.25">
      <c r="C1129" s="138"/>
      <c r="D1129" s="139"/>
      <c r="F1129" s="140"/>
      <c r="G1129" s="140"/>
      <c r="H1129" s="140"/>
      <c r="I1129" s="140"/>
      <c r="J1129" s="140"/>
    </row>
    <row r="1130" spans="3:10" s="135" customFormat="1" x14ac:dyDescent="0.25">
      <c r="C1130" s="138"/>
      <c r="D1130" s="139"/>
      <c r="F1130" s="140"/>
      <c r="G1130" s="140"/>
      <c r="H1130" s="140"/>
      <c r="I1130" s="140"/>
      <c r="J1130" s="140"/>
    </row>
    <row r="1131" spans="3:10" s="135" customFormat="1" x14ac:dyDescent="0.25">
      <c r="C1131" s="138"/>
      <c r="D1131" s="139"/>
      <c r="F1131" s="140"/>
      <c r="G1131" s="140"/>
      <c r="H1131" s="140"/>
      <c r="I1131" s="140"/>
      <c r="J1131" s="140"/>
    </row>
    <row r="1132" spans="3:10" s="135" customFormat="1" x14ac:dyDescent="0.25">
      <c r="C1132" s="138"/>
      <c r="D1132" s="139"/>
      <c r="F1132" s="140"/>
      <c r="G1132" s="140"/>
      <c r="H1132" s="140"/>
      <c r="I1132" s="140"/>
      <c r="J1132" s="140"/>
    </row>
    <row r="1133" spans="3:10" s="135" customFormat="1" x14ac:dyDescent="0.25">
      <c r="C1133" s="138"/>
      <c r="D1133" s="139"/>
      <c r="F1133" s="140"/>
      <c r="G1133" s="140"/>
      <c r="H1133" s="140"/>
      <c r="I1133" s="140"/>
      <c r="J1133" s="140"/>
    </row>
    <row r="1134" spans="3:10" s="135" customFormat="1" x14ac:dyDescent="0.25">
      <c r="C1134" s="138"/>
      <c r="D1134" s="139"/>
      <c r="F1134" s="140"/>
      <c r="G1134" s="140"/>
      <c r="H1134" s="140"/>
      <c r="I1134" s="140"/>
      <c r="J1134" s="140"/>
    </row>
    <row r="1135" spans="3:10" s="135" customFormat="1" x14ac:dyDescent="0.25">
      <c r="C1135" s="138"/>
      <c r="D1135" s="139"/>
      <c r="F1135" s="140"/>
      <c r="G1135" s="140"/>
      <c r="H1135" s="140"/>
      <c r="I1135" s="140"/>
      <c r="J1135" s="140"/>
    </row>
    <row r="1136" spans="3:10" s="135" customFormat="1" x14ac:dyDescent="0.25">
      <c r="C1136" s="138"/>
      <c r="D1136" s="139"/>
      <c r="F1136" s="140"/>
      <c r="G1136" s="140"/>
      <c r="H1136" s="140"/>
      <c r="I1136" s="140"/>
      <c r="J1136" s="140"/>
    </row>
    <row r="1137" spans="3:10" s="135" customFormat="1" x14ac:dyDescent="0.25">
      <c r="C1137" s="138"/>
      <c r="D1137" s="139"/>
      <c r="F1137" s="140"/>
      <c r="G1137" s="140"/>
      <c r="H1137" s="140"/>
      <c r="I1137" s="140"/>
      <c r="J1137" s="140"/>
    </row>
    <row r="1138" spans="3:10" s="135" customFormat="1" x14ac:dyDescent="0.25">
      <c r="C1138" s="138"/>
      <c r="D1138" s="139"/>
      <c r="F1138" s="140"/>
      <c r="G1138" s="140"/>
      <c r="H1138" s="140"/>
      <c r="I1138" s="140"/>
      <c r="J1138" s="140"/>
    </row>
    <row r="1139" spans="3:10" s="135" customFormat="1" x14ac:dyDescent="0.25">
      <c r="C1139" s="138"/>
      <c r="D1139" s="139"/>
      <c r="F1139" s="140"/>
      <c r="G1139" s="140"/>
      <c r="H1139" s="140"/>
      <c r="I1139" s="140"/>
      <c r="J1139" s="140"/>
    </row>
    <row r="1140" spans="3:10" s="135" customFormat="1" x14ac:dyDescent="0.25">
      <c r="C1140" s="138"/>
      <c r="D1140" s="139"/>
      <c r="F1140" s="140"/>
      <c r="G1140" s="140"/>
      <c r="H1140" s="140"/>
      <c r="I1140" s="140"/>
      <c r="J1140" s="140"/>
    </row>
    <row r="1141" spans="3:10" s="135" customFormat="1" x14ac:dyDescent="0.25">
      <c r="C1141" s="138"/>
      <c r="D1141" s="139"/>
      <c r="F1141" s="140"/>
      <c r="G1141" s="140"/>
      <c r="H1141" s="140"/>
      <c r="I1141" s="140"/>
      <c r="J1141" s="140"/>
    </row>
    <row r="1142" spans="3:10" s="135" customFormat="1" x14ac:dyDescent="0.25">
      <c r="C1142" s="138"/>
      <c r="D1142" s="139"/>
      <c r="F1142" s="140"/>
      <c r="G1142" s="140"/>
      <c r="H1142" s="140"/>
      <c r="I1142" s="140"/>
      <c r="J1142" s="140"/>
    </row>
    <row r="1143" spans="3:10" s="135" customFormat="1" x14ac:dyDescent="0.25">
      <c r="C1143" s="138"/>
      <c r="D1143" s="139"/>
      <c r="F1143" s="140"/>
      <c r="G1143" s="140"/>
      <c r="H1143" s="140"/>
      <c r="I1143" s="140"/>
      <c r="J1143" s="140"/>
    </row>
    <row r="1144" spans="3:10" s="135" customFormat="1" x14ac:dyDescent="0.25">
      <c r="C1144" s="138"/>
      <c r="D1144" s="139"/>
      <c r="F1144" s="140"/>
      <c r="G1144" s="140"/>
      <c r="H1144" s="140"/>
      <c r="I1144" s="140"/>
      <c r="J1144" s="140"/>
    </row>
    <row r="1145" spans="3:10" s="135" customFormat="1" x14ac:dyDescent="0.25">
      <c r="C1145" s="138"/>
      <c r="D1145" s="139"/>
      <c r="F1145" s="140"/>
      <c r="G1145" s="140"/>
      <c r="H1145" s="140"/>
      <c r="I1145" s="140"/>
      <c r="J1145" s="140"/>
    </row>
    <row r="1146" spans="3:10" s="135" customFormat="1" x14ac:dyDescent="0.25">
      <c r="C1146" s="138"/>
      <c r="D1146" s="139"/>
      <c r="F1146" s="140"/>
      <c r="G1146" s="140"/>
      <c r="H1146" s="140"/>
      <c r="I1146" s="140"/>
      <c r="J1146" s="140"/>
    </row>
    <row r="1147" spans="3:10" s="135" customFormat="1" x14ac:dyDescent="0.25">
      <c r="C1147" s="138"/>
      <c r="D1147" s="139"/>
      <c r="F1147" s="140"/>
      <c r="G1147" s="140"/>
      <c r="H1147" s="140"/>
      <c r="I1147" s="140"/>
      <c r="J1147" s="140"/>
    </row>
    <row r="1148" spans="3:10" s="135" customFormat="1" x14ac:dyDescent="0.25">
      <c r="C1148" s="138"/>
      <c r="D1148" s="139"/>
      <c r="F1148" s="140"/>
      <c r="G1148" s="140"/>
      <c r="H1148" s="140"/>
      <c r="I1148" s="140"/>
      <c r="J1148" s="140"/>
    </row>
    <row r="1149" spans="3:10" s="135" customFormat="1" x14ac:dyDescent="0.25">
      <c r="C1149" s="138"/>
      <c r="D1149" s="139"/>
      <c r="F1149" s="140"/>
      <c r="G1149" s="140"/>
      <c r="H1149" s="140"/>
      <c r="I1149" s="140"/>
      <c r="J1149" s="140"/>
    </row>
    <row r="1150" spans="3:10" s="135" customFormat="1" x14ac:dyDescent="0.25">
      <c r="C1150" s="138"/>
      <c r="D1150" s="139"/>
      <c r="F1150" s="140"/>
      <c r="G1150" s="140"/>
      <c r="H1150" s="140"/>
      <c r="I1150" s="140"/>
      <c r="J1150" s="140"/>
    </row>
    <row r="1151" spans="3:10" s="135" customFormat="1" x14ac:dyDescent="0.25">
      <c r="C1151" s="138"/>
      <c r="D1151" s="139"/>
      <c r="F1151" s="140"/>
      <c r="G1151" s="140"/>
      <c r="H1151" s="140"/>
      <c r="I1151" s="140"/>
      <c r="J1151" s="140"/>
    </row>
    <row r="1152" spans="3:10" s="135" customFormat="1" x14ac:dyDescent="0.25">
      <c r="C1152" s="138"/>
      <c r="D1152" s="139"/>
      <c r="F1152" s="140"/>
      <c r="G1152" s="140"/>
      <c r="H1152" s="140"/>
      <c r="I1152" s="140"/>
      <c r="J1152" s="140"/>
    </row>
    <row r="1153" spans="3:10" s="135" customFormat="1" x14ac:dyDescent="0.25">
      <c r="C1153" s="138"/>
      <c r="D1153" s="139"/>
      <c r="F1153" s="140"/>
      <c r="G1153" s="140"/>
      <c r="H1153" s="140"/>
      <c r="I1153" s="140"/>
      <c r="J1153" s="140"/>
    </row>
    <row r="1154" spans="3:10" s="135" customFormat="1" x14ac:dyDescent="0.25">
      <c r="C1154" s="138"/>
      <c r="D1154" s="139"/>
      <c r="F1154" s="140"/>
      <c r="G1154" s="140"/>
      <c r="H1154" s="140"/>
      <c r="I1154" s="140"/>
      <c r="J1154" s="140"/>
    </row>
    <row r="1155" spans="3:10" s="135" customFormat="1" x14ac:dyDescent="0.25">
      <c r="C1155" s="138"/>
      <c r="D1155" s="139"/>
      <c r="F1155" s="140"/>
      <c r="G1155" s="140"/>
      <c r="H1155" s="140"/>
      <c r="I1155" s="140"/>
      <c r="J1155" s="140"/>
    </row>
    <row r="1156" spans="3:10" s="135" customFormat="1" x14ac:dyDescent="0.25">
      <c r="C1156" s="138"/>
      <c r="D1156" s="139"/>
      <c r="F1156" s="140"/>
      <c r="G1156" s="140"/>
      <c r="H1156" s="140"/>
      <c r="I1156" s="140"/>
      <c r="J1156" s="140"/>
    </row>
    <row r="1157" spans="3:10" s="135" customFormat="1" x14ac:dyDescent="0.25">
      <c r="C1157" s="138"/>
      <c r="D1157" s="139"/>
      <c r="F1157" s="140"/>
      <c r="G1157" s="140"/>
      <c r="H1157" s="140"/>
      <c r="I1157" s="140"/>
      <c r="J1157" s="140"/>
    </row>
    <row r="1158" spans="3:10" s="135" customFormat="1" x14ac:dyDescent="0.25">
      <c r="C1158" s="138"/>
      <c r="D1158" s="139"/>
      <c r="F1158" s="140"/>
      <c r="G1158" s="140"/>
      <c r="H1158" s="140"/>
      <c r="I1158" s="140"/>
      <c r="J1158" s="140"/>
    </row>
    <row r="1159" spans="3:10" s="135" customFormat="1" x14ac:dyDescent="0.25">
      <c r="C1159" s="138"/>
      <c r="D1159" s="139"/>
      <c r="F1159" s="140"/>
      <c r="G1159" s="140"/>
      <c r="H1159" s="140"/>
      <c r="I1159" s="140"/>
      <c r="J1159" s="140"/>
    </row>
    <row r="1160" spans="3:10" s="135" customFormat="1" x14ac:dyDescent="0.25">
      <c r="C1160" s="138"/>
      <c r="D1160" s="139"/>
      <c r="F1160" s="140"/>
      <c r="G1160" s="140"/>
      <c r="H1160" s="140"/>
      <c r="I1160" s="140"/>
      <c r="J1160" s="140"/>
    </row>
    <row r="1161" spans="3:10" s="135" customFormat="1" x14ac:dyDescent="0.25">
      <c r="C1161" s="138"/>
      <c r="D1161" s="139"/>
      <c r="F1161" s="140"/>
      <c r="G1161" s="140"/>
      <c r="H1161" s="140"/>
      <c r="I1161" s="140"/>
      <c r="J1161" s="140"/>
    </row>
    <row r="1162" spans="3:10" s="135" customFormat="1" x14ac:dyDescent="0.25">
      <c r="C1162" s="138"/>
      <c r="D1162" s="139"/>
      <c r="F1162" s="140"/>
      <c r="G1162" s="140"/>
      <c r="H1162" s="140"/>
      <c r="I1162" s="140"/>
      <c r="J1162" s="140"/>
    </row>
    <row r="1163" spans="3:10" s="135" customFormat="1" x14ac:dyDescent="0.25">
      <c r="C1163" s="138"/>
      <c r="D1163" s="139"/>
      <c r="F1163" s="140"/>
      <c r="G1163" s="140"/>
      <c r="H1163" s="140"/>
      <c r="I1163" s="140"/>
      <c r="J1163" s="140"/>
    </row>
    <row r="1164" spans="3:10" s="135" customFormat="1" x14ac:dyDescent="0.25">
      <c r="C1164" s="138"/>
      <c r="D1164" s="139"/>
      <c r="F1164" s="140"/>
      <c r="G1164" s="140"/>
      <c r="H1164" s="140"/>
      <c r="I1164" s="140"/>
      <c r="J1164" s="140"/>
    </row>
    <row r="1165" spans="3:10" s="135" customFormat="1" x14ac:dyDescent="0.25">
      <c r="C1165" s="138"/>
      <c r="D1165" s="139"/>
      <c r="F1165" s="140"/>
      <c r="G1165" s="140"/>
      <c r="H1165" s="140"/>
      <c r="I1165" s="140"/>
      <c r="J1165" s="140"/>
    </row>
    <row r="1166" spans="3:10" s="135" customFormat="1" x14ac:dyDescent="0.25">
      <c r="C1166" s="138"/>
      <c r="D1166" s="139"/>
      <c r="F1166" s="140"/>
      <c r="G1166" s="140"/>
      <c r="H1166" s="140"/>
      <c r="I1166" s="140"/>
      <c r="J1166" s="140"/>
    </row>
    <row r="1167" spans="3:10" s="135" customFormat="1" x14ac:dyDescent="0.25">
      <c r="C1167" s="138"/>
      <c r="D1167" s="139"/>
      <c r="F1167" s="140"/>
      <c r="G1167" s="140"/>
      <c r="H1167" s="140"/>
      <c r="I1167" s="140"/>
      <c r="J1167" s="140"/>
    </row>
    <row r="1168" spans="3:10" s="135" customFormat="1" x14ac:dyDescent="0.25">
      <c r="C1168" s="138"/>
      <c r="D1168" s="139"/>
      <c r="F1168" s="140"/>
      <c r="G1168" s="140"/>
      <c r="H1168" s="140"/>
      <c r="I1168" s="140"/>
      <c r="J1168" s="140"/>
    </row>
    <row r="1169" spans="3:10" s="135" customFormat="1" x14ac:dyDescent="0.25">
      <c r="C1169" s="138"/>
      <c r="D1169" s="139"/>
      <c r="F1169" s="140"/>
      <c r="G1169" s="140"/>
      <c r="H1169" s="140"/>
      <c r="I1169" s="140"/>
      <c r="J1169" s="140"/>
    </row>
    <row r="1170" spans="3:10" s="135" customFormat="1" x14ac:dyDescent="0.25">
      <c r="C1170" s="138"/>
      <c r="D1170" s="139"/>
      <c r="F1170" s="140"/>
      <c r="G1170" s="140"/>
      <c r="H1170" s="140"/>
      <c r="I1170" s="140"/>
      <c r="J1170" s="140"/>
    </row>
    <row r="1171" spans="3:10" s="135" customFormat="1" x14ac:dyDescent="0.25">
      <c r="C1171" s="138"/>
      <c r="D1171" s="139"/>
      <c r="F1171" s="140"/>
      <c r="G1171" s="140"/>
      <c r="H1171" s="140"/>
      <c r="I1171" s="140"/>
      <c r="J1171" s="140"/>
    </row>
    <row r="1172" spans="3:10" s="135" customFormat="1" x14ac:dyDescent="0.25">
      <c r="C1172" s="138"/>
      <c r="D1172" s="139"/>
      <c r="F1172" s="140"/>
      <c r="G1172" s="140"/>
      <c r="H1172" s="140"/>
      <c r="I1172" s="140"/>
      <c r="J1172" s="140"/>
    </row>
    <row r="1173" spans="3:10" s="135" customFormat="1" x14ac:dyDescent="0.25">
      <c r="C1173" s="138"/>
      <c r="D1173" s="139"/>
      <c r="F1173" s="140"/>
      <c r="G1173" s="140"/>
      <c r="H1173" s="140"/>
      <c r="I1173" s="140"/>
      <c r="J1173" s="140"/>
    </row>
    <row r="1174" spans="3:10" s="135" customFormat="1" x14ac:dyDescent="0.25">
      <c r="C1174" s="138"/>
      <c r="D1174" s="139"/>
      <c r="F1174" s="140"/>
      <c r="G1174" s="140"/>
      <c r="H1174" s="140"/>
      <c r="I1174" s="140"/>
      <c r="J1174" s="140"/>
    </row>
    <row r="1175" spans="3:10" s="135" customFormat="1" x14ac:dyDescent="0.25">
      <c r="C1175" s="138"/>
      <c r="D1175" s="139"/>
      <c r="F1175" s="140"/>
      <c r="G1175" s="140"/>
      <c r="H1175" s="140"/>
      <c r="I1175" s="140"/>
      <c r="J1175" s="140"/>
    </row>
    <row r="1176" spans="3:10" s="135" customFormat="1" x14ac:dyDescent="0.25">
      <c r="C1176" s="138"/>
      <c r="D1176" s="139"/>
      <c r="F1176" s="140"/>
      <c r="G1176" s="140"/>
      <c r="H1176" s="140"/>
      <c r="I1176" s="140"/>
      <c r="J1176" s="140"/>
    </row>
    <row r="1177" spans="3:10" s="135" customFormat="1" x14ac:dyDescent="0.25">
      <c r="C1177" s="138"/>
      <c r="D1177" s="139"/>
      <c r="F1177" s="140"/>
      <c r="G1177" s="140"/>
      <c r="H1177" s="140"/>
      <c r="I1177" s="140"/>
      <c r="J1177" s="140"/>
    </row>
    <row r="1178" spans="3:10" s="135" customFormat="1" x14ac:dyDescent="0.25">
      <c r="C1178" s="138"/>
      <c r="D1178" s="139"/>
      <c r="F1178" s="140"/>
      <c r="G1178" s="140"/>
      <c r="H1178" s="140"/>
      <c r="I1178" s="140"/>
      <c r="J1178" s="140"/>
    </row>
    <row r="1179" spans="3:10" s="135" customFormat="1" x14ac:dyDescent="0.25">
      <c r="C1179" s="138"/>
      <c r="D1179" s="139"/>
      <c r="F1179" s="140"/>
      <c r="G1179" s="140"/>
      <c r="H1179" s="140"/>
      <c r="I1179" s="140"/>
      <c r="J1179" s="140"/>
    </row>
    <row r="1180" spans="3:10" s="135" customFormat="1" x14ac:dyDescent="0.25">
      <c r="C1180" s="138"/>
      <c r="D1180" s="139"/>
      <c r="F1180" s="140"/>
      <c r="G1180" s="140"/>
      <c r="H1180" s="140"/>
      <c r="I1180" s="140"/>
      <c r="J1180" s="140"/>
    </row>
    <row r="1181" spans="3:10" s="135" customFormat="1" x14ac:dyDescent="0.25">
      <c r="C1181" s="138"/>
      <c r="D1181" s="139"/>
      <c r="F1181" s="140"/>
      <c r="G1181" s="140"/>
      <c r="H1181" s="140"/>
      <c r="I1181" s="140"/>
      <c r="J1181" s="140"/>
    </row>
    <row r="1182" spans="3:10" s="135" customFormat="1" x14ac:dyDescent="0.25">
      <c r="C1182" s="138"/>
      <c r="D1182" s="139"/>
      <c r="F1182" s="140"/>
      <c r="G1182" s="140"/>
      <c r="H1182" s="140"/>
      <c r="I1182" s="140"/>
      <c r="J1182" s="140"/>
    </row>
    <row r="1183" spans="3:10" s="135" customFormat="1" x14ac:dyDescent="0.25">
      <c r="C1183" s="138"/>
      <c r="D1183" s="139"/>
      <c r="F1183" s="140"/>
      <c r="G1183" s="140"/>
      <c r="H1183" s="140"/>
      <c r="I1183" s="140"/>
      <c r="J1183" s="140"/>
    </row>
    <row r="1184" spans="3:10" s="135" customFormat="1" x14ac:dyDescent="0.25">
      <c r="C1184" s="138"/>
      <c r="D1184" s="139"/>
      <c r="F1184" s="140"/>
      <c r="G1184" s="140"/>
      <c r="H1184" s="140"/>
      <c r="I1184" s="140"/>
      <c r="J1184" s="140"/>
    </row>
    <row r="1185" spans="3:10" s="135" customFormat="1" x14ac:dyDescent="0.25">
      <c r="C1185" s="138"/>
      <c r="D1185" s="139"/>
      <c r="F1185" s="140"/>
      <c r="G1185" s="140"/>
      <c r="H1185" s="140"/>
      <c r="I1185" s="140"/>
      <c r="J1185" s="140"/>
    </row>
    <row r="1186" spans="3:10" s="135" customFormat="1" x14ac:dyDescent="0.25">
      <c r="C1186" s="138"/>
      <c r="D1186" s="139"/>
      <c r="F1186" s="140"/>
      <c r="G1186" s="140"/>
      <c r="H1186" s="140"/>
      <c r="I1186" s="140"/>
      <c r="J1186" s="140"/>
    </row>
    <row r="1187" spans="3:10" s="135" customFormat="1" x14ac:dyDescent="0.25">
      <c r="C1187" s="138"/>
      <c r="D1187" s="139"/>
      <c r="F1187" s="140"/>
      <c r="G1187" s="140"/>
      <c r="H1187" s="140"/>
      <c r="I1187" s="140"/>
      <c r="J1187" s="140"/>
    </row>
    <row r="1188" spans="3:10" s="135" customFormat="1" x14ac:dyDescent="0.25">
      <c r="C1188" s="138"/>
      <c r="D1188" s="139"/>
      <c r="F1188" s="140"/>
      <c r="G1188" s="140"/>
      <c r="H1188" s="140"/>
      <c r="I1188" s="140"/>
      <c r="J1188" s="140"/>
    </row>
    <row r="1189" spans="3:10" s="135" customFormat="1" x14ac:dyDescent="0.25">
      <c r="C1189" s="138"/>
      <c r="D1189" s="139"/>
      <c r="F1189" s="140"/>
      <c r="G1189" s="140"/>
      <c r="H1189" s="140"/>
      <c r="I1189" s="140"/>
      <c r="J1189" s="140"/>
    </row>
    <row r="1190" spans="3:10" s="135" customFormat="1" x14ac:dyDescent="0.25">
      <c r="C1190" s="138"/>
      <c r="D1190" s="139"/>
      <c r="F1190" s="140"/>
      <c r="G1190" s="140"/>
      <c r="H1190" s="140"/>
      <c r="I1190" s="140"/>
      <c r="J1190" s="140"/>
    </row>
    <row r="1191" spans="3:10" s="135" customFormat="1" x14ac:dyDescent="0.25">
      <c r="C1191" s="138"/>
      <c r="D1191" s="139"/>
      <c r="F1191" s="140"/>
      <c r="G1191" s="140"/>
      <c r="H1191" s="140"/>
      <c r="I1191" s="140"/>
      <c r="J1191" s="140"/>
    </row>
    <row r="1192" spans="3:10" s="135" customFormat="1" x14ac:dyDescent="0.25">
      <c r="C1192" s="138"/>
      <c r="D1192" s="139"/>
      <c r="F1192" s="140"/>
      <c r="G1192" s="140"/>
      <c r="H1192" s="140"/>
      <c r="I1192" s="140"/>
      <c r="J1192" s="140"/>
    </row>
    <row r="1193" spans="3:10" s="135" customFormat="1" x14ac:dyDescent="0.25">
      <c r="C1193" s="138"/>
      <c r="D1193" s="139"/>
      <c r="F1193" s="140"/>
      <c r="G1193" s="140"/>
      <c r="H1193" s="140"/>
      <c r="I1193" s="140"/>
      <c r="J1193" s="140"/>
    </row>
    <row r="1194" spans="3:10" s="135" customFormat="1" x14ac:dyDescent="0.25">
      <c r="C1194" s="138"/>
      <c r="D1194" s="139"/>
      <c r="F1194" s="140"/>
      <c r="G1194" s="140"/>
      <c r="H1194" s="140"/>
      <c r="I1194" s="140"/>
      <c r="J1194" s="140"/>
    </row>
    <row r="1195" spans="3:10" s="135" customFormat="1" x14ac:dyDescent="0.25">
      <c r="C1195" s="138"/>
      <c r="D1195" s="139"/>
      <c r="F1195" s="140"/>
      <c r="G1195" s="140"/>
      <c r="H1195" s="140"/>
      <c r="I1195" s="140"/>
      <c r="J1195" s="140"/>
    </row>
    <row r="1196" spans="3:10" s="135" customFormat="1" x14ac:dyDescent="0.25">
      <c r="C1196" s="138"/>
      <c r="D1196" s="139"/>
      <c r="F1196" s="140"/>
      <c r="G1196" s="140"/>
      <c r="H1196" s="140"/>
      <c r="I1196" s="140"/>
      <c r="J1196" s="140"/>
    </row>
    <row r="1197" spans="3:10" s="135" customFormat="1" x14ac:dyDescent="0.25">
      <c r="C1197" s="138"/>
      <c r="D1197" s="139"/>
      <c r="F1197" s="140"/>
      <c r="G1197" s="140"/>
      <c r="H1197" s="140"/>
      <c r="I1197" s="140"/>
      <c r="J1197" s="140"/>
    </row>
    <row r="1198" spans="3:10" s="135" customFormat="1" x14ac:dyDescent="0.25">
      <c r="C1198" s="138"/>
      <c r="D1198" s="139"/>
      <c r="F1198" s="140"/>
      <c r="G1198" s="140"/>
      <c r="H1198" s="140"/>
      <c r="I1198" s="140"/>
      <c r="J1198" s="140"/>
    </row>
    <row r="1199" spans="3:10" s="135" customFormat="1" x14ac:dyDescent="0.25">
      <c r="C1199" s="138"/>
      <c r="D1199" s="139"/>
      <c r="F1199" s="140"/>
      <c r="G1199" s="140"/>
      <c r="H1199" s="140"/>
      <c r="I1199" s="140"/>
      <c r="J1199" s="140"/>
    </row>
    <row r="1200" spans="3:10" s="135" customFormat="1" x14ac:dyDescent="0.25">
      <c r="C1200" s="138"/>
      <c r="D1200" s="139"/>
      <c r="F1200" s="140"/>
      <c r="G1200" s="140"/>
      <c r="H1200" s="140"/>
      <c r="I1200" s="140"/>
      <c r="J1200" s="140"/>
    </row>
    <row r="1201" spans="3:10" s="135" customFormat="1" x14ac:dyDescent="0.25">
      <c r="C1201" s="138"/>
      <c r="D1201" s="139"/>
      <c r="F1201" s="140"/>
      <c r="G1201" s="140"/>
      <c r="H1201" s="140"/>
      <c r="I1201" s="140"/>
      <c r="J1201" s="140"/>
    </row>
    <row r="1202" spans="3:10" s="135" customFormat="1" x14ac:dyDescent="0.25">
      <c r="C1202" s="138"/>
      <c r="D1202" s="139"/>
      <c r="F1202" s="140"/>
      <c r="G1202" s="140"/>
      <c r="H1202" s="140"/>
      <c r="I1202" s="140"/>
      <c r="J1202" s="140"/>
    </row>
    <row r="1203" spans="3:10" s="135" customFormat="1" x14ac:dyDescent="0.25">
      <c r="C1203" s="138"/>
      <c r="D1203" s="139"/>
      <c r="F1203" s="140"/>
      <c r="G1203" s="140"/>
      <c r="H1203" s="140"/>
      <c r="I1203" s="140"/>
      <c r="J1203" s="140"/>
    </row>
    <row r="1204" spans="3:10" s="135" customFormat="1" x14ac:dyDescent="0.25">
      <c r="C1204" s="138"/>
      <c r="D1204" s="139"/>
      <c r="F1204" s="140"/>
      <c r="G1204" s="140"/>
      <c r="H1204" s="140"/>
      <c r="I1204" s="140"/>
      <c r="J1204" s="140"/>
    </row>
    <row r="1205" spans="3:10" s="135" customFormat="1" x14ac:dyDescent="0.25">
      <c r="C1205" s="138"/>
      <c r="D1205" s="139"/>
      <c r="F1205" s="140"/>
      <c r="G1205" s="140"/>
      <c r="H1205" s="140"/>
      <c r="I1205" s="140"/>
      <c r="J1205" s="140"/>
    </row>
    <row r="1206" spans="3:10" s="135" customFormat="1" x14ac:dyDescent="0.25">
      <c r="C1206" s="138"/>
      <c r="D1206" s="139"/>
      <c r="F1206" s="140"/>
      <c r="G1206" s="140"/>
      <c r="H1206" s="140"/>
      <c r="I1206" s="140"/>
      <c r="J1206" s="140"/>
    </row>
    <row r="1207" spans="3:10" s="135" customFormat="1" x14ac:dyDescent="0.25">
      <c r="C1207" s="138"/>
      <c r="D1207" s="139"/>
      <c r="F1207" s="140"/>
      <c r="G1207" s="140"/>
      <c r="H1207" s="140"/>
      <c r="I1207" s="140"/>
      <c r="J1207" s="140"/>
    </row>
    <row r="1208" spans="3:10" s="135" customFormat="1" x14ac:dyDescent="0.25">
      <c r="C1208" s="138"/>
      <c r="D1208" s="139"/>
      <c r="F1208" s="140"/>
      <c r="G1208" s="140"/>
      <c r="H1208" s="140"/>
      <c r="I1208" s="140"/>
      <c r="J1208" s="140"/>
    </row>
    <row r="1209" spans="3:10" s="135" customFormat="1" x14ac:dyDescent="0.25">
      <c r="C1209" s="138"/>
      <c r="D1209" s="139"/>
      <c r="F1209" s="140"/>
      <c r="G1209" s="140"/>
      <c r="H1209" s="140"/>
      <c r="I1209" s="140"/>
      <c r="J1209" s="140"/>
    </row>
    <row r="1210" spans="3:10" s="135" customFormat="1" x14ac:dyDescent="0.25">
      <c r="C1210" s="138"/>
      <c r="D1210" s="139"/>
      <c r="F1210" s="140"/>
      <c r="G1210" s="140"/>
      <c r="H1210" s="140"/>
      <c r="I1210" s="140"/>
      <c r="J1210" s="140"/>
    </row>
    <row r="1211" spans="3:10" s="135" customFormat="1" x14ac:dyDescent="0.25">
      <c r="C1211" s="138"/>
      <c r="D1211" s="139"/>
      <c r="F1211" s="140"/>
      <c r="G1211" s="140"/>
      <c r="H1211" s="140"/>
      <c r="I1211" s="140"/>
      <c r="J1211" s="140"/>
    </row>
    <row r="1212" spans="3:10" s="135" customFormat="1" x14ac:dyDescent="0.25">
      <c r="C1212" s="138"/>
      <c r="D1212" s="139"/>
      <c r="F1212" s="140"/>
      <c r="G1212" s="140"/>
      <c r="H1212" s="140"/>
      <c r="I1212" s="140"/>
      <c r="J1212" s="140"/>
    </row>
    <row r="1213" spans="3:10" s="135" customFormat="1" x14ac:dyDescent="0.25">
      <c r="C1213" s="138"/>
      <c r="D1213" s="139"/>
      <c r="F1213" s="140"/>
      <c r="G1213" s="140"/>
      <c r="H1213" s="140"/>
      <c r="I1213" s="140"/>
      <c r="J1213" s="140"/>
    </row>
    <row r="1214" spans="3:10" s="135" customFormat="1" x14ac:dyDescent="0.25">
      <c r="C1214" s="138"/>
      <c r="D1214" s="139"/>
      <c r="F1214" s="140"/>
      <c r="G1214" s="140"/>
      <c r="H1214" s="140"/>
      <c r="I1214" s="140"/>
      <c r="J1214" s="140"/>
    </row>
    <row r="1215" spans="3:10" s="135" customFormat="1" x14ac:dyDescent="0.25">
      <c r="C1215" s="138"/>
      <c r="D1215" s="139"/>
      <c r="F1215" s="140"/>
      <c r="G1215" s="140"/>
      <c r="H1215" s="140"/>
      <c r="I1215" s="140"/>
      <c r="J1215" s="140"/>
    </row>
    <row r="1216" spans="3:10" s="135" customFormat="1" x14ac:dyDescent="0.25">
      <c r="C1216" s="138"/>
      <c r="D1216" s="139"/>
      <c r="F1216" s="140"/>
      <c r="G1216" s="140"/>
      <c r="H1216" s="140"/>
      <c r="I1216" s="140"/>
      <c r="J1216" s="140"/>
    </row>
    <row r="1217" spans="3:10" s="135" customFormat="1" x14ac:dyDescent="0.25">
      <c r="C1217" s="138"/>
      <c r="D1217" s="139"/>
      <c r="F1217" s="140"/>
      <c r="G1217" s="140"/>
      <c r="H1217" s="140"/>
      <c r="I1217" s="140"/>
      <c r="J1217" s="140"/>
    </row>
    <row r="1218" spans="3:10" s="135" customFormat="1" x14ac:dyDescent="0.25">
      <c r="C1218" s="138"/>
      <c r="D1218" s="139"/>
      <c r="F1218" s="140"/>
      <c r="G1218" s="140"/>
      <c r="H1218" s="140"/>
      <c r="I1218" s="140"/>
      <c r="J1218" s="140"/>
    </row>
    <row r="1219" spans="3:10" s="135" customFormat="1" x14ac:dyDescent="0.25">
      <c r="C1219" s="138"/>
      <c r="D1219" s="139"/>
      <c r="F1219" s="140"/>
      <c r="G1219" s="140"/>
      <c r="H1219" s="140"/>
      <c r="I1219" s="140"/>
      <c r="J1219" s="140"/>
    </row>
    <row r="1220" spans="3:10" s="135" customFormat="1" x14ac:dyDescent="0.25">
      <c r="C1220" s="138"/>
      <c r="D1220" s="139"/>
      <c r="F1220" s="140"/>
      <c r="G1220" s="140"/>
      <c r="H1220" s="140"/>
      <c r="I1220" s="140"/>
      <c r="J1220" s="140"/>
    </row>
    <row r="1221" spans="3:10" s="135" customFormat="1" x14ac:dyDescent="0.25">
      <c r="C1221" s="138"/>
      <c r="D1221" s="139"/>
      <c r="F1221" s="140"/>
      <c r="G1221" s="140"/>
      <c r="H1221" s="140"/>
      <c r="I1221" s="140"/>
      <c r="J1221" s="140"/>
    </row>
    <row r="1222" spans="3:10" s="135" customFormat="1" x14ac:dyDescent="0.25">
      <c r="C1222" s="138"/>
      <c r="D1222" s="139"/>
      <c r="F1222" s="140"/>
      <c r="G1222" s="140"/>
      <c r="H1222" s="140"/>
      <c r="I1222" s="140"/>
      <c r="J1222" s="140"/>
    </row>
    <row r="1223" spans="3:10" s="135" customFormat="1" x14ac:dyDescent="0.25">
      <c r="C1223" s="138"/>
      <c r="D1223" s="139"/>
      <c r="F1223" s="140"/>
      <c r="G1223" s="140"/>
      <c r="H1223" s="140"/>
      <c r="I1223" s="140"/>
      <c r="J1223" s="140"/>
    </row>
    <row r="1224" spans="3:10" s="135" customFormat="1" x14ac:dyDescent="0.25">
      <c r="C1224" s="138"/>
      <c r="D1224" s="139"/>
      <c r="F1224" s="140"/>
      <c r="G1224" s="140"/>
      <c r="H1224" s="140"/>
      <c r="I1224" s="140"/>
      <c r="J1224" s="140"/>
    </row>
    <row r="1225" spans="3:10" s="135" customFormat="1" x14ac:dyDescent="0.25">
      <c r="C1225" s="138"/>
      <c r="D1225" s="139"/>
      <c r="F1225" s="140"/>
      <c r="G1225" s="140"/>
      <c r="H1225" s="140"/>
      <c r="I1225" s="140"/>
      <c r="J1225" s="140"/>
    </row>
    <row r="1226" spans="3:10" s="135" customFormat="1" x14ac:dyDescent="0.25">
      <c r="C1226" s="138"/>
      <c r="D1226" s="139"/>
      <c r="F1226" s="140"/>
      <c r="G1226" s="140"/>
      <c r="H1226" s="140"/>
      <c r="I1226" s="140"/>
      <c r="J1226" s="140"/>
    </row>
    <row r="1227" spans="3:10" s="135" customFormat="1" x14ac:dyDescent="0.25">
      <c r="C1227" s="138"/>
      <c r="D1227" s="139"/>
      <c r="F1227" s="140"/>
      <c r="G1227" s="140"/>
      <c r="H1227" s="140"/>
      <c r="I1227" s="140"/>
      <c r="J1227" s="140"/>
    </row>
    <row r="1228" spans="3:10" s="135" customFormat="1" x14ac:dyDescent="0.25">
      <c r="C1228" s="138"/>
      <c r="D1228" s="139"/>
      <c r="F1228" s="140"/>
      <c r="G1228" s="140"/>
      <c r="H1228" s="140"/>
      <c r="I1228" s="140"/>
      <c r="J1228" s="140"/>
    </row>
    <row r="1229" spans="3:10" s="135" customFormat="1" x14ac:dyDescent="0.25">
      <c r="C1229" s="138"/>
      <c r="D1229" s="139"/>
      <c r="F1229" s="140"/>
      <c r="G1229" s="140"/>
      <c r="H1229" s="140"/>
      <c r="I1229" s="140"/>
      <c r="J1229" s="140"/>
    </row>
    <row r="1230" spans="3:10" s="135" customFormat="1" x14ac:dyDescent="0.25">
      <c r="C1230" s="138"/>
      <c r="D1230" s="139"/>
      <c r="F1230" s="140"/>
      <c r="G1230" s="140"/>
      <c r="H1230" s="140"/>
      <c r="I1230" s="140"/>
      <c r="J1230" s="140"/>
    </row>
    <row r="1231" spans="3:10" s="135" customFormat="1" x14ac:dyDescent="0.25">
      <c r="C1231" s="138"/>
      <c r="D1231" s="139"/>
      <c r="F1231" s="140"/>
      <c r="G1231" s="140"/>
      <c r="H1231" s="140"/>
      <c r="I1231" s="140"/>
      <c r="J1231" s="140"/>
    </row>
    <row r="1232" spans="3:10" s="135" customFormat="1" x14ac:dyDescent="0.25">
      <c r="C1232" s="138"/>
      <c r="D1232" s="139"/>
      <c r="F1232" s="140"/>
      <c r="G1232" s="140"/>
      <c r="H1232" s="140"/>
      <c r="I1232" s="140"/>
      <c r="J1232" s="140"/>
    </row>
    <row r="1233" spans="3:10" s="135" customFormat="1" x14ac:dyDescent="0.25">
      <c r="C1233" s="138"/>
      <c r="D1233" s="139"/>
      <c r="F1233" s="140"/>
      <c r="G1233" s="140"/>
      <c r="H1233" s="140"/>
      <c r="I1233" s="140"/>
      <c r="J1233" s="140"/>
    </row>
    <row r="1234" spans="3:10" s="135" customFormat="1" x14ac:dyDescent="0.25">
      <c r="C1234" s="138"/>
      <c r="D1234" s="139"/>
      <c r="F1234" s="140"/>
      <c r="G1234" s="140"/>
      <c r="H1234" s="140"/>
      <c r="I1234" s="140"/>
      <c r="J1234" s="140"/>
    </row>
    <row r="1235" spans="3:10" s="135" customFormat="1" x14ac:dyDescent="0.25">
      <c r="C1235" s="138"/>
      <c r="D1235" s="139"/>
      <c r="F1235" s="140"/>
      <c r="G1235" s="140"/>
      <c r="H1235" s="140"/>
      <c r="I1235" s="140"/>
      <c r="J1235" s="140"/>
    </row>
    <row r="1236" spans="3:10" s="135" customFormat="1" x14ac:dyDescent="0.25">
      <c r="C1236" s="138"/>
      <c r="D1236" s="139"/>
      <c r="F1236" s="140"/>
      <c r="G1236" s="140"/>
      <c r="H1236" s="140"/>
      <c r="I1236" s="140"/>
      <c r="J1236" s="140"/>
    </row>
    <row r="1237" spans="3:10" s="135" customFormat="1" x14ac:dyDescent="0.25">
      <c r="C1237" s="138"/>
      <c r="D1237" s="139"/>
      <c r="F1237" s="140"/>
      <c r="G1237" s="140"/>
      <c r="H1237" s="140"/>
      <c r="I1237" s="140"/>
      <c r="J1237" s="140"/>
    </row>
    <row r="1238" spans="3:10" s="135" customFormat="1" x14ac:dyDescent="0.25">
      <c r="C1238" s="138"/>
      <c r="D1238" s="139"/>
      <c r="F1238" s="140"/>
      <c r="G1238" s="140"/>
      <c r="H1238" s="140"/>
      <c r="I1238" s="140"/>
      <c r="J1238" s="140"/>
    </row>
    <row r="1239" spans="3:10" s="135" customFormat="1" x14ac:dyDescent="0.25">
      <c r="C1239" s="138"/>
      <c r="D1239" s="139"/>
      <c r="F1239" s="140"/>
      <c r="G1239" s="140"/>
      <c r="H1239" s="140"/>
      <c r="I1239" s="140"/>
      <c r="J1239" s="140"/>
    </row>
    <row r="1240" spans="3:10" s="135" customFormat="1" x14ac:dyDescent="0.25">
      <c r="C1240" s="138"/>
      <c r="D1240" s="139"/>
      <c r="F1240" s="140"/>
      <c r="G1240" s="140"/>
      <c r="H1240" s="140"/>
      <c r="I1240" s="140"/>
      <c r="J1240" s="140"/>
    </row>
    <row r="1241" spans="3:10" s="135" customFormat="1" x14ac:dyDescent="0.25">
      <c r="C1241" s="138"/>
      <c r="D1241" s="139"/>
      <c r="F1241" s="140"/>
      <c r="G1241" s="140"/>
      <c r="H1241" s="140"/>
      <c r="I1241" s="140"/>
      <c r="J1241" s="140"/>
    </row>
    <row r="1242" spans="3:10" s="135" customFormat="1" x14ac:dyDescent="0.25">
      <c r="C1242" s="138"/>
      <c r="D1242" s="139"/>
      <c r="F1242" s="140"/>
      <c r="G1242" s="140"/>
      <c r="H1242" s="140"/>
      <c r="I1242" s="140"/>
      <c r="J1242" s="140"/>
    </row>
    <row r="1243" spans="3:10" s="135" customFormat="1" x14ac:dyDescent="0.25">
      <c r="C1243" s="138"/>
      <c r="D1243" s="139"/>
      <c r="F1243" s="140"/>
      <c r="G1243" s="140"/>
      <c r="H1243" s="140"/>
      <c r="I1243" s="140"/>
      <c r="J1243" s="140"/>
    </row>
    <row r="1244" spans="3:10" s="135" customFormat="1" x14ac:dyDescent="0.25">
      <c r="C1244" s="138"/>
      <c r="D1244" s="139"/>
      <c r="F1244" s="140"/>
      <c r="G1244" s="140"/>
      <c r="H1244" s="140"/>
      <c r="I1244" s="140"/>
      <c r="J1244" s="140"/>
    </row>
    <row r="1245" spans="3:10" s="135" customFormat="1" x14ac:dyDescent="0.25">
      <c r="C1245" s="138"/>
      <c r="D1245" s="139"/>
      <c r="F1245" s="140"/>
      <c r="G1245" s="140"/>
      <c r="H1245" s="140"/>
      <c r="I1245" s="140"/>
      <c r="J1245" s="140"/>
    </row>
    <row r="1246" spans="3:10" s="135" customFormat="1" x14ac:dyDescent="0.25">
      <c r="C1246" s="138"/>
      <c r="D1246" s="139"/>
      <c r="F1246" s="140"/>
      <c r="G1246" s="140"/>
      <c r="H1246" s="140"/>
      <c r="I1246" s="140"/>
      <c r="J1246" s="140"/>
    </row>
    <row r="1247" spans="3:10" s="135" customFormat="1" x14ac:dyDescent="0.25">
      <c r="C1247" s="138"/>
      <c r="D1247" s="139"/>
      <c r="F1247" s="140"/>
      <c r="G1247" s="140"/>
      <c r="H1247" s="140"/>
      <c r="I1247" s="140"/>
      <c r="J1247" s="140"/>
    </row>
    <row r="1248" spans="3:10" s="135" customFormat="1" x14ac:dyDescent="0.25">
      <c r="C1248" s="138"/>
      <c r="D1248" s="139"/>
      <c r="F1248" s="140"/>
      <c r="G1248" s="140"/>
      <c r="H1248" s="140"/>
      <c r="I1248" s="140"/>
      <c r="J1248" s="140"/>
    </row>
    <row r="1249" spans="3:10" s="135" customFormat="1" x14ac:dyDescent="0.25">
      <c r="C1249" s="138"/>
      <c r="D1249" s="139"/>
      <c r="F1249" s="140"/>
      <c r="G1249" s="140"/>
      <c r="H1249" s="140"/>
      <c r="I1249" s="140"/>
      <c r="J1249" s="140"/>
    </row>
    <row r="1250" spans="3:10" s="135" customFormat="1" x14ac:dyDescent="0.25">
      <c r="C1250" s="138"/>
      <c r="D1250" s="139"/>
      <c r="F1250" s="140"/>
      <c r="G1250" s="140"/>
      <c r="H1250" s="140"/>
      <c r="I1250" s="140"/>
      <c r="J1250" s="140"/>
    </row>
    <row r="1251" spans="3:10" s="135" customFormat="1" x14ac:dyDescent="0.25">
      <c r="C1251" s="138"/>
      <c r="D1251" s="139"/>
      <c r="F1251" s="140"/>
      <c r="G1251" s="140"/>
      <c r="H1251" s="140"/>
      <c r="I1251" s="140"/>
      <c r="J1251" s="140"/>
    </row>
    <row r="1252" spans="3:10" s="135" customFormat="1" x14ac:dyDescent="0.25">
      <c r="C1252" s="138"/>
      <c r="D1252" s="139"/>
      <c r="F1252" s="140"/>
      <c r="G1252" s="140"/>
      <c r="H1252" s="140"/>
      <c r="I1252" s="140"/>
      <c r="J1252" s="140"/>
    </row>
    <row r="1253" spans="3:10" s="135" customFormat="1" x14ac:dyDescent="0.25">
      <c r="C1253" s="138"/>
      <c r="D1253" s="139"/>
      <c r="F1253" s="140"/>
      <c r="G1253" s="140"/>
      <c r="H1253" s="140"/>
      <c r="I1253" s="140"/>
      <c r="J1253" s="140"/>
    </row>
    <row r="1254" spans="3:10" s="135" customFormat="1" x14ac:dyDescent="0.25">
      <c r="C1254" s="138"/>
      <c r="D1254" s="139"/>
      <c r="F1254" s="140"/>
      <c r="G1254" s="140"/>
      <c r="H1254" s="140"/>
      <c r="I1254" s="140"/>
      <c r="J1254" s="140"/>
    </row>
    <row r="1255" spans="3:10" s="135" customFormat="1" x14ac:dyDescent="0.25">
      <c r="C1255" s="138"/>
      <c r="D1255" s="139"/>
      <c r="F1255" s="140"/>
      <c r="G1255" s="140"/>
      <c r="H1255" s="140"/>
      <c r="I1255" s="140"/>
      <c r="J1255" s="140"/>
    </row>
    <row r="1256" spans="3:10" s="135" customFormat="1" x14ac:dyDescent="0.25">
      <c r="C1256" s="138"/>
      <c r="D1256" s="139"/>
      <c r="F1256" s="140"/>
      <c r="G1256" s="140"/>
      <c r="H1256" s="140"/>
      <c r="I1256" s="140"/>
      <c r="J1256" s="140"/>
    </row>
    <row r="1257" spans="3:10" s="135" customFormat="1" x14ac:dyDescent="0.25">
      <c r="C1257" s="138"/>
      <c r="D1257" s="139"/>
      <c r="F1257" s="140"/>
      <c r="G1257" s="140"/>
      <c r="H1257" s="140"/>
      <c r="I1257" s="140"/>
      <c r="J1257" s="140"/>
    </row>
    <row r="1258" spans="3:10" s="135" customFormat="1" x14ac:dyDescent="0.25">
      <c r="C1258" s="138"/>
      <c r="D1258" s="139"/>
      <c r="F1258" s="140"/>
      <c r="G1258" s="140"/>
      <c r="H1258" s="140"/>
      <c r="I1258" s="140"/>
      <c r="J1258" s="140"/>
    </row>
    <row r="1259" spans="3:10" s="135" customFormat="1" x14ac:dyDescent="0.25">
      <c r="C1259" s="138"/>
      <c r="D1259" s="139"/>
      <c r="F1259" s="140"/>
      <c r="G1259" s="140"/>
      <c r="H1259" s="140"/>
      <c r="I1259" s="140"/>
      <c r="J1259" s="140"/>
    </row>
    <row r="1260" spans="3:10" s="135" customFormat="1" x14ac:dyDescent="0.25">
      <c r="C1260" s="138"/>
      <c r="D1260" s="139"/>
      <c r="F1260" s="140"/>
      <c r="G1260" s="140"/>
      <c r="H1260" s="140"/>
      <c r="I1260" s="140"/>
      <c r="J1260" s="140"/>
    </row>
    <row r="1261" spans="3:10" s="135" customFormat="1" x14ac:dyDescent="0.25">
      <c r="C1261" s="138"/>
      <c r="D1261" s="139"/>
      <c r="F1261" s="140"/>
      <c r="G1261" s="140"/>
      <c r="H1261" s="140"/>
      <c r="I1261" s="140"/>
      <c r="J1261" s="140"/>
    </row>
    <row r="1262" spans="3:10" s="135" customFormat="1" x14ac:dyDescent="0.25">
      <c r="C1262" s="138"/>
      <c r="D1262" s="139"/>
      <c r="F1262" s="140"/>
      <c r="G1262" s="140"/>
      <c r="H1262" s="140"/>
      <c r="I1262" s="140"/>
      <c r="J1262" s="140"/>
    </row>
    <row r="1263" spans="3:10" s="135" customFormat="1" x14ac:dyDescent="0.25">
      <c r="C1263" s="138"/>
      <c r="D1263" s="139"/>
      <c r="F1263" s="140"/>
      <c r="G1263" s="140"/>
      <c r="H1263" s="140"/>
      <c r="I1263" s="140"/>
      <c r="J1263" s="140"/>
    </row>
    <row r="1264" spans="3:10" s="135" customFormat="1" x14ac:dyDescent="0.25">
      <c r="C1264" s="138"/>
      <c r="D1264" s="139"/>
      <c r="F1264" s="140"/>
      <c r="G1264" s="140"/>
      <c r="H1264" s="140"/>
      <c r="I1264" s="140"/>
      <c r="J1264" s="140"/>
    </row>
    <row r="1265" spans="3:10" s="135" customFormat="1" x14ac:dyDescent="0.25">
      <c r="C1265" s="138"/>
      <c r="D1265" s="139"/>
      <c r="F1265" s="140"/>
      <c r="G1265" s="140"/>
      <c r="H1265" s="140"/>
      <c r="I1265" s="140"/>
      <c r="J1265" s="140"/>
    </row>
    <row r="1266" spans="3:10" s="135" customFormat="1" x14ac:dyDescent="0.25">
      <c r="C1266" s="138"/>
      <c r="D1266" s="139"/>
      <c r="F1266" s="140"/>
      <c r="G1266" s="140"/>
      <c r="H1266" s="140"/>
      <c r="I1266" s="140"/>
      <c r="J1266" s="140"/>
    </row>
    <row r="1267" spans="3:10" s="135" customFormat="1" x14ac:dyDescent="0.25">
      <c r="C1267" s="138"/>
      <c r="D1267" s="139"/>
      <c r="F1267" s="140"/>
      <c r="G1267" s="140"/>
      <c r="H1267" s="140"/>
      <c r="I1267" s="140"/>
      <c r="J1267" s="140"/>
    </row>
    <row r="1268" spans="3:10" s="135" customFormat="1" x14ac:dyDescent="0.25">
      <c r="C1268" s="138"/>
      <c r="D1268" s="139"/>
      <c r="F1268" s="140"/>
      <c r="G1268" s="140"/>
      <c r="H1268" s="140"/>
      <c r="I1268" s="140"/>
      <c r="J1268" s="140"/>
    </row>
    <row r="1269" spans="3:10" s="135" customFormat="1" x14ac:dyDescent="0.25">
      <c r="C1269" s="138"/>
      <c r="D1269" s="139"/>
      <c r="F1269" s="140"/>
      <c r="G1269" s="140"/>
      <c r="H1269" s="140"/>
      <c r="I1269" s="140"/>
      <c r="J1269" s="140"/>
    </row>
    <row r="1270" spans="3:10" s="135" customFormat="1" x14ac:dyDescent="0.25">
      <c r="C1270" s="138"/>
      <c r="D1270" s="139"/>
      <c r="F1270" s="140"/>
      <c r="G1270" s="140"/>
      <c r="H1270" s="140"/>
      <c r="I1270" s="140"/>
      <c r="J1270" s="140"/>
    </row>
    <row r="1271" spans="3:10" s="135" customFormat="1" x14ac:dyDescent="0.25">
      <c r="C1271" s="138"/>
      <c r="D1271" s="139"/>
      <c r="F1271" s="140"/>
      <c r="G1271" s="140"/>
      <c r="H1271" s="140"/>
      <c r="I1271" s="140"/>
      <c r="J1271" s="140"/>
    </row>
    <row r="1272" spans="3:10" s="135" customFormat="1" x14ac:dyDescent="0.25">
      <c r="C1272" s="138"/>
      <c r="D1272" s="139"/>
      <c r="F1272" s="140"/>
      <c r="G1272" s="140"/>
      <c r="H1272" s="140"/>
      <c r="I1272" s="140"/>
      <c r="J1272" s="140"/>
    </row>
    <row r="1273" spans="3:10" s="135" customFormat="1" x14ac:dyDescent="0.25">
      <c r="C1273" s="138"/>
      <c r="D1273" s="139"/>
      <c r="F1273" s="140"/>
      <c r="G1273" s="140"/>
      <c r="H1273" s="140"/>
      <c r="I1273" s="140"/>
      <c r="J1273" s="140"/>
    </row>
    <row r="1274" spans="3:10" s="135" customFormat="1" x14ac:dyDescent="0.25">
      <c r="C1274" s="138"/>
      <c r="D1274" s="139"/>
      <c r="F1274" s="140"/>
      <c r="G1274" s="140"/>
      <c r="H1274" s="140"/>
      <c r="I1274" s="140"/>
      <c r="J1274" s="140"/>
    </row>
    <row r="1275" spans="3:10" s="135" customFormat="1" x14ac:dyDescent="0.25">
      <c r="C1275" s="138"/>
      <c r="D1275" s="139"/>
      <c r="F1275" s="140"/>
      <c r="G1275" s="140"/>
      <c r="H1275" s="140"/>
      <c r="I1275" s="140"/>
      <c r="J1275" s="140"/>
    </row>
    <row r="1276" spans="3:10" s="135" customFormat="1" x14ac:dyDescent="0.25">
      <c r="C1276" s="138"/>
      <c r="D1276" s="139"/>
      <c r="F1276" s="140"/>
      <c r="G1276" s="140"/>
      <c r="H1276" s="140"/>
      <c r="I1276" s="140"/>
      <c r="J1276" s="140"/>
    </row>
    <row r="1277" spans="3:10" s="135" customFormat="1" x14ac:dyDescent="0.25">
      <c r="C1277" s="138"/>
      <c r="D1277" s="139"/>
      <c r="F1277" s="140"/>
      <c r="G1277" s="140"/>
      <c r="H1277" s="140"/>
      <c r="I1277" s="140"/>
      <c r="J1277" s="140"/>
    </row>
    <row r="1278" spans="3:10" s="135" customFormat="1" x14ac:dyDescent="0.25">
      <c r="C1278" s="138"/>
      <c r="D1278" s="139"/>
      <c r="F1278" s="140"/>
      <c r="G1278" s="140"/>
      <c r="H1278" s="140"/>
      <c r="I1278" s="140"/>
      <c r="J1278" s="140"/>
    </row>
    <row r="1279" spans="3:10" s="135" customFormat="1" x14ac:dyDescent="0.25">
      <c r="C1279" s="138"/>
      <c r="D1279" s="139"/>
      <c r="F1279" s="140"/>
      <c r="G1279" s="140"/>
      <c r="H1279" s="140"/>
      <c r="I1279" s="140"/>
      <c r="J1279" s="140"/>
    </row>
    <row r="1280" spans="3:10" s="135" customFormat="1" x14ac:dyDescent="0.25">
      <c r="C1280" s="138"/>
      <c r="D1280" s="139"/>
      <c r="F1280" s="140"/>
      <c r="G1280" s="140"/>
      <c r="H1280" s="140"/>
      <c r="I1280" s="140"/>
      <c r="J1280" s="140"/>
    </row>
    <row r="1281" spans="3:10" s="135" customFormat="1" x14ac:dyDescent="0.25">
      <c r="C1281" s="138"/>
      <c r="D1281" s="139"/>
      <c r="F1281" s="140"/>
      <c r="G1281" s="140"/>
      <c r="H1281" s="140"/>
      <c r="I1281" s="140"/>
      <c r="J1281" s="140"/>
    </row>
    <row r="1282" spans="3:10" s="135" customFormat="1" x14ac:dyDescent="0.25">
      <c r="C1282" s="138"/>
      <c r="D1282" s="139"/>
      <c r="F1282" s="140"/>
      <c r="G1282" s="140"/>
      <c r="H1282" s="140"/>
      <c r="I1282" s="140"/>
      <c r="J1282" s="140"/>
    </row>
    <row r="1283" spans="3:10" s="135" customFormat="1" x14ac:dyDescent="0.25">
      <c r="C1283" s="138"/>
      <c r="D1283" s="139"/>
      <c r="F1283" s="140"/>
      <c r="G1283" s="140"/>
      <c r="H1283" s="140"/>
      <c r="I1283" s="140"/>
      <c r="J1283" s="140"/>
    </row>
    <row r="1284" spans="3:10" s="135" customFormat="1" x14ac:dyDescent="0.25">
      <c r="C1284" s="138"/>
      <c r="D1284" s="139"/>
      <c r="F1284" s="140"/>
      <c r="G1284" s="140"/>
      <c r="H1284" s="140"/>
      <c r="I1284" s="140"/>
      <c r="J1284" s="140"/>
    </row>
    <row r="1285" spans="3:10" s="135" customFormat="1" x14ac:dyDescent="0.25">
      <c r="C1285" s="138"/>
      <c r="D1285" s="139"/>
      <c r="F1285" s="140"/>
      <c r="G1285" s="140"/>
      <c r="H1285" s="140"/>
      <c r="I1285" s="140"/>
      <c r="J1285" s="140"/>
    </row>
    <row r="1286" spans="3:10" s="135" customFormat="1" x14ac:dyDescent="0.25">
      <c r="C1286" s="138"/>
      <c r="D1286" s="139"/>
      <c r="F1286" s="140"/>
      <c r="G1286" s="140"/>
      <c r="H1286" s="140"/>
      <c r="I1286" s="140"/>
      <c r="J1286" s="140"/>
    </row>
    <row r="1287" spans="3:10" s="135" customFormat="1" x14ac:dyDescent="0.25">
      <c r="C1287" s="138"/>
      <c r="D1287" s="139"/>
      <c r="F1287" s="140"/>
      <c r="G1287" s="140"/>
      <c r="H1287" s="140"/>
      <c r="I1287" s="140"/>
      <c r="J1287" s="140"/>
    </row>
    <row r="1288" spans="3:10" s="135" customFormat="1" x14ac:dyDescent="0.25">
      <c r="C1288" s="138"/>
      <c r="D1288" s="139"/>
      <c r="F1288" s="140"/>
      <c r="G1288" s="140"/>
      <c r="H1288" s="140"/>
      <c r="I1288" s="140"/>
      <c r="J1288" s="140"/>
    </row>
    <row r="1289" spans="3:10" s="135" customFormat="1" x14ac:dyDescent="0.25">
      <c r="C1289" s="138"/>
      <c r="D1289" s="139"/>
      <c r="F1289" s="140"/>
      <c r="G1289" s="140"/>
      <c r="H1289" s="140"/>
      <c r="I1289" s="140"/>
      <c r="J1289" s="140"/>
    </row>
    <row r="1290" spans="3:10" s="135" customFormat="1" x14ac:dyDescent="0.25">
      <c r="C1290" s="138"/>
      <c r="D1290" s="139"/>
      <c r="F1290" s="140"/>
      <c r="G1290" s="140"/>
      <c r="H1290" s="140"/>
      <c r="I1290" s="140"/>
      <c r="J1290" s="140"/>
    </row>
    <row r="1291" spans="3:10" s="135" customFormat="1" x14ac:dyDescent="0.25">
      <c r="C1291" s="138"/>
      <c r="D1291" s="139"/>
      <c r="F1291" s="140"/>
      <c r="G1291" s="140"/>
      <c r="H1291" s="140"/>
      <c r="I1291" s="140"/>
      <c r="J1291" s="140"/>
    </row>
    <row r="1292" spans="3:10" s="135" customFormat="1" x14ac:dyDescent="0.25">
      <c r="C1292" s="138"/>
      <c r="D1292" s="139"/>
      <c r="F1292" s="140"/>
      <c r="G1292" s="140"/>
      <c r="H1292" s="140"/>
      <c r="I1292" s="140"/>
      <c r="J1292" s="140"/>
    </row>
    <row r="1293" spans="3:10" s="135" customFormat="1" x14ac:dyDescent="0.25">
      <c r="C1293" s="138"/>
      <c r="D1293" s="139"/>
      <c r="F1293" s="140"/>
      <c r="G1293" s="140"/>
      <c r="H1293" s="140"/>
      <c r="I1293" s="140"/>
      <c r="J1293" s="140"/>
    </row>
    <row r="1294" spans="3:10" s="135" customFormat="1" x14ac:dyDescent="0.25">
      <c r="C1294" s="138"/>
      <c r="D1294" s="139"/>
      <c r="F1294" s="140"/>
      <c r="G1294" s="140"/>
      <c r="H1294" s="140"/>
      <c r="I1294" s="140"/>
      <c r="J1294" s="140"/>
    </row>
    <row r="1295" spans="3:10" s="135" customFormat="1" x14ac:dyDescent="0.25">
      <c r="C1295" s="138"/>
      <c r="D1295" s="139"/>
      <c r="F1295" s="140"/>
      <c r="G1295" s="140"/>
      <c r="H1295" s="140"/>
      <c r="I1295" s="140"/>
      <c r="J1295" s="140"/>
    </row>
    <row r="1296" spans="3:10" s="135" customFormat="1" x14ac:dyDescent="0.25">
      <c r="C1296" s="138"/>
      <c r="D1296" s="139"/>
      <c r="F1296" s="140"/>
      <c r="G1296" s="140"/>
      <c r="H1296" s="140"/>
      <c r="I1296" s="140"/>
      <c r="J1296" s="140"/>
    </row>
    <row r="1297" spans="3:10" s="135" customFormat="1" x14ac:dyDescent="0.25">
      <c r="C1297" s="138"/>
      <c r="D1297" s="139"/>
      <c r="F1297" s="140"/>
      <c r="G1297" s="140"/>
      <c r="H1297" s="140"/>
      <c r="I1297" s="140"/>
      <c r="J1297" s="140"/>
    </row>
    <row r="1298" spans="3:10" s="135" customFormat="1" x14ac:dyDescent="0.25">
      <c r="C1298" s="138"/>
      <c r="D1298" s="139"/>
      <c r="F1298" s="140"/>
      <c r="G1298" s="140"/>
      <c r="H1298" s="140"/>
      <c r="I1298" s="140"/>
      <c r="J1298" s="140"/>
    </row>
    <row r="1299" spans="3:10" s="135" customFormat="1" x14ac:dyDescent="0.25">
      <c r="C1299" s="138"/>
      <c r="D1299" s="139"/>
      <c r="F1299" s="140"/>
      <c r="G1299" s="140"/>
      <c r="H1299" s="140"/>
      <c r="I1299" s="140"/>
      <c r="J1299" s="140"/>
    </row>
    <row r="1300" spans="3:10" s="135" customFormat="1" x14ac:dyDescent="0.25">
      <c r="C1300" s="138"/>
      <c r="D1300" s="139"/>
      <c r="F1300" s="140"/>
      <c r="G1300" s="140"/>
      <c r="H1300" s="140"/>
      <c r="I1300" s="140"/>
      <c r="J1300" s="140"/>
    </row>
    <row r="1301" spans="3:10" s="135" customFormat="1" x14ac:dyDescent="0.25">
      <c r="C1301" s="138"/>
      <c r="D1301" s="139"/>
      <c r="F1301" s="140"/>
      <c r="G1301" s="140"/>
      <c r="H1301" s="140"/>
      <c r="I1301" s="140"/>
      <c r="J1301" s="140"/>
    </row>
    <row r="1302" spans="3:10" s="135" customFormat="1" x14ac:dyDescent="0.25">
      <c r="C1302" s="138"/>
      <c r="D1302" s="139"/>
      <c r="F1302" s="140"/>
      <c r="G1302" s="140"/>
      <c r="H1302" s="140"/>
      <c r="I1302" s="140"/>
      <c r="J1302" s="140"/>
    </row>
    <row r="1303" spans="3:10" s="135" customFormat="1" x14ac:dyDescent="0.25">
      <c r="C1303" s="138"/>
      <c r="D1303" s="139"/>
      <c r="F1303" s="140"/>
      <c r="G1303" s="140"/>
      <c r="H1303" s="140"/>
      <c r="I1303" s="140"/>
      <c r="J1303" s="140"/>
    </row>
    <row r="1304" spans="3:10" s="135" customFormat="1" x14ac:dyDescent="0.25">
      <c r="C1304" s="138"/>
      <c r="D1304" s="139"/>
      <c r="F1304" s="140"/>
      <c r="G1304" s="140"/>
      <c r="H1304" s="140"/>
      <c r="I1304" s="140"/>
      <c r="J1304" s="140"/>
    </row>
    <row r="1305" spans="3:10" s="135" customFormat="1" x14ac:dyDescent="0.25">
      <c r="C1305" s="138"/>
      <c r="D1305" s="139"/>
      <c r="F1305" s="140"/>
      <c r="G1305" s="140"/>
      <c r="H1305" s="140"/>
      <c r="I1305" s="140"/>
      <c r="J1305" s="140"/>
    </row>
    <row r="1306" spans="3:10" s="135" customFormat="1" x14ac:dyDescent="0.25">
      <c r="C1306" s="138"/>
      <c r="D1306" s="139"/>
      <c r="F1306" s="140"/>
      <c r="G1306" s="140"/>
      <c r="H1306" s="140"/>
      <c r="I1306" s="140"/>
      <c r="J1306" s="140"/>
    </row>
    <row r="1307" spans="3:10" s="135" customFormat="1" x14ac:dyDescent="0.25">
      <c r="C1307" s="138"/>
      <c r="D1307" s="139"/>
      <c r="F1307" s="140"/>
      <c r="G1307" s="140"/>
      <c r="H1307" s="140"/>
      <c r="I1307" s="140"/>
      <c r="J1307" s="140"/>
    </row>
    <row r="1308" spans="3:10" s="135" customFormat="1" x14ac:dyDescent="0.25">
      <c r="C1308" s="138"/>
      <c r="D1308" s="139"/>
      <c r="F1308" s="140"/>
      <c r="G1308" s="140"/>
      <c r="H1308" s="140"/>
      <c r="I1308" s="140"/>
      <c r="J1308" s="140"/>
    </row>
    <row r="1309" spans="3:10" s="135" customFormat="1" x14ac:dyDescent="0.25">
      <c r="C1309" s="138"/>
      <c r="D1309" s="139"/>
      <c r="F1309" s="140"/>
      <c r="G1309" s="140"/>
      <c r="H1309" s="140"/>
      <c r="I1309" s="140"/>
      <c r="J1309" s="140"/>
    </row>
    <row r="1310" spans="3:10" s="135" customFormat="1" x14ac:dyDescent="0.25">
      <c r="C1310" s="138"/>
      <c r="D1310" s="139"/>
      <c r="F1310" s="140"/>
      <c r="G1310" s="140"/>
      <c r="H1310" s="140"/>
      <c r="I1310" s="140"/>
      <c r="J1310" s="140"/>
    </row>
    <row r="1311" spans="3:10" s="135" customFormat="1" x14ac:dyDescent="0.25">
      <c r="C1311" s="138"/>
      <c r="D1311" s="139"/>
      <c r="F1311" s="140"/>
      <c r="G1311" s="140"/>
      <c r="H1311" s="140"/>
      <c r="I1311" s="140"/>
      <c r="J1311" s="140"/>
    </row>
    <row r="1312" spans="3:10" s="135" customFormat="1" x14ac:dyDescent="0.25">
      <c r="C1312" s="138"/>
      <c r="D1312" s="139"/>
      <c r="F1312" s="140"/>
      <c r="G1312" s="140"/>
      <c r="H1312" s="140"/>
      <c r="I1312" s="140"/>
      <c r="J1312" s="140"/>
    </row>
    <row r="1313" spans="3:10" s="135" customFormat="1" x14ac:dyDescent="0.25">
      <c r="C1313" s="138"/>
      <c r="D1313" s="139"/>
      <c r="F1313" s="140"/>
      <c r="G1313" s="140"/>
      <c r="H1313" s="140"/>
      <c r="I1313" s="140"/>
      <c r="J1313" s="140"/>
    </row>
    <row r="1314" spans="3:10" s="135" customFormat="1" x14ac:dyDescent="0.25">
      <c r="C1314" s="138"/>
      <c r="D1314" s="139"/>
      <c r="F1314" s="140"/>
      <c r="G1314" s="140"/>
      <c r="H1314" s="140"/>
      <c r="I1314" s="140"/>
      <c r="J1314" s="140"/>
    </row>
    <row r="1315" spans="3:10" s="135" customFormat="1" x14ac:dyDescent="0.25">
      <c r="C1315" s="138"/>
      <c r="D1315" s="139"/>
      <c r="F1315" s="140"/>
      <c r="G1315" s="140"/>
      <c r="H1315" s="140"/>
      <c r="I1315" s="140"/>
      <c r="J1315" s="140"/>
    </row>
    <row r="1316" spans="3:10" s="135" customFormat="1" x14ac:dyDescent="0.25">
      <c r="C1316" s="138"/>
      <c r="D1316" s="139"/>
      <c r="F1316" s="140"/>
      <c r="G1316" s="140"/>
      <c r="H1316" s="140"/>
      <c r="I1316" s="140"/>
      <c r="J1316" s="140"/>
    </row>
    <row r="1317" spans="3:10" s="135" customFormat="1" x14ac:dyDescent="0.25">
      <c r="C1317" s="138"/>
      <c r="D1317" s="139"/>
      <c r="F1317" s="140"/>
      <c r="G1317" s="140"/>
      <c r="H1317" s="140"/>
      <c r="I1317" s="140"/>
      <c r="J1317" s="140"/>
    </row>
    <row r="1318" spans="3:10" s="135" customFormat="1" x14ac:dyDescent="0.25">
      <c r="C1318" s="138"/>
      <c r="D1318" s="139"/>
      <c r="F1318" s="140"/>
      <c r="G1318" s="140"/>
      <c r="H1318" s="140"/>
      <c r="I1318" s="140"/>
      <c r="J1318" s="140"/>
    </row>
    <row r="1319" spans="3:10" s="135" customFormat="1" x14ac:dyDescent="0.25">
      <c r="C1319" s="138"/>
      <c r="D1319" s="139"/>
      <c r="F1319" s="140"/>
      <c r="G1319" s="140"/>
      <c r="H1319" s="140"/>
      <c r="I1319" s="140"/>
      <c r="J1319" s="140"/>
    </row>
    <row r="1320" spans="3:10" s="135" customFormat="1" x14ac:dyDescent="0.25">
      <c r="C1320" s="138"/>
      <c r="D1320" s="139"/>
      <c r="F1320" s="140"/>
      <c r="G1320" s="140"/>
      <c r="H1320" s="140"/>
      <c r="I1320" s="140"/>
      <c r="J1320" s="140"/>
    </row>
    <row r="1321" spans="3:10" s="135" customFormat="1" x14ac:dyDescent="0.25">
      <c r="C1321" s="138"/>
      <c r="D1321" s="139"/>
      <c r="F1321" s="140"/>
      <c r="G1321" s="140"/>
      <c r="H1321" s="140"/>
      <c r="I1321" s="140"/>
      <c r="J1321" s="140"/>
    </row>
    <row r="1322" spans="3:10" s="135" customFormat="1" x14ac:dyDescent="0.25">
      <c r="C1322" s="138"/>
      <c r="D1322" s="139"/>
      <c r="F1322" s="140"/>
      <c r="G1322" s="140"/>
      <c r="H1322" s="140"/>
      <c r="I1322" s="140"/>
      <c r="J1322" s="140"/>
    </row>
    <row r="1323" spans="3:10" s="135" customFormat="1" x14ac:dyDescent="0.25">
      <c r="C1323" s="138"/>
      <c r="D1323" s="139"/>
      <c r="F1323" s="140"/>
      <c r="G1323" s="140"/>
      <c r="H1323" s="140"/>
      <c r="I1323" s="140"/>
      <c r="J1323" s="140"/>
    </row>
    <row r="1324" spans="3:10" s="135" customFormat="1" x14ac:dyDescent="0.25">
      <c r="C1324" s="138"/>
      <c r="D1324" s="139"/>
      <c r="F1324" s="140"/>
      <c r="G1324" s="140"/>
      <c r="H1324" s="140"/>
      <c r="I1324" s="140"/>
      <c r="J1324" s="140"/>
    </row>
    <row r="1325" spans="3:10" s="135" customFormat="1" x14ac:dyDescent="0.25">
      <c r="C1325" s="138"/>
      <c r="D1325" s="139"/>
      <c r="F1325" s="140"/>
      <c r="G1325" s="140"/>
      <c r="H1325" s="140"/>
      <c r="I1325" s="140"/>
      <c r="J1325" s="140"/>
    </row>
    <row r="1326" spans="3:10" s="135" customFormat="1" x14ac:dyDescent="0.25">
      <c r="C1326" s="138"/>
      <c r="D1326" s="139"/>
      <c r="F1326" s="140"/>
      <c r="G1326" s="140"/>
      <c r="H1326" s="140"/>
      <c r="I1326" s="140"/>
      <c r="J1326" s="140"/>
    </row>
    <row r="1327" spans="3:10" s="135" customFormat="1" x14ac:dyDescent="0.25">
      <c r="C1327" s="138"/>
      <c r="D1327" s="139"/>
      <c r="F1327" s="140"/>
      <c r="G1327" s="140"/>
      <c r="H1327" s="140"/>
      <c r="I1327" s="140"/>
      <c r="J1327" s="140"/>
    </row>
    <row r="1328" spans="3:10" s="135" customFormat="1" x14ac:dyDescent="0.25">
      <c r="C1328" s="138"/>
      <c r="D1328" s="139"/>
      <c r="F1328" s="140"/>
      <c r="G1328" s="140"/>
      <c r="H1328" s="140"/>
      <c r="I1328" s="140"/>
      <c r="J1328" s="140"/>
    </row>
    <row r="1329" spans="3:10" s="135" customFormat="1" x14ac:dyDescent="0.25">
      <c r="C1329" s="138"/>
      <c r="D1329" s="139"/>
      <c r="F1329" s="140"/>
      <c r="G1329" s="140"/>
      <c r="H1329" s="140"/>
      <c r="I1329" s="140"/>
      <c r="J1329" s="140"/>
    </row>
    <row r="1330" spans="3:10" s="135" customFormat="1" x14ac:dyDescent="0.25">
      <c r="C1330" s="138"/>
      <c r="D1330" s="139"/>
      <c r="F1330" s="140"/>
      <c r="G1330" s="140"/>
      <c r="H1330" s="140"/>
      <c r="I1330" s="140"/>
      <c r="J1330" s="140"/>
    </row>
    <row r="1331" spans="3:10" s="135" customFormat="1" x14ac:dyDescent="0.25">
      <c r="C1331" s="138"/>
      <c r="D1331" s="139"/>
      <c r="F1331" s="140"/>
      <c r="G1331" s="140"/>
      <c r="H1331" s="140"/>
      <c r="I1331" s="140"/>
      <c r="J1331" s="140"/>
    </row>
    <row r="1332" spans="3:10" s="135" customFormat="1" x14ac:dyDescent="0.25">
      <c r="C1332" s="138"/>
      <c r="D1332" s="139"/>
      <c r="F1332" s="140"/>
      <c r="G1332" s="140"/>
      <c r="H1332" s="140"/>
      <c r="I1332" s="140"/>
      <c r="J1332" s="140"/>
    </row>
    <row r="1333" spans="3:10" s="135" customFormat="1" x14ac:dyDescent="0.25">
      <c r="C1333" s="138"/>
      <c r="D1333" s="139"/>
      <c r="F1333" s="140"/>
      <c r="G1333" s="140"/>
      <c r="H1333" s="140"/>
      <c r="I1333" s="140"/>
      <c r="J1333" s="140"/>
    </row>
    <row r="1334" spans="3:10" s="135" customFormat="1" x14ac:dyDescent="0.25">
      <c r="C1334" s="138"/>
      <c r="D1334" s="139"/>
      <c r="F1334" s="140"/>
      <c r="G1334" s="140"/>
      <c r="H1334" s="140"/>
      <c r="I1334" s="140"/>
      <c r="J1334" s="140"/>
    </row>
    <row r="1335" spans="3:10" s="135" customFormat="1" x14ac:dyDescent="0.25">
      <c r="C1335" s="138"/>
      <c r="D1335" s="139"/>
      <c r="F1335" s="140"/>
      <c r="G1335" s="140"/>
      <c r="H1335" s="140"/>
      <c r="I1335" s="140"/>
      <c r="J1335" s="140"/>
    </row>
    <row r="1336" spans="3:10" s="135" customFormat="1" x14ac:dyDescent="0.25">
      <c r="C1336" s="138"/>
      <c r="D1336" s="139"/>
      <c r="F1336" s="140"/>
      <c r="G1336" s="140"/>
      <c r="H1336" s="140"/>
      <c r="I1336" s="140"/>
      <c r="J1336" s="140"/>
    </row>
    <row r="1337" spans="3:10" s="135" customFormat="1" x14ac:dyDescent="0.25">
      <c r="C1337" s="138"/>
      <c r="D1337" s="139"/>
      <c r="F1337" s="140"/>
      <c r="G1337" s="140"/>
      <c r="H1337" s="140"/>
      <c r="I1337" s="140"/>
      <c r="J1337" s="140"/>
    </row>
    <row r="1338" spans="3:10" s="135" customFormat="1" x14ac:dyDescent="0.25">
      <c r="C1338" s="138"/>
      <c r="D1338" s="139"/>
      <c r="F1338" s="140"/>
      <c r="G1338" s="140"/>
      <c r="H1338" s="140"/>
      <c r="I1338" s="140"/>
      <c r="J1338" s="140"/>
    </row>
    <row r="1339" spans="3:10" s="135" customFormat="1" x14ac:dyDescent="0.25">
      <c r="C1339" s="138"/>
      <c r="D1339" s="139"/>
      <c r="F1339" s="140"/>
      <c r="G1339" s="140"/>
      <c r="H1339" s="140"/>
      <c r="I1339" s="140"/>
      <c r="J1339" s="140"/>
    </row>
    <row r="1340" spans="3:10" s="135" customFormat="1" x14ac:dyDescent="0.25">
      <c r="C1340" s="138"/>
      <c r="D1340" s="139"/>
      <c r="F1340" s="140"/>
      <c r="G1340" s="140"/>
      <c r="H1340" s="140"/>
      <c r="I1340" s="140"/>
      <c r="J1340" s="140"/>
    </row>
    <row r="1341" spans="3:10" s="135" customFormat="1" x14ac:dyDescent="0.25">
      <c r="C1341" s="138"/>
      <c r="D1341" s="139"/>
      <c r="F1341" s="140"/>
      <c r="G1341" s="140"/>
      <c r="H1341" s="140"/>
      <c r="I1341" s="140"/>
      <c r="J1341" s="140"/>
    </row>
    <row r="1342" spans="3:10" s="135" customFormat="1" x14ac:dyDescent="0.25">
      <c r="C1342" s="138"/>
      <c r="D1342" s="139"/>
      <c r="F1342" s="140"/>
      <c r="G1342" s="140"/>
      <c r="H1342" s="140"/>
      <c r="I1342" s="140"/>
      <c r="J1342" s="140"/>
    </row>
    <row r="1343" spans="3:10" s="135" customFormat="1" x14ac:dyDescent="0.25">
      <c r="C1343" s="138"/>
      <c r="D1343" s="139"/>
      <c r="F1343" s="140"/>
      <c r="G1343" s="140"/>
      <c r="H1343" s="140"/>
      <c r="I1343" s="140"/>
      <c r="J1343" s="140"/>
    </row>
    <row r="1344" spans="3:10" s="135" customFormat="1" x14ac:dyDescent="0.25">
      <c r="C1344" s="138"/>
      <c r="D1344" s="139"/>
      <c r="F1344" s="140"/>
      <c r="G1344" s="140"/>
      <c r="H1344" s="140"/>
      <c r="I1344" s="140"/>
      <c r="J1344" s="140"/>
    </row>
    <row r="1345" spans="3:10" s="135" customFormat="1" x14ac:dyDescent="0.25">
      <c r="C1345" s="138"/>
      <c r="D1345" s="139"/>
      <c r="F1345" s="140"/>
      <c r="G1345" s="140"/>
      <c r="H1345" s="140"/>
      <c r="I1345" s="140"/>
      <c r="J1345" s="140"/>
    </row>
    <row r="1346" spans="3:10" s="135" customFormat="1" x14ac:dyDescent="0.25">
      <c r="C1346" s="138"/>
      <c r="D1346" s="139"/>
      <c r="F1346" s="140"/>
      <c r="G1346" s="140"/>
      <c r="H1346" s="140"/>
      <c r="I1346" s="140"/>
      <c r="J1346" s="140"/>
    </row>
    <row r="1347" spans="3:10" s="135" customFormat="1" x14ac:dyDescent="0.25">
      <c r="C1347" s="138"/>
      <c r="D1347" s="139"/>
      <c r="F1347" s="140"/>
      <c r="G1347" s="140"/>
      <c r="H1347" s="140"/>
      <c r="I1347" s="140"/>
      <c r="J1347" s="140"/>
    </row>
    <row r="1348" spans="3:10" s="135" customFormat="1" x14ac:dyDescent="0.25">
      <c r="C1348" s="138"/>
      <c r="D1348" s="139"/>
      <c r="F1348" s="140"/>
      <c r="G1348" s="140"/>
      <c r="H1348" s="140"/>
      <c r="I1348" s="140"/>
      <c r="J1348" s="140"/>
    </row>
    <row r="1349" spans="3:10" s="135" customFormat="1" x14ac:dyDescent="0.25">
      <c r="C1349" s="138"/>
      <c r="D1349" s="139"/>
      <c r="F1349" s="140"/>
      <c r="G1349" s="140"/>
      <c r="H1349" s="140"/>
      <c r="I1349" s="140"/>
      <c r="J1349" s="140"/>
    </row>
    <row r="1350" spans="3:10" s="135" customFormat="1" x14ac:dyDescent="0.25">
      <c r="C1350" s="138"/>
      <c r="D1350" s="139"/>
      <c r="F1350" s="140"/>
      <c r="G1350" s="140"/>
      <c r="H1350" s="140"/>
      <c r="I1350" s="140"/>
      <c r="J1350" s="140"/>
    </row>
    <row r="1351" spans="3:10" s="135" customFormat="1" x14ac:dyDescent="0.25">
      <c r="C1351" s="138"/>
      <c r="D1351" s="139"/>
      <c r="F1351" s="140"/>
      <c r="G1351" s="140"/>
      <c r="H1351" s="140"/>
      <c r="I1351" s="140"/>
      <c r="J1351" s="140"/>
    </row>
    <row r="1352" spans="3:10" s="135" customFormat="1" x14ac:dyDescent="0.25">
      <c r="C1352" s="138"/>
      <c r="D1352" s="139"/>
      <c r="F1352" s="140"/>
      <c r="G1352" s="140"/>
      <c r="H1352" s="140"/>
      <c r="I1352" s="140"/>
      <c r="J1352" s="140"/>
    </row>
    <row r="1353" spans="3:10" s="135" customFormat="1" x14ac:dyDescent="0.25">
      <c r="C1353" s="138"/>
      <c r="D1353" s="139"/>
      <c r="F1353" s="140"/>
      <c r="G1353" s="140"/>
      <c r="H1353" s="140"/>
      <c r="I1353" s="140"/>
      <c r="J1353" s="140"/>
    </row>
    <row r="1354" spans="3:10" s="135" customFormat="1" x14ac:dyDescent="0.25">
      <c r="C1354" s="138"/>
      <c r="D1354" s="139"/>
      <c r="F1354" s="140"/>
      <c r="G1354" s="140"/>
      <c r="H1354" s="140"/>
      <c r="I1354" s="140"/>
      <c r="J1354" s="140"/>
    </row>
    <row r="1355" spans="3:10" s="135" customFormat="1" x14ac:dyDescent="0.25">
      <c r="C1355" s="138"/>
      <c r="D1355" s="139"/>
      <c r="F1355" s="140"/>
      <c r="G1355" s="140"/>
      <c r="H1355" s="140"/>
      <c r="I1355" s="140"/>
      <c r="J1355" s="140"/>
    </row>
    <row r="1356" spans="3:10" s="135" customFormat="1" x14ac:dyDescent="0.25">
      <c r="C1356" s="138"/>
      <c r="D1356" s="139"/>
      <c r="F1356" s="140"/>
      <c r="G1356" s="140"/>
      <c r="H1356" s="140"/>
      <c r="I1356" s="140"/>
      <c r="J1356" s="140"/>
    </row>
    <row r="1357" spans="3:10" s="135" customFormat="1" x14ac:dyDescent="0.25">
      <c r="C1357" s="138"/>
      <c r="D1357" s="139"/>
      <c r="F1357" s="140"/>
      <c r="G1357" s="140"/>
      <c r="H1357" s="140"/>
      <c r="I1357" s="140"/>
      <c r="J1357" s="140"/>
    </row>
    <row r="1358" spans="3:10" s="135" customFormat="1" x14ac:dyDescent="0.25">
      <c r="C1358" s="138"/>
      <c r="D1358" s="139"/>
      <c r="F1358" s="140"/>
      <c r="G1358" s="140"/>
      <c r="H1358" s="140"/>
      <c r="I1358" s="140"/>
      <c r="J1358" s="140"/>
    </row>
    <row r="1359" spans="3:10" s="135" customFormat="1" x14ac:dyDescent="0.25">
      <c r="C1359" s="138"/>
      <c r="D1359" s="139"/>
      <c r="F1359" s="140"/>
      <c r="G1359" s="140"/>
      <c r="H1359" s="140"/>
      <c r="I1359" s="140"/>
      <c r="J1359" s="140"/>
    </row>
    <row r="1360" spans="3:10" s="135" customFormat="1" x14ac:dyDescent="0.25">
      <c r="C1360" s="138"/>
      <c r="D1360" s="139"/>
      <c r="F1360" s="140"/>
      <c r="G1360" s="140"/>
      <c r="H1360" s="140"/>
      <c r="I1360" s="140"/>
      <c r="J1360" s="140"/>
    </row>
    <row r="1361" spans="3:10" s="135" customFormat="1" x14ac:dyDescent="0.25">
      <c r="C1361" s="138"/>
      <c r="D1361" s="139"/>
      <c r="F1361" s="140"/>
      <c r="G1361" s="140"/>
      <c r="H1361" s="140"/>
      <c r="I1361" s="140"/>
      <c r="J1361" s="140"/>
    </row>
    <row r="1362" spans="3:10" s="135" customFormat="1" x14ac:dyDescent="0.25">
      <c r="C1362" s="138"/>
      <c r="D1362" s="139"/>
      <c r="F1362" s="140"/>
      <c r="G1362" s="140"/>
      <c r="H1362" s="140"/>
      <c r="I1362" s="140"/>
      <c r="J1362" s="140"/>
    </row>
    <row r="1363" spans="3:10" s="135" customFormat="1" x14ac:dyDescent="0.25">
      <c r="C1363" s="138"/>
      <c r="D1363" s="139"/>
      <c r="F1363" s="140"/>
      <c r="G1363" s="140"/>
      <c r="H1363" s="140"/>
      <c r="I1363" s="140"/>
      <c r="J1363" s="140"/>
    </row>
    <row r="1364" spans="3:10" s="135" customFormat="1" x14ac:dyDescent="0.25">
      <c r="C1364" s="138"/>
      <c r="D1364" s="139"/>
      <c r="F1364" s="140"/>
      <c r="G1364" s="140"/>
      <c r="H1364" s="140"/>
      <c r="I1364" s="140"/>
      <c r="J1364" s="140"/>
    </row>
    <row r="1365" spans="3:10" s="135" customFormat="1" x14ac:dyDescent="0.25">
      <c r="C1365" s="138"/>
      <c r="D1365" s="139"/>
      <c r="F1365" s="140"/>
      <c r="G1365" s="140"/>
      <c r="H1365" s="140"/>
      <c r="I1365" s="140"/>
      <c r="J1365" s="140"/>
    </row>
    <row r="1366" spans="3:10" s="135" customFormat="1" x14ac:dyDescent="0.25">
      <c r="C1366" s="138"/>
      <c r="D1366" s="139"/>
      <c r="F1366" s="140"/>
      <c r="G1366" s="140"/>
      <c r="H1366" s="140"/>
      <c r="I1366" s="140"/>
      <c r="J1366" s="140"/>
    </row>
    <row r="1367" spans="3:10" s="135" customFormat="1" x14ac:dyDescent="0.25">
      <c r="C1367" s="138"/>
      <c r="D1367" s="139"/>
      <c r="F1367" s="140"/>
      <c r="G1367" s="140"/>
      <c r="H1367" s="140"/>
      <c r="I1367" s="140"/>
      <c r="J1367" s="140"/>
    </row>
    <row r="1368" spans="3:10" s="135" customFormat="1" x14ac:dyDescent="0.25">
      <c r="C1368" s="138"/>
      <c r="D1368" s="139"/>
      <c r="F1368" s="140"/>
      <c r="G1368" s="140"/>
      <c r="H1368" s="140"/>
      <c r="I1368" s="140"/>
      <c r="J1368" s="140"/>
    </row>
    <row r="1369" spans="3:10" s="135" customFormat="1" x14ac:dyDescent="0.25">
      <c r="C1369" s="138"/>
      <c r="D1369" s="139"/>
      <c r="F1369" s="140"/>
      <c r="G1369" s="140"/>
      <c r="H1369" s="140"/>
      <c r="I1369" s="140"/>
      <c r="J1369" s="140"/>
    </row>
    <row r="1370" spans="3:10" s="135" customFormat="1" x14ac:dyDescent="0.25">
      <c r="C1370" s="138"/>
      <c r="D1370" s="139"/>
      <c r="F1370" s="140"/>
      <c r="G1370" s="140"/>
      <c r="H1370" s="140"/>
      <c r="I1370" s="140"/>
      <c r="J1370" s="140"/>
    </row>
    <row r="1371" spans="3:10" s="135" customFormat="1" x14ac:dyDescent="0.25">
      <c r="C1371" s="138"/>
      <c r="D1371" s="139"/>
      <c r="F1371" s="140"/>
      <c r="G1371" s="140"/>
      <c r="H1371" s="140"/>
      <c r="I1371" s="140"/>
      <c r="J1371" s="140"/>
    </row>
    <row r="1372" spans="3:10" s="135" customFormat="1" x14ac:dyDescent="0.25">
      <c r="C1372" s="138"/>
      <c r="D1372" s="139"/>
      <c r="F1372" s="140"/>
      <c r="G1372" s="140"/>
      <c r="H1372" s="140"/>
      <c r="I1372" s="140"/>
      <c r="J1372" s="140"/>
    </row>
    <row r="1373" spans="3:10" s="135" customFormat="1" x14ac:dyDescent="0.25">
      <c r="C1373" s="138"/>
      <c r="D1373" s="139"/>
      <c r="F1373" s="140"/>
      <c r="G1373" s="140"/>
      <c r="H1373" s="140"/>
      <c r="I1373" s="140"/>
      <c r="J1373" s="140"/>
    </row>
    <row r="1374" spans="3:10" s="135" customFormat="1" x14ac:dyDescent="0.25">
      <c r="C1374" s="138"/>
      <c r="D1374" s="139"/>
      <c r="F1374" s="140"/>
      <c r="G1374" s="140"/>
      <c r="H1374" s="140"/>
      <c r="I1374" s="140"/>
      <c r="J1374" s="140"/>
    </row>
    <row r="1375" spans="3:10" s="135" customFormat="1" x14ac:dyDescent="0.25">
      <c r="C1375" s="138"/>
      <c r="D1375" s="139"/>
      <c r="F1375" s="140"/>
      <c r="G1375" s="140"/>
      <c r="H1375" s="140"/>
      <c r="I1375" s="140"/>
      <c r="J1375" s="140"/>
    </row>
    <row r="1376" spans="3:10" s="135" customFormat="1" x14ac:dyDescent="0.25">
      <c r="C1376" s="138"/>
      <c r="D1376" s="139"/>
      <c r="F1376" s="140"/>
      <c r="G1376" s="140"/>
      <c r="H1376" s="140"/>
      <c r="I1376" s="140"/>
      <c r="J1376" s="140"/>
    </row>
    <row r="1377" spans="3:10" s="135" customFormat="1" x14ac:dyDescent="0.25">
      <c r="C1377" s="138"/>
      <c r="D1377" s="139"/>
      <c r="F1377" s="140"/>
      <c r="G1377" s="140"/>
      <c r="H1377" s="140"/>
      <c r="I1377" s="140"/>
      <c r="J1377" s="140"/>
    </row>
    <row r="1378" spans="3:10" s="135" customFormat="1" x14ac:dyDescent="0.25">
      <c r="C1378" s="138"/>
      <c r="D1378" s="139"/>
      <c r="F1378" s="140"/>
      <c r="G1378" s="140"/>
      <c r="H1378" s="140"/>
      <c r="I1378" s="140"/>
      <c r="J1378" s="140"/>
    </row>
    <row r="1379" spans="3:10" s="135" customFormat="1" x14ac:dyDescent="0.25">
      <c r="C1379" s="138"/>
      <c r="D1379" s="139"/>
      <c r="F1379" s="140"/>
      <c r="G1379" s="140"/>
      <c r="H1379" s="140"/>
      <c r="I1379" s="140"/>
      <c r="J1379" s="140"/>
    </row>
    <row r="1380" spans="3:10" s="135" customFormat="1" x14ac:dyDescent="0.25">
      <c r="C1380" s="138"/>
      <c r="D1380" s="139"/>
      <c r="F1380" s="140"/>
      <c r="G1380" s="140"/>
      <c r="H1380" s="140"/>
      <c r="I1380" s="140"/>
      <c r="J1380" s="140"/>
    </row>
    <row r="1381" spans="3:10" s="135" customFormat="1" x14ac:dyDescent="0.25">
      <c r="C1381" s="138"/>
      <c r="D1381" s="139"/>
      <c r="F1381" s="140"/>
      <c r="G1381" s="140"/>
      <c r="H1381" s="140"/>
      <c r="I1381" s="140"/>
      <c r="J1381" s="140"/>
    </row>
    <row r="1382" spans="3:10" s="135" customFormat="1" x14ac:dyDescent="0.25">
      <c r="C1382" s="138"/>
      <c r="D1382" s="139"/>
      <c r="F1382" s="140"/>
      <c r="G1382" s="140"/>
      <c r="H1382" s="140"/>
      <c r="I1382" s="140"/>
      <c r="J1382" s="140"/>
    </row>
    <row r="1383" spans="3:10" s="135" customFormat="1" x14ac:dyDescent="0.25">
      <c r="C1383" s="138"/>
      <c r="D1383" s="139"/>
      <c r="F1383" s="140"/>
      <c r="G1383" s="140"/>
      <c r="H1383" s="140"/>
      <c r="I1383" s="140"/>
      <c r="J1383" s="140"/>
    </row>
    <row r="1384" spans="3:10" s="135" customFormat="1" x14ac:dyDescent="0.25">
      <c r="C1384" s="138"/>
      <c r="D1384" s="139"/>
      <c r="F1384" s="140"/>
      <c r="G1384" s="140"/>
      <c r="H1384" s="140"/>
      <c r="I1384" s="140"/>
      <c r="J1384" s="140"/>
    </row>
    <row r="1385" spans="3:10" s="135" customFormat="1" x14ac:dyDescent="0.25">
      <c r="C1385" s="138"/>
      <c r="D1385" s="139"/>
      <c r="F1385" s="140"/>
      <c r="G1385" s="140"/>
      <c r="H1385" s="140"/>
      <c r="I1385" s="140"/>
      <c r="J1385" s="140"/>
    </row>
    <row r="1386" spans="3:10" s="135" customFormat="1" x14ac:dyDescent="0.25">
      <c r="C1386" s="138"/>
      <c r="D1386" s="139"/>
      <c r="F1386" s="140"/>
      <c r="G1386" s="140"/>
      <c r="H1386" s="140"/>
      <c r="I1386" s="140"/>
      <c r="J1386" s="140"/>
    </row>
    <row r="1387" spans="3:10" s="135" customFormat="1" x14ac:dyDescent="0.25">
      <c r="C1387" s="138"/>
      <c r="D1387" s="139"/>
      <c r="F1387" s="140"/>
      <c r="G1387" s="140"/>
      <c r="H1387" s="140"/>
      <c r="I1387" s="140"/>
      <c r="J1387" s="140"/>
    </row>
    <row r="1388" spans="3:10" s="135" customFormat="1" x14ac:dyDescent="0.25">
      <c r="C1388" s="138"/>
      <c r="D1388" s="139"/>
      <c r="F1388" s="140"/>
      <c r="G1388" s="140"/>
      <c r="H1388" s="140"/>
      <c r="I1388" s="140"/>
      <c r="J1388" s="140"/>
    </row>
    <row r="1389" spans="3:10" s="135" customFormat="1" x14ac:dyDescent="0.25">
      <c r="C1389" s="138"/>
      <c r="D1389" s="139"/>
      <c r="F1389" s="140"/>
      <c r="G1389" s="140"/>
      <c r="H1389" s="140"/>
      <c r="I1389" s="140"/>
      <c r="J1389" s="140"/>
    </row>
    <row r="1390" spans="3:10" s="135" customFormat="1" x14ac:dyDescent="0.25">
      <c r="C1390" s="138"/>
      <c r="D1390" s="139"/>
      <c r="F1390" s="140"/>
      <c r="G1390" s="140"/>
      <c r="H1390" s="140"/>
      <c r="I1390" s="140"/>
      <c r="J1390" s="140"/>
    </row>
    <row r="1391" spans="3:10" s="135" customFormat="1" x14ac:dyDescent="0.25">
      <c r="C1391" s="138"/>
      <c r="D1391" s="139"/>
      <c r="F1391" s="140"/>
      <c r="G1391" s="140"/>
      <c r="H1391" s="140"/>
      <c r="I1391" s="140"/>
      <c r="J1391" s="140"/>
    </row>
    <row r="1392" spans="3:10" s="135" customFormat="1" x14ac:dyDescent="0.25">
      <c r="C1392" s="138"/>
      <c r="D1392" s="139"/>
      <c r="F1392" s="140"/>
      <c r="G1392" s="140"/>
      <c r="H1392" s="140"/>
      <c r="I1392" s="140"/>
      <c r="J1392" s="140"/>
    </row>
    <row r="1393" spans="3:10" s="135" customFormat="1" x14ac:dyDescent="0.25">
      <c r="C1393" s="138"/>
      <c r="D1393" s="139"/>
      <c r="F1393" s="140"/>
      <c r="G1393" s="140"/>
      <c r="H1393" s="140"/>
      <c r="I1393" s="140"/>
      <c r="J1393" s="140"/>
    </row>
    <row r="1394" spans="3:10" s="135" customFormat="1" x14ac:dyDescent="0.25">
      <c r="C1394" s="138"/>
      <c r="D1394" s="139"/>
      <c r="F1394" s="140"/>
      <c r="G1394" s="140"/>
      <c r="H1394" s="140"/>
      <c r="I1394" s="140"/>
      <c r="J1394" s="140"/>
    </row>
    <row r="1395" spans="3:10" s="135" customFormat="1" x14ac:dyDescent="0.25">
      <c r="C1395" s="138"/>
      <c r="D1395" s="139"/>
      <c r="F1395" s="140"/>
      <c r="G1395" s="140"/>
      <c r="H1395" s="140"/>
      <c r="I1395" s="140"/>
      <c r="J1395" s="140"/>
    </row>
    <row r="1396" spans="3:10" s="135" customFormat="1" x14ac:dyDescent="0.25">
      <c r="C1396" s="138"/>
      <c r="D1396" s="139"/>
      <c r="F1396" s="140"/>
      <c r="G1396" s="140"/>
      <c r="H1396" s="140"/>
      <c r="I1396" s="140"/>
      <c r="J1396" s="140"/>
    </row>
    <row r="1397" spans="3:10" s="135" customFormat="1" x14ac:dyDescent="0.25">
      <c r="C1397" s="138"/>
      <c r="D1397" s="139"/>
      <c r="F1397" s="140"/>
      <c r="G1397" s="140"/>
      <c r="H1397" s="140"/>
      <c r="I1397" s="140"/>
      <c r="J1397" s="140"/>
    </row>
    <row r="1398" spans="3:10" s="135" customFormat="1" x14ac:dyDescent="0.25">
      <c r="C1398" s="138"/>
      <c r="D1398" s="139"/>
      <c r="F1398" s="140"/>
      <c r="G1398" s="140"/>
      <c r="H1398" s="140"/>
      <c r="I1398" s="140"/>
      <c r="J1398" s="140"/>
    </row>
    <row r="1399" spans="3:10" s="135" customFormat="1" x14ac:dyDescent="0.25">
      <c r="C1399" s="138"/>
      <c r="D1399" s="139"/>
      <c r="F1399" s="140"/>
      <c r="G1399" s="140"/>
      <c r="H1399" s="140"/>
      <c r="I1399" s="140"/>
      <c r="J1399" s="140"/>
    </row>
    <row r="1400" spans="3:10" s="135" customFormat="1" x14ac:dyDescent="0.25">
      <c r="C1400" s="138"/>
      <c r="D1400" s="139"/>
      <c r="F1400" s="140"/>
      <c r="G1400" s="140"/>
      <c r="H1400" s="140"/>
      <c r="I1400" s="140"/>
      <c r="J1400" s="140"/>
    </row>
    <row r="1401" spans="3:10" s="135" customFormat="1" x14ac:dyDescent="0.25">
      <c r="C1401" s="138"/>
      <c r="D1401" s="139"/>
      <c r="F1401" s="140"/>
      <c r="G1401" s="140"/>
      <c r="H1401" s="140"/>
      <c r="I1401" s="140"/>
      <c r="J1401" s="140"/>
    </row>
    <row r="1402" spans="3:10" s="135" customFormat="1" x14ac:dyDescent="0.25">
      <c r="C1402" s="138"/>
      <c r="D1402" s="139"/>
      <c r="F1402" s="140"/>
      <c r="G1402" s="140"/>
      <c r="H1402" s="140"/>
      <c r="I1402" s="140"/>
      <c r="J1402" s="140"/>
    </row>
    <row r="1403" spans="3:10" s="135" customFormat="1" x14ac:dyDescent="0.25">
      <c r="C1403" s="138"/>
      <c r="D1403" s="139"/>
      <c r="F1403" s="140"/>
      <c r="G1403" s="140"/>
      <c r="H1403" s="140"/>
      <c r="I1403" s="140"/>
      <c r="J1403" s="140"/>
    </row>
    <row r="1404" spans="3:10" s="135" customFormat="1" x14ac:dyDescent="0.25">
      <c r="C1404" s="138"/>
      <c r="D1404" s="139"/>
      <c r="F1404" s="140"/>
      <c r="G1404" s="140"/>
      <c r="H1404" s="140"/>
      <c r="I1404" s="140"/>
      <c r="J1404" s="140"/>
    </row>
    <row r="1405" spans="3:10" s="135" customFormat="1" x14ac:dyDescent="0.25">
      <c r="C1405" s="138"/>
      <c r="D1405" s="139"/>
      <c r="F1405" s="140"/>
      <c r="G1405" s="140"/>
      <c r="H1405" s="140"/>
      <c r="I1405" s="140"/>
      <c r="J1405" s="140"/>
    </row>
    <row r="1406" spans="3:10" s="135" customFormat="1" x14ac:dyDescent="0.25">
      <c r="C1406" s="138"/>
      <c r="D1406" s="139"/>
      <c r="F1406" s="140"/>
      <c r="G1406" s="140"/>
      <c r="H1406" s="140"/>
      <c r="I1406" s="140"/>
      <c r="J1406" s="140"/>
    </row>
    <row r="1407" spans="3:10" s="135" customFormat="1" x14ac:dyDescent="0.25">
      <c r="C1407" s="138"/>
      <c r="D1407" s="139"/>
      <c r="F1407" s="140"/>
      <c r="G1407" s="140"/>
      <c r="H1407" s="140"/>
      <c r="I1407" s="140"/>
      <c r="J1407" s="140"/>
    </row>
    <row r="1408" spans="3:10" s="135" customFormat="1" x14ac:dyDescent="0.25">
      <c r="C1408" s="138"/>
      <c r="D1408" s="139"/>
      <c r="F1408" s="140"/>
      <c r="G1408" s="140"/>
      <c r="H1408" s="140"/>
      <c r="I1408" s="140"/>
      <c r="J1408" s="140"/>
    </row>
    <row r="1409" spans="3:10" s="135" customFormat="1" x14ac:dyDescent="0.25">
      <c r="C1409" s="138"/>
      <c r="D1409" s="139"/>
      <c r="F1409" s="140"/>
      <c r="G1409" s="140"/>
      <c r="H1409" s="140"/>
      <c r="I1409" s="140"/>
      <c r="J1409" s="140"/>
    </row>
    <row r="1410" spans="3:10" s="135" customFormat="1" x14ac:dyDescent="0.25">
      <c r="C1410" s="138"/>
      <c r="D1410" s="139"/>
      <c r="F1410" s="140"/>
      <c r="G1410" s="140"/>
      <c r="H1410" s="140"/>
      <c r="I1410" s="140"/>
      <c r="J1410" s="140"/>
    </row>
    <row r="1411" spans="3:10" s="135" customFormat="1" x14ac:dyDescent="0.25">
      <c r="C1411" s="138"/>
      <c r="D1411" s="139"/>
      <c r="F1411" s="140"/>
      <c r="G1411" s="140"/>
      <c r="H1411" s="140"/>
      <c r="I1411" s="140"/>
      <c r="J1411" s="140"/>
    </row>
    <row r="1412" spans="3:10" s="135" customFormat="1" x14ac:dyDescent="0.25">
      <c r="C1412" s="138"/>
      <c r="D1412" s="139"/>
      <c r="F1412" s="140"/>
      <c r="G1412" s="140"/>
      <c r="H1412" s="140"/>
      <c r="I1412" s="140"/>
      <c r="J1412" s="140"/>
    </row>
    <row r="1413" spans="3:10" s="135" customFormat="1" x14ac:dyDescent="0.25">
      <c r="C1413" s="138"/>
      <c r="D1413" s="139"/>
      <c r="F1413" s="140"/>
      <c r="G1413" s="140"/>
      <c r="H1413" s="140"/>
      <c r="I1413" s="140"/>
      <c r="J1413" s="140"/>
    </row>
    <row r="1414" spans="3:10" s="135" customFormat="1" x14ac:dyDescent="0.25">
      <c r="C1414" s="138"/>
      <c r="D1414" s="139"/>
      <c r="F1414" s="140"/>
      <c r="G1414" s="140"/>
      <c r="H1414" s="140"/>
      <c r="I1414" s="140"/>
      <c r="J1414" s="140"/>
    </row>
    <row r="1415" spans="3:10" s="135" customFormat="1" x14ac:dyDescent="0.25">
      <c r="C1415" s="138"/>
      <c r="D1415" s="139"/>
      <c r="F1415" s="140"/>
      <c r="G1415" s="140"/>
      <c r="H1415" s="140"/>
      <c r="I1415" s="140"/>
      <c r="J1415" s="140"/>
    </row>
    <row r="1416" spans="3:10" s="135" customFormat="1" x14ac:dyDescent="0.25">
      <c r="C1416" s="138"/>
      <c r="D1416" s="139"/>
      <c r="F1416" s="140"/>
      <c r="G1416" s="140"/>
      <c r="H1416" s="140"/>
      <c r="I1416" s="140"/>
      <c r="J1416" s="140"/>
    </row>
    <row r="1417" spans="3:10" s="135" customFormat="1" x14ac:dyDescent="0.25">
      <c r="C1417" s="138"/>
      <c r="D1417" s="139"/>
      <c r="F1417" s="140"/>
      <c r="G1417" s="140"/>
      <c r="H1417" s="140"/>
      <c r="I1417" s="140"/>
      <c r="J1417" s="140"/>
    </row>
    <row r="1418" spans="3:10" s="135" customFormat="1" x14ac:dyDescent="0.25">
      <c r="C1418" s="138"/>
      <c r="D1418" s="139"/>
      <c r="F1418" s="140"/>
      <c r="G1418" s="140"/>
      <c r="H1418" s="140"/>
      <c r="I1418" s="140"/>
      <c r="J1418" s="140"/>
    </row>
    <row r="1419" spans="3:10" s="135" customFormat="1" x14ac:dyDescent="0.25">
      <c r="C1419" s="138"/>
      <c r="D1419" s="139"/>
      <c r="F1419" s="140"/>
      <c r="G1419" s="140"/>
      <c r="H1419" s="140"/>
      <c r="I1419" s="140"/>
      <c r="J1419" s="140"/>
    </row>
    <row r="1420" spans="3:10" s="135" customFormat="1" x14ac:dyDescent="0.25">
      <c r="C1420" s="138"/>
      <c r="D1420" s="139"/>
      <c r="F1420" s="140"/>
      <c r="G1420" s="140"/>
      <c r="H1420" s="140"/>
      <c r="I1420" s="140"/>
      <c r="J1420" s="140"/>
    </row>
    <row r="1421" spans="3:10" s="135" customFormat="1" x14ac:dyDescent="0.25">
      <c r="C1421" s="138"/>
      <c r="D1421" s="139"/>
      <c r="F1421" s="140"/>
      <c r="G1421" s="140"/>
      <c r="H1421" s="140"/>
      <c r="I1421" s="140"/>
      <c r="J1421" s="140"/>
    </row>
    <row r="1422" spans="3:10" s="135" customFormat="1" x14ac:dyDescent="0.25">
      <c r="C1422" s="138"/>
      <c r="D1422" s="139"/>
      <c r="F1422" s="140"/>
      <c r="G1422" s="140"/>
      <c r="H1422" s="140"/>
      <c r="I1422" s="140"/>
      <c r="J1422" s="140"/>
    </row>
    <row r="1423" spans="3:10" s="135" customFormat="1" x14ac:dyDescent="0.25">
      <c r="C1423" s="138"/>
      <c r="D1423" s="139"/>
      <c r="F1423" s="140"/>
      <c r="G1423" s="140"/>
      <c r="H1423" s="140"/>
      <c r="I1423" s="140"/>
      <c r="J1423" s="140"/>
    </row>
    <row r="1424" spans="3:10" s="135" customFormat="1" x14ac:dyDescent="0.25">
      <c r="C1424" s="138"/>
      <c r="D1424" s="139"/>
      <c r="F1424" s="140"/>
      <c r="G1424" s="140"/>
      <c r="H1424" s="140"/>
      <c r="I1424" s="140"/>
      <c r="J1424" s="140"/>
    </row>
    <row r="1425" spans="3:10" s="135" customFormat="1" x14ac:dyDescent="0.25">
      <c r="C1425" s="138"/>
      <c r="D1425" s="139"/>
      <c r="F1425" s="140"/>
      <c r="G1425" s="140"/>
      <c r="H1425" s="140"/>
      <c r="I1425" s="140"/>
      <c r="J1425" s="140"/>
    </row>
    <row r="1426" spans="3:10" s="135" customFormat="1" x14ac:dyDescent="0.25">
      <c r="C1426" s="138"/>
      <c r="D1426" s="139"/>
      <c r="F1426" s="140"/>
      <c r="G1426" s="140"/>
      <c r="H1426" s="140"/>
      <c r="I1426" s="140"/>
      <c r="J1426" s="140"/>
    </row>
    <row r="1427" spans="3:10" s="135" customFormat="1" x14ac:dyDescent="0.25">
      <c r="C1427" s="138"/>
      <c r="D1427" s="139"/>
      <c r="F1427" s="140"/>
      <c r="G1427" s="140"/>
      <c r="H1427" s="140"/>
      <c r="I1427" s="140"/>
      <c r="J1427" s="140"/>
    </row>
    <row r="1428" spans="3:10" s="135" customFormat="1" x14ac:dyDescent="0.25">
      <c r="C1428" s="138"/>
      <c r="D1428" s="139"/>
      <c r="F1428" s="140"/>
      <c r="G1428" s="140"/>
      <c r="H1428" s="140"/>
      <c r="I1428" s="140"/>
      <c r="J1428" s="140"/>
    </row>
    <row r="1429" spans="3:10" s="135" customFormat="1" x14ac:dyDescent="0.25">
      <c r="C1429" s="138"/>
      <c r="D1429" s="139"/>
      <c r="F1429" s="140"/>
      <c r="G1429" s="140"/>
      <c r="H1429" s="140"/>
      <c r="I1429" s="140"/>
      <c r="J1429" s="140"/>
    </row>
    <row r="1430" spans="3:10" s="135" customFormat="1" x14ac:dyDescent="0.25">
      <c r="C1430" s="138"/>
      <c r="D1430" s="139"/>
      <c r="F1430" s="140"/>
      <c r="G1430" s="140"/>
      <c r="H1430" s="140"/>
      <c r="I1430" s="140"/>
      <c r="J1430" s="140"/>
    </row>
    <row r="1431" spans="3:10" s="135" customFormat="1" x14ac:dyDescent="0.25">
      <c r="C1431" s="138"/>
      <c r="D1431" s="139"/>
      <c r="F1431" s="140"/>
      <c r="G1431" s="140"/>
      <c r="H1431" s="140"/>
      <c r="I1431" s="140"/>
      <c r="J1431" s="140"/>
    </row>
    <row r="1432" spans="3:10" s="135" customFormat="1" x14ac:dyDescent="0.25">
      <c r="C1432" s="138"/>
      <c r="D1432" s="139"/>
      <c r="F1432" s="140"/>
      <c r="G1432" s="140"/>
      <c r="H1432" s="140"/>
      <c r="I1432" s="140"/>
      <c r="J1432" s="140"/>
    </row>
    <row r="1433" spans="3:10" s="135" customFormat="1" x14ac:dyDescent="0.25">
      <c r="C1433" s="138"/>
      <c r="D1433" s="139"/>
      <c r="F1433" s="140"/>
      <c r="G1433" s="140"/>
      <c r="H1433" s="140"/>
      <c r="I1433" s="140"/>
      <c r="J1433" s="140"/>
    </row>
    <row r="1434" spans="3:10" s="135" customFormat="1" x14ac:dyDescent="0.25">
      <c r="C1434" s="138"/>
      <c r="D1434" s="139"/>
      <c r="F1434" s="140"/>
      <c r="G1434" s="140"/>
      <c r="H1434" s="140"/>
      <c r="I1434" s="140"/>
      <c r="J1434" s="140"/>
    </row>
    <row r="1435" spans="3:10" s="135" customFormat="1" x14ac:dyDescent="0.25">
      <c r="C1435" s="138"/>
      <c r="D1435" s="139"/>
      <c r="F1435" s="140"/>
      <c r="G1435" s="140"/>
      <c r="H1435" s="140"/>
      <c r="I1435" s="140"/>
      <c r="J1435" s="140"/>
    </row>
    <row r="1436" spans="3:10" s="135" customFormat="1" x14ac:dyDescent="0.25">
      <c r="C1436" s="138"/>
      <c r="D1436" s="139"/>
      <c r="F1436" s="140"/>
      <c r="G1436" s="140"/>
      <c r="H1436" s="140"/>
      <c r="I1436" s="140"/>
      <c r="J1436" s="140"/>
    </row>
    <row r="1437" spans="3:10" s="135" customFormat="1" x14ac:dyDescent="0.25">
      <c r="C1437" s="138"/>
      <c r="D1437" s="139"/>
      <c r="F1437" s="140"/>
      <c r="G1437" s="140"/>
      <c r="H1437" s="140"/>
      <c r="I1437" s="140"/>
      <c r="J1437" s="140"/>
    </row>
    <row r="1438" spans="3:10" s="135" customFormat="1" x14ac:dyDescent="0.25">
      <c r="C1438" s="138"/>
      <c r="D1438" s="139"/>
      <c r="F1438" s="140"/>
      <c r="G1438" s="140"/>
      <c r="H1438" s="140"/>
      <c r="I1438" s="140"/>
      <c r="J1438" s="140"/>
    </row>
    <row r="1439" spans="3:10" s="135" customFormat="1" x14ac:dyDescent="0.25">
      <c r="C1439" s="138"/>
      <c r="D1439" s="139"/>
      <c r="F1439" s="140"/>
      <c r="G1439" s="140"/>
      <c r="H1439" s="140"/>
      <c r="I1439" s="140"/>
      <c r="J1439" s="140"/>
    </row>
    <row r="1440" spans="3:10" s="135" customFormat="1" x14ac:dyDescent="0.25">
      <c r="C1440" s="138"/>
      <c r="D1440" s="139"/>
      <c r="F1440" s="140"/>
      <c r="G1440" s="140"/>
      <c r="H1440" s="140"/>
      <c r="I1440" s="140"/>
      <c r="J1440" s="140"/>
    </row>
    <row r="1441" spans="3:10" s="135" customFormat="1" x14ac:dyDescent="0.25">
      <c r="C1441" s="138"/>
      <c r="D1441" s="139"/>
      <c r="F1441" s="140"/>
      <c r="G1441" s="140"/>
      <c r="H1441" s="140"/>
      <c r="I1441" s="140"/>
      <c r="J1441" s="140"/>
    </row>
    <row r="1442" spans="3:10" s="135" customFormat="1" x14ac:dyDescent="0.25">
      <c r="C1442" s="138"/>
      <c r="D1442" s="139"/>
      <c r="F1442" s="140"/>
      <c r="G1442" s="140"/>
      <c r="H1442" s="140"/>
      <c r="I1442" s="140"/>
      <c r="J1442" s="140"/>
    </row>
    <row r="1443" spans="3:10" s="135" customFormat="1" x14ac:dyDescent="0.25">
      <c r="C1443" s="138"/>
      <c r="D1443" s="139"/>
      <c r="F1443" s="140"/>
      <c r="G1443" s="140"/>
      <c r="H1443" s="140"/>
      <c r="I1443" s="140"/>
      <c r="J1443" s="140"/>
    </row>
    <row r="1444" spans="3:10" s="135" customFormat="1" x14ac:dyDescent="0.25">
      <c r="C1444" s="138"/>
      <c r="D1444" s="139"/>
      <c r="F1444" s="140"/>
      <c r="G1444" s="140"/>
      <c r="H1444" s="140"/>
      <c r="I1444" s="140"/>
      <c r="J1444" s="140"/>
    </row>
    <row r="1445" spans="3:10" s="135" customFormat="1" x14ac:dyDescent="0.25">
      <c r="C1445" s="138"/>
      <c r="D1445" s="139"/>
      <c r="F1445" s="140"/>
      <c r="G1445" s="140"/>
      <c r="H1445" s="140"/>
      <c r="I1445" s="140"/>
      <c r="J1445" s="140"/>
    </row>
    <row r="1446" spans="3:10" s="135" customFormat="1" x14ac:dyDescent="0.25">
      <c r="C1446" s="138"/>
      <c r="D1446" s="139"/>
      <c r="F1446" s="140"/>
      <c r="G1446" s="140"/>
      <c r="H1446" s="140"/>
      <c r="I1446" s="140"/>
      <c r="J1446" s="140"/>
    </row>
    <row r="1447" spans="3:10" s="135" customFormat="1" x14ac:dyDescent="0.25">
      <c r="C1447" s="138"/>
      <c r="D1447" s="139"/>
      <c r="F1447" s="140"/>
      <c r="G1447" s="140"/>
      <c r="H1447" s="140"/>
      <c r="I1447" s="140"/>
      <c r="J1447" s="140"/>
    </row>
    <row r="1448" spans="3:10" s="135" customFormat="1" x14ac:dyDescent="0.25">
      <c r="C1448" s="138"/>
      <c r="D1448" s="139"/>
      <c r="F1448" s="140"/>
      <c r="G1448" s="140"/>
      <c r="H1448" s="140"/>
      <c r="I1448" s="140"/>
      <c r="J1448" s="140"/>
    </row>
    <row r="1449" spans="3:10" s="135" customFormat="1" x14ac:dyDescent="0.25">
      <c r="C1449" s="138"/>
      <c r="D1449" s="139"/>
      <c r="F1449" s="140"/>
      <c r="G1449" s="140"/>
      <c r="H1449" s="140"/>
      <c r="I1449" s="140"/>
      <c r="J1449" s="140"/>
    </row>
    <row r="1450" spans="3:10" s="135" customFormat="1" x14ac:dyDescent="0.25">
      <c r="C1450" s="138"/>
      <c r="D1450" s="139"/>
      <c r="F1450" s="140"/>
      <c r="G1450" s="140"/>
      <c r="H1450" s="140"/>
      <c r="I1450" s="140"/>
      <c r="J1450" s="140"/>
    </row>
    <row r="1451" spans="3:10" s="135" customFormat="1" x14ac:dyDescent="0.25">
      <c r="C1451" s="138"/>
      <c r="D1451" s="139"/>
      <c r="F1451" s="140"/>
      <c r="G1451" s="140"/>
      <c r="H1451" s="140"/>
      <c r="I1451" s="140"/>
      <c r="J1451" s="140"/>
    </row>
    <row r="1452" spans="3:10" s="135" customFormat="1" x14ac:dyDescent="0.25">
      <c r="C1452" s="138"/>
      <c r="D1452" s="139"/>
      <c r="F1452" s="140"/>
      <c r="G1452" s="140"/>
      <c r="H1452" s="140"/>
      <c r="I1452" s="140"/>
      <c r="J1452" s="140"/>
    </row>
    <row r="1453" spans="3:10" s="135" customFormat="1" x14ac:dyDescent="0.25">
      <c r="C1453" s="138"/>
      <c r="D1453" s="139"/>
      <c r="F1453" s="140"/>
      <c r="G1453" s="140"/>
      <c r="H1453" s="140"/>
      <c r="I1453" s="140"/>
      <c r="J1453" s="140"/>
    </row>
    <row r="1454" spans="3:10" s="135" customFormat="1" x14ac:dyDescent="0.25">
      <c r="C1454" s="138"/>
      <c r="D1454" s="139"/>
      <c r="F1454" s="140"/>
      <c r="G1454" s="140"/>
      <c r="H1454" s="140"/>
      <c r="I1454" s="140"/>
      <c r="J1454" s="140"/>
    </row>
    <row r="1455" spans="3:10" s="135" customFormat="1" x14ac:dyDescent="0.25">
      <c r="C1455" s="138"/>
      <c r="D1455" s="139"/>
      <c r="F1455" s="140"/>
      <c r="G1455" s="140"/>
      <c r="H1455" s="140"/>
      <c r="I1455" s="140"/>
      <c r="J1455" s="140"/>
    </row>
    <row r="1456" spans="3:10" s="135" customFormat="1" x14ac:dyDescent="0.25">
      <c r="C1456" s="138"/>
      <c r="D1456" s="139"/>
      <c r="F1456" s="140"/>
      <c r="G1456" s="140"/>
      <c r="H1456" s="140"/>
      <c r="I1456" s="140"/>
      <c r="J1456" s="140"/>
    </row>
    <row r="1457" spans="3:10" s="135" customFormat="1" x14ac:dyDescent="0.25">
      <c r="C1457" s="138"/>
      <c r="D1457" s="139"/>
      <c r="F1457" s="140"/>
      <c r="G1457" s="140"/>
      <c r="H1457" s="140"/>
      <c r="I1457" s="140"/>
      <c r="J1457" s="140"/>
    </row>
    <row r="1458" spans="3:10" s="135" customFormat="1" x14ac:dyDescent="0.25">
      <c r="C1458" s="138"/>
      <c r="D1458" s="139"/>
      <c r="F1458" s="140"/>
      <c r="G1458" s="140"/>
      <c r="H1458" s="140"/>
      <c r="I1458" s="140"/>
      <c r="J1458" s="140"/>
    </row>
    <row r="1459" spans="3:10" s="135" customFormat="1" x14ac:dyDescent="0.25">
      <c r="C1459" s="138"/>
      <c r="D1459" s="139"/>
      <c r="F1459" s="140"/>
      <c r="G1459" s="140"/>
      <c r="H1459" s="140"/>
      <c r="I1459" s="140"/>
      <c r="J1459" s="140"/>
    </row>
    <row r="1460" spans="3:10" s="135" customFormat="1" x14ac:dyDescent="0.25">
      <c r="C1460" s="138"/>
      <c r="D1460" s="139"/>
      <c r="F1460" s="140"/>
      <c r="G1460" s="140"/>
      <c r="H1460" s="140"/>
      <c r="I1460" s="140"/>
      <c r="J1460" s="140"/>
    </row>
    <row r="1461" spans="3:10" s="135" customFormat="1" x14ac:dyDescent="0.25">
      <c r="C1461" s="138"/>
      <c r="D1461" s="139"/>
      <c r="F1461" s="140"/>
      <c r="G1461" s="140"/>
      <c r="H1461" s="140"/>
      <c r="I1461" s="140"/>
      <c r="J1461" s="140"/>
    </row>
    <row r="1462" spans="3:10" s="135" customFormat="1" x14ac:dyDescent="0.25">
      <c r="C1462" s="138"/>
      <c r="D1462" s="139"/>
      <c r="F1462" s="140"/>
      <c r="G1462" s="140"/>
      <c r="H1462" s="140"/>
      <c r="I1462" s="140"/>
      <c r="J1462" s="140"/>
    </row>
    <row r="1463" spans="3:10" s="135" customFormat="1" x14ac:dyDescent="0.25">
      <c r="C1463" s="138"/>
      <c r="D1463" s="139"/>
      <c r="F1463" s="140"/>
      <c r="G1463" s="140"/>
      <c r="H1463" s="140"/>
      <c r="I1463" s="140"/>
      <c r="J1463" s="140"/>
    </row>
    <row r="1464" spans="3:10" s="135" customFormat="1" x14ac:dyDescent="0.25">
      <c r="C1464" s="138"/>
      <c r="D1464" s="139"/>
      <c r="F1464" s="140"/>
      <c r="G1464" s="140"/>
      <c r="H1464" s="140"/>
      <c r="I1464" s="140"/>
      <c r="J1464" s="140"/>
    </row>
    <row r="1465" spans="3:10" s="135" customFormat="1" x14ac:dyDescent="0.25">
      <c r="C1465" s="138"/>
      <c r="D1465" s="139"/>
      <c r="F1465" s="140"/>
      <c r="G1465" s="140"/>
      <c r="H1465" s="140"/>
      <c r="I1465" s="140"/>
      <c r="J1465" s="140"/>
    </row>
    <row r="1466" spans="3:10" s="135" customFormat="1" x14ac:dyDescent="0.25">
      <c r="C1466" s="138"/>
      <c r="D1466" s="139"/>
      <c r="F1466" s="140"/>
      <c r="G1466" s="140"/>
      <c r="H1466" s="140"/>
      <c r="I1466" s="140"/>
      <c r="J1466" s="140"/>
    </row>
    <row r="1467" spans="3:10" s="135" customFormat="1" x14ac:dyDescent="0.25">
      <c r="C1467" s="138"/>
      <c r="D1467" s="139"/>
      <c r="F1467" s="140"/>
      <c r="G1467" s="140"/>
      <c r="H1467" s="140"/>
      <c r="I1467" s="140"/>
      <c r="J1467" s="140"/>
    </row>
    <row r="1468" spans="3:10" s="135" customFormat="1" x14ac:dyDescent="0.25">
      <c r="C1468" s="138"/>
      <c r="D1468" s="139"/>
      <c r="F1468" s="140"/>
      <c r="G1468" s="140"/>
      <c r="H1468" s="140"/>
      <c r="I1468" s="140"/>
      <c r="J1468" s="140"/>
    </row>
    <row r="1469" spans="3:10" s="135" customFormat="1" x14ac:dyDescent="0.25">
      <c r="C1469" s="138"/>
      <c r="D1469" s="139"/>
      <c r="F1469" s="140"/>
      <c r="G1469" s="140"/>
      <c r="H1469" s="140"/>
      <c r="I1469" s="140"/>
      <c r="J1469" s="140"/>
    </row>
    <row r="1470" spans="3:10" s="135" customFormat="1" x14ac:dyDescent="0.25">
      <c r="C1470" s="138"/>
      <c r="D1470" s="139"/>
      <c r="F1470" s="140"/>
      <c r="G1470" s="140"/>
      <c r="H1470" s="140"/>
      <c r="I1470" s="140"/>
      <c r="J1470" s="140"/>
    </row>
    <row r="1471" spans="3:10" s="135" customFormat="1" x14ac:dyDescent="0.25">
      <c r="C1471" s="138"/>
      <c r="D1471" s="139"/>
      <c r="F1471" s="140"/>
      <c r="G1471" s="140"/>
      <c r="H1471" s="140"/>
      <c r="I1471" s="140"/>
      <c r="J1471" s="140"/>
    </row>
    <row r="1472" spans="3:10" s="135" customFormat="1" x14ac:dyDescent="0.25">
      <c r="C1472" s="138"/>
      <c r="D1472" s="139"/>
      <c r="F1472" s="140"/>
      <c r="G1472" s="140"/>
      <c r="H1472" s="140"/>
      <c r="I1472" s="140"/>
      <c r="J1472" s="140"/>
    </row>
    <row r="1473" spans="3:10" s="135" customFormat="1" x14ac:dyDescent="0.25">
      <c r="C1473" s="138"/>
      <c r="D1473" s="139"/>
      <c r="F1473" s="140"/>
      <c r="G1473" s="140"/>
      <c r="H1473" s="140"/>
      <c r="I1473" s="140"/>
      <c r="J1473" s="140"/>
    </row>
    <row r="1474" spans="3:10" s="135" customFormat="1" x14ac:dyDescent="0.25">
      <c r="C1474" s="138"/>
      <c r="D1474" s="139"/>
      <c r="F1474" s="140"/>
      <c r="G1474" s="140"/>
      <c r="H1474" s="140"/>
      <c r="I1474" s="140"/>
      <c r="J1474" s="140"/>
    </row>
    <row r="1475" spans="3:10" s="135" customFormat="1" x14ac:dyDescent="0.25">
      <c r="C1475" s="138"/>
      <c r="D1475" s="139"/>
      <c r="F1475" s="140"/>
      <c r="G1475" s="140"/>
      <c r="H1475" s="140"/>
      <c r="I1475" s="140"/>
      <c r="J1475" s="140"/>
    </row>
    <row r="1476" spans="3:10" s="135" customFormat="1" x14ac:dyDescent="0.25">
      <c r="C1476" s="138"/>
      <c r="D1476" s="139"/>
      <c r="F1476" s="140"/>
      <c r="G1476" s="140"/>
      <c r="H1476" s="140"/>
      <c r="I1476" s="140"/>
      <c r="J1476" s="140"/>
    </row>
    <row r="1477" spans="3:10" s="135" customFormat="1" x14ac:dyDescent="0.25">
      <c r="C1477" s="138"/>
      <c r="D1477" s="139"/>
      <c r="F1477" s="140"/>
      <c r="G1477" s="140"/>
      <c r="H1477" s="140"/>
      <c r="I1477" s="140"/>
      <c r="J1477" s="140"/>
    </row>
    <row r="1478" spans="3:10" s="135" customFormat="1" x14ac:dyDescent="0.25">
      <c r="C1478" s="138"/>
      <c r="D1478" s="139"/>
      <c r="F1478" s="140"/>
      <c r="G1478" s="140"/>
      <c r="H1478" s="140"/>
      <c r="I1478" s="140"/>
      <c r="J1478" s="140"/>
    </row>
    <row r="1479" spans="3:10" s="135" customFormat="1" x14ac:dyDescent="0.25">
      <c r="C1479" s="138"/>
      <c r="D1479" s="139"/>
      <c r="F1479" s="140"/>
      <c r="G1479" s="140"/>
      <c r="H1479" s="140"/>
      <c r="I1479" s="140"/>
      <c r="J1479" s="140"/>
    </row>
    <row r="1480" spans="3:10" s="135" customFormat="1" x14ac:dyDescent="0.25">
      <c r="C1480" s="138"/>
      <c r="D1480" s="139"/>
      <c r="F1480" s="140"/>
      <c r="G1480" s="140"/>
      <c r="H1480" s="140"/>
      <c r="I1480" s="140"/>
      <c r="J1480" s="140"/>
    </row>
    <row r="1481" spans="3:10" s="135" customFormat="1" x14ac:dyDescent="0.25">
      <c r="C1481" s="138"/>
      <c r="D1481" s="139"/>
      <c r="F1481" s="140"/>
      <c r="G1481" s="140"/>
      <c r="H1481" s="140"/>
      <c r="I1481" s="140"/>
      <c r="J1481" s="140"/>
    </row>
    <row r="1482" spans="3:10" s="135" customFormat="1" x14ac:dyDescent="0.25">
      <c r="C1482" s="138"/>
      <c r="D1482" s="139"/>
      <c r="F1482" s="140"/>
      <c r="G1482" s="140"/>
      <c r="H1482" s="140"/>
      <c r="I1482" s="140"/>
      <c r="J1482" s="140"/>
    </row>
    <row r="1483" spans="3:10" s="135" customFormat="1" x14ac:dyDescent="0.25">
      <c r="C1483" s="138"/>
      <c r="D1483" s="139"/>
      <c r="F1483" s="140"/>
      <c r="G1483" s="140"/>
      <c r="H1483" s="140"/>
      <c r="I1483" s="140"/>
      <c r="J1483" s="140"/>
    </row>
    <row r="1484" spans="3:10" s="135" customFormat="1" x14ac:dyDescent="0.25">
      <c r="C1484" s="138"/>
      <c r="D1484" s="139"/>
      <c r="F1484" s="140"/>
      <c r="G1484" s="140"/>
      <c r="H1484" s="140"/>
      <c r="I1484" s="140"/>
      <c r="J1484" s="140"/>
    </row>
    <row r="1485" spans="3:10" s="135" customFormat="1" x14ac:dyDescent="0.25">
      <c r="C1485" s="138"/>
      <c r="D1485" s="139"/>
      <c r="F1485" s="140"/>
      <c r="G1485" s="140"/>
      <c r="H1485" s="140"/>
      <c r="I1485" s="140"/>
      <c r="J1485" s="140"/>
    </row>
    <row r="1486" spans="3:10" s="135" customFormat="1" x14ac:dyDescent="0.25">
      <c r="C1486" s="138"/>
      <c r="D1486" s="139"/>
      <c r="F1486" s="140"/>
      <c r="G1486" s="140"/>
      <c r="H1486" s="140"/>
      <c r="I1486" s="140"/>
      <c r="J1486" s="140"/>
    </row>
    <row r="1487" spans="3:10" s="135" customFormat="1" x14ac:dyDescent="0.25">
      <c r="C1487" s="138"/>
      <c r="D1487" s="139"/>
      <c r="F1487" s="140"/>
      <c r="G1487" s="140"/>
      <c r="H1487" s="140"/>
      <c r="I1487" s="140"/>
      <c r="J1487" s="140"/>
    </row>
    <row r="1488" spans="3:10" s="135" customFormat="1" x14ac:dyDescent="0.25">
      <c r="C1488" s="138"/>
      <c r="D1488" s="139"/>
      <c r="F1488" s="140"/>
      <c r="G1488" s="140"/>
      <c r="H1488" s="140"/>
      <c r="I1488" s="140"/>
      <c r="J1488" s="140"/>
    </row>
    <row r="1489" spans="3:10" s="135" customFormat="1" x14ac:dyDescent="0.25">
      <c r="C1489" s="138"/>
      <c r="D1489" s="139"/>
      <c r="F1489" s="140"/>
      <c r="G1489" s="140"/>
      <c r="H1489" s="140"/>
      <c r="I1489" s="140"/>
      <c r="J1489" s="140"/>
    </row>
    <row r="1490" spans="3:10" s="135" customFormat="1" x14ac:dyDescent="0.25">
      <c r="C1490" s="138"/>
      <c r="D1490" s="139"/>
      <c r="F1490" s="140"/>
      <c r="G1490" s="140"/>
      <c r="H1490" s="140"/>
      <c r="I1490" s="140"/>
      <c r="J1490" s="140"/>
    </row>
    <row r="1491" spans="3:10" s="135" customFormat="1" x14ac:dyDescent="0.25">
      <c r="C1491" s="138"/>
      <c r="D1491" s="139"/>
      <c r="F1491" s="140"/>
      <c r="G1491" s="140"/>
      <c r="H1491" s="140"/>
      <c r="I1491" s="140"/>
      <c r="J1491" s="140"/>
    </row>
    <row r="1492" spans="3:10" s="135" customFormat="1" x14ac:dyDescent="0.25">
      <c r="C1492" s="138"/>
      <c r="D1492" s="139"/>
      <c r="F1492" s="140"/>
      <c r="G1492" s="140"/>
      <c r="H1492" s="140"/>
      <c r="I1492" s="140"/>
      <c r="J1492" s="140"/>
    </row>
    <row r="1493" spans="3:10" s="135" customFormat="1" x14ac:dyDescent="0.25">
      <c r="C1493" s="138"/>
      <c r="D1493" s="139"/>
      <c r="F1493" s="140"/>
      <c r="G1493" s="140"/>
      <c r="H1493" s="140"/>
      <c r="I1493" s="140"/>
      <c r="J1493" s="140"/>
    </row>
    <row r="1494" spans="3:10" s="135" customFormat="1" x14ac:dyDescent="0.25">
      <c r="C1494" s="138"/>
      <c r="D1494" s="139"/>
      <c r="F1494" s="140"/>
      <c r="G1494" s="140"/>
      <c r="H1494" s="140"/>
      <c r="I1494" s="140"/>
      <c r="J1494" s="140"/>
    </row>
    <row r="1495" spans="3:10" s="135" customFormat="1" x14ac:dyDescent="0.25">
      <c r="C1495" s="138"/>
      <c r="D1495" s="139"/>
      <c r="F1495" s="140"/>
      <c r="G1495" s="140"/>
      <c r="H1495" s="140"/>
      <c r="I1495" s="140"/>
      <c r="J1495" s="140"/>
    </row>
    <row r="1496" spans="3:10" s="135" customFormat="1" x14ac:dyDescent="0.25">
      <c r="C1496" s="138"/>
      <c r="D1496" s="139"/>
      <c r="F1496" s="140"/>
      <c r="G1496" s="140"/>
      <c r="H1496" s="140"/>
      <c r="I1496" s="140"/>
      <c r="J1496" s="140"/>
    </row>
    <row r="1497" spans="3:10" s="135" customFormat="1" x14ac:dyDescent="0.25">
      <c r="C1497" s="138"/>
      <c r="D1497" s="139"/>
      <c r="F1497" s="140"/>
      <c r="G1497" s="140"/>
      <c r="H1497" s="140"/>
      <c r="I1497" s="140"/>
      <c r="J1497" s="140"/>
    </row>
    <row r="1498" spans="3:10" s="135" customFormat="1" x14ac:dyDescent="0.25">
      <c r="C1498" s="138"/>
      <c r="D1498" s="139"/>
      <c r="F1498" s="140"/>
      <c r="G1498" s="140"/>
      <c r="H1498" s="140"/>
      <c r="I1498" s="140"/>
      <c r="J1498" s="140"/>
    </row>
    <row r="1499" spans="3:10" s="135" customFormat="1" x14ac:dyDescent="0.25">
      <c r="C1499" s="138"/>
      <c r="D1499" s="139"/>
      <c r="F1499" s="140"/>
      <c r="G1499" s="140"/>
      <c r="H1499" s="140"/>
      <c r="I1499" s="140"/>
      <c r="J1499" s="140"/>
    </row>
    <row r="1500" spans="3:10" s="135" customFormat="1" x14ac:dyDescent="0.25">
      <c r="C1500" s="138"/>
      <c r="D1500" s="139"/>
      <c r="F1500" s="140"/>
      <c r="G1500" s="140"/>
      <c r="H1500" s="140"/>
      <c r="I1500" s="140"/>
      <c r="J1500" s="140"/>
    </row>
    <row r="1501" spans="3:10" s="135" customFormat="1" x14ac:dyDescent="0.25">
      <c r="C1501" s="138"/>
      <c r="D1501" s="139"/>
      <c r="F1501" s="140"/>
      <c r="G1501" s="140"/>
      <c r="H1501" s="140"/>
      <c r="I1501" s="140"/>
      <c r="J1501" s="140"/>
    </row>
    <row r="1502" spans="3:10" s="135" customFormat="1" x14ac:dyDescent="0.25">
      <c r="C1502" s="138"/>
      <c r="D1502" s="139"/>
      <c r="F1502" s="140"/>
      <c r="G1502" s="140"/>
      <c r="H1502" s="140"/>
      <c r="I1502" s="140"/>
      <c r="J1502" s="140"/>
    </row>
    <row r="1503" spans="3:10" s="135" customFormat="1" x14ac:dyDescent="0.25">
      <c r="C1503" s="138"/>
      <c r="D1503" s="139"/>
      <c r="F1503" s="140"/>
      <c r="G1503" s="140"/>
      <c r="H1503" s="140"/>
      <c r="I1503" s="140"/>
      <c r="J1503" s="140"/>
    </row>
    <row r="1504" spans="3:10" s="135" customFormat="1" x14ac:dyDescent="0.25">
      <c r="C1504" s="138"/>
      <c r="D1504" s="139"/>
      <c r="F1504" s="140"/>
      <c r="G1504" s="140"/>
      <c r="H1504" s="140"/>
      <c r="I1504" s="140"/>
      <c r="J1504" s="140"/>
    </row>
    <row r="1505" spans="3:10" s="135" customFormat="1" x14ac:dyDescent="0.25">
      <c r="C1505" s="138"/>
      <c r="D1505" s="139"/>
      <c r="F1505" s="140"/>
      <c r="G1505" s="140"/>
      <c r="H1505" s="140"/>
      <c r="I1505" s="140"/>
      <c r="J1505" s="140"/>
    </row>
    <row r="1506" spans="3:10" s="135" customFormat="1" x14ac:dyDescent="0.25">
      <c r="C1506" s="138"/>
      <c r="D1506" s="139"/>
      <c r="F1506" s="140"/>
      <c r="G1506" s="140"/>
      <c r="H1506" s="140"/>
      <c r="I1506" s="140"/>
      <c r="J1506" s="140"/>
    </row>
    <row r="1507" spans="3:10" s="135" customFormat="1" x14ac:dyDescent="0.25">
      <c r="C1507" s="138"/>
      <c r="D1507" s="139"/>
      <c r="F1507" s="140"/>
      <c r="G1507" s="140"/>
      <c r="H1507" s="140"/>
      <c r="I1507" s="140"/>
      <c r="J1507" s="140"/>
    </row>
    <row r="1508" spans="3:10" s="135" customFormat="1" x14ac:dyDescent="0.25">
      <c r="C1508" s="138"/>
      <c r="D1508" s="139"/>
      <c r="F1508" s="140"/>
      <c r="G1508" s="140"/>
      <c r="H1508" s="140"/>
      <c r="I1508" s="140"/>
      <c r="J1508" s="140"/>
    </row>
    <row r="1509" spans="3:10" s="135" customFormat="1" x14ac:dyDescent="0.25">
      <c r="C1509" s="138"/>
      <c r="D1509" s="139"/>
      <c r="F1509" s="140"/>
      <c r="G1509" s="140"/>
      <c r="H1509" s="140"/>
      <c r="I1509" s="140"/>
      <c r="J1509" s="140"/>
    </row>
    <row r="1510" spans="3:10" s="135" customFormat="1" x14ac:dyDescent="0.25">
      <c r="C1510" s="138"/>
      <c r="D1510" s="139"/>
      <c r="F1510" s="140"/>
      <c r="G1510" s="140"/>
      <c r="H1510" s="140"/>
      <c r="I1510" s="140"/>
      <c r="J1510" s="140"/>
    </row>
    <row r="1511" spans="3:10" s="135" customFormat="1" x14ac:dyDescent="0.25">
      <c r="C1511" s="138"/>
      <c r="D1511" s="139"/>
      <c r="F1511" s="140"/>
      <c r="G1511" s="140"/>
      <c r="H1511" s="140"/>
      <c r="I1511" s="140"/>
      <c r="J1511" s="140"/>
    </row>
    <row r="1512" spans="3:10" s="135" customFormat="1" x14ac:dyDescent="0.25">
      <c r="C1512" s="138"/>
      <c r="D1512" s="139"/>
      <c r="F1512" s="140"/>
      <c r="G1512" s="140"/>
      <c r="H1512" s="140"/>
      <c r="I1512" s="140"/>
      <c r="J1512" s="140"/>
    </row>
    <row r="1513" spans="3:10" s="135" customFormat="1" x14ac:dyDescent="0.25">
      <c r="C1513" s="138"/>
      <c r="D1513" s="139"/>
      <c r="F1513" s="140"/>
      <c r="G1513" s="140"/>
      <c r="H1513" s="140"/>
      <c r="I1513" s="140"/>
      <c r="J1513" s="140"/>
    </row>
    <row r="1514" spans="3:10" s="135" customFormat="1" x14ac:dyDescent="0.25">
      <c r="C1514" s="138"/>
      <c r="D1514" s="139"/>
      <c r="F1514" s="140"/>
      <c r="G1514" s="140"/>
      <c r="H1514" s="140"/>
      <c r="I1514" s="140"/>
      <c r="J1514" s="140"/>
    </row>
    <row r="1515" spans="3:10" s="135" customFormat="1" x14ac:dyDescent="0.25">
      <c r="C1515" s="138"/>
      <c r="D1515" s="139"/>
      <c r="F1515" s="140"/>
      <c r="G1515" s="140"/>
      <c r="H1515" s="140"/>
      <c r="I1515" s="140"/>
      <c r="J1515" s="140"/>
    </row>
    <row r="1516" spans="3:10" s="135" customFormat="1" x14ac:dyDescent="0.25">
      <c r="C1516" s="138"/>
      <c r="D1516" s="139"/>
      <c r="F1516" s="140"/>
      <c r="G1516" s="140"/>
      <c r="H1516" s="140"/>
      <c r="I1516" s="140"/>
      <c r="J1516" s="140"/>
    </row>
    <row r="1517" spans="3:10" s="135" customFormat="1" x14ac:dyDescent="0.25">
      <c r="C1517" s="138"/>
      <c r="D1517" s="139"/>
      <c r="F1517" s="140"/>
      <c r="G1517" s="140"/>
      <c r="H1517" s="140"/>
      <c r="I1517" s="140"/>
      <c r="J1517" s="140"/>
    </row>
    <row r="1518" spans="3:10" s="135" customFormat="1" x14ac:dyDescent="0.25">
      <c r="C1518" s="138"/>
      <c r="D1518" s="139"/>
      <c r="F1518" s="140"/>
      <c r="G1518" s="140"/>
      <c r="H1518" s="140"/>
      <c r="I1518" s="140"/>
      <c r="J1518" s="140"/>
    </row>
    <row r="1519" spans="3:10" s="135" customFormat="1" x14ac:dyDescent="0.25">
      <c r="C1519" s="138"/>
      <c r="D1519" s="139"/>
      <c r="F1519" s="140"/>
      <c r="G1519" s="140"/>
      <c r="H1519" s="140"/>
      <c r="I1519" s="140"/>
      <c r="J1519" s="140"/>
    </row>
    <row r="1520" spans="3:10" s="135" customFormat="1" x14ac:dyDescent="0.25">
      <c r="C1520" s="138"/>
      <c r="D1520" s="139"/>
      <c r="F1520" s="140"/>
      <c r="G1520" s="140"/>
      <c r="H1520" s="140"/>
      <c r="I1520" s="140"/>
      <c r="J1520" s="140"/>
    </row>
    <row r="1521" spans="3:10" s="135" customFormat="1" x14ac:dyDescent="0.25">
      <c r="C1521" s="138"/>
      <c r="D1521" s="139"/>
      <c r="F1521" s="140"/>
      <c r="G1521" s="140"/>
      <c r="H1521" s="140"/>
      <c r="I1521" s="140"/>
      <c r="J1521" s="140"/>
    </row>
    <row r="1522" spans="3:10" s="135" customFormat="1" x14ac:dyDescent="0.25">
      <c r="C1522" s="138"/>
      <c r="D1522" s="139"/>
      <c r="F1522" s="140"/>
      <c r="G1522" s="140"/>
      <c r="H1522" s="140"/>
      <c r="I1522" s="140"/>
      <c r="J1522" s="140"/>
    </row>
    <row r="1523" spans="3:10" s="135" customFormat="1" x14ac:dyDescent="0.25">
      <c r="C1523" s="138"/>
      <c r="D1523" s="139"/>
      <c r="F1523" s="140"/>
      <c r="G1523" s="140"/>
      <c r="H1523" s="140"/>
      <c r="I1523" s="140"/>
      <c r="J1523" s="140"/>
    </row>
    <row r="1524" spans="3:10" s="135" customFormat="1" x14ac:dyDescent="0.25">
      <c r="C1524" s="138"/>
      <c r="D1524" s="139"/>
      <c r="F1524" s="140"/>
      <c r="G1524" s="140"/>
      <c r="H1524" s="140"/>
      <c r="I1524" s="140"/>
      <c r="J1524" s="140"/>
    </row>
    <row r="1525" spans="3:10" s="135" customFormat="1" x14ac:dyDescent="0.25">
      <c r="C1525" s="138"/>
      <c r="D1525" s="139"/>
      <c r="F1525" s="140"/>
      <c r="G1525" s="140"/>
      <c r="H1525" s="140"/>
      <c r="I1525" s="140"/>
      <c r="J1525" s="140"/>
    </row>
    <row r="1526" spans="3:10" s="135" customFormat="1" x14ac:dyDescent="0.25">
      <c r="C1526" s="138"/>
      <c r="D1526" s="139"/>
      <c r="F1526" s="140"/>
      <c r="G1526" s="140"/>
      <c r="H1526" s="140"/>
      <c r="I1526" s="140"/>
      <c r="J1526" s="140"/>
    </row>
    <row r="1527" spans="3:10" s="135" customFormat="1" x14ac:dyDescent="0.25">
      <c r="C1527" s="138"/>
      <c r="D1527" s="139"/>
      <c r="F1527" s="140"/>
      <c r="G1527" s="140"/>
      <c r="H1527" s="140"/>
      <c r="I1527" s="140"/>
      <c r="J1527" s="140"/>
    </row>
    <row r="1528" spans="3:10" s="135" customFormat="1" x14ac:dyDescent="0.25">
      <c r="C1528" s="138"/>
      <c r="D1528" s="139"/>
      <c r="F1528" s="140"/>
      <c r="G1528" s="140"/>
      <c r="H1528" s="140"/>
      <c r="I1528" s="140"/>
      <c r="J1528" s="140"/>
    </row>
    <row r="1529" spans="3:10" s="135" customFormat="1" x14ac:dyDescent="0.25">
      <c r="C1529" s="138"/>
      <c r="D1529" s="139"/>
      <c r="F1529" s="140"/>
      <c r="G1529" s="140"/>
      <c r="H1529" s="140"/>
      <c r="I1529" s="140"/>
      <c r="J1529" s="140"/>
    </row>
    <row r="1530" spans="3:10" s="135" customFormat="1" x14ac:dyDescent="0.25">
      <c r="C1530" s="138"/>
      <c r="D1530" s="139"/>
      <c r="F1530" s="140"/>
      <c r="G1530" s="140"/>
      <c r="H1530" s="140"/>
      <c r="I1530" s="140"/>
      <c r="J1530" s="140"/>
    </row>
    <row r="1531" spans="3:10" s="135" customFormat="1" x14ac:dyDescent="0.25">
      <c r="C1531" s="138"/>
      <c r="D1531" s="139"/>
      <c r="F1531" s="140"/>
      <c r="G1531" s="140"/>
      <c r="H1531" s="140"/>
      <c r="I1531" s="140"/>
      <c r="J1531" s="140"/>
    </row>
    <row r="1532" spans="3:10" s="135" customFormat="1" x14ac:dyDescent="0.25">
      <c r="C1532" s="138"/>
      <c r="D1532" s="139"/>
      <c r="F1532" s="140"/>
      <c r="G1532" s="140"/>
      <c r="H1532" s="140"/>
      <c r="I1532" s="140"/>
      <c r="J1532" s="140"/>
    </row>
    <row r="1533" spans="3:10" s="135" customFormat="1" x14ac:dyDescent="0.25">
      <c r="C1533" s="138"/>
      <c r="D1533" s="139"/>
      <c r="F1533" s="140"/>
      <c r="G1533" s="140"/>
      <c r="H1533" s="140"/>
      <c r="I1533" s="140"/>
      <c r="J1533" s="140"/>
    </row>
    <row r="1534" spans="3:10" s="135" customFormat="1" x14ac:dyDescent="0.25">
      <c r="C1534" s="138"/>
      <c r="D1534" s="139"/>
      <c r="F1534" s="140"/>
      <c r="G1534" s="140"/>
      <c r="H1534" s="140"/>
      <c r="I1534" s="140"/>
      <c r="J1534" s="140"/>
    </row>
    <row r="1535" spans="3:10" s="135" customFormat="1" x14ac:dyDescent="0.25">
      <c r="C1535" s="138"/>
      <c r="D1535" s="139"/>
      <c r="F1535" s="140"/>
      <c r="G1535" s="140"/>
      <c r="H1535" s="140"/>
      <c r="I1535" s="140"/>
      <c r="J1535" s="140"/>
    </row>
    <row r="1536" spans="3:10" s="135" customFormat="1" x14ac:dyDescent="0.25">
      <c r="C1536" s="138"/>
      <c r="D1536" s="139"/>
      <c r="F1536" s="140"/>
      <c r="G1536" s="140"/>
      <c r="H1536" s="140"/>
      <c r="I1536" s="140"/>
      <c r="J1536" s="140"/>
    </row>
    <row r="1537" spans="3:10" s="135" customFormat="1" x14ac:dyDescent="0.25">
      <c r="C1537" s="138"/>
      <c r="D1537" s="139"/>
      <c r="F1537" s="140"/>
      <c r="G1537" s="140"/>
      <c r="H1537" s="140"/>
      <c r="I1537" s="140"/>
      <c r="J1537" s="140"/>
    </row>
    <row r="1538" spans="3:10" s="135" customFormat="1" x14ac:dyDescent="0.25">
      <c r="C1538" s="138"/>
      <c r="D1538" s="139"/>
      <c r="F1538" s="140"/>
      <c r="G1538" s="140"/>
      <c r="H1538" s="140"/>
      <c r="I1538" s="140"/>
      <c r="J1538" s="140"/>
    </row>
    <row r="1539" spans="3:10" s="135" customFormat="1" x14ac:dyDescent="0.25">
      <c r="C1539" s="138"/>
      <c r="D1539" s="139"/>
      <c r="F1539" s="140"/>
      <c r="G1539" s="140"/>
      <c r="H1539" s="140"/>
      <c r="I1539" s="140"/>
      <c r="J1539" s="140"/>
    </row>
    <row r="1540" spans="3:10" s="135" customFormat="1" x14ac:dyDescent="0.25">
      <c r="C1540" s="138"/>
      <c r="D1540" s="139"/>
      <c r="F1540" s="140"/>
      <c r="G1540" s="140"/>
      <c r="H1540" s="140"/>
      <c r="I1540" s="140"/>
      <c r="J1540" s="140"/>
    </row>
    <row r="1541" spans="3:10" s="135" customFormat="1" x14ac:dyDescent="0.25">
      <c r="C1541" s="138"/>
      <c r="D1541" s="139"/>
      <c r="F1541" s="140"/>
      <c r="G1541" s="140"/>
      <c r="H1541" s="140"/>
      <c r="I1541" s="140"/>
      <c r="J1541" s="140"/>
    </row>
    <row r="1542" spans="3:10" s="135" customFormat="1" x14ac:dyDescent="0.25">
      <c r="C1542" s="138"/>
      <c r="D1542" s="139"/>
      <c r="F1542" s="140"/>
      <c r="G1542" s="140"/>
      <c r="H1542" s="140"/>
      <c r="I1542" s="140"/>
      <c r="J1542" s="140"/>
    </row>
    <row r="1543" spans="3:10" s="135" customFormat="1" x14ac:dyDescent="0.25">
      <c r="C1543" s="138"/>
      <c r="D1543" s="139"/>
      <c r="F1543" s="140"/>
      <c r="G1543" s="140"/>
      <c r="H1543" s="140"/>
      <c r="I1543" s="140"/>
      <c r="J1543" s="140"/>
    </row>
    <row r="1544" spans="3:10" s="135" customFormat="1" x14ac:dyDescent="0.25">
      <c r="C1544" s="138"/>
      <c r="D1544" s="139"/>
      <c r="F1544" s="140"/>
      <c r="G1544" s="140"/>
      <c r="H1544" s="140"/>
      <c r="I1544" s="140"/>
      <c r="J1544" s="140"/>
    </row>
    <row r="1545" spans="3:10" s="135" customFormat="1" x14ac:dyDescent="0.25">
      <c r="C1545" s="138"/>
      <c r="D1545" s="139"/>
      <c r="F1545" s="140"/>
      <c r="G1545" s="140"/>
      <c r="H1545" s="140"/>
      <c r="I1545" s="140"/>
      <c r="J1545" s="140"/>
    </row>
    <row r="1546" spans="3:10" s="135" customFormat="1" x14ac:dyDescent="0.25">
      <c r="C1546" s="138"/>
      <c r="D1546" s="139"/>
      <c r="F1546" s="140"/>
      <c r="G1546" s="140"/>
      <c r="H1546" s="140"/>
      <c r="I1546" s="140"/>
      <c r="J1546" s="140"/>
    </row>
    <row r="1547" spans="3:10" s="135" customFormat="1" x14ac:dyDescent="0.25">
      <c r="C1547" s="138"/>
      <c r="D1547" s="139"/>
      <c r="F1547" s="140"/>
      <c r="G1547" s="140"/>
      <c r="H1547" s="140"/>
      <c r="I1547" s="140"/>
      <c r="J1547" s="140"/>
    </row>
    <row r="1548" spans="3:10" s="135" customFormat="1" x14ac:dyDescent="0.25">
      <c r="C1548" s="138"/>
      <c r="D1548" s="139"/>
      <c r="F1548" s="140"/>
      <c r="G1548" s="140"/>
      <c r="H1548" s="140"/>
      <c r="I1548" s="140"/>
      <c r="J1548" s="140"/>
    </row>
    <row r="1549" spans="3:10" s="135" customFormat="1" x14ac:dyDescent="0.25">
      <c r="C1549" s="138"/>
      <c r="D1549" s="139"/>
      <c r="F1549" s="140"/>
      <c r="G1549" s="140"/>
      <c r="H1549" s="140"/>
      <c r="I1549" s="140"/>
      <c r="J1549" s="140"/>
    </row>
    <row r="1550" spans="3:10" s="135" customFormat="1" x14ac:dyDescent="0.25">
      <c r="C1550" s="138"/>
      <c r="D1550" s="139"/>
      <c r="F1550" s="140"/>
      <c r="G1550" s="140"/>
      <c r="H1550" s="140"/>
      <c r="I1550" s="140"/>
      <c r="J1550" s="140"/>
    </row>
    <row r="1551" spans="3:10" s="135" customFormat="1" x14ac:dyDescent="0.25">
      <c r="C1551" s="138"/>
      <c r="D1551" s="139"/>
      <c r="F1551" s="140"/>
      <c r="G1551" s="140"/>
      <c r="H1551" s="140"/>
      <c r="I1551" s="140"/>
      <c r="J1551" s="140"/>
    </row>
    <row r="1552" spans="3:10" s="135" customFormat="1" x14ac:dyDescent="0.25">
      <c r="C1552" s="138"/>
      <c r="D1552" s="139"/>
      <c r="F1552" s="140"/>
      <c r="G1552" s="140"/>
      <c r="H1552" s="140"/>
      <c r="I1552" s="140"/>
      <c r="J1552" s="140"/>
    </row>
    <row r="1553" spans="3:10" s="135" customFormat="1" x14ac:dyDescent="0.25">
      <c r="C1553" s="138"/>
      <c r="D1553" s="139"/>
      <c r="F1553" s="140"/>
      <c r="G1553" s="140"/>
      <c r="H1553" s="140"/>
      <c r="I1553" s="140"/>
      <c r="J1553" s="140"/>
    </row>
    <row r="1554" spans="3:10" s="135" customFormat="1" x14ac:dyDescent="0.25">
      <c r="C1554" s="138"/>
      <c r="D1554" s="139"/>
      <c r="F1554" s="140"/>
      <c r="G1554" s="140"/>
      <c r="H1554" s="140"/>
      <c r="I1554" s="140"/>
      <c r="J1554" s="140"/>
    </row>
    <row r="1555" spans="3:10" s="135" customFormat="1" x14ac:dyDescent="0.25">
      <c r="C1555" s="138"/>
      <c r="D1555" s="139"/>
      <c r="F1555" s="140"/>
      <c r="G1555" s="140"/>
      <c r="H1555" s="140"/>
      <c r="I1555" s="140"/>
      <c r="J1555" s="140"/>
    </row>
    <row r="1556" spans="3:10" s="135" customFormat="1" x14ac:dyDescent="0.25">
      <c r="C1556" s="138"/>
      <c r="D1556" s="139"/>
      <c r="F1556" s="140"/>
      <c r="G1556" s="140"/>
      <c r="H1556" s="140"/>
      <c r="I1556" s="140"/>
      <c r="J1556" s="140"/>
    </row>
    <row r="1557" spans="3:10" s="135" customFormat="1" x14ac:dyDescent="0.25">
      <c r="C1557" s="138"/>
      <c r="D1557" s="139"/>
      <c r="F1557" s="140"/>
      <c r="G1557" s="140"/>
      <c r="H1557" s="140"/>
      <c r="I1557" s="140"/>
      <c r="J1557" s="140"/>
    </row>
    <row r="1558" spans="3:10" s="135" customFormat="1" x14ac:dyDescent="0.25">
      <c r="C1558" s="138"/>
      <c r="D1558" s="139"/>
      <c r="F1558" s="140"/>
      <c r="G1558" s="140"/>
      <c r="H1558" s="140"/>
      <c r="I1558" s="140"/>
      <c r="J1558" s="140"/>
    </row>
    <row r="1559" spans="3:10" s="135" customFormat="1" x14ac:dyDescent="0.25">
      <c r="C1559" s="138"/>
      <c r="D1559" s="139"/>
      <c r="F1559" s="140"/>
      <c r="G1559" s="140"/>
      <c r="H1559" s="140"/>
      <c r="I1559" s="140"/>
      <c r="J1559" s="140"/>
    </row>
    <row r="1560" spans="3:10" s="135" customFormat="1" x14ac:dyDescent="0.25">
      <c r="C1560" s="138"/>
      <c r="D1560" s="139"/>
      <c r="F1560" s="140"/>
      <c r="G1560" s="140"/>
      <c r="H1560" s="140"/>
      <c r="I1560" s="140"/>
      <c r="J1560" s="140"/>
    </row>
    <row r="1561" spans="3:10" s="135" customFormat="1" x14ac:dyDescent="0.25">
      <c r="C1561" s="138"/>
      <c r="D1561" s="139"/>
      <c r="F1561" s="140"/>
      <c r="G1561" s="140"/>
      <c r="H1561" s="140"/>
      <c r="I1561" s="140"/>
      <c r="J1561" s="140"/>
    </row>
    <row r="1562" spans="3:10" s="135" customFormat="1" x14ac:dyDescent="0.25">
      <c r="C1562" s="138"/>
      <c r="D1562" s="139"/>
      <c r="F1562" s="140"/>
      <c r="G1562" s="140"/>
      <c r="H1562" s="140"/>
      <c r="I1562" s="140"/>
      <c r="J1562" s="140"/>
    </row>
    <row r="1563" spans="3:10" s="135" customFormat="1" x14ac:dyDescent="0.25">
      <c r="C1563" s="138"/>
      <c r="D1563" s="139"/>
      <c r="F1563" s="140"/>
      <c r="G1563" s="140"/>
      <c r="H1563" s="140"/>
      <c r="I1563" s="140"/>
      <c r="J1563" s="140"/>
    </row>
    <row r="1564" spans="3:10" s="135" customFormat="1" x14ac:dyDescent="0.25">
      <c r="C1564" s="138"/>
      <c r="D1564" s="139"/>
      <c r="F1564" s="140"/>
      <c r="G1564" s="140"/>
      <c r="H1564" s="140"/>
      <c r="I1564" s="140"/>
      <c r="J1564" s="140"/>
    </row>
    <row r="1565" spans="3:10" s="135" customFormat="1" x14ac:dyDescent="0.25">
      <c r="C1565" s="138"/>
      <c r="D1565" s="139"/>
      <c r="F1565" s="140"/>
      <c r="G1565" s="140"/>
      <c r="H1565" s="140"/>
      <c r="I1565" s="140"/>
      <c r="J1565" s="140"/>
    </row>
    <row r="1566" spans="3:10" s="135" customFormat="1" x14ac:dyDescent="0.25">
      <c r="C1566" s="138"/>
      <c r="D1566" s="139"/>
      <c r="F1566" s="140"/>
      <c r="G1566" s="140"/>
      <c r="H1566" s="140"/>
      <c r="I1566" s="140"/>
      <c r="J1566" s="140"/>
    </row>
    <row r="1567" spans="3:10" s="135" customFormat="1" x14ac:dyDescent="0.25">
      <c r="C1567" s="138"/>
      <c r="D1567" s="139"/>
      <c r="F1567" s="140"/>
      <c r="G1567" s="140"/>
      <c r="H1567" s="140"/>
      <c r="I1567" s="140"/>
      <c r="J1567" s="140"/>
    </row>
    <row r="1568" spans="3:10" s="135" customFormat="1" x14ac:dyDescent="0.25">
      <c r="C1568" s="138"/>
      <c r="D1568" s="139"/>
      <c r="F1568" s="140"/>
      <c r="G1568" s="140"/>
      <c r="H1568" s="140"/>
      <c r="I1568" s="140"/>
      <c r="J1568" s="140"/>
    </row>
    <row r="1569" spans="3:10" s="135" customFormat="1" x14ac:dyDescent="0.25">
      <c r="C1569" s="138"/>
      <c r="D1569" s="139"/>
      <c r="F1569" s="140"/>
      <c r="G1569" s="140"/>
      <c r="H1569" s="140"/>
      <c r="I1569" s="140"/>
      <c r="J1569" s="140"/>
    </row>
    <row r="1570" spans="3:10" s="135" customFormat="1" x14ac:dyDescent="0.25">
      <c r="C1570" s="138"/>
      <c r="D1570" s="139"/>
      <c r="F1570" s="140"/>
      <c r="G1570" s="140"/>
      <c r="H1570" s="140"/>
      <c r="I1570" s="140"/>
      <c r="J1570" s="140"/>
    </row>
    <row r="1571" spans="3:10" s="135" customFormat="1" x14ac:dyDescent="0.25">
      <c r="C1571" s="138"/>
      <c r="D1571" s="139"/>
      <c r="F1571" s="140"/>
      <c r="G1571" s="140"/>
      <c r="H1571" s="140"/>
      <c r="I1571" s="140"/>
      <c r="J1571" s="140"/>
    </row>
    <row r="1572" spans="3:10" s="135" customFormat="1" x14ac:dyDescent="0.25">
      <c r="C1572" s="138"/>
      <c r="D1572" s="139"/>
      <c r="F1572" s="140"/>
      <c r="G1572" s="140"/>
      <c r="H1572" s="140"/>
      <c r="I1572" s="140"/>
      <c r="J1572" s="140"/>
    </row>
    <row r="1573" spans="3:10" s="135" customFormat="1" x14ac:dyDescent="0.25">
      <c r="C1573" s="138"/>
      <c r="D1573" s="139"/>
      <c r="F1573" s="140"/>
      <c r="G1573" s="140"/>
      <c r="H1573" s="140"/>
      <c r="I1573" s="140"/>
      <c r="J1573" s="140"/>
    </row>
    <row r="1574" spans="3:10" s="135" customFormat="1" x14ac:dyDescent="0.25">
      <c r="C1574" s="138"/>
      <c r="D1574" s="139"/>
      <c r="F1574" s="140"/>
      <c r="G1574" s="140"/>
      <c r="H1574" s="140"/>
      <c r="I1574" s="140"/>
      <c r="J1574" s="140"/>
    </row>
    <row r="1575" spans="3:10" s="135" customFormat="1" x14ac:dyDescent="0.25">
      <c r="C1575" s="138"/>
      <c r="D1575" s="139"/>
      <c r="F1575" s="140"/>
      <c r="G1575" s="140"/>
      <c r="H1575" s="140"/>
      <c r="I1575" s="140"/>
      <c r="J1575" s="140"/>
    </row>
    <row r="1576" spans="3:10" s="135" customFormat="1" x14ac:dyDescent="0.25">
      <c r="C1576" s="138"/>
      <c r="D1576" s="139"/>
      <c r="F1576" s="140"/>
      <c r="G1576" s="140"/>
      <c r="H1576" s="140"/>
      <c r="I1576" s="140"/>
      <c r="J1576" s="140"/>
    </row>
    <row r="1577" spans="3:10" s="135" customFormat="1" x14ac:dyDescent="0.25">
      <c r="C1577" s="138"/>
      <c r="D1577" s="139"/>
      <c r="F1577" s="140"/>
      <c r="G1577" s="140"/>
      <c r="H1577" s="140"/>
      <c r="I1577" s="140"/>
      <c r="J1577" s="140"/>
    </row>
    <row r="1578" spans="3:10" s="135" customFormat="1" x14ac:dyDescent="0.25">
      <c r="C1578" s="138"/>
      <c r="D1578" s="139"/>
      <c r="F1578" s="140"/>
      <c r="G1578" s="140"/>
      <c r="H1578" s="140"/>
      <c r="I1578" s="140"/>
      <c r="J1578" s="140"/>
    </row>
    <row r="1579" spans="3:10" s="135" customFormat="1" x14ac:dyDescent="0.25">
      <c r="C1579" s="138"/>
      <c r="D1579" s="139"/>
      <c r="F1579" s="140"/>
      <c r="G1579" s="140"/>
      <c r="H1579" s="140"/>
      <c r="I1579" s="140"/>
      <c r="J1579" s="140"/>
    </row>
    <row r="1580" spans="3:10" s="135" customFormat="1" x14ac:dyDescent="0.25">
      <c r="C1580" s="138"/>
      <c r="D1580" s="139"/>
      <c r="F1580" s="140"/>
      <c r="G1580" s="140"/>
      <c r="H1580" s="140"/>
      <c r="I1580" s="140"/>
      <c r="J1580" s="140"/>
    </row>
    <row r="1581" spans="3:10" s="135" customFormat="1" x14ac:dyDescent="0.25">
      <c r="C1581" s="138"/>
      <c r="D1581" s="139"/>
      <c r="F1581" s="140"/>
      <c r="G1581" s="140"/>
      <c r="H1581" s="140"/>
      <c r="I1581" s="140"/>
      <c r="J1581" s="140"/>
    </row>
    <row r="1582" spans="3:10" s="135" customFormat="1" x14ac:dyDescent="0.25">
      <c r="C1582" s="138"/>
      <c r="D1582" s="139"/>
      <c r="F1582" s="140"/>
      <c r="G1582" s="140"/>
      <c r="H1582" s="140"/>
      <c r="I1582" s="140"/>
      <c r="J1582" s="140"/>
    </row>
    <row r="1583" spans="3:10" s="135" customFormat="1" x14ac:dyDescent="0.25">
      <c r="C1583" s="138"/>
      <c r="D1583" s="139"/>
      <c r="F1583" s="140"/>
      <c r="G1583" s="140"/>
      <c r="H1583" s="140"/>
      <c r="I1583" s="140"/>
      <c r="J1583" s="140"/>
    </row>
    <row r="1584" spans="3:10" s="135" customFormat="1" x14ac:dyDescent="0.25">
      <c r="C1584" s="138"/>
      <c r="D1584" s="139"/>
      <c r="F1584" s="140"/>
      <c r="G1584" s="140"/>
      <c r="H1584" s="140"/>
      <c r="I1584" s="140"/>
      <c r="J1584" s="140"/>
    </row>
    <row r="1585" spans="3:10" s="135" customFormat="1" x14ac:dyDescent="0.25">
      <c r="C1585" s="138"/>
      <c r="D1585" s="139"/>
      <c r="F1585" s="140"/>
      <c r="G1585" s="140"/>
      <c r="H1585" s="140"/>
      <c r="I1585" s="140"/>
      <c r="J1585" s="140"/>
    </row>
    <row r="1586" spans="3:10" s="135" customFormat="1" x14ac:dyDescent="0.25">
      <c r="C1586" s="138"/>
      <c r="D1586" s="139"/>
      <c r="F1586" s="140"/>
      <c r="G1586" s="140"/>
      <c r="H1586" s="140"/>
      <c r="I1586" s="140"/>
      <c r="J1586" s="140"/>
    </row>
    <row r="1587" spans="3:10" s="135" customFormat="1" x14ac:dyDescent="0.25">
      <c r="C1587" s="138"/>
      <c r="D1587" s="139"/>
      <c r="F1587" s="140"/>
      <c r="G1587" s="140"/>
      <c r="H1587" s="140"/>
      <c r="I1587" s="140"/>
      <c r="J1587" s="140"/>
    </row>
    <row r="1588" spans="3:10" s="135" customFormat="1" x14ac:dyDescent="0.25">
      <c r="C1588" s="138"/>
      <c r="D1588" s="139"/>
      <c r="F1588" s="140"/>
      <c r="G1588" s="140"/>
      <c r="H1588" s="140"/>
      <c r="I1588" s="140"/>
      <c r="J1588" s="140"/>
    </row>
    <row r="1589" spans="3:10" s="135" customFormat="1" x14ac:dyDescent="0.25">
      <c r="C1589" s="138"/>
      <c r="D1589" s="139"/>
      <c r="F1589" s="140"/>
      <c r="G1589" s="140"/>
      <c r="H1589" s="140"/>
      <c r="I1589" s="140"/>
      <c r="J1589" s="140"/>
    </row>
    <row r="1590" spans="3:10" s="135" customFormat="1" x14ac:dyDescent="0.25">
      <c r="C1590" s="138"/>
      <c r="D1590" s="139"/>
      <c r="F1590" s="140"/>
      <c r="G1590" s="140"/>
      <c r="H1590" s="140"/>
      <c r="I1590" s="140"/>
      <c r="J1590" s="140"/>
    </row>
    <row r="1591" spans="3:10" s="135" customFormat="1" x14ac:dyDescent="0.25">
      <c r="C1591" s="138"/>
      <c r="D1591" s="139"/>
      <c r="F1591" s="140"/>
      <c r="G1591" s="140"/>
      <c r="H1591" s="140"/>
      <c r="I1591" s="140"/>
      <c r="J1591" s="140"/>
    </row>
    <row r="1592" spans="3:10" s="135" customFormat="1" x14ac:dyDescent="0.25">
      <c r="C1592" s="138"/>
      <c r="D1592" s="139"/>
      <c r="F1592" s="140"/>
      <c r="G1592" s="140"/>
      <c r="H1592" s="140"/>
      <c r="I1592" s="140"/>
      <c r="J1592" s="140"/>
    </row>
    <row r="1593" spans="3:10" s="135" customFormat="1" x14ac:dyDescent="0.25">
      <c r="C1593" s="138"/>
      <c r="D1593" s="139"/>
      <c r="F1593" s="140"/>
      <c r="G1593" s="140"/>
      <c r="H1593" s="140"/>
      <c r="I1593" s="140"/>
      <c r="J1593" s="140"/>
    </row>
    <row r="1594" spans="3:10" s="135" customFormat="1" x14ac:dyDescent="0.25">
      <c r="C1594" s="138"/>
      <c r="D1594" s="139"/>
      <c r="F1594" s="140"/>
      <c r="G1594" s="140"/>
      <c r="H1594" s="140"/>
      <c r="I1594" s="140"/>
      <c r="J1594" s="140"/>
    </row>
    <row r="1595" spans="3:10" s="135" customFormat="1" x14ac:dyDescent="0.25">
      <c r="C1595" s="138"/>
      <c r="D1595" s="139"/>
      <c r="F1595" s="140"/>
      <c r="G1595" s="140"/>
      <c r="H1595" s="140"/>
      <c r="I1595" s="140"/>
      <c r="J1595" s="140"/>
    </row>
    <row r="1596" spans="3:10" s="135" customFormat="1" x14ac:dyDescent="0.25">
      <c r="C1596" s="138"/>
      <c r="D1596" s="139"/>
      <c r="F1596" s="140"/>
      <c r="G1596" s="140"/>
      <c r="H1596" s="140"/>
      <c r="I1596" s="140"/>
      <c r="J1596" s="140"/>
    </row>
    <row r="1597" spans="3:10" s="135" customFormat="1" x14ac:dyDescent="0.25">
      <c r="C1597" s="138"/>
      <c r="D1597" s="139"/>
      <c r="F1597" s="140"/>
      <c r="G1597" s="140"/>
      <c r="H1597" s="140"/>
      <c r="I1597" s="140"/>
      <c r="J1597" s="140"/>
    </row>
    <row r="1598" spans="3:10" s="135" customFormat="1" x14ac:dyDescent="0.25">
      <c r="C1598" s="138"/>
      <c r="D1598" s="139"/>
      <c r="F1598" s="140"/>
      <c r="G1598" s="140"/>
      <c r="H1598" s="140"/>
      <c r="I1598" s="140"/>
      <c r="J1598" s="140"/>
    </row>
    <row r="1599" spans="3:10" s="135" customFormat="1" x14ac:dyDescent="0.25">
      <c r="C1599" s="138"/>
      <c r="D1599" s="139"/>
      <c r="F1599" s="140"/>
      <c r="G1599" s="140"/>
      <c r="H1599" s="140"/>
      <c r="I1599" s="140"/>
      <c r="J1599" s="140"/>
    </row>
    <row r="1600" spans="3:10" s="135" customFormat="1" x14ac:dyDescent="0.25">
      <c r="C1600" s="138"/>
      <c r="D1600" s="139"/>
      <c r="F1600" s="140"/>
      <c r="G1600" s="140"/>
      <c r="H1600" s="140"/>
      <c r="I1600" s="140"/>
      <c r="J1600" s="140"/>
    </row>
    <row r="1601" spans="3:10" s="135" customFormat="1" x14ac:dyDescent="0.25">
      <c r="C1601" s="138"/>
      <c r="D1601" s="139"/>
      <c r="F1601" s="140"/>
      <c r="G1601" s="140"/>
      <c r="H1601" s="140"/>
      <c r="I1601" s="140"/>
      <c r="J1601" s="140"/>
    </row>
    <row r="1602" spans="3:10" s="135" customFormat="1" x14ac:dyDescent="0.25">
      <c r="C1602" s="138"/>
      <c r="D1602" s="139"/>
      <c r="F1602" s="140"/>
      <c r="G1602" s="140"/>
      <c r="H1602" s="140"/>
      <c r="I1602" s="140"/>
      <c r="J1602" s="140"/>
    </row>
    <row r="1603" spans="3:10" s="135" customFormat="1" x14ac:dyDescent="0.25">
      <c r="C1603" s="138"/>
      <c r="D1603" s="139"/>
      <c r="F1603" s="140"/>
      <c r="G1603" s="140"/>
      <c r="H1603" s="140"/>
      <c r="I1603" s="140"/>
      <c r="J1603" s="140"/>
    </row>
    <row r="1604" spans="3:10" s="135" customFormat="1" x14ac:dyDescent="0.25">
      <c r="C1604" s="138"/>
      <c r="D1604" s="139"/>
      <c r="F1604" s="140"/>
      <c r="G1604" s="140"/>
      <c r="H1604" s="140"/>
      <c r="I1604" s="140"/>
      <c r="J1604" s="140"/>
    </row>
    <row r="1605" spans="3:10" s="135" customFormat="1" x14ac:dyDescent="0.25">
      <c r="C1605" s="138"/>
      <c r="D1605" s="139"/>
      <c r="F1605" s="140"/>
      <c r="G1605" s="140"/>
      <c r="H1605" s="140"/>
      <c r="I1605" s="140"/>
      <c r="J1605" s="140"/>
    </row>
    <row r="1606" spans="3:10" s="135" customFormat="1" x14ac:dyDescent="0.25">
      <c r="C1606" s="138"/>
      <c r="D1606" s="139"/>
      <c r="F1606" s="140"/>
      <c r="G1606" s="140"/>
      <c r="H1606" s="140"/>
      <c r="I1606" s="140"/>
      <c r="J1606" s="140"/>
    </row>
    <row r="1607" spans="3:10" s="135" customFormat="1" x14ac:dyDescent="0.25">
      <c r="C1607" s="138"/>
      <c r="D1607" s="139"/>
      <c r="F1607" s="140"/>
      <c r="G1607" s="140"/>
      <c r="H1607" s="140"/>
      <c r="I1607" s="140"/>
      <c r="J1607" s="140"/>
    </row>
    <row r="1608" spans="3:10" s="135" customFormat="1" x14ac:dyDescent="0.25">
      <c r="C1608" s="138"/>
      <c r="D1608" s="139"/>
      <c r="F1608" s="140"/>
      <c r="G1608" s="140"/>
      <c r="H1608" s="140"/>
      <c r="I1608" s="140"/>
      <c r="J1608" s="140"/>
    </row>
    <row r="1609" spans="3:10" s="135" customFormat="1" x14ac:dyDescent="0.25">
      <c r="C1609" s="138"/>
      <c r="D1609" s="139"/>
      <c r="F1609" s="140"/>
      <c r="G1609" s="140"/>
      <c r="H1609" s="140"/>
      <c r="I1609" s="140"/>
      <c r="J1609" s="140"/>
    </row>
    <row r="1610" spans="3:10" s="135" customFormat="1" x14ac:dyDescent="0.25">
      <c r="C1610" s="138"/>
      <c r="D1610" s="139"/>
      <c r="F1610" s="140"/>
      <c r="G1610" s="140"/>
      <c r="H1610" s="140"/>
      <c r="I1610" s="140"/>
      <c r="J1610" s="140"/>
    </row>
    <row r="1611" spans="3:10" s="135" customFormat="1" x14ac:dyDescent="0.25">
      <c r="C1611" s="138"/>
      <c r="D1611" s="139"/>
      <c r="F1611" s="140"/>
      <c r="G1611" s="140"/>
      <c r="H1611" s="140"/>
      <c r="I1611" s="140"/>
      <c r="J1611" s="140"/>
    </row>
    <row r="1612" spans="3:10" s="135" customFormat="1" x14ac:dyDescent="0.25">
      <c r="C1612" s="138"/>
      <c r="D1612" s="139"/>
      <c r="F1612" s="140"/>
      <c r="G1612" s="140"/>
      <c r="H1612" s="140"/>
      <c r="I1612" s="140"/>
      <c r="J1612" s="140"/>
    </row>
    <row r="1613" spans="3:10" s="135" customFormat="1" x14ac:dyDescent="0.25">
      <c r="C1613" s="138"/>
      <c r="D1613" s="139"/>
      <c r="F1613" s="140"/>
      <c r="G1613" s="140"/>
      <c r="H1613" s="140"/>
      <c r="I1613" s="140"/>
      <c r="J1613" s="140"/>
    </row>
    <row r="1614" spans="3:10" s="135" customFormat="1" x14ac:dyDescent="0.25">
      <c r="C1614" s="138"/>
      <c r="D1614" s="139"/>
      <c r="F1614" s="140"/>
      <c r="G1614" s="140"/>
      <c r="H1614" s="140"/>
      <c r="I1614" s="140"/>
      <c r="J1614" s="140"/>
    </row>
    <row r="1615" spans="3:10" s="135" customFormat="1" x14ac:dyDescent="0.25">
      <c r="C1615" s="138"/>
      <c r="D1615" s="139"/>
      <c r="F1615" s="140"/>
      <c r="G1615" s="140"/>
      <c r="H1615" s="140"/>
      <c r="I1615" s="140"/>
      <c r="J1615" s="140"/>
    </row>
    <row r="1616" spans="3:10" s="135" customFormat="1" x14ac:dyDescent="0.25">
      <c r="C1616" s="138"/>
      <c r="D1616" s="139"/>
      <c r="F1616" s="140"/>
      <c r="G1616" s="140"/>
      <c r="H1616" s="140"/>
      <c r="I1616" s="140"/>
      <c r="J1616" s="140"/>
    </row>
    <row r="1617" spans="3:10" s="135" customFormat="1" x14ac:dyDescent="0.25">
      <c r="C1617" s="138"/>
      <c r="D1617" s="139"/>
      <c r="F1617" s="140"/>
      <c r="G1617" s="140"/>
      <c r="H1617" s="140"/>
      <c r="I1617" s="140"/>
      <c r="J1617" s="140"/>
    </row>
    <row r="1618" spans="3:10" s="135" customFormat="1" x14ac:dyDescent="0.25">
      <c r="C1618" s="138"/>
      <c r="D1618" s="139"/>
      <c r="F1618" s="140"/>
      <c r="G1618" s="140"/>
      <c r="H1618" s="140"/>
      <c r="I1618" s="140"/>
      <c r="J1618" s="140"/>
    </row>
    <row r="1619" spans="3:10" s="135" customFormat="1" x14ac:dyDescent="0.25">
      <c r="C1619" s="138"/>
      <c r="D1619" s="139"/>
      <c r="F1619" s="140"/>
      <c r="G1619" s="140"/>
      <c r="H1619" s="140"/>
      <c r="I1619" s="140"/>
      <c r="J1619" s="140"/>
    </row>
    <row r="1620" spans="3:10" s="135" customFormat="1" x14ac:dyDescent="0.25">
      <c r="C1620" s="138"/>
      <c r="D1620" s="139"/>
      <c r="F1620" s="140"/>
      <c r="G1620" s="140"/>
      <c r="H1620" s="140"/>
      <c r="I1620" s="140"/>
      <c r="J1620" s="140"/>
    </row>
    <row r="1621" spans="3:10" s="135" customFormat="1" x14ac:dyDescent="0.25">
      <c r="C1621" s="138"/>
      <c r="D1621" s="139"/>
      <c r="F1621" s="140"/>
      <c r="G1621" s="140"/>
      <c r="H1621" s="140"/>
      <c r="I1621" s="140"/>
      <c r="J1621" s="140"/>
    </row>
    <row r="1622" spans="3:10" s="135" customFormat="1" x14ac:dyDescent="0.25">
      <c r="C1622" s="138"/>
      <c r="D1622" s="139"/>
      <c r="F1622" s="140"/>
      <c r="G1622" s="140"/>
      <c r="H1622" s="140"/>
      <c r="I1622" s="140"/>
      <c r="J1622" s="140"/>
    </row>
    <row r="1623" spans="3:10" s="135" customFormat="1" x14ac:dyDescent="0.25">
      <c r="C1623" s="138"/>
      <c r="D1623" s="139"/>
      <c r="F1623" s="140"/>
      <c r="G1623" s="140"/>
      <c r="H1623" s="140"/>
      <c r="I1623" s="140"/>
      <c r="J1623" s="140"/>
    </row>
    <row r="1624" spans="3:10" s="135" customFormat="1" x14ac:dyDescent="0.25">
      <c r="C1624" s="138"/>
      <c r="D1624" s="139"/>
      <c r="F1624" s="140"/>
      <c r="G1624" s="140"/>
      <c r="H1624" s="140"/>
      <c r="I1624" s="140"/>
      <c r="J1624" s="140"/>
    </row>
    <row r="1625" spans="3:10" s="135" customFormat="1" x14ac:dyDescent="0.25">
      <c r="C1625" s="138"/>
      <c r="D1625" s="139"/>
      <c r="F1625" s="140"/>
      <c r="G1625" s="140"/>
      <c r="H1625" s="140"/>
      <c r="I1625" s="140"/>
      <c r="J1625" s="140"/>
    </row>
    <row r="1626" spans="3:10" s="135" customFormat="1" x14ac:dyDescent="0.25">
      <c r="C1626" s="138"/>
      <c r="D1626" s="139"/>
      <c r="F1626" s="140"/>
      <c r="G1626" s="140"/>
      <c r="H1626" s="140"/>
      <c r="I1626" s="140"/>
      <c r="J1626" s="140"/>
    </row>
    <row r="1627" spans="3:10" s="135" customFormat="1" x14ac:dyDescent="0.25">
      <c r="C1627" s="138"/>
      <c r="D1627" s="139"/>
      <c r="F1627" s="140"/>
      <c r="G1627" s="140"/>
      <c r="H1627" s="140"/>
      <c r="I1627" s="140"/>
      <c r="J1627" s="140"/>
    </row>
    <row r="1628" spans="3:10" s="135" customFormat="1" x14ac:dyDescent="0.25">
      <c r="C1628" s="138"/>
      <c r="D1628" s="139"/>
      <c r="F1628" s="140"/>
      <c r="G1628" s="140"/>
      <c r="H1628" s="140"/>
      <c r="I1628" s="140"/>
      <c r="J1628" s="140"/>
    </row>
    <row r="1629" spans="3:10" s="135" customFormat="1" x14ac:dyDescent="0.25">
      <c r="C1629" s="138"/>
      <c r="D1629" s="139"/>
      <c r="F1629" s="140"/>
      <c r="G1629" s="140"/>
      <c r="H1629" s="140"/>
      <c r="I1629" s="140"/>
      <c r="J1629" s="140"/>
    </row>
    <row r="1630" spans="3:10" s="135" customFormat="1" x14ac:dyDescent="0.25">
      <c r="C1630" s="138"/>
      <c r="D1630" s="139"/>
      <c r="F1630" s="140"/>
      <c r="G1630" s="140"/>
      <c r="H1630" s="140"/>
      <c r="I1630" s="140"/>
      <c r="J1630" s="140"/>
    </row>
    <row r="1631" spans="3:10" s="135" customFormat="1" x14ac:dyDescent="0.25">
      <c r="C1631" s="138"/>
      <c r="D1631" s="139"/>
      <c r="F1631" s="140"/>
      <c r="G1631" s="140"/>
      <c r="H1631" s="140"/>
      <c r="I1631" s="140"/>
      <c r="J1631" s="140"/>
    </row>
    <row r="1632" spans="3:10" s="135" customFormat="1" x14ac:dyDescent="0.25">
      <c r="C1632" s="138"/>
      <c r="D1632" s="139"/>
      <c r="F1632" s="140"/>
      <c r="G1632" s="140"/>
      <c r="H1632" s="140"/>
      <c r="I1632" s="140"/>
      <c r="J1632" s="140"/>
    </row>
    <row r="1633" spans="3:10" s="135" customFormat="1" x14ac:dyDescent="0.25">
      <c r="C1633" s="138"/>
      <c r="D1633" s="139"/>
      <c r="F1633" s="140"/>
      <c r="G1633" s="140"/>
      <c r="H1633" s="140"/>
      <c r="I1633" s="140"/>
      <c r="J1633" s="140"/>
    </row>
    <row r="1634" spans="3:10" s="135" customFormat="1" x14ac:dyDescent="0.25">
      <c r="C1634" s="138"/>
      <c r="D1634" s="139"/>
      <c r="F1634" s="140"/>
      <c r="G1634" s="140"/>
      <c r="H1634" s="140"/>
      <c r="I1634" s="140"/>
      <c r="J1634" s="140"/>
    </row>
    <row r="1635" spans="3:10" s="135" customFormat="1" x14ac:dyDescent="0.25">
      <c r="C1635" s="138"/>
      <c r="D1635" s="139"/>
      <c r="F1635" s="140"/>
      <c r="G1635" s="140"/>
      <c r="H1635" s="140"/>
      <c r="I1635" s="140"/>
      <c r="J1635" s="140"/>
    </row>
    <row r="1636" spans="3:10" s="135" customFormat="1" x14ac:dyDescent="0.25">
      <c r="C1636" s="138"/>
      <c r="D1636" s="139"/>
      <c r="F1636" s="140"/>
      <c r="G1636" s="140"/>
      <c r="H1636" s="140"/>
      <c r="I1636" s="140"/>
      <c r="J1636" s="140"/>
    </row>
    <row r="1637" spans="3:10" s="135" customFormat="1" x14ac:dyDescent="0.25">
      <c r="C1637" s="138"/>
      <c r="D1637" s="139"/>
      <c r="F1637" s="140"/>
      <c r="G1637" s="140"/>
      <c r="H1637" s="140"/>
      <c r="I1637" s="140"/>
      <c r="J1637" s="140"/>
    </row>
    <row r="1638" spans="3:10" s="135" customFormat="1" x14ac:dyDescent="0.25">
      <c r="C1638" s="138"/>
      <c r="D1638" s="139"/>
      <c r="F1638" s="140"/>
      <c r="G1638" s="140"/>
      <c r="H1638" s="140"/>
      <c r="I1638" s="140"/>
      <c r="J1638" s="140"/>
    </row>
    <row r="1639" spans="3:10" s="135" customFormat="1" x14ac:dyDescent="0.25">
      <c r="C1639" s="138"/>
      <c r="D1639" s="139"/>
      <c r="F1639" s="140"/>
      <c r="G1639" s="140"/>
      <c r="H1639" s="140"/>
      <c r="I1639" s="140"/>
      <c r="J1639" s="140"/>
    </row>
    <row r="1640" spans="3:10" s="135" customFormat="1" x14ac:dyDescent="0.25">
      <c r="C1640" s="138"/>
      <c r="D1640" s="139"/>
      <c r="F1640" s="140"/>
      <c r="G1640" s="140"/>
      <c r="H1640" s="140"/>
      <c r="I1640" s="140"/>
      <c r="J1640" s="140"/>
    </row>
    <row r="1641" spans="3:10" s="135" customFormat="1" x14ac:dyDescent="0.25">
      <c r="C1641" s="138"/>
      <c r="D1641" s="139"/>
      <c r="F1641" s="140"/>
      <c r="G1641" s="140"/>
      <c r="H1641" s="140"/>
      <c r="I1641" s="140"/>
      <c r="J1641" s="140"/>
    </row>
    <row r="1642" spans="3:10" s="135" customFormat="1" x14ac:dyDescent="0.25">
      <c r="C1642" s="138"/>
      <c r="D1642" s="139"/>
      <c r="F1642" s="140"/>
      <c r="G1642" s="140"/>
      <c r="H1642" s="140"/>
      <c r="I1642" s="140"/>
      <c r="J1642" s="140"/>
    </row>
    <row r="1643" spans="3:10" s="135" customFormat="1" x14ac:dyDescent="0.25">
      <c r="C1643" s="138"/>
      <c r="D1643" s="139"/>
      <c r="F1643" s="140"/>
      <c r="G1643" s="140"/>
      <c r="H1643" s="140"/>
      <c r="I1643" s="140"/>
      <c r="J1643" s="140"/>
    </row>
    <row r="1644" spans="3:10" s="135" customFormat="1" x14ac:dyDescent="0.25">
      <c r="C1644" s="138"/>
      <c r="D1644" s="139"/>
      <c r="F1644" s="140"/>
      <c r="G1644" s="140"/>
      <c r="H1644" s="140"/>
      <c r="I1644" s="140"/>
      <c r="J1644" s="140"/>
    </row>
    <row r="1645" spans="3:10" s="135" customFormat="1" x14ac:dyDescent="0.25">
      <c r="C1645" s="138"/>
      <c r="D1645" s="139"/>
      <c r="F1645" s="140"/>
      <c r="G1645" s="140"/>
      <c r="H1645" s="140"/>
      <c r="I1645" s="140"/>
      <c r="J1645" s="140"/>
    </row>
    <row r="1646" spans="3:10" s="135" customFormat="1" x14ac:dyDescent="0.25">
      <c r="C1646" s="138"/>
      <c r="D1646" s="139"/>
      <c r="F1646" s="140"/>
      <c r="G1646" s="140"/>
      <c r="H1646" s="140"/>
      <c r="I1646" s="140"/>
      <c r="J1646" s="140"/>
    </row>
    <row r="1647" spans="3:10" s="135" customFormat="1" x14ac:dyDescent="0.25">
      <c r="C1647" s="138"/>
      <c r="D1647" s="139"/>
      <c r="F1647" s="140"/>
      <c r="G1647" s="140"/>
      <c r="H1647" s="140"/>
      <c r="I1647" s="140"/>
      <c r="J1647" s="140"/>
    </row>
    <row r="1648" spans="3:10" s="135" customFormat="1" x14ac:dyDescent="0.25">
      <c r="C1648" s="138"/>
      <c r="D1648" s="139"/>
      <c r="F1648" s="140"/>
      <c r="G1648" s="140"/>
      <c r="H1648" s="140"/>
      <c r="I1648" s="140"/>
      <c r="J1648" s="140"/>
    </row>
    <row r="1649" spans="3:10" s="135" customFormat="1" x14ac:dyDescent="0.25">
      <c r="C1649" s="138"/>
      <c r="D1649" s="139"/>
      <c r="F1649" s="140"/>
      <c r="G1649" s="140"/>
      <c r="H1649" s="140"/>
      <c r="I1649" s="140"/>
      <c r="J1649" s="140"/>
    </row>
    <row r="1650" spans="3:10" s="135" customFormat="1" x14ac:dyDescent="0.25">
      <c r="C1650" s="138"/>
      <c r="D1650" s="139"/>
      <c r="F1650" s="140"/>
      <c r="G1650" s="140"/>
      <c r="H1650" s="140"/>
      <c r="I1650" s="140"/>
      <c r="J1650" s="140"/>
    </row>
    <row r="1651" spans="3:10" s="135" customFormat="1" x14ac:dyDescent="0.25">
      <c r="C1651" s="138"/>
      <c r="D1651" s="139"/>
      <c r="F1651" s="140"/>
      <c r="G1651" s="140"/>
      <c r="H1651" s="140"/>
      <c r="I1651" s="140"/>
      <c r="J1651" s="140"/>
    </row>
    <row r="1652" spans="3:10" s="135" customFormat="1" x14ac:dyDescent="0.25">
      <c r="C1652" s="138"/>
      <c r="D1652" s="139"/>
      <c r="F1652" s="140"/>
      <c r="G1652" s="140"/>
      <c r="H1652" s="140"/>
      <c r="I1652" s="140"/>
      <c r="J1652" s="140"/>
    </row>
    <row r="1653" spans="3:10" s="135" customFormat="1" x14ac:dyDescent="0.25">
      <c r="C1653" s="138"/>
      <c r="D1653" s="139"/>
      <c r="F1653" s="140"/>
      <c r="G1653" s="140"/>
      <c r="H1653" s="140"/>
      <c r="I1653" s="140"/>
      <c r="J1653" s="140"/>
    </row>
    <row r="1654" spans="3:10" s="135" customFormat="1" x14ac:dyDescent="0.25">
      <c r="C1654" s="138"/>
      <c r="D1654" s="139"/>
      <c r="F1654" s="140"/>
      <c r="G1654" s="140"/>
      <c r="H1654" s="140"/>
      <c r="I1654" s="140"/>
      <c r="J1654" s="140"/>
    </row>
    <row r="1655" spans="3:10" s="135" customFormat="1" x14ac:dyDescent="0.25">
      <c r="C1655" s="138"/>
      <c r="D1655" s="139"/>
      <c r="F1655" s="140"/>
      <c r="G1655" s="140"/>
      <c r="H1655" s="140"/>
      <c r="I1655" s="140"/>
      <c r="J1655" s="140"/>
    </row>
    <row r="1656" spans="3:10" s="135" customFormat="1" x14ac:dyDescent="0.25">
      <c r="C1656" s="138"/>
      <c r="D1656" s="139"/>
      <c r="F1656" s="140"/>
      <c r="G1656" s="140"/>
      <c r="H1656" s="140"/>
      <c r="I1656" s="140"/>
      <c r="J1656" s="140"/>
    </row>
    <row r="1657" spans="3:10" s="135" customFormat="1" x14ac:dyDescent="0.25">
      <c r="C1657" s="138"/>
      <c r="D1657" s="139"/>
      <c r="F1657" s="140"/>
      <c r="G1657" s="140"/>
      <c r="H1657" s="140"/>
      <c r="I1657" s="140"/>
      <c r="J1657" s="140"/>
    </row>
    <row r="1658" spans="3:10" s="135" customFormat="1" x14ac:dyDescent="0.25">
      <c r="C1658" s="138"/>
      <c r="D1658" s="139"/>
      <c r="F1658" s="140"/>
      <c r="G1658" s="140"/>
      <c r="H1658" s="140"/>
      <c r="I1658" s="140"/>
      <c r="J1658" s="140"/>
    </row>
    <row r="1659" spans="3:10" s="135" customFormat="1" x14ac:dyDescent="0.25">
      <c r="C1659" s="138"/>
      <c r="D1659" s="139"/>
      <c r="F1659" s="140"/>
      <c r="G1659" s="140"/>
      <c r="H1659" s="140"/>
      <c r="I1659" s="140"/>
      <c r="J1659" s="140"/>
    </row>
    <row r="1660" spans="3:10" s="135" customFormat="1" x14ac:dyDescent="0.25">
      <c r="C1660" s="138"/>
      <c r="D1660" s="139"/>
      <c r="F1660" s="140"/>
      <c r="G1660" s="140"/>
      <c r="H1660" s="140"/>
      <c r="I1660" s="140"/>
      <c r="J1660" s="140"/>
    </row>
    <row r="1661" spans="3:10" s="135" customFormat="1" x14ac:dyDescent="0.25">
      <c r="C1661" s="138"/>
      <c r="D1661" s="139"/>
      <c r="F1661" s="140"/>
      <c r="G1661" s="140"/>
      <c r="H1661" s="140"/>
      <c r="I1661" s="140"/>
      <c r="J1661" s="140"/>
    </row>
    <row r="1662" spans="3:10" s="135" customFormat="1" x14ac:dyDescent="0.25">
      <c r="C1662" s="138"/>
      <c r="D1662" s="139"/>
      <c r="F1662" s="140"/>
      <c r="G1662" s="140"/>
      <c r="H1662" s="140"/>
      <c r="I1662" s="140"/>
      <c r="J1662" s="140"/>
    </row>
    <row r="1663" spans="3:10" s="135" customFormat="1" x14ac:dyDescent="0.25">
      <c r="C1663" s="138"/>
      <c r="D1663" s="139"/>
      <c r="F1663" s="140"/>
      <c r="G1663" s="140"/>
      <c r="H1663" s="140"/>
      <c r="I1663" s="140"/>
      <c r="J1663" s="140"/>
    </row>
    <row r="1664" spans="3:10" s="135" customFormat="1" x14ac:dyDescent="0.25">
      <c r="C1664" s="138"/>
      <c r="D1664" s="139"/>
      <c r="F1664" s="140"/>
      <c r="G1664" s="140"/>
      <c r="H1664" s="140"/>
      <c r="I1664" s="140"/>
      <c r="J1664" s="140"/>
    </row>
    <row r="1665" spans="3:10" s="135" customFormat="1" x14ac:dyDescent="0.25">
      <c r="C1665" s="138"/>
      <c r="D1665" s="139"/>
      <c r="F1665" s="140"/>
      <c r="G1665" s="140"/>
      <c r="H1665" s="140"/>
      <c r="I1665" s="140"/>
      <c r="J1665" s="140"/>
    </row>
    <row r="1666" spans="3:10" s="135" customFormat="1" x14ac:dyDescent="0.25">
      <c r="C1666" s="138"/>
      <c r="D1666" s="139"/>
      <c r="F1666" s="140"/>
      <c r="G1666" s="140"/>
      <c r="H1666" s="140"/>
      <c r="I1666" s="140"/>
      <c r="J1666" s="140"/>
    </row>
    <row r="1667" spans="3:10" s="135" customFormat="1" x14ac:dyDescent="0.25">
      <c r="C1667" s="138"/>
      <c r="D1667" s="139"/>
      <c r="F1667" s="140"/>
      <c r="G1667" s="140"/>
      <c r="H1667" s="140"/>
      <c r="I1667" s="140"/>
      <c r="J1667" s="140"/>
    </row>
    <row r="1668" spans="3:10" s="135" customFormat="1" x14ac:dyDescent="0.25">
      <c r="C1668" s="138"/>
      <c r="D1668" s="139"/>
      <c r="F1668" s="140"/>
      <c r="G1668" s="140"/>
      <c r="H1668" s="140"/>
      <c r="I1668" s="140"/>
      <c r="J1668" s="140"/>
    </row>
    <row r="1669" spans="3:10" s="135" customFormat="1" x14ac:dyDescent="0.25">
      <c r="C1669" s="138"/>
      <c r="D1669" s="139"/>
      <c r="F1669" s="140"/>
      <c r="G1669" s="140"/>
      <c r="H1669" s="140"/>
      <c r="I1669" s="140"/>
      <c r="J1669" s="140"/>
    </row>
    <row r="1670" spans="3:10" s="135" customFormat="1" x14ac:dyDescent="0.25">
      <c r="C1670" s="138"/>
      <c r="D1670" s="139"/>
      <c r="F1670" s="140"/>
      <c r="G1670" s="140"/>
      <c r="H1670" s="140"/>
      <c r="I1670" s="140"/>
      <c r="J1670" s="140"/>
    </row>
    <row r="1671" spans="3:10" s="135" customFormat="1" x14ac:dyDescent="0.25">
      <c r="C1671" s="138"/>
      <c r="D1671" s="139"/>
      <c r="F1671" s="140"/>
      <c r="G1671" s="140"/>
      <c r="H1671" s="140"/>
      <c r="I1671" s="140"/>
      <c r="J1671" s="140"/>
    </row>
    <row r="1672" spans="3:10" s="135" customFormat="1" x14ac:dyDescent="0.25">
      <c r="C1672" s="138"/>
      <c r="D1672" s="139"/>
      <c r="F1672" s="140"/>
      <c r="G1672" s="140"/>
      <c r="H1672" s="140"/>
      <c r="I1672" s="140"/>
      <c r="J1672" s="140"/>
    </row>
    <row r="1673" spans="3:10" s="135" customFormat="1" x14ac:dyDescent="0.25">
      <c r="C1673" s="138"/>
      <c r="D1673" s="139"/>
      <c r="F1673" s="140"/>
      <c r="G1673" s="140"/>
      <c r="H1673" s="140"/>
      <c r="I1673" s="140"/>
      <c r="J1673" s="140"/>
    </row>
    <row r="1674" spans="3:10" s="135" customFormat="1" x14ac:dyDescent="0.25">
      <c r="C1674" s="138"/>
      <c r="D1674" s="139"/>
      <c r="F1674" s="140"/>
      <c r="G1674" s="140"/>
      <c r="H1674" s="140"/>
      <c r="I1674" s="140"/>
      <c r="J1674" s="140"/>
    </row>
    <row r="1675" spans="3:10" s="135" customFormat="1" x14ac:dyDescent="0.25">
      <c r="C1675" s="138"/>
      <c r="D1675" s="139"/>
      <c r="F1675" s="140"/>
      <c r="G1675" s="140"/>
      <c r="H1675" s="140"/>
      <c r="I1675" s="140"/>
      <c r="J1675" s="140"/>
    </row>
    <row r="1676" spans="3:10" s="135" customFormat="1" x14ac:dyDescent="0.25">
      <c r="C1676" s="138"/>
      <c r="D1676" s="139"/>
      <c r="F1676" s="140"/>
      <c r="G1676" s="140"/>
      <c r="H1676" s="140"/>
      <c r="I1676" s="140"/>
      <c r="J1676" s="140"/>
    </row>
    <row r="1677" spans="3:10" s="135" customFormat="1" x14ac:dyDescent="0.25">
      <c r="C1677" s="138"/>
      <c r="D1677" s="139"/>
      <c r="F1677" s="140"/>
      <c r="G1677" s="140"/>
      <c r="H1677" s="140"/>
      <c r="I1677" s="140"/>
      <c r="J1677" s="140"/>
    </row>
    <row r="1678" spans="3:10" s="135" customFormat="1" x14ac:dyDescent="0.25">
      <c r="C1678" s="138"/>
      <c r="D1678" s="139"/>
      <c r="F1678" s="140"/>
      <c r="G1678" s="140"/>
      <c r="H1678" s="140"/>
      <c r="I1678" s="140"/>
      <c r="J1678" s="140"/>
    </row>
    <row r="1679" spans="3:10" s="135" customFormat="1" x14ac:dyDescent="0.25">
      <c r="C1679" s="138"/>
      <c r="D1679" s="139"/>
      <c r="F1679" s="140"/>
      <c r="G1679" s="140"/>
      <c r="H1679" s="140"/>
      <c r="I1679" s="140"/>
      <c r="J1679" s="140"/>
    </row>
    <row r="1680" spans="3:10" s="135" customFormat="1" x14ac:dyDescent="0.25">
      <c r="C1680" s="138"/>
      <c r="D1680" s="139"/>
      <c r="F1680" s="140"/>
      <c r="G1680" s="140"/>
      <c r="H1680" s="140"/>
      <c r="I1680" s="140"/>
      <c r="J1680" s="140"/>
    </row>
    <row r="1681" spans="3:10" s="135" customFormat="1" x14ac:dyDescent="0.25">
      <c r="C1681" s="138"/>
      <c r="D1681" s="139"/>
      <c r="F1681" s="140"/>
      <c r="G1681" s="140"/>
      <c r="H1681" s="140"/>
      <c r="I1681" s="140"/>
      <c r="J1681" s="140"/>
    </row>
    <row r="1682" spans="3:10" s="135" customFormat="1" x14ac:dyDescent="0.25">
      <c r="C1682" s="138"/>
      <c r="D1682" s="139"/>
      <c r="F1682" s="140"/>
      <c r="G1682" s="140"/>
      <c r="H1682" s="140"/>
      <c r="I1682" s="140"/>
      <c r="J1682" s="140"/>
    </row>
    <row r="1683" spans="3:10" s="135" customFormat="1" x14ac:dyDescent="0.25">
      <c r="C1683" s="138"/>
      <c r="D1683" s="139"/>
      <c r="F1683" s="140"/>
      <c r="G1683" s="140"/>
      <c r="H1683" s="140"/>
      <c r="I1683" s="140"/>
      <c r="J1683" s="140"/>
    </row>
    <row r="1684" spans="3:10" s="135" customFormat="1" x14ac:dyDescent="0.25">
      <c r="C1684" s="138"/>
      <c r="D1684" s="139"/>
      <c r="F1684" s="140"/>
      <c r="G1684" s="140"/>
      <c r="H1684" s="140"/>
      <c r="I1684" s="140"/>
      <c r="J1684" s="140"/>
    </row>
    <row r="1685" spans="3:10" s="135" customFormat="1" x14ac:dyDescent="0.25">
      <c r="C1685" s="138"/>
      <c r="D1685" s="139"/>
      <c r="F1685" s="140"/>
      <c r="G1685" s="140"/>
      <c r="H1685" s="140"/>
      <c r="I1685" s="140"/>
      <c r="J1685" s="140"/>
    </row>
    <row r="1686" spans="3:10" s="135" customFormat="1" x14ac:dyDescent="0.25">
      <c r="C1686" s="138"/>
      <c r="D1686" s="139"/>
      <c r="F1686" s="140"/>
      <c r="G1686" s="140"/>
      <c r="H1686" s="140"/>
      <c r="I1686" s="140"/>
      <c r="J1686" s="140"/>
    </row>
    <row r="1687" spans="3:10" s="135" customFormat="1" x14ac:dyDescent="0.25">
      <c r="C1687" s="138"/>
      <c r="D1687" s="139"/>
      <c r="F1687" s="140"/>
      <c r="G1687" s="140"/>
      <c r="H1687" s="140"/>
      <c r="I1687" s="140"/>
      <c r="J1687" s="140"/>
    </row>
    <row r="1688" spans="3:10" s="135" customFormat="1" x14ac:dyDescent="0.25">
      <c r="C1688" s="138"/>
      <c r="D1688" s="139"/>
      <c r="F1688" s="140"/>
      <c r="G1688" s="140"/>
      <c r="H1688" s="140"/>
      <c r="I1688" s="140"/>
      <c r="J1688" s="140"/>
    </row>
    <row r="1689" spans="3:10" s="135" customFormat="1" x14ac:dyDescent="0.25">
      <c r="C1689" s="138"/>
      <c r="D1689" s="139"/>
      <c r="F1689" s="140"/>
      <c r="G1689" s="140"/>
      <c r="H1689" s="140"/>
      <c r="I1689" s="140"/>
      <c r="J1689" s="140"/>
    </row>
    <row r="1690" spans="3:10" s="135" customFormat="1" x14ac:dyDescent="0.25">
      <c r="C1690" s="138"/>
      <c r="D1690" s="139"/>
      <c r="F1690" s="140"/>
      <c r="G1690" s="140"/>
      <c r="H1690" s="140"/>
      <c r="I1690" s="140"/>
      <c r="J1690" s="140"/>
    </row>
    <row r="1691" spans="3:10" s="135" customFormat="1" x14ac:dyDescent="0.25">
      <c r="C1691" s="138"/>
      <c r="D1691" s="139"/>
      <c r="F1691" s="140"/>
      <c r="G1691" s="140"/>
      <c r="H1691" s="140"/>
      <c r="I1691" s="140"/>
      <c r="J1691" s="140"/>
    </row>
    <row r="1692" spans="3:10" s="135" customFormat="1" x14ac:dyDescent="0.25">
      <c r="C1692" s="138"/>
      <c r="D1692" s="139"/>
      <c r="F1692" s="140"/>
      <c r="G1692" s="140"/>
      <c r="H1692" s="140"/>
      <c r="I1692" s="140"/>
      <c r="J1692" s="140"/>
    </row>
    <row r="1693" spans="3:10" s="135" customFormat="1" x14ac:dyDescent="0.25">
      <c r="C1693" s="138"/>
      <c r="D1693" s="139"/>
      <c r="F1693" s="140"/>
      <c r="G1693" s="140"/>
      <c r="H1693" s="140"/>
      <c r="I1693" s="140"/>
      <c r="J1693" s="140"/>
    </row>
    <row r="1694" spans="3:10" s="135" customFormat="1" x14ac:dyDescent="0.25">
      <c r="C1694" s="138"/>
      <c r="D1694" s="139"/>
      <c r="F1694" s="140"/>
      <c r="G1694" s="140"/>
      <c r="H1694" s="140"/>
      <c r="I1694" s="140"/>
      <c r="J1694" s="140"/>
    </row>
    <row r="1695" spans="3:10" s="135" customFormat="1" x14ac:dyDescent="0.25">
      <c r="C1695" s="138"/>
      <c r="D1695" s="139"/>
      <c r="F1695" s="140"/>
      <c r="G1695" s="140"/>
      <c r="H1695" s="140"/>
      <c r="I1695" s="140"/>
      <c r="J1695" s="140"/>
    </row>
    <row r="1696" spans="3:10" s="135" customFormat="1" x14ac:dyDescent="0.25">
      <c r="C1696" s="138"/>
      <c r="D1696" s="139"/>
      <c r="F1696" s="140"/>
      <c r="G1696" s="140"/>
      <c r="H1696" s="140"/>
      <c r="I1696" s="140"/>
      <c r="J1696" s="140"/>
    </row>
    <row r="1697" spans="3:10" s="135" customFormat="1" x14ac:dyDescent="0.25">
      <c r="C1697" s="138"/>
      <c r="D1697" s="139"/>
      <c r="F1697" s="140"/>
      <c r="G1697" s="140"/>
      <c r="H1697" s="140"/>
      <c r="I1697" s="140"/>
      <c r="J1697" s="140"/>
    </row>
    <row r="1698" spans="3:10" s="135" customFormat="1" x14ac:dyDescent="0.25">
      <c r="C1698" s="138"/>
      <c r="D1698" s="139"/>
      <c r="F1698" s="140"/>
      <c r="G1698" s="140"/>
      <c r="H1698" s="140"/>
      <c r="I1698" s="140"/>
      <c r="J1698" s="140"/>
    </row>
    <row r="1699" spans="3:10" s="135" customFormat="1" x14ac:dyDescent="0.25">
      <c r="C1699" s="138"/>
      <c r="D1699" s="139"/>
      <c r="F1699" s="140"/>
      <c r="G1699" s="140"/>
      <c r="H1699" s="140"/>
      <c r="I1699" s="140"/>
      <c r="J1699" s="140"/>
    </row>
    <row r="1700" spans="3:10" s="135" customFormat="1" x14ac:dyDescent="0.25">
      <c r="C1700" s="138"/>
      <c r="D1700" s="139"/>
      <c r="F1700" s="140"/>
      <c r="G1700" s="140"/>
      <c r="H1700" s="140"/>
      <c r="I1700" s="140"/>
      <c r="J1700" s="140"/>
    </row>
    <row r="1701" spans="3:10" s="135" customFormat="1" x14ac:dyDescent="0.25">
      <c r="C1701" s="138"/>
      <c r="D1701" s="139"/>
      <c r="F1701" s="140"/>
      <c r="G1701" s="140"/>
      <c r="H1701" s="140"/>
      <c r="I1701" s="140"/>
      <c r="J1701" s="140"/>
    </row>
    <row r="1702" spans="3:10" s="135" customFormat="1" x14ac:dyDescent="0.25">
      <c r="C1702" s="138"/>
      <c r="D1702" s="139"/>
      <c r="F1702" s="140"/>
      <c r="G1702" s="140"/>
      <c r="H1702" s="140"/>
      <c r="I1702" s="140"/>
      <c r="J1702" s="140"/>
    </row>
    <row r="1703" spans="3:10" s="135" customFormat="1" x14ac:dyDescent="0.25">
      <c r="C1703" s="138"/>
      <c r="D1703" s="139"/>
      <c r="F1703" s="140"/>
      <c r="G1703" s="140"/>
      <c r="H1703" s="140"/>
      <c r="I1703" s="140"/>
      <c r="J1703" s="140"/>
    </row>
    <row r="1704" spans="3:10" s="135" customFormat="1" x14ac:dyDescent="0.25">
      <c r="C1704" s="138"/>
      <c r="D1704" s="139"/>
      <c r="F1704" s="140"/>
      <c r="G1704" s="140"/>
      <c r="H1704" s="140"/>
      <c r="I1704" s="140"/>
      <c r="J1704" s="140"/>
    </row>
    <row r="1705" spans="3:10" s="135" customFormat="1" x14ac:dyDescent="0.25">
      <c r="C1705" s="138"/>
      <c r="D1705" s="139"/>
      <c r="F1705" s="140"/>
      <c r="G1705" s="140"/>
      <c r="H1705" s="140"/>
      <c r="I1705" s="140"/>
      <c r="J1705" s="140"/>
    </row>
    <row r="1706" spans="3:10" s="135" customFormat="1" x14ac:dyDescent="0.25">
      <c r="C1706" s="138"/>
      <c r="D1706" s="139"/>
      <c r="F1706" s="140"/>
      <c r="G1706" s="140"/>
      <c r="H1706" s="140"/>
      <c r="I1706" s="140"/>
      <c r="J1706" s="140"/>
    </row>
    <row r="1707" spans="3:10" s="135" customFormat="1" x14ac:dyDescent="0.25">
      <c r="C1707" s="138"/>
      <c r="D1707" s="139"/>
      <c r="F1707" s="140"/>
      <c r="G1707" s="140"/>
      <c r="H1707" s="140"/>
      <c r="I1707" s="140"/>
      <c r="J1707" s="140"/>
    </row>
    <row r="1708" spans="3:10" s="135" customFormat="1" x14ac:dyDescent="0.25">
      <c r="C1708" s="138"/>
      <c r="D1708" s="139"/>
      <c r="F1708" s="140"/>
      <c r="G1708" s="140"/>
      <c r="H1708" s="140"/>
      <c r="I1708" s="140"/>
      <c r="J1708" s="140"/>
    </row>
    <row r="1709" spans="3:10" s="135" customFormat="1" x14ac:dyDescent="0.25">
      <c r="C1709" s="138"/>
      <c r="D1709" s="139"/>
      <c r="F1709" s="140"/>
      <c r="G1709" s="140"/>
      <c r="H1709" s="140"/>
      <c r="I1709" s="140"/>
      <c r="J1709" s="140"/>
    </row>
    <row r="1710" spans="3:10" s="135" customFormat="1" x14ac:dyDescent="0.25">
      <c r="C1710" s="138"/>
      <c r="D1710" s="139"/>
      <c r="F1710" s="140"/>
      <c r="G1710" s="140"/>
      <c r="H1710" s="140"/>
      <c r="I1710" s="140"/>
      <c r="J1710" s="140"/>
    </row>
    <row r="1711" spans="3:10" s="135" customFormat="1" x14ac:dyDescent="0.25">
      <c r="C1711" s="138"/>
      <c r="D1711" s="139"/>
      <c r="F1711" s="140"/>
      <c r="G1711" s="140"/>
      <c r="H1711" s="140"/>
      <c r="I1711" s="140"/>
      <c r="J1711" s="140"/>
    </row>
    <row r="1712" spans="3:10" s="135" customFormat="1" x14ac:dyDescent="0.25">
      <c r="C1712" s="138"/>
      <c r="D1712" s="139"/>
      <c r="F1712" s="140"/>
      <c r="G1712" s="140"/>
      <c r="H1712" s="140"/>
      <c r="I1712" s="140"/>
      <c r="J1712" s="140"/>
    </row>
    <row r="1713" spans="3:10" s="135" customFormat="1" x14ac:dyDescent="0.25">
      <c r="C1713" s="138"/>
      <c r="D1713" s="139"/>
      <c r="F1713" s="140"/>
      <c r="G1713" s="140"/>
      <c r="H1713" s="140"/>
      <c r="I1713" s="140"/>
      <c r="J1713" s="140"/>
    </row>
    <row r="1714" spans="3:10" s="135" customFormat="1" x14ac:dyDescent="0.25">
      <c r="C1714" s="138"/>
      <c r="D1714" s="139"/>
      <c r="F1714" s="140"/>
      <c r="G1714" s="140"/>
      <c r="H1714" s="140"/>
      <c r="I1714" s="140"/>
      <c r="J1714" s="140"/>
    </row>
    <row r="1715" spans="3:10" s="135" customFormat="1" x14ac:dyDescent="0.25">
      <c r="C1715" s="138"/>
      <c r="D1715" s="139"/>
      <c r="F1715" s="140"/>
      <c r="G1715" s="140"/>
      <c r="H1715" s="140"/>
      <c r="I1715" s="140"/>
      <c r="J1715" s="140"/>
    </row>
    <row r="1716" spans="3:10" s="135" customFormat="1" x14ac:dyDescent="0.25">
      <c r="C1716" s="138"/>
      <c r="D1716" s="139"/>
      <c r="F1716" s="140"/>
      <c r="G1716" s="140"/>
      <c r="H1716" s="140"/>
      <c r="I1716" s="140"/>
      <c r="J1716" s="140"/>
    </row>
    <row r="1717" spans="3:10" s="135" customFormat="1" x14ac:dyDescent="0.25">
      <c r="C1717" s="138"/>
      <c r="D1717" s="139"/>
      <c r="F1717" s="140"/>
      <c r="G1717" s="140"/>
      <c r="H1717" s="140"/>
      <c r="I1717" s="140"/>
      <c r="J1717" s="140"/>
    </row>
    <row r="1718" spans="3:10" s="135" customFormat="1" x14ac:dyDescent="0.25">
      <c r="C1718" s="138"/>
      <c r="D1718" s="139"/>
      <c r="F1718" s="140"/>
      <c r="G1718" s="140"/>
      <c r="H1718" s="140"/>
      <c r="I1718" s="140"/>
      <c r="J1718" s="140"/>
    </row>
    <row r="1719" spans="3:10" s="135" customFormat="1" x14ac:dyDescent="0.25">
      <c r="C1719" s="138"/>
      <c r="D1719" s="139"/>
      <c r="F1719" s="140"/>
      <c r="G1719" s="140"/>
      <c r="H1719" s="140"/>
      <c r="I1719" s="140"/>
      <c r="J1719" s="140"/>
    </row>
    <row r="1720" spans="3:10" s="135" customFormat="1" x14ac:dyDescent="0.25">
      <c r="C1720" s="138"/>
      <c r="D1720" s="139"/>
      <c r="F1720" s="140"/>
      <c r="G1720" s="140"/>
      <c r="H1720" s="140"/>
      <c r="I1720" s="140"/>
      <c r="J1720" s="140"/>
    </row>
    <row r="1721" spans="3:10" s="135" customFormat="1" x14ac:dyDescent="0.25">
      <c r="C1721" s="138"/>
      <c r="D1721" s="139"/>
      <c r="F1721" s="140"/>
      <c r="G1721" s="140"/>
      <c r="H1721" s="140"/>
      <c r="I1721" s="140"/>
      <c r="J1721" s="140"/>
    </row>
    <row r="1722" spans="3:10" s="135" customFormat="1" x14ac:dyDescent="0.25">
      <c r="C1722" s="138"/>
      <c r="D1722" s="139"/>
      <c r="F1722" s="140"/>
      <c r="G1722" s="140"/>
      <c r="H1722" s="140"/>
      <c r="I1722" s="140"/>
      <c r="J1722" s="140"/>
    </row>
    <row r="1723" spans="3:10" s="135" customFormat="1" x14ac:dyDescent="0.25">
      <c r="C1723" s="138"/>
      <c r="D1723" s="139"/>
      <c r="F1723" s="140"/>
      <c r="G1723" s="140"/>
      <c r="H1723" s="140"/>
      <c r="I1723" s="140"/>
      <c r="J1723" s="140"/>
    </row>
    <row r="1724" spans="3:10" s="135" customFormat="1" x14ac:dyDescent="0.25">
      <c r="C1724" s="138"/>
      <c r="D1724" s="139"/>
      <c r="F1724" s="140"/>
      <c r="G1724" s="140"/>
      <c r="H1724" s="140"/>
      <c r="I1724" s="140"/>
      <c r="J1724" s="140"/>
    </row>
    <row r="1725" spans="3:10" s="135" customFormat="1" x14ac:dyDescent="0.25">
      <c r="C1725" s="138"/>
      <c r="D1725" s="139"/>
      <c r="F1725" s="140"/>
      <c r="G1725" s="140"/>
      <c r="H1725" s="140"/>
      <c r="I1725" s="140"/>
      <c r="J1725" s="140"/>
    </row>
    <row r="1726" spans="3:10" s="135" customFormat="1" x14ac:dyDescent="0.25">
      <c r="C1726" s="138"/>
      <c r="D1726" s="139"/>
      <c r="F1726" s="140"/>
      <c r="G1726" s="140"/>
      <c r="H1726" s="140"/>
      <c r="I1726" s="140"/>
      <c r="J1726" s="140"/>
    </row>
    <row r="1727" spans="3:10" s="135" customFormat="1" x14ac:dyDescent="0.25">
      <c r="C1727" s="138"/>
      <c r="D1727" s="139"/>
      <c r="F1727" s="140"/>
      <c r="G1727" s="140"/>
      <c r="H1727" s="140"/>
      <c r="I1727" s="140"/>
      <c r="J1727" s="140"/>
    </row>
    <row r="1728" spans="3:10" s="135" customFormat="1" x14ac:dyDescent="0.25">
      <c r="C1728" s="138"/>
      <c r="D1728" s="139"/>
      <c r="F1728" s="140"/>
      <c r="G1728" s="140"/>
      <c r="H1728" s="140"/>
      <c r="I1728" s="140"/>
      <c r="J1728" s="140"/>
    </row>
    <row r="1729" spans="3:10" s="135" customFormat="1" x14ac:dyDescent="0.25">
      <c r="C1729" s="138"/>
      <c r="D1729" s="139"/>
      <c r="F1729" s="140"/>
      <c r="G1729" s="140"/>
      <c r="H1729" s="140"/>
      <c r="I1729" s="140"/>
      <c r="J1729" s="140"/>
    </row>
    <row r="1730" spans="3:10" s="135" customFormat="1" x14ac:dyDescent="0.25">
      <c r="C1730" s="138"/>
      <c r="D1730" s="139"/>
      <c r="F1730" s="140"/>
      <c r="G1730" s="140"/>
      <c r="H1730" s="140"/>
      <c r="I1730" s="140"/>
      <c r="J1730" s="140"/>
    </row>
    <row r="1731" spans="3:10" s="135" customFormat="1" x14ac:dyDescent="0.25">
      <c r="C1731" s="138"/>
      <c r="D1731" s="139"/>
      <c r="F1731" s="140"/>
      <c r="G1731" s="140"/>
      <c r="H1731" s="140"/>
      <c r="I1731" s="140"/>
      <c r="J1731" s="140"/>
    </row>
    <row r="1732" spans="3:10" s="135" customFormat="1" x14ac:dyDescent="0.25">
      <c r="C1732" s="138"/>
      <c r="D1732" s="139"/>
      <c r="F1732" s="140"/>
      <c r="G1732" s="140"/>
      <c r="H1732" s="140"/>
      <c r="I1732" s="140"/>
      <c r="J1732" s="140"/>
    </row>
    <row r="1733" spans="3:10" s="135" customFormat="1" x14ac:dyDescent="0.25">
      <c r="C1733" s="138"/>
      <c r="D1733" s="139"/>
      <c r="F1733" s="140"/>
      <c r="G1733" s="140"/>
      <c r="H1733" s="140"/>
      <c r="I1733" s="140"/>
      <c r="J1733" s="140"/>
    </row>
    <row r="1734" spans="3:10" s="135" customFormat="1" x14ac:dyDescent="0.25">
      <c r="C1734" s="138"/>
      <c r="D1734" s="139"/>
      <c r="F1734" s="140"/>
      <c r="G1734" s="140"/>
      <c r="H1734" s="140"/>
      <c r="I1734" s="140"/>
      <c r="J1734" s="140"/>
    </row>
    <row r="1735" spans="3:10" s="135" customFormat="1" x14ac:dyDescent="0.25">
      <c r="C1735" s="138"/>
      <c r="D1735" s="139"/>
      <c r="F1735" s="140"/>
      <c r="G1735" s="140"/>
      <c r="H1735" s="140"/>
      <c r="I1735" s="140"/>
      <c r="J1735" s="140"/>
    </row>
    <row r="1736" spans="3:10" s="135" customFormat="1" x14ac:dyDescent="0.25">
      <c r="C1736" s="138"/>
      <c r="D1736" s="139"/>
      <c r="F1736" s="140"/>
      <c r="G1736" s="140"/>
      <c r="H1736" s="140"/>
      <c r="I1736" s="140"/>
      <c r="J1736" s="140"/>
    </row>
    <row r="1737" spans="3:10" s="135" customFormat="1" x14ac:dyDescent="0.25">
      <c r="C1737" s="138"/>
      <c r="D1737" s="139"/>
      <c r="F1737" s="140"/>
      <c r="G1737" s="140"/>
      <c r="H1737" s="140"/>
      <c r="I1737" s="140"/>
      <c r="J1737" s="140"/>
    </row>
    <row r="1738" spans="3:10" s="135" customFormat="1" x14ac:dyDescent="0.25">
      <c r="C1738" s="138"/>
      <c r="D1738" s="139"/>
      <c r="F1738" s="140"/>
      <c r="G1738" s="140"/>
      <c r="H1738" s="140"/>
      <c r="I1738" s="140"/>
      <c r="J1738" s="140"/>
    </row>
    <row r="1739" spans="3:10" s="135" customFormat="1" x14ac:dyDescent="0.25">
      <c r="C1739" s="138"/>
      <c r="D1739" s="139"/>
      <c r="F1739" s="140"/>
      <c r="G1739" s="140"/>
      <c r="H1739" s="140"/>
      <c r="I1739" s="140"/>
      <c r="J1739" s="140"/>
    </row>
    <row r="1740" spans="3:10" s="135" customFormat="1" x14ac:dyDescent="0.25">
      <c r="C1740" s="138"/>
      <c r="D1740" s="139"/>
      <c r="F1740" s="140"/>
      <c r="G1740" s="140"/>
      <c r="H1740" s="140"/>
      <c r="I1740" s="140"/>
      <c r="J1740" s="140"/>
    </row>
    <row r="1741" spans="3:10" s="135" customFormat="1" x14ac:dyDescent="0.25">
      <c r="C1741" s="138"/>
      <c r="D1741" s="139"/>
      <c r="F1741" s="140"/>
      <c r="G1741" s="140"/>
      <c r="H1741" s="140"/>
      <c r="I1741" s="140"/>
      <c r="J1741" s="140"/>
    </row>
    <row r="1742" spans="3:10" s="135" customFormat="1" x14ac:dyDescent="0.25">
      <c r="C1742" s="138"/>
      <c r="D1742" s="139"/>
      <c r="F1742" s="140"/>
      <c r="G1742" s="140"/>
      <c r="H1742" s="140"/>
      <c r="I1742" s="140"/>
      <c r="J1742" s="140"/>
    </row>
    <row r="1743" spans="3:10" s="135" customFormat="1" x14ac:dyDescent="0.25">
      <c r="C1743" s="138"/>
      <c r="D1743" s="139"/>
      <c r="F1743" s="140"/>
      <c r="G1743" s="140"/>
      <c r="H1743" s="140"/>
      <c r="I1743" s="140"/>
      <c r="J1743" s="140"/>
    </row>
    <row r="1744" spans="3:10" s="135" customFormat="1" x14ac:dyDescent="0.25">
      <c r="C1744" s="138"/>
      <c r="D1744" s="139"/>
      <c r="F1744" s="140"/>
      <c r="G1744" s="140"/>
      <c r="H1744" s="140"/>
      <c r="I1744" s="140"/>
      <c r="J1744" s="140"/>
    </row>
    <row r="1745" spans="3:10" s="135" customFormat="1" x14ac:dyDescent="0.25">
      <c r="C1745" s="138"/>
      <c r="D1745" s="139"/>
      <c r="F1745" s="140"/>
      <c r="G1745" s="140"/>
      <c r="H1745" s="140"/>
      <c r="I1745" s="140"/>
      <c r="J1745" s="140"/>
    </row>
    <row r="1746" spans="3:10" s="135" customFormat="1" x14ac:dyDescent="0.25">
      <c r="C1746" s="138"/>
      <c r="D1746" s="139"/>
      <c r="F1746" s="140"/>
      <c r="G1746" s="140"/>
      <c r="H1746" s="140"/>
      <c r="I1746" s="140"/>
      <c r="J1746" s="140"/>
    </row>
    <row r="1747" spans="3:10" s="135" customFormat="1" x14ac:dyDescent="0.25">
      <c r="C1747" s="138"/>
      <c r="D1747" s="139"/>
      <c r="F1747" s="140"/>
      <c r="G1747" s="140"/>
      <c r="H1747" s="140"/>
      <c r="I1747" s="140"/>
      <c r="J1747" s="140"/>
    </row>
    <row r="1748" spans="3:10" s="135" customFormat="1" x14ac:dyDescent="0.25">
      <c r="C1748" s="138"/>
      <c r="D1748" s="139"/>
      <c r="F1748" s="140"/>
      <c r="G1748" s="140"/>
      <c r="H1748" s="140"/>
      <c r="I1748" s="140"/>
      <c r="J1748" s="140"/>
    </row>
    <row r="1749" spans="3:10" s="135" customFormat="1" x14ac:dyDescent="0.25">
      <c r="C1749" s="138"/>
      <c r="D1749" s="139"/>
      <c r="F1749" s="140"/>
      <c r="G1749" s="140"/>
      <c r="H1749" s="140"/>
      <c r="I1749" s="140"/>
      <c r="J1749" s="140"/>
    </row>
    <row r="1750" spans="3:10" s="135" customFormat="1" x14ac:dyDescent="0.25">
      <c r="C1750" s="138"/>
      <c r="D1750" s="139"/>
      <c r="F1750" s="140"/>
      <c r="G1750" s="140"/>
      <c r="H1750" s="140"/>
      <c r="I1750" s="140"/>
      <c r="J1750" s="140"/>
    </row>
    <row r="1751" spans="3:10" s="135" customFormat="1" x14ac:dyDescent="0.25">
      <c r="C1751" s="138"/>
      <c r="D1751" s="139"/>
      <c r="F1751" s="140"/>
      <c r="G1751" s="140"/>
      <c r="H1751" s="140"/>
      <c r="I1751" s="140"/>
      <c r="J1751" s="140"/>
    </row>
    <row r="1752" spans="3:10" s="135" customFormat="1" x14ac:dyDescent="0.25">
      <c r="C1752" s="138"/>
      <c r="D1752" s="139"/>
      <c r="F1752" s="140"/>
      <c r="G1752" s="140"/>
      <c r="H1752" s="140"/>
      <c r="I1752" s="140"/>
      <c r="J1752" s="140"/>
    </row>
    <row r="1753" spans="3:10" s="135" customFormat="1" x14ac:dyDescent="0.25">
      <c r="C1753" s="138"/>
      <c r="D1753" s="139"/>
      <c r="F1753" s="140"/>
      <c r="G1753" s="140"/>
      <c r="H1753" s="140"/>
      <c r="I1753" s="140"/>
      <c r="J1753" s="140"/>
    </row>
    <row r="1754" spans="3:10" s="135" customFormat="1" x14ac:dyDescent="0.25">
      <c r="C1754" s="138"/>
      <c r="D1754" s="139"/>
      <c r="F1754" s="140"/>
      <c r="G1754" s="140"/>
      <c r="H1754" s="140"/>
      <c r="I1754" s="140"/>
      <c r="J1754" s="140"/>
    </row>
    <row r="1755" spans="3:10" s="135" customFormat="1" x14ac:dyDescent="0.25">
      <c r="C1755" s="138"/>
      <c r="D1755" s="139"/>
      <c r="F1755" s="140"/>
      <c r="G1755" s="140"/>
      <c r="H1755" s="140"/>
      <c r="I1755" s="140"/>
      <c r="J1755" s="140"/>
    </row>
    <row r="1756" spans="3:10" s="135" customFormat="1" x14ac:dyDescent="0.25">
      <c r="C1756" s="138"/>
      <c r="D1756" s="139"/>
      <c r="F1756" s="140"/>
      <c r="G1756" s="140"/>
      <c r="H1756" s="140"/>
      <c r="I1756" s="140"/>
      <c r="J1756" s="140"/>
    </row>
    <row r="1757" spans="3:10" s="135" customFormat="1" x14ac:dyDescent="0.25">
      <c r="C1757" s="138"/>
      <c r="D1757" s="139"/>
      <c r="F1757" s="140"/>
      <c r="G1757" s="140"/>
      <c r="H1757" s="140"/>
      <c r="I1757" s="140"/>
      <c r="J1757" s="140"/>
    </row>
    <row r="1758" spans="3:10" s="135" customFormat="1" x14ac:dyDescent="0.25">
      <c r="C1758" s="138"/>
      <c r="D1758" s="139"/>
      <c r="F1758" s="140"/>
      <c r="G1758" s="140"/>
      <c r="H1758" s="140"/>
      <c r="I1758" s="140"/>
      <c r="J1758" s="140"/>
    </row>
    <row r="1759" spans="3:10" s="135" customFormat="1" x14ac:dyDescent="0.25">
      <c r="C1759" s="138"/>
      <c r="D1759" s="139"/>
      <c r="F1759" s="140"/>
      <c r="G1759" s="140"/>
      <c r="H1759" s="140"/>
      <c r="I1759" s="140"/>
      <c r="J1759" s="140"/>
    </row>
    <row r="1760" spans="3:10" s="135" customFormat="1" x14ac:dyDescent="0.25">
      <c r="C1760" s="138"/>
      <c r="D1760" s="139"/>
      <c r="F1760" s="140"/>
      <c r="G1760" s="140"/>
      <c r="H1760" s="140"/>
      <c r="I1760" s="140"/>
      <c r="J1760" s="140"/>
    </row>
    <row r="1761" spans="3:10" s="135" customFormat="1" x14ac:dyDescent="0.25">
      <c r="C1761" s="138"/>
      <c r="D1761" s="139"/>
      <c r="F1761" s="140"/>
      <c r="G1761" s="140"/>
      <c r="H1761" s="140"/>
      <c r="I1761" s="140"/>
      <c r="J1761" s="140"/>
    </row>
    <row r="1762" spans="3:10" s="135" customFormat="1" x14ac:dyDescent="0.25">
      <c r="C1762" s="138"/>
      <c r="D1762" s="139"/>
      <c r="F1762" s="140"/>
      <c r="G1762" s="140"/>
      <c r="H1762" s="140"/>
      <c r="I1762" s="140"/>
      <c r="J1762" s="140"/>
    </row>
    <row r="1763" spans="3:10" s="135" customFormat="1" x14ac:dyDescent="0.25">
      <c r="C1763" s="138"/>
      <c r="D1763" s="139"/>
      <c r="F1763" s="140"/>
      <c r="G1763" s="140"/>
      <c r="H1763" s="140"/>
      <c r="I1763" s="140"/>
      <c r="J1763" s="140"/>
    </row>
    <row r="1764" spans="3:10" s="135" customFormat="1" x14ac:dyDescent="0.25">
      <c r="C1764" s="138"/>
      <c r="D1764" s="139"/>
      <c r="F1764" s="140"/>
      <c r="G1764" s="140"/>
      <c r="H1764" s="140"/>
      <c r="I1764" s="140"/>
      <c r="J1764" s="140"/>
    </row>
    <row r="1765" spans="3:10" s="135" customFormat="1" x14ac:dyDescent="0.25">
      <c r="C1765" s="138"/>
      <c r="D1765" s="139"/>
      <c r="F1765" s="140"/>
      <c r="G1765" s="140"/>
      <c r="H1765" s="140"/>
      <c r="I1765" s="140"/>
      <c r="J1765" s="140"/>
    </row>
    <row r="1766" spans="3:10" s="135" customFormat="1" x14ac:dyDescent="0.25">
      <c r="C1766" s="138"/>
      <c r="D1766" s="139"/>
      <c r="F1766" s="140"/>
      <c r="G1766" s="140"/>
      <c r="H1766" s="140"/>
      <c r="I1766" s="140"/>
      <c r="J1766" s="140"/>
    </row>
    <row r="1767" spans="3:10" s="135" customFormat="1" x14ac:dyDescent="0.25">
      <c r="C1767" s="138"/>
      <c r="D1767" s="139"/>
      <c r="F1767" s="140"/>
      <c r="G1767" s="140"/>
      <c r="H1767" s="140"/>
      <c r="I1767" s="140"/>
      <c r="J1767" s="140"/>
    </row>
    <row r="1768" spans="3:10" s="135" customFormat="1" x14ac:dyDescent="0.25">
      <c r="C1768" s="138"/>
      <c r="D1768" s="139"/>
      <c r="F1768" s="140"/>
      <c r="G1768" s="140"/>
      <c r="H1768" s="140"/>
      <c r="I1768" s="140"/>
      <c r="J1768" s="140"/>
    </row>
    <row r="1769" spans="3:10" s="135" customFormat="1" x14ac:dyDescent="0.25">
      <c r="C1769" s="138"/>
      <c r="D1769" s="139"/>
      <c r="F1769" s="140"/>
      <c r="G1769" s="140"/>
      <c r="H1769" s="140"/>
      <c r="I1769" s="140"/>
      <c r="J1769" s="140"/>
    </row>
    <row r="1770" spans="3:10" s="135" customFormat="1" x14ac:dyDescent="0.25">
      <c r="C1770" s="138"/>
      <c r="D1770" s="139"/>
      <c r="F1770" s="140"/>
      <c r="G1770" s="140"/>
      <c r="H1770" s="140"/>
      <c r="I1770" s="140"/>
      <c r="J1770" s="140"/>
    </row>
    <row r="1771" spans="3:10" s="135" customFormat="1" x14ac:dyDescent="0.25">
      <c r="C1771" s="138"/>
      <c r="D1771" s="139"/>
      <c r="F1771" s="140"/>
      <c r="G1771" s="140"/>
      <c r="H1771" s="140"/>
      <c r="I1771" s="140"/>
      <c r="J1771" s="140"/>
    </row>
    <row r="1772" spans="3:10" s="135" customFormat="1" x14ac:dyDescent="0.25">
      <c r="C1772" s="138"/>
      <c r="D1772" s="139"/>
      <c r="F1772" s="140"/>
      <c r="G1772" s="140"/>
      <c r="H1772" s="140"/>
      <c r="I1772" s="140"/>
      <c r="J1772" s="140"/>
    </row>
    <row r="1773" spans="3:10" s="135" customFormat="1" x14ac:dyDescent="0.25">
      <c r="C1773" s="138"/>
      <c r="D1773" s="139"/>
      <c r="F1773" s="140"/>
      <c r="G1773" s="140"/>
      <c r="H1773" s="140"/>
      <c r="I1773" s="140"/>
      <c r="J1773" s="140"/>
    </row>
    <row r="1774" spans="3:10" s="135" customFormat="1" x14ac:dyDescent="0.25">
      <c r="C1774" s="138"/>
      <c r="D1774" s="139"/>
      <c r="F1774" s="140"/>
      <c r="G1774" s="140"/>
      <c r="H1774" s="140"/>
      <c r="I1774" s="140"/>
      <c r="J1774" s="140"/>
    </row>
    <row r="1775" spans="3:10" s="135" customFormat="1" x14ac:dyDescent="0.25">
      <c r="C1775" s="138"/>
      <c r="D1775" s="139"/>
      <c r="F1775" s="140"/>
      <c r="G1775" s="140"/>
      <c r="H1775" s="140"/>
      <c r="I1775" s="140"/>
      <c r="J1775" s="140"/>
    </row>
    <row r="1776" spans="3:10" s="135" customFormat="1" x14ac:dyDescent="0.25">
      <c r="C1776" s="138"/>
      <c r="D1776" s="139"/>
      <c r="F1776" s="140"/>
      <c r="G1776" s="140"/>
      <c r="H1776" s="140"/>
      <c r="I1776" s="140"/>
      <c r="J1776" s="140"/>
    </row>
    <row r="1777" spans="3:10" s="135" customFormat="1" x14ac:dyDescent="0.25">
      <c r="C1777" s="138"/>
      <c r="D1777" s="139"/>
      <c r="F1777" s="140"/>
      <c r="G1777" s="140"/>
      <c r="H1777" s="140"/>
      <c r="I1777" s="140"/>
      <c r="J1777" s="140"/>
    </row>
    <row r="1778" spans="3:10" s="135" customFormat="1" x14ac:dyDescent="0.25">
      <c r="C1778" s="138"/>
      <c r="D1778" s="139"/>
      <c r="F1778" s="140"/>
      <c r="G1778" s="140"/>
      <c r="H1778" s="140"/>
      <c r="I1778" s="140"/>
      <c r="J1778" s="140"/>
    </row>
    <row r="1779" spans="3:10" s="135" customFormat="1" x14ac:dyDescent="0.25">
      <c r="C1779" s="138"/>
      <c r="D1779" s="139"/>
      <c r="F1779" s="140"/>
      <c r="G1779" s="140"/>
      <c r="H1779" s="140"/>
      <c r="I1779" s="140"/>
      <c r="J1779" s="140"/>
    </row>
    <row r="1780" spans="3:10" s="135" customFormat="1" x14ac:dyDescent="0.25">
      <c r="C1780" s="138"/>
      <c r="D1780" s="139"/>
      <c r="F1780" s="140"/>
      <c r="G1780" s="140"/>
      <c r="H1780" s="140"/>
      <c r="I1780" s="140"/>
      <c r="J1780" s="140"/>
    </row>
    <row r="1781" spans="3:10" s="135" customFormat="1" x14ac:dyDescent="0.25">
      <c r="C1781" s="138"/>
      <c r="D1781" s="139"/>
      <c r="F1781" s="140"/>
      <c r="G1781" s="140"/>
      <c r="H1781" s="140"/>
      <c r="I1781" s="140"/>
      <c r="J1781" s="140"/>
    </row>
    <row r="1782" spans="3:10" s="135" customFormat="1" x14ac:dyDescent="0.25">
      <c r="C1782" s="138"/>
      <c r="D1782" s="139"/>
      <c r="F1782" s="140"/>
      <c r="G1782" s="140"/>
      <c r="H1782" s="140"/>
      <c r="I1782" s="140"/>
      <c r="J1782" s="140"/>
    </row>
    <row r="1783" spans="3:10" s="135" customFormat="1" x14ac:dyDescent="0.25">
      <c r="C1783" s="138"/>
      <c r="D1783" s="139"/>
      <c r="F1783" s="140"/>
      <c r="G1783" s="140"/>
      <c r="H1783" s="140"/>
      <c r="I1783" s="140"/>
      <c r="J1783" s="140"/>
    </row>
    <row r="1784" spans="3:10" s="135" customFormat="1" x14ac:dyDescent="0.25">
      <c r="C1784" s="138"/>
      <c r="D1784" s="139"/>
      <c r="F1784" s="140"/>
      <c r="G1784" s="140"/>
      <c r="H1784" s="140"/>
      <c r="I1784" s="140"/>
      <c r="J1784" s="140"/>
    </row>
    <row r="1785" spans="3:10" s="135" customFormat="1" x14ac:dyDescent="0.25">
      <c r="C1785" s="138"/>
      <c r="D1785" s="139"/>
      <c r="F1785" s="140"/>
      <c r="G1785" s="140"/>
      <c r="H1785" s="140"/>
      <c r="I1785" s="140"/>
      <c r="J1785" s="140"/>
    </row>
    <row r="1786" spans="3:10" s="135" customFormat="1" x14ac:dyDescent="0.25">
      <c r="C1786" s="138"/>
      <c r="D1786" s="139"/>
      <c r="F1786" s="140"/>
      <c r="G1786" s="140"/>
      <c r="H1786" s="140"/>
      <c r="I1786" s="140"/>
      <c r="J1786" s="140"/>
    </row>
    <row r="1787" spans="3:10" s="135" customFormat="1" x14ac:dyDescent="0.25">
      <c r="C1787" s="138"/>
      <c r="D1787" s="139"/>
      <c r="F1787" s="140"/>
      <c r="G1787" s="140"/>
      <c r="H1787" s="140"/>
      <c r="I1787" s="140"/>
      <c r="J1787" s="140"/>
    </row>
    <row r="1788" spans="3:10" s="135" customFormat="1" x14ac:dyDescent="0.25">
      <c r="C1788" s="138"/>
      <c r="D1788" s="139"/>
      <c r="F1788" s="140"/>
      <c r="G1788" s="140"/>
      <c r="H1788" s="140"/>
      <c r="I1788" s="140"/>
      <c r="J1788" s="140"/>
    </row>
    <row r="1789" spans="3:10" s="135" customFormat="1" x14ac:dyDescent="0.25">
      <c r="C1789" s="138"/>
      <c r="D1789" s="139"/>
      <c r="F1789" s="140"/>
      <c r="G1789" s="140"/>
      <c r="H1789" s="140"/>
      <c r="I1789" s="140"/>
      <c r="J1789" s="140"/>
    </row>
    <row r="1790" spans="3:10" s="135" customFormat="1" x14ac:dyDescent="0.25">
      <c r="C1790" s="138"/>
      <c r="D1790" s="139"/>
      <c r="F1790" s="140"/>
      <c r="G1790" s="140"/>
      <c r="H1790" s="140"/>
      <c r="I1790" s="140"/>
      <c r="J1790" s="140"/>
    </row>
    <row r="1791" spans="3:10" s="135" customFormat="1" x14ac:dyDescent="0.25">
      <c r="C1791" s="138"/>
      <c r="D1791" s="139"/>
      <c r="F1791" s="140"/>
      <c r="G1791" s="140"/>
      <c r="H1791" s="140"/>
      <c r="I1791" s="140"/>
      <c r="J1791" s="140"/>
    </row>
    <row r="1792" spans="3:10" s="135" customFormat="1" x14ac:dyDescent="0.25">
      <c r="C1792" s="138"/>
      <c r="D1792" s="139"/>
      <c r="F1792" s="140"/>
      <c r="G1792" s="140"/>
      <c r="H1792" s="140"/>
      <c r="I1792" s="140"/>
      <c r="J1792" s="140"/>
    </row>
    <row r="1793" spans="3:10" s="135" customFormat="1" x14ac:dyDescent="0.25">
      <c r="C1793" s="138"/>
      <c r="D1793" s="139"/>
      <c r="F1793" s="140"/>
      <c r="G1793" s="140"/>
      <c r="H1793" s="140"/>
      <c r="I1793" s="140"/>
      <c r="J1793" s="140"/>
    </row>
    <row r="1794" spans="3:10" s="135" customFormat="1" x14ac:dyDescent="0.25">
      <c r="C1794" s="138"/>
      <c r="D1794" s="139"/>
      <c r="F1794" s="140"/>
      <c r="G1794" s="140"/>
      <c r="H1794" s="140"/>
      <c r="I1794" s="140"/>
      <c r="J1794" s="140"/>
    </row>
    <row r="1795" spans="3:10" s="135" customFormat="1" x14ac:dyDescent="0.25">
      <c r="C1795" s="138"/>
      <c r="D1795" s="139"/>
      <c r="F1795" s="140"/>
      <c r="G1795" s="140"/>
      <c r="H1795" s="140"/>
      <c r="I1795" s="140"/>
      <c r="J1795" s="140"/>
    </row>
    <row r="1796" spans="3:10" s="135" customFormat="1" x14ac:dyDescent="0.25">
      <c r="C1796" s="138"/>
      <c r="D1796" s="139"/>
      <c r="F1796" s="140"/>
      <c r="G1796" s="140"/>
      <c r="H1796" s="140"/>
      <c r="I1796" s="140"/>
      <c r="J1796" s="140"/>
    </row>
    <row r="1797" spans="3:10" s="135" customFormat="1" x14ac:dyDescent="0.25">
      <c r="C1797" s="138"/>
      <c r="D1797" s="139"/>
      <c r="F1797" s="140"/>
      <c r="G1797" s="140"/>
      <c r="H1797" s="140"/>
      <c r="I1797" s="140"/>
      <c r="J1797" s="140"/>
    </row>
    <row r="1798" spans="3:10" s="135" customFormat="1" x14ac:dyDescent="0.25">
      <c r="C1798" s="138"/>
      <c r="D1798" s="139"/>
      <c r="F1798" s="140"/>
      <c r="G1798" s="140"/>
      <c r="H1798" s="140"/>
      <c r="I1798" s="140"/>
      <c r="J1798" s="140"/>
    </row>
    <row r="1799" spans="3:10" s="135" customFormat="1" x14ac:dyDescent="0.25">
      <c r="C1799" s="138"/>
      <c r="D1799" s="139"/>
      <c r="F1799" s="140"/>
      <c r="G1799" s="140"/>
      <c r="H1799" s="140"/>
      <c r="I1799" s="140"/>
      <c r="J1799" s="140"/>
    </row>
    <row r="1800" spans="3:10" s="135" customFormat="1" x14ac:dyDescent="0.25">
      <c r="C1800" s="138"/>
      <c r="D1800" s="139"/>
      <c r="F1800" s="140"/>
      <c r="G1800" s="140"/>
      <c r="H1800" s="140"/>
      <c r="I1800" s="140"/>
      <c r="J1800" s="140"/>
    </row>
    <row r="1801" spans="3:10" s="135" customFormat="1" x14ac:dyDescent="0.25">
      <c r="C1801" s="138"/>
      <c r="D1801" s="139"/>
      <c r="F1801" s="140"/>
      <c r="G1801" s="140"/>
      <c r="H1801" s="140"/>
      <c r="I1801" s="140"/>
      <c r="J1801" s="140"/>
    </row>
    <row r="1802" spans="3:10" s="135" customFormat="1" x14ac:dyDescent="0.25">
      <c r="C1802" s="138"/>
      <c r="D1802" s="139"/>
      <c r="F1802" s="140"/>
      <c r="G1802" s="140"/>
      <c r="H1802" s="140"/>
      <c r="I1802" s="140"/>
      <c r="J1802" s="140"/>
    </row>
    <row r="1803" spans="3:10" s="135" customFormat="1" x14ac:dyDescent="0.25">
      <c r="C1803" s="138"/>
      <c r="D1803" s="139"/>
      <c r="F1803" s="140"/>
      <c r="G1803" s="140"/>
      <c r="H1803" s="140"/>
      <c r="I1803" s="140"/>
      <c r="J1803" s="140"/>
    </row>
    <row r="1804" spans="3:10" s="135" customFormat="1" x14ac:dyDescent="0.25">
      <c r="C1804" s="138"/>
      <c r="D1804" s="139"/>
      <c r="F1804" s="140"/>
      <c r="G1804" s="140"/>
      <c r="H1804" s="140"/>
      <c r="I1804" s="140"/>
      <c r="J1804" s="140"/>
    </row>
    <row r="1805" spans="3:10" s="135" customFormat="1" x14ac:dyDescent="0.25">
      <c r="C1805" s="138"/>
      <c r="D1805" s="139"/>
      <c r="F1805" s="140"/>
      <c r="G1805" s="140"/>
      <c r="H1805" s="140"/>
      <c r="I1805" s="140"/>
      <c r="J1805" s="140"/>
    </row>
    <row r="1806" spans="3:10" s="135" customFormat="1" x14ac:dyDescent="0.25">
      <c r="C1806" s="138"/>
      <c r="D1806" s="139"/>
      <c r="F1806" s="140"/>
      <c r="G1806" s="140"/>
      <c r="H1806" s="140"/>
      <c r="I1806" s="140"/>
      <c r="J1806" s="140"/>
    </row>
    <row r="1807" spans="3:10" s="135" customFormat="1" x14ac:dyDescent="0.25">
      <c r="C1807" s="138"/>
      <c r="D1807" s="139"/>
      <c r="F1807" s="140"/>
      <c r="G1807" s="140"/>
      <c r="H1807" s="140"/>
      <c r="I1807" s="140"/>
      <c r="J1807" s="140"/>
    </row>
    <row r="1808" spans="3:10" s="135" customFormat="1" x14ac:dyDescent="0.25">
      <c r="C1808" s="138"/>
      <c r="D1808" s="139"/>
      <c r="F1808" s="140"/>
      <c r="G1808" s="140"/>
      <c r="H1808" s="140"/>
      <c r="I1808" s="140"/>
      <c r="J1808" s="140"/>
    </row>
    <row r="1809" spans="3:10" s="135" customFormat="1" x14ac:dyDescent="0.25">
      <c r="C1809" s="138"/>
      <c r="D1809" s="139"/>
      <c r="F1809" s="140"/>
      <c r="G1809" s="140"/>
      <c r="H1809" s="140"/>
      <c r="I1809" s="140"/>
      <c r="J1809" s="140"/>
    </row>
    <row r="1810" spans="3:10" s="135" customFormat="1" x14ac:dyDescent="0.25">
      <c r="C1810" s="138"/>
      <c r="D1810" s="139"/>
      <c r="F1810" s="140"/>
      <c r="G1810" s="140"/>
      <c r="H1810" s="140"/>
      <c r="I1810" s="140"/>
      <c r="J1810" s="140"/>
    </row>
    <row r="1811" spans="3:10" s="135" customFormat="1" x14ac:dyDescent="0.25">
      <c r="C1811" s="138"/>
      <c r="D1811" s="139"/>
      <c r="F1811" s="140"/>
      <c r="G1811" s="140"/>
      <c r="H1811" s="140"/>
      <c r="I1811" s="140"/>
      <c r="J1811" s="140"/>
    </row>
    <row r="1812" spans="3:10" s="135" customFormat="1" x14ac:dyDescent="0.25">
      <c r="C1812" s="138"/>
      <c r="D1812" s="139"/>
      <c r="F1812" s="140"/>
      <c r="G1812" s="140"/>
      <c r="H1812" s="140"/>
      <c r="I1812" s="140"/>
      <c r="J1812" s="140"/>
    </row>
    <row r="1813" spans="3:10" s="135" customFormat="1" x14ac:dyDescent="0.25">
      <c r="C1813" s="138"/>
      <c r="D1813" s="139"/>
      <c r="F1813" s="140"/>
      <c r="G1813" s="140"/>
      <c r="H1813" s="140"/>
      <c r="I1813" s="140"/>
      <c r="J1813" s="140"/>
    </row>
    <row r="1814" spans="3:10" s="135" customFormat="1" x14ac:dyDescent="0.25">
      <c r="C1814" s="138"/>
      <c r="D1814" s="139"/>
      <c r="F1814" s="140"/>
      <c r="G1814" s="140"/>
      <c r="H1814" s="140"/>
      <c r="I1814" s="140"/>
      <c r="J1814" s="140"/>
    </row>
    <row r="1815" spans="3:10" s="135" customFormat="1" x14ac:dyDescent="0.25">
      <c r="C1815" s="138"/>
      <c r="D1815" s="139"/>
      <c r="F1815" s="140"/>
      <c r="G1815" s="140"/>
      <c r="H1815" s="140"/>
      <c r="I1815" s="140"/>
      <c r="J1815" s="140"/>
    </row>
    <row r="1816" spans="3:10" s="135" customFormat="1" x14ac:dyDescent="0.25">
      <c r="C1816" s="138"/>
      <c r="D1816" s="139"/>
      <c r="F1816" s="140"/>
      <c r="G1816" s="140"/>
      <c r="H1816" s="140"/>
      <c r="I1816" s="140"/>
      <c r="J1816" s="140"/>
    </row>
    <row r="1817" spans="3:10" s="135" customFormat="1" x14ac:dyDescent="0.25">
      <c r="C1817" s="138"/>
      <c r="D1817" s="139"/>
      <c r="F1817" s="140"/>
      <c r="G1817" s="140"/>
      <c r="H1817" s="140"/>
      <c r="I1817" s="140"/>
      <c r="J1817" s="140"/>
    </row>
    <row r="1818" spans="3:10" s="135" customFormat="1" x14ac:dyDescent="0.25">
      <c r="C1818" s="138"/>
      <c r="D1818" s="139"/>
      <c r="F1818" s="140"/>
      <c r="G1818" s="140"/>
      <c r="H1818" s="140"/>
      <c r="I1818" s="140"/>
      <c r="J1818" s="140"/>
    </row>
    <row r="1819" spans="3:10" s="135" customFormat="1" x14ac:dyDescent="0.25">
      <c r="C1819" s="138"/>
      <c r="D1819" s="139"/>
      <c r="F1819" s="140"/>
      <c r="G1819" s="140"/>
      <c r="H1819" s="140"/>
      <c r="I1819" s="140"/>
      <c r="J1819" s="140"/>
    </row>
    <row r="1820" spans="3:10" s="135" customFormat="1" x14ac:dyDescent="0.25">
      <c r="C1820" s="138"/>
      <c r="D1820" s="139"/>
      <c r="F1820" s="140"/>
      <c r="G1820" s="140"/>
      <c r="H1820" s="140"/>
      <c r="I1820" s="140"/>
      <c r="J1820" s="140"/>
    </row>
    <row r="1821" spans="3:10" s="135" customFormat="1" x14ac:dyDescent="0.25">
      <c r="C1821" s="138"/>
      <c r="D1821" s="139"/>
      <c r="F1821" s="140"/>
      <c r="G1821" s="140"/>
      <c r="H1821" s="140"/>
      <c r="I1821" s="140"/>
      <c r="J1821" s="140"/>
    </row>
    <row r="1822" spans="3:10" s="135" customFormat="1" x14ac:dyDescent="0.25">
      <c r="C1822" s="138"/>
      <c r="D1822" s="139"/>
      <c r="F1822" s="140"/>
      <c r="G1822" s="140"/>
      <c r="H1822" s="140"/>
      <c r="I1822" s="140"/>
      <c r="J1822" s="140"/>
    </row>
    <row r="1823" spans="3:10" s="135" customFormat="1" x14ac:dyDescent="0.25">
      <c r="C1823" s="138"/>
      <c r="D1823" s="139"/>
      <c r="F1823" s="140"/>
      <c r="G1823" s="140"/>
      <c r="H1823" s="140"/>
      <c r="I1823" s="140"/>
      <c r="J1823" s="140"/>
    </row>
    <row r="1824" spans="3:10" s="135" customFormat="1" x14ac:dyDescent="0.25">
      <c r="C1824" s="138"/>
      <c r="D1824" s="139"/>
      <c r="F1824" s="140"/>
      <c r="G1824" s="140"/>
      <c r="H1824" s="140"/>
      <c r="I1824" s="140"/>
      <c r="J1824" s="140"/>
    </row>
    <row r="1825" spans="3:10" s="135" customFormat="1" x14ac:dyDescent="0.25">
      <c r="C1825" s="138"/>
      <c r="D1825" s="139"/>
      <c r="F1825" s="140"/>
      <c r="G1825" s="140"/>
      <c r="H1825" s="140"/>
      <c r="I1825" s="140"/>
      <c r="J1825" s="140"/>
    </row>
    <row r="1826" spans="3:10" s="135" customFormat="1" x14ac:dyDescent="0.25">
      <c r="C1826" s="138"/>
      <c r="D1826" s="139"/>
      <c r="F1826" s="140"/>
      <c r="G1826" s="140"/>
      <c r="H1826" s="140"/>
      <c r="I1826" s="140"/>
      <c r="J1826" s="140"/>
    </row>
    <row r="1827" spans="3:10" s="135" customFormat="1" x14ac:dyDescent="0.25">
      <c r="C1827" s="138"/>
      <c r="D1827" s="139"/>
      <c r="F1827" s="140"/>
      <c r="G1827" s="140"/>
      <c r="H1827" s="140"/>
      <c r="I1827" s="140"/>
      <c r="J1827" s="140"/>
    </row>
    <row r="1828" spans="3:10" s="135" customFormat="1" x14ac:dyDescent="0.25">
      <c r="C1828" s="138"/>
      <c r="D1828" s="139"/>
      <c r="F1828" s="140"/>
      <c r="G1828" s="140"/>
      <c r="H1828" s="140"/>
      <c r="I1828" s="140"/>
      <c r="J1828" s="140"/>
    </row>
    <row r="1829" spans="3:10" s="135" customFormat="1" x14ac:dyDescent="0.25">
      <c r="C1829" s="138"/>
      <c r="D1829" s="139"/>
      <c r="F1829" s="140"/>
      <c r="G1829" s="140"/>
      <c r="H1829" s="140"/>
      <c r="I1829" s="140"/>
      <c r="J1829" s="140"/>
    </row>
    <row r="1830" spans="3:10" s="135" customFormat="1" x14ac:dyDescent="0.25">
      <c r="C1830" s="138"/>
      <c r="D1830" s="139"/>
      <c r="F1830" s="140"/>
      <c r="G1830" s="140"/>
      <c r="H1830" s="140"/>
      <c r="I1830" s="140"/>
      <c r="J1830" s="140"/>
    </row>
    <row r="1831" spans="3:10" s="135" customFormat="1" x14ac:dyDescent="0.25">
      <c r="C1831" s="138"/>
      <c r="D1831" s="139"/>
      <c r="F1831" s="140"/>
      <c r="G1831" s="140"/>
      <c r="H1831" s="140"/>
      <c r="I1831" s="140"/>
      <c r="J1831" s="140"/>
    </row>
    <row r="1832" spans="3:10" s="135" customFormat="1" x14ac:dyDescent="0.25">
      <c r="C1832" s="138"/>
      <c r="D1832" s="139"/>
      <c r="F1832" s="140"/>
      <c r="G1832" s="140"/>
      <c r="H1832" s="140"/>
      <c r="I1832" s="140"/>
      <c r="J1832" s="140"/>
    </row>
    <row r="1833" spans="3:10" s="135" customFormat="1" x14ac:dyDescent="0.25">
      <c r="C1833" s="138"/>
      <c r="D1833" s="139"/>
      <c r="F1833" s="140"/>
      <c r="G1833" s="140"/>
      <c r="H1833" s="140"/>
      <c r="I1833" s="140"/>
      <c r="J1833" s="140"/>
    </row>
    <row r="1834" spans="3:10" s="135" customFormat="1" x14ac:dyDescent="0.25">
      <c r="C1834" s="138"/>
      <c r="D1834" s="139"/>
      <c r="F1834" s="140"/>
      <c r="G1834" s="140"/>
      <c r="H1834" s="140"/>
      <c r="I1834" s="140"/>
      <c r="J1834" s="140"/>
    </row>
    <row r="1835" spans="3:10" s="135" customFormat="1" x14ac:dyDescent="0.25">
      <c r="C1835" s="138"/>
      <c r="D1835" s="139"/>
      <c r="F1835" s="140"/>
      <c r="G1835" s="140"/>
      <c r="H1835" s="140"/>
      <c r="I1835" s="140"/>
      <c r="J1835" s="140"/>
    </row>
    <row r="1836" spans="3:10" s="135" customFormat="1" x14ac:dyDescent="0.25">
      <c r="C1836" s="138"/>
      <c r="D1836" s="139"/>
      <c r="F1836" s="140"/>
      <c r="G1836" s="140"/>
      <c r="H1836" s="140"/>
      <c r="I1836" s="140"/>
      <c r="J1836" s="140"/>
    </row>
    <row r="1837" spans="3:10" s="135" customFormat="1" x14ac:dyDescent="0.25">
      <c r="C1837" s="138"/>
      <c r="D1837" s="139"/>
      <c r="F1837" s="140"/>
      <c r="G1837" s="140"/>
      <c r="H1837" s="140"/>
      <c r="I1837" s="140"/>
      <c r="J1837" s="140"/>
    </row>
    <row r="1838" spans="3:10" s="135" customFormat="1" x14ac:dyDescent="0.25">
      <c r="C1838" s="138"/>
      <c r="D1838" s="139"/>
      <c r="F1838" s="140"/>
      <c r="G1838" s="140"/>
      <c r="H1838" s="140"/>
      <c r="I1838" s="140"/>
      <c r="J1838" s="140"/>
    </row>
    <row r="1839" spans="3:10" s="135" customFormat="1" x14ac:dyDescent="0.25">
      <c r="C1839" s="138"/>
      <c r="D1839" s="139"/>
      <c r="F1839" s="140"/>
      <c r="G1839" s="140"/>
      <c r="H1839" s="140"/>
      <c r="I1839" s="140"/>
      <c r="J1839" s="140"/>
    </row>
    <row r="1840" spans="3:10" s="135" customFormat="1" x14ac:dyDescent="0.25">
      <c r="C1840" s="138"/>
      <c r="D1840" s="139"/>
      <c r="F1840" s="140"/>
      <c r="G1840" s="140"/>
      <c r="H1840" s="140"/>
      <c r="I1840" s="140"/>
      <c r="J1840" s="140"/>
    </row>
    <row r="1841" spans="3:10" s="135" customFormat="1" x14ac:dyDescent="0.25">
      <c r="C1841" s="138"/>
      <c r="D1841" s="139"/>
      <c r="F1841" s="140"/>
      <c r="G1841" s="140"/>
      <c r="H1841" s="140"/>
      <c r="I1841" s="140"/>
      <c r="J1841" s="140"/>
    </row>
    <row r="1842" spans="3:10" s="135" customFormat="1" x14ac:dyDescent="0.25">
      <c r="C1842" s="138"/>
      <c r="D1842" s="139"/>
      <c r="F1842" s="140"/>
      <c r="G1842" s="140"/>
      <c r="H1842" s="140"/>
      <c r="I1842" s="140"/>
      <c r="J1842" s="140"/>
    </row>
    <row r="1843" spans="3:10" s="135" customFormat="1" x14ac:dyDescent="0.25">
      <c r="C1843" s="138"/>
      <c r="D1843" s="139"/>
      <c r="F1843" s="140"/>
      <c r="G1843" s="140"/>
      <c r="H1843" s="140"/>
      <c r="I1843" s="140"/>
      <c r="J1843" s="140"/>
    </row>
    <row r="1844" spans="3:10" s="135" customFormat="1" x14ac:dyDescent="0.25">
      <c r="C1844" s="138"/>
      <c r="D1844" s="139"/>
      <c r="F1844" s="140"/>
      <c r="G1844" s="140"/>
      <c r="H1844" s="140"/>
      <c r="I1844" s="140"/>
      <c r="J1844" s="140"/>
    </row>
    <row r="1845" spans="3:10" s="135" customFormat="1" x14ac:dyDescent="0.25">
      <c r="C1845" s="138"/>
      <c r="D1845" s="139"/>
      <c r="F1845" s="140"/>
      <c r="G1845" s="140"/>
      <c r="H1845" s="140"/>
      <c r="I1845" s="140"/>
      <c r="J1845" s="140"/>
    </row>
    <row r="1846" spans="3:10" s="135" customFormat="1" x14ac:dyDescent="0.25">
      <c r="C1846" s="138"/>
      <c r="D1846" s="139"/>
      <c r="F1846" s="140"/>
      <c r="G1846" s="140"/>
      <c r="H1846" s="140"/>
      <c r="I1846" s="140"/>
      <c r="J1846" s="140"/>
    </row>
    <row r="1847" spans="3:10" s="135" customFormat="1" x14ac:dyDescent="0.25">
      <c r="C1847" s="138"/>
      <c r="D1847" s="139"/>
      <c r="F1847" s="140"/>
      <c r="G1847" s="140"/>
      <c r="H1847" s="140"/>
      <c r="I1847" s="140"/>
      <c r="J1847" s="140"/>
    </row>
    <row r="1848" spans="3:10" s="135" customFormat="1" x14ac:dyDescent="0.25">
      <c r="C1848" s="138"/>
      <c r="D1848" s="139"/>
      <c r="F1848" s="140"/>
      <c r="G1848" s="140"/>
      <c r="H1848" s="140"/>
      <c r="I1848" s="140"/>
      <c r="J1848" s="140"/>
    </row>
    <row r="1849" spans="3:10" s="135" customFormat="1" x14ac:dyDescent="0.25">
      <c r="C1849" s="138"/>
      <c r="D1849" s="139"/>
      <c r="F1849" s="140"/>
      <c r="G1849" s="140"/>
      <c r="H1849" s="140"/>
      <c r="I1849" s="140"/>
      <c r="J1849" s="140"/>
    </row>
    <row r="1850" spans="3:10" s="135" customFormat="1" x14ac:dyDescent="0.25">
      <c r="C1850" s="138"/>
      <c r="D1850" s="139"/>
      <c r="F1850" s="140"/>
      <c r="G1850" s="140"/>
      <c r="H1850" s="140"/>
      <c r="I1850" s="140"/>
      <c r="J1850" s="140"/>
    </row>
    <row r="1851" spans="3:10" s="135" customFormat="1" x14ac:dyDescent="0.25">
      <c r="C1851" s="138"/>
      <c r="D1851" s="139"/>
      <c r="F1851" s="140"/>
      <c r="G1851" s="140"/>
      <c r="H1851" s="140"/>
      <c r="I1851" s="140"/>
      <c r="J1851" s="140"/>
    </row>
    <row r="1852" spans="3:10" s="135" customFormat="1" x14ac:dyDescent="0.25">
      <c r="C1852" s="138"/>
      <c r="D1852" s="139"/>
      <c r="F1852" s="140"/>
      <c r="G1852" s="140"/>
      <c r="H1852" s="140"/>
      <c r="I1852" s="140"/>
      <c r="J1852" s="140"/>
    </row>
    <row r="1853" spans="3:10" s="135" customFormat="1" x14ac:dyDescent="0.25">
      <c r="C1853" s="138"/>
      <c r="D1853" s="139"/>
      <c r="F1853" s="140"/>
      <c r="G1853" s="140"/>
      <c r="H1853" s="140"/>
      <c r="I1853" s="140"/>
      <c r="J1853" s="140"/>
    </row>
    <row r="1854" spans="3:10" s="135" customFormat="1" x14ac:dyDescent="0.25">
      <c r="C1854" s="138"/>
      <c r="D1854" s="139"/>
      <c r="F1854" s="140"/>
      <c r="G1854" s="140"/>
      <c r="H1854" s="140"/>
      <c r="I1854" s="140"/>
      <c r="J1854" s="140"/>
    </row>
    <row r="1855" spans="3:10" s="135" customFormat="1" x14ac:dyDescent="0.25">
      <c r="C1855" s="138"/>
      <c r="D1855" s="139"/>
      <c r="F1855" s="140"/>
      <c r="G1855" s="140"/>
      <c r="H1855" s="140"/>
      <c r="I1855" s="140"/>
      <c r="J1855" s="140"/>
    </row>
    <row r="1856" spans="3:10" s="135" customFormat="1" x14ac:dyDescent="0.25">
      <c r="C1856" s="138"/>
      <c r="D1856" s="139"/>
      <c r="F1856" s="140"/>
      <c r="G1856" s="140"/>
      <c r="H1856" s="140"/>
      <c r="I1856" s="140"/>
      <c r="J1856" s="140"/>
    </row>
    <row r="1857" spans="3:10" s="135" customFormat="1" x14ac:dyDescent="0.25">
      <c r="C1857" s="138"/>
      <c r="D1857" s="139"/>
      <c r="F1857" s="140"/>
      <c r="G1857" s="140"/>
      <c r="H1857" s="140"/>
      <c r="I1857" s="140"/>
      <c r="J1857" s="140"/>
    </row>
    <row r="1858" spans="3:10" s="135" customFormat="1" x14ac:dyDescent="0.25">
      <c r="C1858" s="138"/>
      <c r="D1858" s="139"/>
      <c r="F1858" s="140"/>
      <c r="G1858" s="140"/>
      <c r="H1858" s="140"/>
      <c r="I1858" s="140"/>
      <c r="J1858" s="140"/>
    </row>
    <row r="1859" spans="3:10" s="135" customFormat="1" x14ac:dyDescent="0.25">
      <c r="C1859" s="138"/>
      <c r="D1859" s="139"/>
      <c r="F1859" s="140"/>
      <c r="G1859" s="140"/>
      <c r="H1859" s="140"/>
      <c r="I1859" s="140"/>
      <c r="J1859" s="140"/>
    </row>
    <row r="1860" spans="3:10" s="135" customFormat="1" x14ac:dyDescent="0.25">
      <c r="C1860" s="138"/>
      <c r="D1860" s="139"/>
      <c r="F1860" s="140"/>
      <c r="G1860" s="140"/>
      <c r="H1860" s="140"/>
      <c r="I1860" s="140"/>
      <c r="J1860" s="140"/>
    </row>
    <row r="1861" spans="3:10" s="135" customFormat="1" x14ac:dyDescent="0.25">
      <c r="C1861" s="138"/>
      <c r="D1861" s="139"/>
      <c r="F1861" s="140"/>
      <c r="G1861" s="140"/>
      <c r="H1861" s="140"/>
      <c r="I1861" s="140"/>
      <c r="J1861" s="140"/>
    </row>
    <row r="1862" spans="3:10" s="135" customFormat="1" x14ac:dyDescent="0.25">
      <c r="C1862" s="138"/>
      <c r="D1862" s="139"/>
      <c r="F1862" s="140"/>
      <c r="G1862" s="140"/>
      <c r="H1862" s="140"/>
      <c r="I1862" s="140"/>
      <c r="J1862" s="140"/>
    </row>
    <row r="1863" spans="3:10" s="135" customFormat="1" x14ac:dyDescent="0.25">
      <c r="C1863" s="138"/>
      <c r="D1863" s="139"/>
      <c r="F1863" s="140"/>
      <c r="G1863" s="140"/>
      <c r="H1863" s="140"/>
      <c r="I1863" s="140"/>
      <c r="J1863" s="140"/>
    </row>
    <row r="1864" spans="3:10" s="135" customFormat="1" x14ac:dyDescent="0.25">
      <c r="C1864" s="138"/>
      <c r="D1864" s="139"/>
      <c r="F1864" s="140"/>
      <c r="G1864" s="140"/>
      <c r="H1864" s="140"/>
      <c r="I1864" s="140"/>
      <c r="J1864" s="140"/>
    </row>
    <row r="1865" spans="3:10" s="135" customFormat="1" x14ac:dyDescent="0.25">
      <c r="C1865" s="138"/>
      <c r="D1865" s="139"/>
      <c r="F1865" s="140"/>
      <c r="G1865" s="140"/>
      <c r="H1865" s="140"/>
      <c r="I1865" s="140"/>
      <c r="J1865" s="140"/>
    </row>
    <row r="1866" spans="3:10" s="135" customFormat="1" x14ac:dyDescent="0.25">
      <c r="C1866" s="138"/>
      <c r="D1866" s="139"/>
      <c r="F1866" s="140"/>
      <c r="G1866" s="140"/>
      <c r="H1866" s="140"/>
      <c r="I1866" s="140"/>
      <c r="J1866" s="140"/>
    </row>
    <row r="1867" spans="3:10" s="135" customFormat="1" x14ac:dyDescent="0.25">
      <c r="C1867" s="138"/>
      <c r="D1867" s="139"/>
      <c r="F1867" s="140"/>
      <c r="G1867" s="140"/>
      <c r="H1867" s="140"/>
      <c r="I1867" s="140"/>
      <c r="J1867" s="140"/>
    </row>
    <row r="1868" spans="3:10" s="135" customFormat="1" x14ac:dyDescent="0.25">
      <c r="C1868" s="138"/>
      <c r="D1868" s="139"/>
      <c r="F1868" s="140"/>
      <c r="G1868" s="140"/>
      <c r="H1868" s="140"/>
      <c r="I1868" s="140"/>
      <c r="J1868" s="140"/>
    </row>
    <row r="1869" spans="3:10" s="135" customFormat="1" x14ac:dyDescent="0.25">
      <c r="C1869" s="138"/>
      <c r="D1869" s="139"/>
      <c r="F1869" s="140"/>
      <c r="G1869" s="140"/>
      <c r="H1869" s="140"/>
      <c r="I1869" s="140"/>
      <c r="J1869" s="140"/>
    </row>
    <row r="1870" spans="3:10" s="135" customFormat="1" x14ac:dyDescent="0.25">
      <c r="C1870" s="138"/>
      <c r="D1870" s="139"/>
      <c r="F1870" s="140"/>
      <c r="G1870" s="140"/>
      <c r="H1870" s="140"/>
      <c r="I1870" s="140"/>
      <c r="J1870" s="140"/>
    </row>
    <row r="1871" spans="3:10" s="135" customFormat="1" x14ac:dyDescent="0.25">
      <c r="C1871" s="138"/>
      <c r="D1871" s="139"/>
      <c r="F1871" s="140"/>
      <c r="G1871" s="140"/>
      <c r="H1871" s="140"/>
      <c r="I1871" s="140"/>
      <c r="J1871" s="140"/>
    </row>
    <row r="1872" spans="3:10" s="135" customFormat="1" x14ac:dyDescent="0.25">
      <c r="C1872" s="138"/>
      <c r="D1872" s="139"/>
      <c r="F1872" s="140"/>
      <c r="G1872" s="140"/>
      <c r="H1872" s="140"/>
      <c r="I1872" s="140"/>
      <c r="J1872" s="140"/>
    </row>
    <row r="1873" spans="3:10" s="135" customFormat="1" x14ac:dyDescent="0.25">
      <c r="C1873" s="138"/>
      <c r="D1873" s="139"/>
      <c r="F1873" s="140"/>
      <c r="G1873" s="140"/>
      <c r="H1873" s="140"/>
      <c r="I1873" s="140"/>
      <c r="J1873" s="140"/>
    </row>
    <row r="1874" spans="3:10" s="135" customFormat="1" x14ac:dyDescent="0.25">
      <c r="C1874" s="138"/>
      <c r="D1874" s="139"/>
      <c r="F1874" s="140"/>
      <c r="G1874" s="140"/>
      <c r="H1874" s="140"/>
      <c r="I1874" s="140"/>
      <c r="J1874" s="140"/>
    </row>
    <row r="1875" spans="3:10" s="135" customFormat="1" x14ac:dyDescent="0.25">
      <c r="C1875" s="138"/>
      <c r="D1875" s="139"/>
      <c r="F1875" s="140"/>
      <c r="G1875" s="140"/>
      <c r="H1875" s="140"/>
      <c r="I1875" s="140"/>
      <c r="J1875" s="140"/>
    </row>
    <row r="1876" spans="3:10" s="135" customFormat="1" x14ac:dyDescent="0.25">
      <c r="C1876" s="138"/>
      <c r="D1876" s="139"/>
      <c r="F1876" s="140"/>
      <c r="G1876" s="140"/>
      <c r="H1876" s="140"/>
      <c r="I1876" s="140"/>
      <c r="J1876" s="140"/>
    </row>
    <row r="1877" spans="3:10" s="135" customFormat="1" x14ac:dyDescent="0.25">
      <c r="C1877" s="138"/>
      <c r="D1877" s="139"/>
      <c r="F1877" s="140"/>
      <c r="G1877" s="140"/>
      <c r="H1877" s="140"/>
      <c r="I1877" s="140"/>
      <c r="J1877" s="140"/>
    </row>
    <row r="1878" spans="3:10" s="135" customFormat="1" x14ac:dyDescent="0.25">
      <c r="C1878" s="138"/>
      <c r="D1878" s="139"/>
      <c r="F1878" s="140"/>
      <c r="G1878" s="140"/>
      <c r="H1878" s="140"/>
      <c r="I1878" s="140"/>
      <c r="J1878" s="140"/>
    </row>
    <row r="1879" spans="3:10" s="135" customFormat="1" x14ac:dyDescent="0.25">
      <c r="C1879" s="138"/>
      <c r="D1879" s="139"/>
      <c r="F1879" s="140"/>
      <c r="G1879" s="140"/>
      <c r="H1879" s="140"/>
      <c r="I1879" s="140"/>
      <c r="J1879" s="140"/>
    </row>
    <row r="1880" spans="3:10" s="135" customFormat="1" x14ac:dyDescent="0.25">
      <c r="C1880" s="138"/>
      <c r="D1880" s="139"/>
      <c r="F1880" s="140"/>
      <c r="G1880" s="140"/>
      <c r="H1880" s="140"/>
      <c r="I1880" s="140"/>
      <c r="J1880" s="140"/>
    </row>
    <row r="1881" spans="3:10" s="135" customFormat="1" x14ac:dyDescent="0.25">
      <c r="C1881" s="138"/>
      <c r="D1881" s="139"/>
      <c r="F1881" s="140"/>
      <c r="G1881" s="140"/>
      <c r="H1881" s="140"/>
      <c r="I1881" s="140"/>
      <c r="J1881" s="140"/>
    </row>
    <row r="1882" spans="3:10" s="135" customFormat="1" x14ac:dyDescent="0.25">
      <c r="C1882" s="138"/>
      <c r="D1882" s="139"/>
      <c r="F1882" s="140"/>
      <c r="G1882" s="140"/>
      <c r="H1882" s="140"/>
      <c r="I1882" s="140"/>
      <c r="J1882" s="140"/>
    </row>
    <row r="1883" spans="3:10" s="135" customFormat="1" x14ac:dyDescent="0.25">
      <c r="C1883" s="138"/>
      <c r="D1883" s="139"/>
      <c r="F1883" s="140"/>
      <c r="G1883" s="140"/>
      <c r="H1883" s="140"/>
      <c r="I1883" s="140"/>
      <c r="J1883" s="140"/>
    </row>
    <row r="1884" spans="3:10" s="135" customFormat="1" x14ac:dyDescent="0.25">
      <c r="C1884" s="138"/>
      <c r="D1884" s="139"/>
      <c r="F1884" s="140"/>
      <c r="G1884" s="140"/>
      <c r="H1884" s="140"/>
      <c r="I1884" s="140"/>
      <c r="J1884" s="140"/>
    </row>
    <row r="1885" spans="3:10" s="135" customFormat="1" x14ac:dyDescent="0.25">
      <c r="C1885" s="138"/>
      <c r="D1885" s="139"/>
      <c r="F1885" s="140"/>
      <c r="G1885" s="140"/>
      <c r="H1885" s="140"/>
      <c r="I1885" s="140"/>
      <c r="J1885" s="140"/>
    </row>
    <row r="1886" spans="3:10" s="135" customFormat="1" x14ac:dyDescent="0.25">
      <c r="C1886" s="138"/>
      <c r="D1886" s="139"/>
      <c r="F1886" s="140"/>
      <c r="G1886" s="140"/>
      <c r="H1886" s="140"/>
      <c r="I1886" s="140"/>
      <c r="J1886" s="140"/>
    </row>
    <row r="1887" spans="3:10" s="135" customFormat="1" x14ac:dyDescent="0.25">
      <c r="C1887" s="138"/>
      <c r="D1887" s="139"/>
      <c r="F1887" s="140"/>
      <c r="G1887" s="140"/>
      <c r="H1887" s="140"/>
      <c r="I1887" s="140"/>
      <c r="J1887" s="140"/>
    </row>
    <row r="1888" spans="3:10" s="135" customFormat="1" x14ac:dyDescent="0.25">
      <c r="C1888" s="138"/>
      <c r="D1888" s="139"/>
      <c r="F1888" s="140"/>
      <c r="G1888" s="140"/>
      <c r="H1888" s="140"/>
      <c r="I1888" s="140"/>
      <c r="J1888" s="140"/>
    </row>
    <row r="1889" spans="3:10" s="135" customFormat="1" x14ac:dyDescent="0.25">
      <c r="C1889" s="138"/>
      <c r="D1889" s="139"/>
      <c r="F1889" s="140"/>
      <c r="G1889" s="140"/>
      <c r="H1889" s="140"/>
      <c r="I1889" s="140"/>
      <c r="J1889" s="140"/>
    </row>
    <row r="1890" spans="3:10" s="135" customFormat="1" x14ac:dyDescent="0.25">
      <c r="C1890" s="138"/>
      <c r="D1890" s="139"/>
      <c r="F1890" s="140"/>
      <c r="G1890" s="140"/>
      <c r="H1890" s="140"/>
      <c r="I1890" s="140"/>
      <c r="J1890" s="140"/>
    </row>
    <row r="1891" spans="3:10" s="135" customFormat="1" x14ac:dyDescent="0.25">
      <c r="C1891" s="138"/>
      <c r="D1891" s="139"/>
      <c r="F1891" s="140"/>
      <c r="G1891" s="140"/>
      <c r="H1891" s="140"/>
      <c r="I1891" s="140"/>
      <c r="J1891" s="140"/>
    </row>
    <row r="1892" spans="3:10" s="135" customFormat="1" x14ac:dyDescent="0.25">
      <c r="C1892" s="138"/>
      <c r="D1892" s="139"/>
      <c r="F1892" s="140"/>
      <c r="G1892" s="140"/>
      <c r="H1892" s="140"/>
      <c r="I1892" s="140"/>
      <c r="J1892" s="140"/>
    </row>
    <row r="1893" spans="3:10" s="135" customFormat="1" x14ac:dyDescent="0.25">
      <c r="C1893" s="138"/>
      <c r="D1893" s="139"/>
      <c r="F1893" s="140"/>
      <c r="G1893" s="140"/>
      <c r="H1893" s="140"/>
      <c r="I1893" s="140"/>
      <c r="J1893" s="140"/>
    </row>
    <row r="1894" spans="3:10" s="135" customFormat="1" x14ac:dyDescent="0.25">
      <c r="C1894" s="138"/>
      <c r="D1894" s="139"/>
      <c r="F1894" s="140"/>
      <c r="G1894" s="140"/>
      <c r="H1894" s="140"/>
      <c r="I1894" s="140"/>
      <c r="J1894" s="140"/>
    </row>
    <row r="1895" spans="3:10" s="135" customFormat="1" x14ac:dyDescent="0.25">
      <c r="C1895" s="138"/>
      <c r="D1895" s="139"/>
      <c r="F1895" s="140"/>
      <c r="G1895" s="140"/>
      <c r="H1895" s="140"/>
      <c r="I1895" s="140"/>
      <c r="J1895" s="140"/>
    </row>
    <row r="1896" spans="3:10" s="135" customFormat="1" x14ac:dyDescent="0.25">
      <c r="C1896" s="138"/>
      <c r="D1896" s="139"/>
      <c r="F1896" s="140"/>
      <c r="G1896" s="140"/>
      <c r="H1896" s="140"/>
      <c r="I1896" s="140"/>
      <c r="J1896" s="140"/>
    </row>
    <row r="1897" spans="3:10" s="135" customFormat="1" x14ac:dyDescent="0.25">
      <c r="C1897" s="138"/>
      <c r="D1897" s="139"/>
      <c r="F1897" s="140"/>
      <c r="G1897" s="140"/>
      <c r="H1897" s="140"/>
      <c r="I1897" s="140"/>
      <c r="J1897" s="140"/>
    </row>
    <row r="1898" spans="3:10" s="135" customFormat="1" x14ac:dyDescent="0.25">
      <c r="C1898" s="138"/>
      <c r="D1898" s="139"/>
      <c r="F1898" s="140"/>
      <c r="G1898" s="140"/>
      <c r="H1898" s="140"/>
      <c r="I1898" s="140"/>
      <c r="J1898" s="140"/>
    </row>
    <row r="1899" spans="3:10" s="135" customFormat="1" x14ac:dyDescent="0.25">
      <c r="C1899" s="138"/>
      <c r="D1899" s="139"/>
      <c r="F1899" s="140"/>
      <c r="G1899" s="140"/>
      <c r="H1899" s="140"/>
      <c r="I1899" s="140"/>
      <c r="J1899" s="140"/>
    </row>
    <row r="1900" spans="3:10" s="135" customFormat="1" x14ac:dyDescent="0.25">
      <c r="C1900" s="138"/>
      <c r="D1900" s="139"/>
      <c r="F1900" s="140"/>
      <c r="G1900" s="140"/>
      <c r="H1900" s="140"/>
      <c r="I1900" s="140"/>
      <c r="J1900" s="140"/>
    </row>
    <row r="1901" spans="3:10" s="135" customFormat="1" x14ac:dyDescent="0.25">
      <c r="C1901" s="138"/>
      <c r="D1901" s="139"/>
      <c r="F1901" s="140"/>
      <c r="G1901" s="140"/>
      <c r="H1901" s="140"/>
      <c r="I1901" s="140"/>
      <c r="J1901" s="140"/>
    </row>
    <row r="1902" spans="3:10" s="135" customFormat="1" x14ac:dyDescent="0.25">
      <c r="C1902" s="138"/>
      <c r="D1902" s="139"/>
      <c r="F1902" s="140"/>
      <c r="G1902" s="140"/>
      <c r="H1902" s="140"/>
      <c r="I1902" s="140"/>
      <c r="J1902" s="140"/>
    </row>
    <row r="1903" spans="3:10" s="135" customFormat="1" x14ac:dyDescent="0.25">
      <c r="C1903" s="138"/>
      <c r="D1903" s="139"/>
      <c r="F1903" s="140"/>
      <c r="G1903" s="140"/>
      <c r="H1903" s="140"/>
      <c r="I1903" s="140"/>
      <c r="J1903" s="140"/>
    </row>
    <row r="1904" spans="3:10" s="135" customFormat="1" x14ac:dyDescent="0.25">
      <c r="C1904" s="138"/>
      <c r="D1904" s="139"/>
      <c r="F1904" s="140"/>
      <c r="G1904" s="140"/>
      <c r="H1904" s="140"/>
      <c r="I1904" s="140"/>
      <c r="J1904" s="140"/>
    </row>
    <row r="1905" spans="3:10" s="135" customFormat="1" x14ac:dyDescent="0.25">
      <c r="C1905" s="138"/>
      <c r="D1905" s="139"/>
      <c r="F1905" s="140"/>
      <c r="G1905" s="140"/>
      <c r="H1905" s="140"/>
      <c r="I1905" s="140"/>
      <c r="J1905" s="140"/>
    </row>
    <row r="1906" spans="3:10" s="135" customFormat="1" x14ac:dyDescent="0.25">
      <c r="C1906" s="138"/>
      <c r="D1906" s="139"/>
      <c r="F1906" s="140"/>
      <c r="G1906" s="140"/>
      <c r="H1906" s="140"/>
      <c r="I1906" s="140"/>
      <c r="J1906" s="140"/>
    </row>
    <row r="1907" spans="3:10" s="135" customFormat="1" x14ac:dyDescent="0.25">
      <c r="C1907" s="138"/>
      <c r="D1907" s="139"/>
      <c r="F1907" s="140"/>
      <c r="G1907" s="140"/>
      <c r="H1907" s="140"/>
      <c r="I1907" s="140"/>
      <c r="J1907" s="140"/>
    </row>
    <row r="1908" spans="3:10" s="135" customFormat="1" x14ac:dyDescent="0.25">
      <c r="C1908" s="138"/>
      <c r="D1908" s="139"/>
      <c r="F1908" s="140"/>
      <c r="G1908" s="140"/>
      <c r="H1908" s="140"/>
      <c r="I1908" s="140"/>
      <c r="J1908" s="140"/>
    </row>
    <row r="1909" spans="3:10" s="135" customFormat="1" x14ac:dyDescent="0.25">
      <c r="C1909" s="138"/>
      <c r="D1909" s="139"/>
      <c r="F1909" s="140"/>
      <c r="G1909" s="140"/>
      <c r="H1909" s="140"/>
      <c r="I1909" s="140"/>
      <c r="J1909" s="140"/>
    </row>
    <row r="1910" spans="3:10" s="135" customFormat="1" x14ac:dyDescent="0.25">
      <c r="C1910" s="138"/>
      <c r="D1910" s="139"/>
      <c r="F1910" s="140"/>
      <c r="G1910" s="140"/>
      <c r="H1910" s="140"/>
      <c r="I1910" s="140"/>
      <c r="J1910" s="140"/>
    </row>
    <row r="1911" spans="3:10" s="135" customFormat="1" x14ac:dyDescent="0.25">
      <c r="C1911" s="138"/>
      <c r="D1911" s="139"/>
      <c r="F1911" s="140"/>
      <c r="G1911" s="140"/>
      <c r="H1911" s="140"/>
      <c r="I1911" s="140"/>
      <c r="J1911" s="140"/>
    </row>
    <row r="1912" spans="3:10" s="135" customFormat="1" x14ac:dyDescent="0.25">
      <c r="C1912" s="138"/>
      <c r="D1912" s="139"/>
      <c r="F1912" s="140"/>
      <c r="G1912" s="140"/>
      <c r="H1912" s="140"/>
      <c r="I1912" s="140"/>
      <c r="J1912" s="140"/>
    </row>
    <row r="1913" spans="3:10" s="135" customFormat="1" x14ac:dyDescent="0.25">
      <c r="C1913" s="138"/>
      <c r="D1913" s="139"/>
      <c r="F1913" s="140"/>
      <c r="G1913" s="140"/>
      <c r="H1913" s="140"/>
      <c r="I1913" s="140"/>
      <c r="J1913" s="140"/>
    </row>
    <row r="1914" spans="3:10" s="135" customFormat="1" x14ac:dyDescent="0.25">
      <c r="C1914" s="138"/>
      <c r="D1914" s="139"/>
      <c r="F1914" s="140"/>
      <c r="G1914" s="140"/>
      <c r="H1914" s="140"/>
      <c r="I1914" s="140"/>
      <c r="J1914" s="140"/>
    </row>
    <row r="1915" spans="3:10" s="135" customFormat="1" x14ac:dyDescent="0.25">
      <c r="C1915" s="138"/>
      <c r="D1915" s="139"/>
      <c r="F1915" s="140"/>
      <c r="G1915" s="140"/>
      <c r="H1915" s="140"/>
      <c r="I1915" s="140"/>
      <c r="J1915" s="140"/>
    </row>
    <row r="1916" spans="3:10" s="135" customFormat="1" x14ac:dyDescent="0.25">
      <c r="C1916" s="138"/>
      <c r="D1916" s="139"/>
      <c r="F1916" s="140"/>
      <c r="G1916" s="140"/>
      <c r="H1916" s="140"/>
      <c r="I1916" s="140"/>
      <c r="J1916" s="140"/>
    </row>
    <row r="1917" spans="3:10" s="135" customFormat="1" x14ac:dyDescent="0.25">
      <c r="C1917" s="138"/>
      <c r="D1917" s="139"/>
      <c r="F1917" s="140"/>
      <c r="G1917" s="140"/>
      <c r="H1917" s="140"/>
      <c r="I1917" s="140"/>
      <c r="J1917" s="140"/>
    </row>
    <row r="1918" spans="3:10" s="135" customFormat="1" x14ac:dyDescent="0.25">
      <c r="C1918" s="138"/>
      <c r="D1918" s="139"/>
      <c r="F1918" s="140"/>
      <c r="G1918" s="140"/>
      <c r="H1918" s="140"/>
      <c r="I1918" s="140"/>
      <c r="J1918" s="140"/>
    </row>
    <row r="1919" spans="3:10" s="135" customFormat="1" x14ac:dyDescent="0.25">
      <c r="C1919" s="138"/>
      <c r="D1919" s="139"/>
      <c r="F1919" s="140"/>
      <c r="G1919" s="140"/>
      <c r="H1919" s="140"/>
      <c r="I1919" s="140"/>
      <c r="J1919" s="140"/>
    </row>
    <row r="1920" spans="3:10" s="135" customFormat="1" x14ac:dyDescent="0.25">
      <c r="C1920" s="138"/>
      <c r="D1920" s="139"/>
      <c r="F1920" s="140"/>
      <c r="G1920" s="140"/>
      <c r="H1920" s="140"/>
      <c r="I1920" s="140"/>
      <c r="J1920" s="140"/>
    </row>
    <row r="1921" spans="3:10" s="135" customFormat="1" x14ac:dyDescent="0.25">
      <c r="C1921" s="138"/>
      <c r="D1921" s="139"/>
      <c r="F1921" s="140"/>
      <c r="G1921" s="140"/>
      <c r="H1921" s="140"/>
      <c r="I1921" s="140"/>
      <c r="J1921" s="140"/>
    </row>
    <row r="1922" spans="3:10" s="135" customFormat="1" x14ac:dyDescent="0.25">
      <c r="C1922" s="138"/>
      <c r="D1922" s="139"/>
      <c r="F1922" s="140"/>
      <c r="G1922" s="140"/>
      <c r="H1922" s="140"/>
      <c r="I1922" s="140"/>
      <c r="J1922" s="140"/>
    </row>
    <row r="1923" spans="3:10" s="135" customFormat="1" x14ac:dyDescent="0.25">
      <c r="C1923" s="138"/>
      <c r="D1923" s="139"/>
      <c r="F1923" s="140"/>
      <c r="G1923" s="140"/>
      <c r="H1923" s="140"/>
      <c r="I1923" s="140"/>
      <c r="J1923" s="140"/>
    </row>
    <row r="1924" spans="3:10" s="135" customFormat="1" x14ac:dyDescent="0.25">
      <c r="C1924" s="138"/>
      <c r="D1924" s="139"/>
      <c r="F1924" s="140"/>
      <c r="G1924" s="140"/>
      <c r="H1924" s="140"/>
      <c r="I1924" s="140"/>
      <c r="J1924" s="140"/>
    </row>
    <row r="1925" spans="3:10" s="135" customFormat="1" x14ac:dyDescent="0.25">
      <c r="C1925" s="138"/>
      <c r="D1925" s="139"/>
      <c r="F1925" s="140"/>
      <c r="G1925" s="140"/>
      <c r="H1925" s="140"/>
      <c r="I1925" s="140"/>
      <c r="J1925" s="140"/>
    </row>
    <row r="1926" spans="3:10" s="135" customFormat="1" x14ac:dyDescent="0.25">
      <c r="C1926" s="138"/>
      <c r="D1926" s="139"/>
      <c r="F1926" s="140"/>
      <c r="G1926" s="140"/>
      <c r="H1926" s="140"/>
      <c r="I1926" s="140"/>
      <c r="J1926" s="140"/>
    </row>
    <row r="1927" spans="3:10" s="135" customFormat="1" x14ac:dyDescent="0.25">
      <c r="C1927" s="138"/>
      <c r="D1927" s="139"/>
      <c r="F1927" s="140"/>
      <c r="G1927" s="140"/>
      <c r="H1927" s="140"/>
      <c r="I1927" s="140"/>
      <c r="J1927" s="140"/>
    </row>
    <row r="1928" spans="3:10" s="135" customFormat="1" x14ac:dyDescent="0.25">
      <c r="C1928" s="138"/>
      <c r="D1928" s="139"/>
      <c r="F1928" s="140"/>
      <c r="G1928" s="140"/>
      <c r="H1928" s="140"/>
      <c r="I1928" s="140"/>
      <c r="J1928" s="140"/>
    </row>
    <row r="1929" spans="3:10" s="135" customFormat="1" x14ac:dyDescent="0.25">
      <c r="C1929" s="138"/>
      <c r="D1929" s="139"/>
      <c r="F1929" s="140"/>
      <c r="G1929" s="140"/>
      <c r="H1929" s="140"/>
      <c r="I1929" s="140"/>
      <c r="J1929" s="140"/>
    </row>
    <row r="1930" spans="3:10" s="135" customFormat="1" x14ac:dyDescent="0.25">
      <c r="C1930" s="138"/>
      <c r="D1930" s="139"/>
      <c r="F1930" s="140"/>
      <c r="G1930" s="140"/>
      <c r="H1930" s="140"/>
      <c r="I1930" s="140"/>
      <c r="J1930" s="140"/>
    </row>
    <row r="1931" spans="3:10" s="135" customFormat="1" x14ac:dyDescent="0.25">
      <c r="C1931" s="138"/>
      <c r="D1931" s="139"/>
      <c r="F1931" s="140"/>
      <c r="G1931" s="140"/>
      <c r="H1931" s="140"/>
      <c r="I1931" s="140"/>
      <c r="J1931" s="140"/>
    </row>
    <row r="1932" spans="3:10" s="135" customFormat="1" x14ac:dyDescent="0.25">
      <c r="C1932" s="138"/>
      <c r="D1932" s="139"/>
      <c r="F1932" s="140"/>
      <c r="G1932" s="140"/>
      <c r="H1932" s="140"/>
      <c r="I1932" s="140"/>
      <c r="J1932" s="140"/>
    </row>
    <row r="1933" spans="3:10" s="135" customFormat="1" x14ac:dyDescent="0.25">
      <c r="C1933" s="138"/>
      <c r="D1933" s="139"/>
      <c r="F1933" s="140"/>
      <c r="G1933" s="140"/>
      <c r="H1933" s="140"/>
      <c r="I1933" s="140"/>
      <c r="J1933" s="140"/>
    </row>
    <row r="1934" spans="3:10" s="135" customFormat="1" x14ac:dyDescent="0.25">
      <c r="C1934" s="138"/>
      <c r="D1934" s="139"/>
      <c r="F1934" s="140"/>
      <c r="G1934" s="140"/>
      <c r="H1934" s="140"/>
      <c r="I1934" s="140"/>
      <c r="J1934" s="140"/>
    </row>
    <row r="1935" spans="3:10" s="135" customFormat="1" x14ac:dyDescent="0.25">
      <c r="C1935" s="138"/>
      <c r="D1935" s="139"/>
      <c r="F1935" s="140"/>
      <c r="G1935" s="140"/>
      <c r="H1935" s="140"/>
      <c r="I1935" s="140"/>
      <c r="J1935" s="140"/>
    </row>
    <row r="1936" spans="3:10" s="135" customFormat="1" x14ac:dyDescent="0.25">
      <c r="C1936" s="138"/>
      <c r="D1936" s="139"/>
      <c r="F1936" s="140"/>
      <c r="G1936" s="140"/>
      <c r="H1936" s="140"/>
      <c r="I1936" s="140"/>
      <c r="J1936" s="140"/>
    </row>
    <row r="1937" spans="3:10" s="135" customFormat="1" x14ac:dyDescent="0.25">
      <c r="C1937" s="138"/>
      <c r="D1937" s="139"/>
      <c r="F1937" s="140"/>
      <c r="G1937" s="140"/>
      <c r="H1937" s="140"/>
      <c r="I1937" s="140"/>
      <c r="J1937" s="140"/>
    </row>
    <row r="1938" spans="3:10" s="135" customFormat="1" x14ac:dyDescent="0.25">
      <c r="C1938" s="138"/>
      <c r="D1938" s="139"/>
      <c r="F1938" s="140"/>
      <c r="G1938" s="140"/>
      <c r="H1938" s="140"/>
      <c r="I1938" s="140"/>
      <c r="J1938" s="140"/>
    </row>
    <row r="1939" spans="3:10" s="135" customFormat="1" x14ac:dyDescent="0.25">
      <c r="C1939" s="138"/>
      <c r="D1939" s="139"/>
      <c r="F1939" s="140"/>
      <c r="G1939" s="140"/>
      <c r="H1939" s="140"/>
      <c r="I1939" s="140"/>
      <c r="J1939" s="140"/>
    </row>
    <row r="1940" spans="3:10" s="135" customFormat="1" x14ac:dyDescent="0.25">
      <c r="C1940" s="138"/>
      <c r="D1940" s="139"/>
      <c r="F1940" s="140"/>
      <c r="G1940" s="140"/>
      <c r="H1940" s="140"/>
      <c r="I1940" s="140"/>
      <c r="J1940" s="140"/>
    </row>
    <row r="1941" spans="3:10" s="135" customFormat="1" x14ac:dyDescent="0.25">
      <c r="C1941" s="138"/>
      <c r="D1941" s="139"/>
      <c r="F1941" s="140"/>
      <c r="G1941" s="140"/>
      <c r="H1941" s="140"/>
      <c r="I1941" s="140"/>
      <c r="J1941" s="140"/>
    </row>
    <row r="1942" spans="3:10" s="135" customFormat="1" x14ac:dyDescent="0.25">
      <c r="C1942" s="138"/>
      <c r="D1942" s="139"/>
      <c r="F1942" s="140"/>
      <c r="G1942" s="140"/>
      <c r="H1942" s="140"/>
      <c r="I1942" s="140"/>
      <c r="J1942" s="140"/>
    </row>
    <row r="1943" spans="3:10" s="135" customFormat="1" x14ac:dyDescent="0.25">
      <c r="C1943" s="138"/>
      <c r="D1943" s="139"/>
      <c r="F1943" s="140"/>
      <c r="G1943" s="140"/>
      <c r="H1943" s="140"/>
      <c r="I1943" s="140"/>
      <c r="J1943" s="140"/>
    </row>
    <row r="1944" spans="3:10" s="135" customFormat="1" x14ac:dyDescent="0.25">
      <c r="C1944" s="138"/>
      <c r="D1944" s="139"/>
      <c r="F1944" s="140"/>
      <c r="G1944" s="140"/>
      <c r="H1944" s="140"/>
      <c r="I1944" s="140"/>
      <c r="J1944" s="140"/>
    </row>
    <row r="1945" spans="3:10" s="135" customFormat="1" x14ac:dyDescent="0.25">
      <c r="C1945" s="138"/>
      <c r="D1945" s="139"/>
      <c r="F1945" s="140"/>
      <c r="G1945" s="140"/>
      <c r="H1945" s="140"/>
      <c r="I1945" s="140"/>
      <c r="J1945" s="140"/>
    </row>
    <row r="1946" spans="3:10" s="135" customFormat="1" x14ac:dyDescent="0.25">
      <c r="C1946" s="138"/>
      <c r="D1946" s="139"/>
      <c r="F1946" s="140"/>
      <c r="G1946" s="140"/>
      <c r="H1946" s="140"/>
      <c r="I1946" s="140"/>
      <c r="J1946" s="140"/>
    </row>
    <row r="1947" spans="3:10" s="135" customFormat="1" x14ac:dyDescent="0.25">
      <c r="C1947" s="138"/>
      <c r="D1947" s="139"/>
      <c r="F1947" s="140"/>
      <c r="G1947" s="140"/>
      <c r="H1947" s="140"/>
      <c r="I1947" s="140"/>
      <c r="J1947" s="140"/>
    </row>
    <row r="1948" spans="3:10" s="135" customFormat="1" x14ac:dyDescent="0.25">
      <c r="C1948" s="138"/>
      <c r="D1948" s="139"/>
      <c r="F1948" s="140"/>
      <c r="G1948" s="140"/>
      <c r="H1948" s="140"/>
      <c r="I1948" s="140"/>
      <c r="J1948" s="140"/>
    </row>
    <row r="1949" spans="3:10" s="135" customFormat="1" x14ac:dyDescent="0.25">
      <c r="C1949" s="138"/>
      <c r="D1949" s="139"/>
      <c r="F1949" s="140"/>
      <c r="G1949" s="140"/>
      <c r="H1949" s="140"/>
      <c r="I1949" s="140"/>
      <c r="J1949" s="140"/>
    </row>
    <row r="1950" spans="3:10" s="135" customFormat="1" x14ac:dyDescent="0.25">
      <c r="C1950" s="138"/>
      <c r="D1950" s="139"/>
      <c r="F1950" s="140"/>
      <c r="G1950" s="140"/>
      <c r="H1950" s="140"/>
      <c r="I1950" s="140"/>
      <c r="J1950" s="140"/>
    </row>
    <row r="1951" spans="3:10" s="135" customFormat="1" x14ac:dyDescent="0.25">
      <c r="C1951" s="138"/>
      <c r="D1951" s="139"/>
      <c r="F1951" s="140"/>
      <c r="G1951" s="140"/>
      <c r="H1951" s="140"/>
      <c r="I1951" s="140"/>
      <c r="J1951" s="140"/>
    </row>
    <row r="1952" spans="3:10" s="135" customFormat="1" x14ac:dyDescent="0.25">
      <c r="C1952" s="138"/>
      <c r="D1952" s="139"/>
      <c r="F1952" s="140"/>
      <c r="G1952" s="140"/>
      <c r="H1952" s="140"/>
      <c r="I1952" s="140"/>
      <c r="J1952" s="140"/>
    </row>
    <row r="1953" spans="3:10" s="135" customFormat="1" x14ac:dyDescent="0.25">
      <c r="C1953" s="138"/>
      <c r="D1953" s="139"/>
      <c r="F1953" s="140"/>
      <c r="G1953" s="140"/>
      <c r="H1953" s="140"/>
      <c r="I1953" s="140"/>
      <c r="J1953" s="140"/>
    </row>
    <row r="1954" spans="3:10" s="135" customFormat="1" x14ac:dyDescent="0.25">
      <c r="C1954" s="138"/>
      <c r="D1954" s="139"/>
      <c r="F1954" s="140"/>
      <c r="G1954" s="140"/>
      <c r="H1954" s="140"/>
      <c r="I1954" s="140"/>
      <c r="J1954" s="140"/>
    </row>
    <row r="1955" spans="3:10" s="135" customFormat="1" x14ac:dyDescent="0.25">
      <c r="C1955" s="138"/>
      <c r="D1955" s="139"/>
      <c r="F1955" s="140"/>
      <c r="G1955" s="140"/>
      <c r="H1955" s="140"/>
      <c r="I1955" s="140"/>
      <c r="J1955" s="140"/>
    </row>
    <row r="1956" spans="3:10" s="135" customFormat="1" x14ac:dyDescent="0.25">
      <c r="C1956" s="138"/>
      <c r="D1956" s="139"/>
      <c r="F1956" s="140"/>
      <c r="G1956" s="140"/>
      <c r="H1956" s="140"/>
      <c r="I1956" s="140"/>
      <c r="J1956" s="140"/>
    </row>
    <row r="1957" spans="3:10" s="135" customFormat="1" x14ac:dyDescent="0.25">
      <c r="C1957" s="138"/>
      <c r="D1957" s="139"/>
      <c r="F1957" s="140"/>
      <c r="G1957" s="140"/>
      <c r="H1957" s="140"/>
      <c r="I1957" s="140"/>
      <c r="J1957" s="140"/>
    </row>
    <row r="1958" spans="3:10" s="135" customFormat="1" x14ac:dyDescent="0.25">
      <c r="C1958" s="138"/>
      <c r="D1958" s="139"/>
      <c r="F1958" s="140"/>
      <c r="G1958" s="140"/>
      <c r="H1958" s="140"/>
      <c r="I1958" s="140"/>
      <c r="J1958" s="140"/>
    </row>
    <row r="1959" spans="3:10" s="135" customFormat="1" x14ac:dyDescent="0.25">
      <c r="C1959" s="138"/>
      <c r="D1959" s="139"/>
      <c r="F1959" s="140"/>
      <c r="G1959" s="140"/>
      <c r="H1959" s="140"/>
      <c r="I1959" s="140"/>
      <c r="J1959" s="140"/>
    </row>
    <row r="1960" spans="3:10" s="135" customFormat="1" x14ac:dyDescent="0.25">
      <c r="C1960" s="138"/>
      <c r="D1960" s="139"/>
      <c r="F1960" s="140"/>
      <c r="G1960" s="140"/>
      <c r="H1960" s="140"/>
      <c r="I1960" s="140"/>
      <c r="J1960" s="140"/>
    </row>
    <row r="1961" spans="3:10" s="135" customFormat="1" x14ac:dyDescent="0.25">
      <c r="C1961" s="138"/>
      <c r="D1961" s="139"/>
      <c r="F1961" s="140"/>
      <c r="G1961" s="140"/>
      <c r="H1961" s="140"/>
      <c r="I1961" s="140"/>
      <c r="J1961" s="140"/>
    </row>
    <row r="1962" spans="3:10" s="135" customFormat="1" x14ac:dyDescent="0.25">
      <c r="C1962" s="138"/>
      <c r="D1962" s="139"/>
      <c r="F1962" s="140"/>
      <c r="G1962" s="140"/>
      <c r="H1962" s="140"/>
      <c r="I1962" s="140"/>
      <c r="J1962" s="140"/>
    </row>
    <row r="1963" spans="3:10" s="135" customFormat="1" x14ac:dyDescent="0.25">
      <c r="C1963" s="138"/>
      <c r="D1963" s="139"/>
      <c r="F1963" s="140"/>
      <c r="G1963" s="140"/>
      <c r="H1963" s="140"/>
      <c r="I1963" s="140"/>
      <c r="J1963" s="140"/>
    </row>
    <row r="1964" spans="3:10" s="135" customFormat="1" x14ac:dyDescent="0.25">
      <c r="C1964" s="138"/>
      <c r="D1964" s="139"/>
      <c r="F1964" s="140"/>
      <c r="G1964" s="140"/>
      <c r="H1964" s="140"/>
      <c r="I1964" s="140"/>
      <c r="J1964" s="140"/>
    </row>
    <row r="1965" spans="3:10" s="135" customFormat="1" x14ac:dyDescent="0.25">
      <c r="C1965" s="138"/>
      <c r="D1965" s="139"/>
      <c r="F1965" s="140"/>
      <c r="G1965" s="140"/>
      <c r="H1965" s="140"/>
      <c r="I1965" s="140"/>
      <c r="J1965" s="140"/>
    </row>
    <row r="1966" spans="3:10" s="135" customFormat="1" x14ac:dyDescent="0.25">
      <c r="C1966" s="138"/>
      <c r="D1966" s="139"/>
      <c r="F1966" s="140"/>
      <c r="G1966" s="140"/>
      <c r="H1966" s="140"/>
      <c r="I1966" s="140"/>
      <c r="J1966" s="140"/>
    </row>
    <row r="1967" spans="3:10" s="135" customFormat="1" x14ac:dyDescent="0.25">
      <c r="C1967" s="138"/>
      <c r="D1967" s="139"/>
      <c r="F1967" s="140"/>
      <c r="G1967" s="140"/>
      <c r="H1967" s="140"/>
      <c r="I1967" s="140"/>
      <c r="J1967" s="140"/>
    </row>
    <row r="1968" spans="3:10" s="135" customFormat="1" x14ac:dyDescent="0.25">
      <c r="C1968" s="138"/>
      <c r="D1968" s="139"/>
      <c r="F1968" s="140"/>
      <c r="G1968" s="140"/>
      <c r="H1968" s="140"/>
      <c r="I1968" s="140"/>
      <c r="J1968" s="140"/>
    </row>
    <row r="1969" spans="3:10" s="135" customFormat="1" x14ac:dyDescent="0.25">
      <c r="C1969" s="138"/>
      <c r="D1969" s="139"/>
      <c r="F1969" s="140"/>
      <c r="G1969" s="140"/>
      <c r="H1969" s="140"/>
      <c r="I1969" s="140"/>
      <c r="J1969" s="140"/>
    </row>
    <row r="1970" spans="3:10" s="135" customFormat="1" x14ac:dyDescent="0.25">
      <c r="C1970" s="138"/>
      <c r="D1970" s="139"/>
      <c r="F1970" s="140"/>
      <c r="G1970" s="140"/>
      <c r="H1970" s="140"/>
      <c r="I1970" s="140"/>
      <c r="J1970" s="140"/>
    </row>
    <row r="1971" spans="3:10" s="135" customFormat="1" x14ac:dyDescent="0.25">
      <c r="C1971" s="138"/>
      <c r="D1971" s="139"/>
      <c r="F1971" s="140"/>
      <c r="G1971" s="140"/>
      <c r="H1971" s="140"/>
      <c r="I1971" s="140"/>
      <c r="J1971" s="140"/>
    </row>
    <row r="1972" spans="3:10" s="135" customFormat="1" x14ac:dyDescent="0.25">
      <c r="C1972" s="138"/>
      <c r="D1972" s="139"/>
      <c r="F1972" s="140"/>
      <c r="G1972" s="140"/>
      <c r="H1972" s="140"/>
      <c r="I1972" s="140"/>
      <c r="J1972" s="140"/>
    </row>
    <row r="1973" spans="3:10" s="135" customFormat="1" x14ac:dyDescent="0.25">
      <c r="C1973" s="138"/>
      <c r="D1973" s="139"/>
      <c r="F1973" s="140"/>
      <c r="G1973" s="140"/>
      <c r="H1973" s="140"/>
      <c r="I1973" s="140"/>
      <c r="J1973" s="140"/>
    </row>
    <row r="1974" spans="3:10" s="135" customFormat="1" x14ac:dyDescent="0.25">
      <c r="C1974" s="138"/>
      <c r="D1974" s="139"/>
      <c r="F1974" s="140"/>
      <c r="G1974" s="140"/>
      <c r="H1974" s="140"/>
      <c r="I1974" s="140"/>
      <c r="J1974" s="140"/>
    </row>
    <row r="1975" spans="3:10" s="135" customFormat="1" x14ac:dyDescent="0.25">
      <c r="C1975" s="138"/>
      <c r="D1975" s="139"/>
      <c r="F1975" s="140"/>
      <c r="G1975" s="140"/>
      <c r="H1975" s="140"/>
      <c r="I1975" s="140"/>
      <c r="J1975" s="140"/>
    </row>
    <row r="1976" spans="3:10" s="135" customFormat="1" x14ac:dyDescent="0.25">
      <c r="C1976" s="138"/>
      <c r="D1976" s="139"/>
      <c r="F1976" s="140"/>
      <c r="G1976" s="140"/>
      <c r="H1976" s="140"/>
      <c r="I1976" s="140"/>
      <c r="J1976" s="140"/>
    </row>
    <row r="1977" spans="3:10" s="135" customFormat="1" x14ac:dyDescent="0.25">
      <c r="C1977" s="138"/>
      <c r="D1977" s="139"/>
      <c r="F1977" s="140"/>
      <c r="G1977" s="140"/>
      <c r="H1977" s="140"/>
      <c r="I1977" s="140"/>
      <c r="J1977" s="140"/>
    </row>
    <row r="1978" spans="3:10" s="135" customFormat="1" x14ac:dyDescent="0.25">
      <c r="C1978" s="138"/>
      <c r="D1978" s="139"/>
      <c r="F1978" s="140"/>
      <c r="G1978" s="140"/>
      <c r="H1978" s="140"/>
      <c r="I1978" s="140"/>
      <c r="J1978" s="140"/>
    </row>
    <row r="1979" spans="3:10" s="135" customFormat="1" x14ac:dyDescent="0.25">
      <c r="C1979" s="138"/>
      <c r="D1979" s="139"/>
      <c r="F1979" s="140"/>
      <c r="G1979" s="140"/>
      <c r="H1979" s="140"/>
      <c r="I1979" s="140"/>
      <c r="J1979" s="140"/>
    </row>
    <row r="1980" spans="3:10" s="135" customFormat="1" x14ac:dyDescent="0.25">
      <c r="C1980" s="138"/>
      <c r="D1980" s="139"/>
      <c r="F1980" s="140"/>
      <c r="G1980" s="140"/>
      <c r="H1980" s="140"/>
      <c r="I1980" s="140"/>
      <c r="J1980" s="140"/>
    </row>
    <row r="1981" spans="3:10" s="135" customFormat="1" x14ac:dyDescent="0.25">
      <c r="C1981" s="138"/>
      <c r="D1981" s="139"/>
      <c r="F1981" s="140"/>
      <c r="G1981" s="140"/>
      <c r="H1981" s="140"/>
      <c r="I1981" s="140"/>
      <c r="J1981" s="140"/>
    </row>
    <row r="1982" spans="3:10" s="135" customFormat="1" x14ac:dyDescent="0.25">
      <c r="C1982" s="138"/>
      <c r="D1982" s="139"/>
      <c r="F1982" s="140"/>
      <c r="G1982" s="140"/>
      <c r="H1982" s="140"/>
      <c r="I1982" s="140"/>
      <c r="J1982" s="140"/>
    </row>
    <row r="1983" spans="3:10" s="135" customFormat="1" x14ac:dyDescent="0.25">
      <c r="C1983" s="138"/>
      <c r="D1983" s="139"/>
      <c r="F1983" s="140"/>
      <c r="G1983" s="140"/>
      <c r="H1983" s="140"/>
      <c r="I1983" s="140"/>
      <c r="J1983" s="140"/>
    </row>
    <row r="1984" spans="3:10" s="135" customFormat="1" x14ac:dyDescent="0.25">
      <c r="C1984" s="138"/>
      <c r="D1984" s="139"/>
      <c r="F1984" s="140"/>
      <c r="G1984" s="140"/>
      <c r="H1984" s="140"/>
      <c r="I1984" s="140"/>
      <c r="J1984" s="140"/>
    </row>
    <row r="1985" spans="3:10" s="135" customFormat="1" x14ac:dyDescent="0.25">
      <c r="C1985" s="138"/>
      <c r="D1985" s="139"/>
      <c r="F1985" s="140"/>
      <c r="G1985" s="140"/>
      <c r="H1985" s="140"/>
      <c r="I1985" s="140"/>
      <c r="J1985" s="140"/>
    </row>
    <row r="1986" spans="3:10" s="135" customFormat="1" x14ac:dyDescent="0.25">
      <c r="C1986" s="138"/>
      <c r="D1986" s="139"/>
      <c r="F1986" s="140"/>
      <c r="G1986" s="140"/>
      <c r="H1986" s="140"/>
      <c r="I1986" s="140"/>
      <c r="J1986" s="140"/>
    </row>
    <row r="1987" spans="3:10" s="135" customFormat="1" x14ac:dyDescent="0.25">
      <c r="C1987" s="138"/>
      <c r="D1987" s="139"/>
      <c r="F1987" s="140"/>
      <c r="G1987" s="140"/>
      <c r="H1987" s="140"/>
      <c r="I1987" s="140"/>
      <c r="J1987" s="140"/>
    </row>
    <row r="1988" spans="3:10" s="135" customFormat="1" x14ac:dyDescent="0.25">
      <c r="C1988" s="138"/>
      <c r="D1988" s="139"/>
      <c r="F1988" s="140"/>
      <c r="G1988" s="140"/>
      <c r="H1988" s="140"/>
      <c r="I1988" s="140"/>
      <c r="J1988" s="140"/>
    </row>
    <row r="1989" spans="3:10" s="135" customFormat="1" x14ac:dyDescent="0.25">
      <c r="C1989" s="138"/>
      <c r="D1989" s="139"/>
      <c r="F1989" s="140"/>
      <c r="G1989" s="140"/>
      <c r="H1989" s="140"/>
      <c r="I1989" s="140"/>
      <c r="J1989" s="140"/>
    </row>
    <row r="1990" spans="3:10" s="135" customFormat="1" x14ac:dyDescent="0.25">
      <c r="C1990" s="138"/>
      <c r="D1990" s="139"/>
      <c r="F1990" s="140"/>
      <c r="G1990" s="140"/>
      <c r="H1990" s="140"/>
      <c r="I1990" s="140"/>
      <c r="J1990" s="140"/>
    </row>
    <row r="1991" spans="3:10" s="135" customFormat="1" x14ac:dyDescent="0.25">
      <c r="C1991" s="138"/>
      <c r="D1991" s="139"/>
      <c r="F1991" s="140"/>
      <c r="G1991" s="140"/>
      <c r="H1991" s="140"/>
      <c r="I1991" s="140"/>
      <c r="J1991" s="140"/>
    </row>
    <row r="1992" spans="3:10" s="135" customFormat="1" x14ac:dyDescent="0.25">
      <c r="C1992" s="138"/>
      <c r="D1992" s="139"/>
      <c r="F1992" s="140"/>
      <c r="G1992" s="140"/>
      <c r="H1992" s="140"/>
      <c r="I1992" s="140"/>
      <c r="J1992" s="140"/>
    </row>
    <row r="1993" spans="3:10" s="135" customFormat="1" x14ac:dyDescent="0.25">
      <c r="C1993" s="138"/>
      <c r="D1993" s="139"/>
      <c r="F1993" s="140"/>
      <c r="G1993" s="140"/>
      <c r="H1993" s="140"/>
      <c r="I1993" s="140"/>
      <c r="J1993" s="140"/>
    </row>
    <row r="1994" spans="3:10" s="135" customFormat="1" x14ac:dyDescent="0.25">
      <c r="C1994" s="138"/>
      <c r="D1994" s="139"/>
      <c r="F1994" s="140"/>
      <c r="G1994" s="140"/>
      <c r="H1994" s="140"/>
      <c r="I1994" s="140"/>
      <c r="J1994" s="140"/>
    </row>
    <row r="1995" spans="3:10" s="135" customFormat="1" x14ac:dyDescent="0.25">
      <c r="C1995" s="138"/>
      <c r="D1995" s="139"/>
      <c r="F1995" s="140"/>
      <c r="G1995" s="140"/>
      <c r="H1995" s="140"/>
      <c r="I1995" s="140"/>
      <c r="J1995" s="140"/>
    </row>
    <row r="1996" spans="3:10" s="135" customFormat="1" x14ac:dyDescent="0.25">
      <c r="C1996" s="138"/>
      <c r="D1996" s="139"/>
      <c r="F1996" s="140"/>
      <c r="G1996" s="140"/>
      <c r="H1996" s="140"/>
      <c r="I1996" s="140"/>
      <c r="J1996" s="140"/>
    </row>
    <row r="1997" spans="3:10" s="135" customFormat="1" x14ac:dyDescent="0.25">
      <c r="C1997" s="138"/>
      <c r="D1997" s="139"/>
      <c r="F1997" s="140"/>
      <c r="G1997" s="140"/>
      <c r="H1997" s="140"/>
      <c r="I1997" s="140"/>
      <c r="J1997" s="140"/>
    </row>
    <row r="1998" spans="3:10" s="135" customFormat="1" x14ac:dyDescent="0.25">
      <c r="C1998" s="138"/>
      <c r="D1998" s="139"/>
      <c r="F1998" s="140"/>
      <c r="G1998" s="140"/>
      <c r="H1998" s="140"/>
      <c r="I1998" s="140"/>
      <c r="J1998" s="140"/>
    </row>
    <row r="1999" spans="3:10" s="135" customFormat="1" x14ac:dyDescent="0.25">
      <c r="C1999" s="138"/>
      <c r="D1999" s="139"/>
      <c r="F1999" s="140"/>
      <c r="G1999" s="140"/>
      <c r="H1999" s="140"/>
      <c r="I1999" s="140"/>
      <c r="J1999" s="140"/>
    </row>
    <row r="2000" spans="3:10" s="135" customFormat="1" x14ac:dyDescent="0.25">
      <c r="C2000" s="138"/>
      <c r="D2000" s="139"/>
      <c r="F2000" s="140"/>
      <c r="G2000" s="140"/>
      <c r="H2000" s="140"/>
      <c r="I2000" s="140"/>
      <c r="J2000" s="140"/>
    </row>
    <row r="2001" spans="3:10" s="135" customFormat="1" x14ac:dyDescent="0.25">
      <c r="C2001" s="138"/>
      <c r="D2001" s="139"/>
      <c r="F2001" s="140"/>
      <c r="G2001" s="140"/>
      <c r="H2001" s="140"/>
      <c r="I2001" s="140"/>
      <c r="J2001" s="140"/>
    </row>
    <row r="2002" spans="3:10" s="135" customFormat="1" x14ac:dyDescent="0.25">
      <c r="C2002" s="138"/>
      <c r="D2002" s="139"/>
      <c r="F2002" s="140"/>
      <c r="G2002" s="140"/>
      <c r="H2002" s="140"/>
      <c r="I2002" s="140"/>
      <c r="J2002" s="140"/>
    </row>
    <row r="2003" spans="3:10" s="135" customFormat="1" x14ac:dyDescent="0.25">
      <c r="C2003" s="138"/>
      <c r="D2003" s="139"/>
      <c r="F2003" s="140"/>
      <c r="G2003" s="140"/>
      <c r="H2003" s="140"/>
      <c r="I2003" s="140"/>
      <c r="J2003" s="140"/>
    </row>
    <row r="2004" spans="3:10" s="135" customFormat="1" x14ac:dyDescent="0.25">
      <c r="C2004" s="138"/>
      <c r="D2004" s="139"/>
      <c r="F2004" s="140"/>
      <c r="G2004" s="140"/>
      <c r="H2004" s="140"/>
      <c r="I2004" s="140"/>
      <c r="J2004" s="140"/>
    </row>
    <row r="2005" spans="3:10" s="135" customFormat="1" x14ac:dyDescent="0.25">
      <c r="C2005" s="138"/>
      <c r="D2005" s="139"/>
      <c r="F2005" s="140"/>
      <c r="G2005" s="140"/>
      <c r="H2005" s="140"/>
      <c r="I2005" s="140"/>
      <c r="J2005" s="140"/>
    </row>
    <row r="2006" spans="3:10" s="135" customFormat="1" x14ac:dyDescent="0.25">
      <c r="C2006" s="138"/>
      <c r="D2006" s="139"/>
      <c r="F2006" s="140"/>
      <c r="G2006" s="140"/>
      <c r="H2006" s="140"/>
      <c r="I2006" s="140"/>
      <c r="J2006" s="140"/>
    </row>
    <row r="2007" spans="3:10" s="135" customFormat="1" x14ac:dyDescent="0.25">
      <c r="C2007" s="138"/>
      <c r="D2007" s="139"/>
      <c r="F2007" s="140"/>
      <c r="G2007" s="140"/>
      <c r="H2007" s="140"/>
      <c r="I2007" s="140"/>
      <c r="J2007" s="140"/>
    </row>
    <row r="2008" spans="3:10" s="135" customFormat="1" x14ac:dyDescent="0.25">
      <c r="C2008" s="138"/>
      <c r="D2008" s="139"/>
      <c r="F2008" s="140"/>
      <c r="G2008" s="140"/>
      <c r="H2008" s="140"/>
      <c r="I2008" s="140"/>
      <c r="J2008" s="140"/>
    </row>
    <row r="2009" spans="3:10" s="135" customFormat="1" x14ac:dyDescent="0.25">
      <c r="C2009" s="138"/>
      <c r="D2009" s="139"/>
      <c r="F2009" s="140"/>
      <c r="G2009" s="140"/>
      <c r="H2009" s="140"/>
      <c r="I2009" s="140"/>
      <c r="J2009" s="140"/>
    </row>
    <row r="2010" spans="3:10" s="135" customFormat="1" x14ac:dyDescent="0.25">
      <c r="C2010" s="138"/>
      <c r="D2010" s="139"/>
      <c r="F2010" s="140"/>
      <c r="G2010" s="140"/>
      <c r="H2010" s="140"/>
      <c r="I2010" s="140"/>
      <c r="J2010" s="140"/>
    </row>
    <row r="2011" spans="3:10" s="135" customFormat="1" x14ac:dyDescent="0.25">
      <c r="C2011" s="138"/>
      <c r="D2011" s="139"/>
      <c r="F2011" s="140"/>
      <c r="G2011" s="140"/>
      <c r="H2011" s="140"/>
      <c r="I2011" s="140"/>
      <c r="J2011" s="140"/>
    </row>
    <row r="2012" spans="3:10" s="135" customFormat="1" x14ac:dyDescent="0.25">
      <c r="C2012" s="138"/>
      <c r="D2012" s="139"/>
      <c r="F2012" s="140"/>
      <c r="G2012" s="140"/>
      <c r="H2012" s="140"/>
      <c r="I2012" s="140"/>
      <c r="J2012" s="140"/>
    </row>
    <row r="2013" spans="3:10" s="135" customFormat="1" x14ac:dyDescent="0.25">
      <c r="C2013" s="138"/>
      <c r="D2013" s="139"/>
      <c r="F2013" s="140"/>
      <c r="G2013" s="140"/>
      <c r="H2013" s="140"/>
      <c r="I2013" s="140"/>
      <c r="J2013" s="140"/>
    </row>
    <row r="2014" spans="3:10" s="135" customFormat="1" x14ac:dyDescent="0.25">
      <c r="C2014" s="138"/>
      <c r="D2014" s="139"/>
      <c r="F2014" s="140"/>
      <c r="G2014" s="140"/>
      <c r="H2014" s="140"/>
      <c r="I2014" s="140"/>
      <c r="J2014" s="140"/>
    </row>
    <row r="2015" spans="3:10" s="135" customFormat="1" x14ac:dyDescent="0.25">
      <c r="C2015" s="138"/>
      <c r="D2015" s="139"/>
      <c r="F2015" s="140"/>
      <c r="G2015" s="140"/>
      <c r="H2015" s="140"/>
      <c r="I2015" s="140"/>
      <c r="J2015" s="140"/>
    </row>
    <row r="2016" spans="3:10" s="135" customFormat="1" x14ac:dyDescent="0.25">
      <c r="C2016" s="138"/>
      <c r="D2016" s="139"/>
      <c r="F2016" s="140"/>
      <c r="G2016" s="140"/>
      <c r="H2016" s="140"/>
      <c r="I2016" s="140"/>
      <c r="J2016" s="140"/>
    </row>
    <row r="2017" spans="3:10" s="135" customFormat="1" x14ac:dyDescent="0.25">
      <c r="C2017" s="138"/>
      <c r="D2017" s="139"/>
      <c r="F2017" s="140"/>
      <c r="G2017" s="140"/>
      <c r="H2017" s="140"/>
      <c r="I2017" s="140"/>
      <c r="J2017" s="140"/>
    </row>
    <row r="2018" spans="3:10" s="135" customFormat="1" x14ac:dyDescent="0.25">
      <c r="C2018" s="138"/>
      <c r="D2018" s="139"/>
      <c r="F2018" s="140"/>
      <c r="G2018" s="140"/>
      <c r="H2018" s="140"/>
      <c r="I2018" s="140"/>
      <c r="J2018" s="140"/>
    </row>
    <row r="2019" spans="3:10" s="135" customFormat="1" x14ac:dyDescent="0.25">
      <c r="C2019" s="138"/>
      <c r="D2019" s="139"/>
      <c r="F2019" s="140"/>
      <c r="G2019" s="140"/>
      <c r="H2019" s="140"/>
      <c r="I2019" s="140"/>
      <c r="J2019" s="140"/>
    </row>
    <row r="2020" spans="3:10" s="135" customFormat="1" x14ac:dyDescent="0.25">
      <c r="C2020" s="138"/>
      <c r="D2020" s="139"/>
      <c r="F2020" s="140"/>
      <c r="G2020" s="140"/>
      <c r="H2020" s="140"/>
      <c r="I2020" s="140"/>
      <c r="J2020" s="140"/>
    </row>
    <row r="2021" spans="3:10" s="135" customFormat="1" x14ac:dyDescent="0.25">
      <c r="C2021" s="138"/>
      <c r="D2021" s="139"/>
      <c r="F2021" s="140"/>
      <c r="G2021" s="140"/>
      <c r="H2021" s="140"/>
      <c r="I2021" s="140"/>
      <c r="J2021" s="140"/>
    </row>
    <row r="2022" spans="3:10" s="135" customFormat="1" x14ac:dyDescent="0.25">
      <c r="C2022" s="138"/>
      <c r="D2022" s="139"/>
      <c r="F2022" s="140"/>
      <c r="G2022" s="140"/>
      <c r="H2022" s="140"/>
      <c r="I2022" s="140"/>
      <c r="J2022" s="140"/>
    </row>
    <row r="2023" spans="3:10" s="135" customFormat="1" x14ac:dyDescent="0.25">
      <c r="C2023" s="138"/>
      <c r="D2023" s="139"/>
      <c r="F2023" s="140"/>
      <c r="G2023" s="140"/>
      <c r="H2023" s="140"/>
      <c r="I2023" s="140"/>
      <c r="J2023" s="140"/>
    </row>
    <row r="2024" spans="3:10" s="135" customFormat="1" x14ac:dyDescent="0.25">
      <c r="C2024" s="138"/>
      <c r="D2024" s="139"/>
      <c r="F2024" s="140"/>
      <c r="G2024" s="140"/>
      <c r="H2024" s="140"/>
      <c r="I2024" s="140"/>
      <c r="J2024" s="140"/>
    </row>
    <row r="2025" spans="3:10" s="135" customFormat="1" x14ac:dyDescent="0.25">
      <c r="C2025" s="138"/>
      <c r="D2025" s="139"/>
      <c r="F2025" s="140"/>
      <c r="G2025" s="140"/>
      <c r="H2025" s="140"/>
      <c r="I2025" s="140"/>
      <c r="J2025" s="140"/>
    </row>
    <row r="2026" spans="3:10" s="135" customFormat="1" x14ac:dyDescent="0.25">
      <c r="C2026" s="138"/>
      <c r="D2026" s="139"/>
      <c r="F2026" s="140"/>
      <c r="G2026" s="140"/>
      <c r="H2026" s="140"/>
      <c r="I2026" s="140"/>
      <c r="J2026" s="140"/>
    </row>
    <row r="2027" spans="3:10" s="135" customFormat="1" x14ac:dyDescent="0.25">
      <c r="C2027" s="138"/>
      <c r="D2027" s="139"/>
      <c r="F2027" s="140"/>
      <c r="G2027" s="140"/>
      <c r="H2027" s="140"/>
      <c r="I2027" s="140"/>
      <c r="J2027" s="140"/>
    </row>
    <row r="2028" spans="3:10" s="135" customFormat="1" x14ac:dyDescent="0.25">
      <c r="C2028" s="138"/>
      <c r="D2028" s="139"/>
      <c r="F2028" s="140"/>
      <c r="G2028" s="140"/>
      <c r="H2028" s="140"/>
      <c r="I2028" s="140"/>
      <c r="J2028" s="140"/>
    </row>
    <row r="2029" spans="3:10" s="135" customFormat="1" x14ac:dyDescent="0.25">
      <c r="C2029" s="138"/>
      <c r="D2029" s="139"/>
      <c r="F2029" s="140"/>
      <c r="G2029" s="140"/>
      <c r="H2029" s="140"/>
      <c r="I2029" s="140"/>
      <c r="J2029" s="140"/>
    </row>
    <row r="2030" spans="3:10" s="135" customFormat="1" x14ac:dyDescent="0.25">
      <c r="C2030" s="138"/>
      <c r="D2030" s="139"/>
      <c r="F2030" s="140"/>
      <c r="G2030" s="140"/>
      <c r="H2030" s="140"/>
      <c r="I2030" s="140"/>
      <c r="J2030" s="140"/>
    </row>
    <row r="2031" spans="3:10" s="135" customFormat="1" x14ac:dyDescent="0.25">
      <c r="C2031" s="138"/>
      <c r="D2031" s="139"/>
      <c r="F2031" s="140"/>
      <c r="G2031" s="140"/>
      <c r="H2031" s="140"/>
      <c r="I2031" s="140"/>
      <c r="J2031" s="140"/>
    </row>
    <row r="2032" spans="3:10" s="135" customFormat="1" x14ac:dyDescent="0.25">
      <c r="C2032" s="138"/>
      <c r="D2032" s="139"/>
      <c r="F2032" s="140"/>
      <c r="G2032" s="140"/>
      <c r="H2032" s="140"/>
      <c r="I2032" s="140"/>
      <c r="J2032" s="140"/>
    </row>
    <row r="2033" spans="3:10" s="135" customFormat="1" x14ac:dyDescent="0.25">
      <c r="C2033" s="138"/>
      <c r="D2033" s="139"/>
      <c r="F2033" s="140"/>
      <c r="G2033" s="140"/>
      <c r="H2033" s="140"/>
      <c r="I2033" s="140"/>
      <c r="J2033" s="140"/>
    </row>
    <row r="2034" spans="3:10" s="135" customFormat="1" x14ac:dyDescent="0.25">
      <c r="C2034" s="138"/>
      <c r="D2034" s="139"/>
      <c r="F2034" s="140"/>
      <c r="G2034" s="140"/>
      <c r="H2034" s="140"/>
      <c r="I2034" s="140"/>
      <c r="J2034" s="140"/>
    </row>
    <row r="2035" spans="3:10" s="135" customFormat="1" x14ac:dyDescent="0.25">
      <c r="C2035" s="138"/>
      <c r="D2035" s="139"/>
      <c r="F2035" s="140"/>
      <c r="G2035" s="140"/>
      <c r="H2035" s="140"/>
      <c r="I2035" s="140"/>
      <c r="J2035" s="140"/>
    </row>
    <row r="2036" spans="3:10" s="135" customFormat="1" x14ac:dyDescent="0.25">
      <c r="C2036" s="138"/>
      <c r="D2036" s="139"/>
      <c r="F2036" s="140"/>
      <c r="G2036" s="140"/>
      <c r="H2036" s="140"/>
      <c r="I2036" s="140"/>
      <c r="J2036" s="140"/>
    </row>
    <row r="2037" spans="3:10" s="135" customFormat="1" x14ac:dyDescent="0.25">
      <c r="C2037" s="138"/>
      <c r="D2037" s="139"/>
      <c r="F2037" s="140"/>
      <c r="G2037" s="140"/>
      <c r="H2037" s="140"/>
      <c r="I2037" s="140"/>
      <c r="J2037" s="140"/>
    </row>
    <row r="2038" spans="3:10" s="135" customFormat="1" x14ac:dyDescent="0.25">
      <c r="C2038" s="138"/>
      <c r="D2038" s="139"/>
      <c r="F2038" s="140"/>
      <c r="G2038" s="140"/>
      <c r="H2038" s="140"/>
      <c r="I2038" s="140"/>
      <c r="J2038" s="140"/>
    </row>
    <row r="2039" spans="3:10" s="135" customFormat="1" x14ac:dyDescent="0.25">
      <c r="C2039" s="138"/>
      <c r="D2039" s="139"/>
      <c r="F2039" s="140"/>
      <c r="G2039" s="140"/>
      <c r="H2039" s="140"/>
      <c r="I2039" s="140"/>
      <c r="J2039" s="140"/>
    </row>
    <row r="2040" spans="3:10" s="135" customFormat="1" x14ac:dyDescent="0.25">
      <c r="C2040" s="138"/>
      <c r="D2040" s="139"/>
      <c r="F2040" s="140"/>
      <c r="G2040" s="140"/>
      <c r="H2040" s="140"/>
      <c r="I2040" s="140"/>
      <c r="J2040" s="140"/>
    </row>
    <row r="2041" spans="3:10" s="135" customFormat="1" x14ac:dyDescent="0.25">
      <c r="C2041" s="138"/>
      <c r="D2041" s="139"/>
      <c r="F2041" s="140"/>
      <c r="G2041" s="140"/>
      <c r="H2041" s="140"/>
      <c r="I2041" s="140"/>
      <c r="J2041" s="140"/>
    </row>
    <row r="2042" spans="3:10" s="135" customFormat="1" x14ac:dyDescent="0.25">
      <c r="C2042" s="138"/>
      <c r="D2042" s="139"/>
      <c r="F2042" s="140"/>
      <c r="G2042" s="140"/>
      <c r="H2042" s="140"/>
      <c r="I2042" s="140"/>
      <c r="J2042" s="140"/>
    </row>
    <row r="2043" spans="3:10" s="135" customFormat="1" x14ac:dyDescent="0.25">
      <c r="C2043" s="138"/>
      <c r="D2043" s="139"/>
      <c r="F2043" s="140"/>
      <c r="G2043" s="140"/>
      <c r="H2043" s="140"/>
      <c r="I2043" s="140"/>
      <c r="J2043" s="140"/>
    </row>
    <row r="2044" spans="3:10" s="135" customFormat="1" x14ac:dyDescent="0.25">
      <c r="C2044" s="138"/>
      <c r="D2044" s="139"/>
      <c r="F2044" s="140"/>
      <c r="G2044" s="140"/>
      <c r="H2044" s="140"/>
      <c r="I2044" s="140"/>
      <c r="J2044" s="140"/>
    </row>
    <row r="2045" spans="3:10" s="135" customFormat="1" x14ac:dyDescent="0.25">
      <c r="C2045" s="138"/>
      <c r="D2045" s="139"/>
      <c r="F2045" s="140"/>
      <c r="G2045" s="140"/>
      <c r="H2045" s="140"/>
      <c r="I2045" s="140"/>
      <c r="J2045" s="140"/>
    </row>
    <row r="2046" spans="3:10" s="135" customFormat="1" x14ac:dyDescent="0.25">
      <c r="C2046" s="138"/>
      <c r="D2046" s="139"/>
      <c r="F2046" s="140"/>
      <c r="G2046" s="140"/>
      <c r="H2046" s="140"/>
      <c r="I2046" s="140"/>
      <c r="J2046" s="140"/>
    </row>
    <row r="2047" spans="3:10" s="135" customFormat="1" x14ac:dyDescent="0.25">
      <c r="C2047" s="138"/>
      <c r="D2047" s="139"/>
      <c r="F2047" s="140"/>
      <c r="G2047" s="140"/>
      <c r="H2047" s="140"/>
      <c r="I2047" s="140"/>
      <c r="J2047" s="140"/>
    </row>
    <row r="2048" spans="3:10" s="135" customFormat="1" x14ac:dyDescent="0.25">
      <c r="C2048" s="138"/>
      <c r="D2048" s="139"/>
      <c r="F2048" s="140"/>
      <c r="G2048" s="140"/>
      <c r="H2048" s="140"/>
      <c r="I2048" s="140"/>
      <c r="J2048" s="140"/>
    </row>
    <row r="2049" spans="3:10" s="135" customFormat="1" x14ac:dyDescent="0.25">
      <c r="C2049" s="138"/>
      <c r="D2049" s="139"/>
      <c r="F2049" s="140"/>
      <c r="G2049" s="140"/>
      <c r="H2049" s="140"/>
      <c r="I2049" s="140"/>
      <c r="J2049" s="140"/>
    </row>
    <row r="2050" spans="3:10" s="135" customFormat="1" x14ac:dyDescent="0.25">
      <c r="C2050" s="138"/>
      <c r="D2050" s="139"/>
      <c r="F2050" s="140"/>
      <c r="G2050" s="140"/>
      <c r="H2050" s="140"/>
      <c r="I2050" s="140"/>
      <c r="J2050" s="140"/>
    </row>
    <row r="2051" spans="3:10" s="135" customFormat="1" x14ac:dyDescent="0.25">
      <c r="C2051" s="138"/>
      <c r="D2051" s="139"/>
      <c r="F2051" s="140"/>
      <c r="G2051" s="140"/>
      <c r="H2051" s="140"/>
      <c r="I2051" s="140"/>
      <c r="J2051" s="140"/>
    </row>
    <row r="2052" spans="3:10" s="135" customFormat="1" x14ac:dyDescent="0.25">
      <c r="C2052" s="138"/>
      <c r="D2052" s="139"/>
      <c r="F2052" s="140"/>
      <c r="G2052" s="140"/>
      <c r="H2052" s="140"/>
      <c r="I2052" s="140"/>
      <c r="J2052" s="140"/>
    </row>
    <row r="2053" spans="3:10" s="135" customFormat="1" x14ac:dyDescent="0.25">
      <c r="C2053" s="138"/>
      <c r="D2053" s="139"/>
      <c r="F2053" s="140"/>
      <c r="G2053" s="140"/>
      <c r="H2053" s="140"/>
      <c r="I2053" s="140"/>
      <c r="J2053" s="140"/>
    </row>
    <row r="2054" spans="3:10" s="135" customFormat="1" x14ac:dyDescent="0.25">
      <c r="C2054" s="138"/>
      <c r="D2054" s="139"/>
      <c r="F2054" s="140"/>
      <c r="G2054" s="140"/>
      <c r="H2054" s="140"/>
      <c r="I2054" s="140"/>
      <c r="J2054" s="140"/>
    </row>
    <row r="2055" spans="3:10" s="135" customFormat="1" x14ac:dyDescent="0.25">
      <c r="C2055" s="138"/>
      <c r="D2055" s="139"/>
      <c r="F2055" s="140"/>
      <c r="G2055" s="140"/>
      <c r="H2055" s="140"/>
      <c r="I2055" s="140"/>
      <c r="J2055" s="140"/>
    </row>
    <row r="2056" spans="3:10" s="135" customFormat="1" x14ac:dyDescent="0.25">
      <c r="C2056" s="138"/>
      <c r="D2056" s="139"/>
      <c r="F2056" s="140"/>
      <c r="G2056" s="140"/>
      <c r="H2056" s="140"/>
      <c r="I2056" s="140"/>
      <c r="J2056" s="140"/>
    </row>
    <row r="2057" spans="3:10" s="135" customFormat="1" x14ac:dyDescent="0.25">
      <c r="C2057" s="138"/>
      <c r="D2057" s="139"/>
      <c r="F2057" s="140"/>
      <c r="G2057" s="140"/>
      <c r="H2057" s="140"/>
      <c r="I2057" s="140"/>
      <c r="J2057" s="140"/>
    </row>
    <row r="2058" spans="3:10" s="135" customFormat="1" x14ac:dyDescent="0.25">
      <c r="C2058" s="138"/>
      <c r="D2058" s="139"/>
      <c r="F2058" s="140"/>
      <c r="G2058" s="140"/>
      <c r="H2058" s="140"/>
      <c r="I2058" s="140"/>
      <c r="J2058" s="140"/>
    </row>
    <row r="2059" spans="3:10" s="135" customFormat="1" x14ac:dyDescent="0.25">
      <c r="C2059" s="138"/>
      <c r="D2059" s="139"/>
      <c r="F2059" s="140"/>
      <c r="G2059" s="140"/>
      <c r="H2059" s="140"/>
      <c r="I2059" s="140"/>
      <c r="J2059" s="140"/>
    </row>
    <row r="2060" spans="3:10" s="135" customFormat="1" x14ac:dyDescent="0.25">
      <c r="C2060" s="138"/>
      <c r="D2060" s="139"/>
      <c r="F2060" s="140"/>
      <c r="G2060" s="140"/>
      <c r="H2060" s="140"/>
      <c r="I2060" s="140"/>
      <c r="J2060" s="140"/>
    </row>
    <row r="2061" spans="3:10" s="135" customFormat="1" x14ac:dyDescent="0.25">
      <c r="C2061" s="138"/>
      <c r="D2061" s="139"/>
      <c r="F2061" s="140"/>
      <c r="G2061" s="140"/>
      <c r="H2061" s="140"/>
      <c r="I2061" s="140"/>
      <c r="J2061" s="140"/>
    </row>
    <row r="2062" spans="3:10" s="135" customFormat="1" x14ac:dyDescent="0.25">
      <c r="C2062" s="138"/>
      <c r="D2062" s="139"/>
      <c r="F2062" s="140"/>
      <c r="G2062" s="140"/>
      <c r="H2062" s="140"/>
      <c r="I2062" s="140"/>
      <c r="J2062" s="140"/>
    </row>
    <row r="2063" spans="3:10" s="135" customFormat="1" x14ac:dyDescent="0.25">
      <c r="C2063" s="138"/>
      <c r="D2063" s="139"/>
      <c r="F2063" s="140"/>
      <c r="G2063" s="140"/>
      <c r="H2063" s="140"/>
      <c r="I2063" s="140"/>
      <c r="J2063" s="140"/>
    </row>
    <row r="2064" spans="3:10" s="135" customFormat="1" x14ac:dyDescent="0.25">
      <c r="C2064" s="138"/>
      <c r="D2064" s="139"/>
      <c r="F2064" s="140"/>
      <c r="G2064" s="140"/>
      <c r="H2064" s="140"/>
      <c r="I2064" s="140"/>
      <c r="J2064" s="140"/>
    </row>
    <row r="2065" spans="3:10" s="135" customFormat="1" x14ac:dyDescent="0.25">
      <c r="C2065" s="138"/>
      <c r="D2065" s="139"/>
      <c r="F2065" s="140"/>
      <c r="G2065" s="140"/>
      <c r="H2065" s="140"/>
      <c r="I2065" s="140"/>
      <c r="J2065" s="140"/>
    </row>
    <row r="2066" spans="3:10" s="135" customFormat="1" x14ac:dyDescent="0.25">
      <c r="C2066" s="138"/>
      <c r="D2066" s="139"/>
      <c r="F2066" s="140"/>
      <c r="G2066" s="140"/>
      <c r="H2066" s="140"/>
      <c r="I2066" s="140"/>
      <c r="J2066" s="140"/>
    </row>
    <row r="2067" spans="3:10" s="135" customFormat="1" x14ac:dyDescent="0.25">
      <c r="C2067" s="138"/>
      <c r="D2067" s="139"/>
      <c r="F2067" s="140"/>
      <c r="G2067" s="140"/>
      <c r="H2067" s="140"/>
      <c r="I2067" s="140"/>
      <c r="J2067" s="140"/>
    </row>
    <row r="2068" spans="3:10" s="135" customFormat="1" x14ac:dyDescent="0.25">
      <c r="C2068" s="138"/>
      <c r="D2068" s="139"/>
      <c r="F2068" s="140"/>
      <c r="G2068" s="140"/>
      <c r="H2068" s="140"/>
      <c r="I2068" s="140"/>
      <c r="J2068" s="140"/>
    </row>
    <row r="2069" spans="3:10" s="135" customFormat="1" x14ac:dyDescent="0.25">
      <c r="C2069" s="138"/>
      <c r="D2069" s="139"/>
      <c r="F2069" s="140"/>
      <c r="G2069" s="140"/>
      <c r="H2069" s="140"/>
      <c r="I2069" s="140"/>
      <c r="J2069" s="140"/>
    </row>
    <row r="2070" spans="3:10" s="135" customFormat="1" x14ac:dyDescent="0.25">
      <c r="C2070" s="138"/>
      <c r="D2070" s="139"/>
      <c r="F2070" s="140"/>
      <c r="G2070" s="140"/>
      <c r="H2070" s="140"/>
      <c r="I2070" s="140"/>
      <c r="J2070" s="140"/>
    </row>
    <row r="2071" spans="3:10" s="135" customFormat="1" x14ac:dyDescent="0.25">
      <c r="C2071" s="138"/>
      <c r="D2071" s="139"/>
      <c r="F2071" s="140"/>
      <c r="G2071" s="140"/>
      <c r="H2071" s="140"/>
      <c r="I2071" s="140"/>
      <c r="J2071" s="140"/>
    </row>
    <row r="2072" spans="3:10" s="135" customFormat="1" x14ac:dyDescent="0.25">
      <c r="C2072" s="138"/>
      <c r="D2072" s="139"/>
      <c r="F2072" s="140"/>
      <c r="G2072" s="140"/>
      <c r="H2072" s="140"/>
      <c r="I2072" s="140"/>
      <c r="J2072" s="140"/>
    </row>
    <row r="2073" spans="3:10" s="135" customFormat="1" x14ac:dyDescent="0.25">
      <c r="C2073" s="138"/>
      <c r="D2073" s="139"/>
      <c r="F2073" s="140"/>
      <c r="G2073" s="140"/>
      <c r="H2073" s="140"/>
      <c r="I2073" s="140"/>
      <c r="J2073" s="140"/>
    </row>
    <row r="2074" spans="3:10" s="135" customFormat="1" x14ac:dyDescent="0.25">
      <c r="C2074" s="138"/>
      <c r="D2074" s="139"/>
      <c r="F2074" s="140"/>
      <c r="G2074" s="140"/>
      <c r="H2074" s="140"/>
      <c r="I2074" s="140"/>
      <c r="J2074" s="140"/>
    </row>
    <row r="2075" spans="3:10" s="135" customFormat="1" x14ac:dyDescent="0.25">
      <c r="C2075" s="138"/>
      <c r="D2075" s="139"/>
      <c r="F2075" s="140"/>
      <c r="G2075" s="140"/>
      <c r="H2075" s="140"/>
      <c r="I2075" s="140"/>
      <c r="J2075" s="140"/>
    </row>
    <row r="2076" spans="3:10" s="135" customFormat="1" x14ac:dyDescent="0.25">
      <c r="C2076" s="138"/>
      <c r="D2076" s="139"/>
      <c r="F2076" s="140"/>
      <c r="G2076" s="140"/>
      <c r="H2076" s="140"/>
      <c r="I2076" s="140"/>
      <c r="J2076" s="140"/>
    </row>
    <row r="2077" spans="3:10" s="135" customFormat="1" x14ac:dyDescent="0.25">
      <c r="C2077" s="138"/>
      <c r="D2077" s="139"/>
      <c r="F2077" s="140"/>
      <c r="G2077" s="140"/>
      <c r="H2077" s="140"/>
      <c r="I2077" s="140"/>
      <c r="J2077" s="140"/>
    </row>
    <row r="2078" spans="3:10" s="135" customFormat="1" x14ac:dyDescent="0.25">
      <c r="C2078" s="138"/>
      <c r="D2078" s="139"/>
      <c r="F2078" s="140"/>
      <c r="G2078" s="140"/>
      <c r="H2078" s="140"/>
      <c r="I2078" s="140"/>
      <c r="J2078" s="140"/>
    </row>
    <row r="2079" spans="3:10" s="135" customFormat="1" x14ac:dyDescent="0.25">
      <c r="C2079" s="138"/>
      <c r="D2079" s="139"/>
      <c r="F2079" s="140"/>
      <c r="G2079" s="140"/>
      <c r="H2079" s="140"/>
      <c r="I2079" s="140"/>
      <c r="J2079" s="140"/>
    </row>
    <row r="2080" spans="3:10" s="135" customFormat="1" x14ac:dyDescent="0.25">
      <c r="C2080" s="138"/>
      <c r="D2080" s="139"/>
      <c r="F2080" s="140"/>
      <c r="G2080" s="140"/>
      <c r="H2080" s="140"/>
      <c r="I2080" s="140"/>
      <c r="J2080" s="140"/>
    </row>
    <row r="2081" spans="3:10" s="135" customFormat="1" x14ac:dyDescent="0.25">
      <c r="C2081" s="138"/>
      <c r="D2081" s="139"/>
      <c r="F2081" s="140"/>
      <c r="G2081" s="140"/>
      <c r="H2081" s="140"/>
      <c r="I2081" s="140"/>
      <c r="J2081" s="140"/>
    </row>
    <row r="2082" spans="3:10" s="135" customFormat="1" x14ac:dyDescent="0.25">
      <c r="C2082" s="138"/>
      <c r="D2082" s="139"/>
      <c r="F2082" s="140"/>
      <c r="G2082" s="140"/>
      <c r="H2082" s="140"/>
      <c r="I2082" s="140"/>
      <c r="J2082" s="140"/>
    </row>
    <row r="2083" spans="3:10" s="135" customFormat="1" x14ac:dyDescent="0.25">
      <c r="C2083" s="138"/>
      <c r="D2083" s="139"/>
      <c r="F2083" s="140"/>
      <c r="G2083" s="140"/>
      <c r="H2083" s="140"/>
      <c r="I2083" s="140"/>
      <c r="J2083" s="140"/>
    </row>
    <row r="2084" spans="3:10" s="135" customFormat="1" x14ac:dyDescent="0.25">
      <c r="C2084" s="138"/>
      <c r="D2084" s="139"/>
      <c r="F2084" s="140"/>
      <c r="G2084" s="140"/>
      <c r="H2084" s="140"/>
      <c r="I2084" s="140"/>
      <c r="J2084" s="140"/>
    </row>
    <row r="2085" spans="3:10" s="135" customFormat="1" x14ac:dyDescent="0.25">
      <c r="C2085" s="138"/>
      <c r="D2085" s="139"/>
      <c r="F2085" s="140"/>
      <c r="G2085" s="140"/>
      <c r="H2085" s="140"/>
      <c r="I2085" s="140"/>
      <c r="J2085" s="140"/>
    </row>
    <row r="2086" spans="3:10" s="135" customFormat="1" x14ac:dyDescent="0.25">
      <c r="C2086" s="138"/>
      <c r="D2086" s="139"/>
      <c r="F2086" s="140"/>
      <c r="G2086" s="140"/>
      <c r="H2086" s="140"/>
      <c r="I2086" s="140"/>
      <c r="J2086" s="140"/>
    </row>
    <row r="2087" spans="3:10" s="135" customFormat="1" x14ac:dyDescent="0.25">
      <c r="C2087" s="138"/>
      <c r="D2087" s="139"/>
      <c r="F2087" s="140"/>
      <c r="G2087" s="140"/>
      <c r="H2087" s="140"/>
      <c r="I2087" s="140"/>
      <c r="J2087" s="140"/>
    </row>
    <row r="2088" spans="3:10" s="135" customFormat="1" x14ac:dyDescent="0.25">
      <c r="C2088" s="138"/>
      <c r="D2088" s="139"/>
      <c r="F2088" s="140"/>
      <c r="G2088" s="140"/>
      <c r="H2088" s="140"/>
      <c r="I2088" s="140"/>
      <c r="J2088" s="140"/>
    </row>
    <row r="2089" spans="3:10" s="135" customFormat="1" x14ac:dyDescent="0.25">
      <c r="C2089" s="138"/>
      <c r="D2089" s="139"/>
      <c r="F2089" s="140"/>
      <c r="G2089" s="140"/>
      <c r="H2089" s="140"/>
      <c r="I2089" s="140"/>
      <c r="J2089" s="140"/>
    </row>
    <row r="2090" spans="3:10" s="135" customFormat="1" x14ac:dyDescent="0.25">
      <c r="C2090" s="138"/>
      <c r="D2090" s="139"/>
      <c r="F2090" s="140"/>
      <c r="G2090" s="140"/>
      <c r="H2090" s="140"/>
      <c r="I2090" s="140"/>
      <c r="J2090" s="140"/>
    </row>
    <row r="2091" spans="3:10" s="135" customFormat="1" x14ac:dyDescent="0.25">
      <c r="C2091" s="138"/>
      <c r="D2091" s="139"/>
      <c r="F2091" s="140"/>
      <c r="G2091" s="140"/>
      <c r="H2091" s="140"/>
      <c r="I2091" s="140"/>
      <c r="J2091" s="140"/>
    </row>
    <row r="2092" spans="3:10" s="135" customFormat="1" x14ac:dyDescent="0.25">
      <c r="C2092" s="138"/>
      <c r="D2092" s="139"/>
      <c r="F2092" s="140"/>
      <c r="G2092" s="140"/>
      <c r="H2092" s="140"/>
      <c r="I2092" s="140"/>
      <c r="J2092" s="140"/>
    </row>
    <row r="2093" spans="3:10" s="135" customFormat="1" x14ac:dyDescent="0.25">
      <c r="C2093" s="138"/>
      <c r="D2093" s="139"/>
      <c r="F2093" s="140"/>
      <c r="G2093" s="140"/>
      <c r="H2093" s="140"/>
      <c r="I2093" s="140"/>
      <c r="J2093" s="140"/>
    </row>
    <row r="2094" spans="3:10" s="135" customFormat="1" x14ac:dyDescent="0.25">
      <c r="C2094" s="138"/>
      <c r="D2094" s="139"/>
      <c r="F2094" s="140"/>
      <c r="G2094" s="140"/>
      <c r="H2094" s="140"/>
      <c r="I2094" s="140"/>
      <c r="J2094" s="140"/>
    </row>
    <row r="2095" spans="3:10" s="135" customFormat="1" x14ac:dyDescent="0.25">
      <c r="C2095" s="138"/>
      <c r="D2095" s="139"/>
      <c r="F2095" s="140"/>
      <c r="G2095" s="140"/>
      <c r="H2095" s="140"/>
      <c r="I2095" s="140"/>
      <c r="J2095" s="140"/>
    </row>
    <row r="2096" spans="3:10" s="135" customFormat="1" x14ac:dyDescent="0.25">
      <c r="C2096" s="138"/>
      <c r="D2096" s="139"/>
      <c r="F2096" s="140"/>
      <c r="G2096" s="140"/>
      <c r="H2096" s="140"/>
      <c r="I2096" s="140"/>
      <c r="J2096" s="140"/>
    </row>
    <row r="2097" spans="3:10" s="135" customFormat="1" x14ac:dyDescent="0.25">
      <c r="C2097" s="138"/>
      <c r="D2097" s="139"/>
      <c r="F2097" s="140"/>
      <c r="G2097" s="140"/>
      <c r="H2097" s="140"/>
      <c r="I2097" s="140"/>
      <c r="J2097" s="140"/>
    </row>
    <row r="2098" spans="3:10" s="135" customFormat="1" x14ac:dyDescent="0.25">
      <c r="C2098" s="138"/>
      <c r="D2098" s="139"/>
      <c r="F2098" s="140"/>
      <c r="G2098" s="140"/>
      <c r="H2098" s="140"/>
      <c r="I2098" s="140"/>
      <c r="J2098" s="140"/>
    </row>
    <row r="2099" spans="3:10" s="135" customFormat="1" x14ac:dyDescent="0.25">
      <c r="C2099" s="138"/>
      <c r="D2099" s="139"/>
      <c r="F2099" s="140"/>
      <c r="G2099" s="140"/>
      <c r="H2099" s="140"/>
      <c r="I2099" s="140"/>
      <c r="J2099" s="140"/>
    </row>
    <row r="2100" spans="3:10" s="135" customFormat="1" x14ac:dyDescent="0.25">
      <c r="C2100" s="138"/>
      <c r="D2100" s="139"/>
      <c r="F2100" s="140"/>
      <c r="G2100" s="140"/>
      <c r="H2100" s="140"/>
      <c r="I2100" s="140"/>
      <c r="J2100" s="140"/>
    </row>
    <row r="2101" spans="3:10" s="135" customFormat="1" x14ac:dyDescent="0.25">
      <c r="C2101" s="138"/>
      <c r="D2101" s="139"/>
      <c r="F2101" s="140"/>
      <c r="G2101" s="140"/>
      <c r="H2101" s="140"/>
      <c r="I2101" s="140"/>
      <c r="J2101" s="140"/>
    </row>
    <row r="2102" spans="3:10" s="135" customFormat="1" x14ac:dyDescent="0.25">
      <c r="C2102" s="138"/>
      <c r="D2102" s="139"/>
      <c r="F2102" s="140"/>
      <c r="G2102" s="140"/>
      <c r="H2102" s="140"/>
      <c r="I2102" s="140"/>
      <c r="J2102" s="140"/>
    </row>
    <row r="2103" spans="3:10" s="135" customFormat="1" x14ac:dyDescent="0.25">
      <c r="C2103" s="138"/>
      <c r="D2103" s="139"/>
      <c r="F2103" s="140"/>
      <c r="G2103" s="140"/>
      <c r="H2103" s="140"/>
      <c r="I2103" s="140"/>
      <c r="J2103" s="140"/>
    </row>
    <row r="2104" spans="3:10" s="135" customFormat="1" x14ac:dyDescent="0.25">
      <c r="C2104" s="138"/>
      <c r="D2104" s="139"/>
      <c r="F2104" s="140"/>
      <c r="G2104" s="140"/>
      <c r="H2104" s="140"/>
      <c r="I2104" s="140"/>
      <c r="J2104" s="140"/>
    </row>
    <row r="2105" spans="3:10" s="135" customFormat="1" x14ac:dyDescent="0.25">
      <c r="C2105" s="138"/>
      <c r="D2105" s="139"/>
      <c r="F2105" s="140"/>
      <c r="G2105" s="140"/>
      <c r="H2105" s="140"/>
      <c r="I2105" s="140"/>
      <c r="J2105" s="140"/>
    </row>
    <row r="2106" spans="3:10" s="135" customFormat="1" x14ac:dyDescent="0.25">
      <c r="C2106" s="138"/>
      <c r="D2106" s="139"/>
      <c r="F2106" s="140"/>
      <c r="G2106" s="140"/>
      <c r="H2106" s="140"/>
      <c r="I2106" s="140"/>
      <c r="J2106" s="140"/>
    </row>
    <row r="2107" spans="3:10" s="135" customFormat="1" x14ac:dyDescent="0.25">
      <c r="C2107" s="138"/>
      <c r="D2107" s="139"/>
      <c r="F2107" s="140"/>
      <c r="G2107" s="140"/>
      <c r="H2107" s="140"/>
      <c r="I2107" s="140"/>
      <c r="J2107" s="140"/>
    </row>
    <row r="2108" spans="3:10" s="135" customFormat="1" x14ac:dyDescent="0.25">
      <c r="C2108" s="138"/>
      <c r="D2108" s="139"/>
      <c r="F2108" s="140"/>
      <c r="G2108" s="140"/>
      <c r="H2108" s="140"/>
      <c r="I2108" s="140"/>
      <c r="J2108" s="140"/>
    </row>
    <row r="2109" spans="3:10" s="135" customFormat="1" x14ac:dyDescent="0.25">
      <c r="C2109" s="138"/>
      <c r="D2109" s="139"/>
      <c r="F2109" s="140"/>
      <c r="G2109" s="140"/>
      <c r="H2109" s="140"/>
      <c r="I2109" s="140"/>
      <c r="J2109" s="140"/>
    </row>
    <row r="2110" spans="3:10" s="135" customFormat="1" x14ac:dyDescent="0.25">
      <c r="C2110" s="138"/>
      <c r="D2110" s="139"/>
      <c r="F2110" s="140"/>
      <c r="G2110" s="140"/>
      <c r="H2110" s="140"/>
      <c r="I2110" s="140"/>
      <c r="J2110" s="140"/>
    </row>
    <row r="2111" spans="3:10" s="135" customFormat="1" x14ac:dyDescent="0.25">
      <c r="C2111" s="138"/>
      <c r="D2111" s="139"/>
      <c r="F2111" s="140"/>
      <c r="G2111" s="140"/>
      <c r="H2111" s="140"/>
      <c r="I2111" s="140"/>
      <c r="J2111" s="140"/>
    </row>
    <row r="2112" spans="3:10" s="135" customFormat="1" x14ac:dyDescent="0.25">
      <c r="C2112" s="138"/>
      <c r="D2112" s="139"/>
      <c r="F2112" s="140"/>
      <c r="G2112" s="140"/>
      <c r="H2112" s="140"/>
      <c r="I2112" s="140"/>
      <c r="J2112" s="140"/>
    </row>
    <row r="2113" spans="3:10" s="135" customFormat="1" x14ac:dyDescent="0.25">
      <c r="C2113" s="138"/>
      <c r="D2113" s="139"/>
      <c r="F2113" s="140"/>
      <c r="G2113" s="140"/>
      <c r="H2113" s="140"/>
      <c r="I2113" s="140"/>
      <c r="J2113" s="140"/>
    </row>
    <row r="2114" spans="3:10" s="135" customFormat="1" x14ac:dyDescent="0.25">
      <c r="C2114" s="138"/>
      <c r="D2114" s="139"/>
      <c r="F2114" s="140"/>
      <c r="G2114" s="140"/>
      <c r="H2114" s="140"/>
      <c r="I2114" s="140"/>
      <c r="J2114" s="140"/>
    </row>
    <row r="2115" spans="3:10" s="135" customFormat="1" x14ac:dyDescent="0.25">
      <c r="C2115" s="138"/>
      <c r="D2115" s="139"/>
      <c r="F2115" s="140"/>
      <c r="G2115" s="140"/>
      <c r="H2115" s="140"/>
      <c r="I2115" s="140"/>
      <c r="J2115" s="140"/>
    </row>
    <row r="2116" spans="3:10" s="135" customFormat="1" x14ac:dyDescent="0.25">
      <c r="C2116" s="138"/>
      <c r="D2116" s="139"/>
      <c r="F2116" s="140"/>
      <c r="G2116" s="140"/>
      <c r="H2116" s="140"/>
      <c r="I2116" s="140"/>
      <c r="J2116" s="140"/>
    </row>
    <row r="2117" spans="3:10" s="135" customFormat="1" x14ac:dyDescent="0.25">
      <c r="C2117" s="138"/>
      <c r="D2117" s="139"/>
      <c r="F2117" s="140"/>
      <c r="G2117" s="140"/>
      <c r="H2117" s="140"/>
      <c r="I2117" s="140"/>
      <c r="J2117" s="140"/>
    </row>
    <row r="2118" spans="3:10" s="135" customFormat="1" x14ac:dyDescent="0.25">
      <c r="C2118" s="138"/>
      <c r="D2118" s="139"/>
      <c r="F2118" s="140"/>
      <c r="G2118" s="140"/>
      <c r="H2118" s="140"/>
      <c r="I2118" s="140"/>
      <c r="J2118" s="140"/>
    </row>
    <row r="2119" spans="3:10" s="135" customFormat="1" x14ac:dyDescent="0.25">
      <c r="C2119" s="138"/>
      <c r="D2119" s="139"/>
      <c r="F2119" s="140"/>
      <c r="G2119" s="140"/>
      <c r="H2119" s="140"/>
      <c r="I2119" s="140"/>
      <c r="J2119" s="140"/>
    </row>
    <row r="2120" spans="3:10" s="135" customFormat="1" x14ac:dyDescent="0.25">
      <c r="C2120" s="138"/>
      <c r="D2120" s="139"/>
      <c r="F2120" s="140"/>
      <c r="G2120" s="140"/>
      <c r="H2120" s="140"/>
      <c r="I2120" s="140"/>
      <c r="J2120" s="140"/>
    </row>
    <row r="2121" spans="3:10" s="135" customFormat="1" x14ac:dyDescent="0.25">
      <c r="C2121" s="138"/>
      <c r="D2121" s="139"/>
      <c r="F2121" s="140"/>
      <c r="G2121" s="140"/>
      <c r="H2121" s="140"/>
      <c r="I2121" s="140"/>
      <c r="J2121" s="140"/>
    </row>
    <row r="2122" spans="3:10" s="135" customFormat="1" x14ac:dyDescent="0.25">
      <c r="C2122" s="138"/>
      <c r="D2122" s="139"/>
      <c r="F2122" s="140"/>
      <c r="G2122" s="140"/>
      <c r="H2122" s="140"/>
      <c r="I2122" s="140"/>
      <c r="J2122" s="140"/>
    </row>
    <row r="2123" spans="3:10" s="135" customFormat="1" x14ac:dyDescent="0.25">
      <c r="C2123" s="138"/>
      <c r="D2123" s="139"/>
      <c r="F2123" s="140"/>
      <c r="G2123" s="140"/>
      <c r="H2123" s="140"/>
      <c r="I2123" s="140"/>
      <c r="J2123" s="140"/>
    </row>
    <row r="2124" spans="3:10" s="135" customFormat="1" x14ac:dyDescent="0.25">
      <c r="C2124" s="138"/>
      <c r="D2124" s="139"/>
      <c r="F2124" s="140"/>
      <c r="G2124" s="140"/>
      <c r="H2124" s="140"/>
      <c r="I2124" s="140"/>
      <c r="J2124" s="140"/>
    </row>
    <row r="2125" spans="3:10" s="135" customFormat="1" x14ac:dyDescent="0.25">
      <c r="C2125" s="138"/>
      <c r="D2125" s="139"/>
      <c r="F2125" s="140"/>
      <c r="G2125" s="140"/>
      <c r="H2125" s="140"/>
      <c r="I2125" s="140"/>
      <c r="J2125" s="140"/>
    </row>
    <row r="2126" spans="3:10" s="135" customFormat="1" x14ac:dyDescent="0.25">
      <c r="C2126" s="138"/>
      <c r="D2126" s="139"/>
      <c r="F2126" s="140"/>
      <c r="G2126" s="140"/>
      <c r="H2126" s="140"/>
      <c r="I2126" s="140"/>
      <c r="J2126" s="140"/>
    </row>
    <row r="2127" spans="3:10" s="135" customFormat="1" x14ac:dyDescent="0.25">
      <c r="C2127" s="138"/>
      <c r="D2127" s="139"/>
      <c r="F2127" s="140"/>
      <c r="G2127" s="140"/>
      <c r="H2127" s="140"/>
      <c r="I2127" s="140"/>
      <c r="J2127" s="140"/>
    </row>
    <row r="2128" spans="3:10" s="135" customFormat="1" x14ac:dyDescent="0.25">
      <c r="C2128" s="138"/>
      <c r="D2128" s="139"/>
      <c r="F2128" s="140"/>
      <c r="G2128" s="140"/>
      <c r="H2128" s="140"/>
      <c r="I2128" s="140"/>
      <c r="J2128" s="140"/>
    </row>
    <row r="2129" spans="3:10" s="135" customFormat="1" x14ac:dyDescent="0.25">
      <c r="C2129" s="138"/>
      <c r="D2129" s="139"/>
      <c r="F2129" s="140"/>
      <c r="G2129" s="140"/>
      <c r="H2129" s="140"/>
      <c r="I2129" s="140"/>
      <c r="J2129" s="140"/>
    </row>
    <row r="2130" spans="3:10" s="135" customFormat="1" x14ac:dyDescent="0.25">
      <c r="C2130" s="138"/>
      <c r="D2130" s="139"/>
      <c r="F2130" s="140"/>
      <c r="G2130" s="140"/>
      <c r="H2130" s="140"/>
      <c r="I2130" s="140"/>
      <c r="J2130" s="140"/>
    </row>
    <row r="2131" spans="3:10" s="135" customFormat="1" x14ac:dyDescent="0.25">
      <c r="C2131" s="138"/>
      <c r="D2131" s="139"/>
      <c r="F2131" s="140"/>
      <c r="G2131" s="140"/>
      <c r="H2131" s="140"/>
      <c r="I2131" s="140"/>
      <c r="J2131" s="140"/>
    </row>
    <row r="2132" spans="3:10" s="135" customFormat="1" x14ac:dyDescent="0.25">
      <c r="C2132" s="138"/>
      <c r="D2132" s="139"/>
      <c r="F2132" s="140"/>
      <c r="G2132" s="140"/>
      <c r="H2132" s="140"/>
      <c r="I2132" s="140"/>
      <c r="J2132" s="140"/>
    </row>
    <row r="2133" spans="3:10" s="135" customFormat="1" x14ac:dyDescent="0.25">
      <c r="C2133" s="138"/>
      <c r="D2133" s="139"/>
      <c r="F2133" s="140"/>
      <c r="G2133" s="140"/>
      <c r="H2133" s="140"/>
      <c r="I2133" s="140"/>
      <c r="J2133" s="140"/>
    </row>
    <row r="2134" spans="3:10" s="135" customFormat="1" x14ac:dyDescent="0.25">
      <c r="C2134" s="138"/>
      <c r="D2134" s="139"/>
      <c r="F2134" s="140"/>
      <c r="G2134" s="140"/>
      <c r="H2134" s="140"/>
      <c r="I2134" s="140"/>
      <c r="J2134" s="140"/>
    </row>
    <row r="2135" spans="3:10" s="135" customFormat="1" x14ac:dyDescent="0.25">
      <c r="C2135" s="138"/>
      <c r="D2135" s="139"/>
      <c r="F2135" s="140"/>
      <c r="G2135" s="140"/>
      <c r="H2135" s="140"/>
      <c r="I2135" s="140"/>
      <c r="J2135" s="140"/>
    </row>
    <row r="2136" spans="3:10" s="135" customFormat="1" x14ac:dyDescent="0.25">
      <c r="C2136" s="138"/>
      <c r="D2136" s="139"/>
      <c r="F2136" s="140"/>
      <c r="G2136" s="140"/>
      <c r="H2136" s="140"/>
      <c r="I2136" s="140"/>
      <c r="J2136" s="140"/>
    </row>
    <row r="2137" spans="3:10" s="135" customFormat="1" x14ac:dyDescent="0.25">
      <c r="C2137" s="138"/>
      <c r="D2137" s="139"/>
      <c r="F2137" s="140"/>
      <c r="G2137" s="140"/>
      <c r="H2137" s="140"/>
      <c r="I2137" s="140"/>
      <c r="J2137" s="140"/>
    </row>
    <row r="2138" spans="3:10" s="135" customFormat="1" x14ac:dyDescent="0.25">
      <c r="C2138" s="138"/>
      <c r="D2138" s="139"/>
      <c r="F2138" s="140"/>
      <c r="G2138" s="140"/>
      <c r="H2138" s="140"/>
      <c r="I2138" s="140"/>
      <c r="J2138" s="140"/>
    </row>
    <row r="2139" spans="3:10" s="135" customFormat="1" x14ac:dyDescent="0.25">
      <c r="C2139" s="138"/>
      <c r="D2139" s="139"/>
      <c r="F2139" s="140"/>
      <c r="G2139" s="140"/>
      <c r="H2139" s="140"/>
      <c r="I2139" s="140"/>
      <c r="J2139" s="140"/>
    </row>
    <row r="2140" spans="3:10" s="135" customFormat="1" x14ac:dyDescent="0.25">
      <c r="C2140" s="138"/>
      <c r="D2140" s="139"/>
      <c r="F2140" s="140"/>
      <c r="G2140" s="140"/>
      <c r="H2140" s="140"/>
      <c r="I2140" s="140"/>
      <c r="J2140" s="140"/>
    </row>
    <row r="2141" spans="3:10" s="135" customFormat="1" x14ac:dyDescent="0.25">
      <c r="C2141" s="138"/>
      <c r="D2141" s="139"/>
      <c r="F2141" s="140"/>
      <c r="G2141" s="140"/>
      <c r="H2141" s="140"/>
      <c r="I2141" s="140"/>
      <c r="J2141" s="140"/>
    </row>
    <row r="2142" spans="3:10" s="135" customFormat="1" x14ac:dyDescent="0.25">
      <c r="C2142" s="138"/>
      <c r="D2142" s="139"/>
      <c r="F2142" s="140"/>
      <c r="G2142" s="140"/>
      <c r="H2142" s="140"/>
      <c r="I2142" s="140"/>
      <c r="J2142" s="140"/>
    </row>
    <row r="2143" spans="3:10" s="135" customFormat="1" x14ac:dyDescent="0.25">
      <c r="C2143" s="138"/>
      <c r="D2143" s="139"/>
      <c r="F2143" s="140"/>
      <c r="G2143" s="140"/>
      <c r="H2143" s="140"/>
      <c r="I2143" s="140"/>
      <c r="J2143" s="140"/>
    </row>
    <row r="2144" spans="3:10" s="135" customFormat="1" x14ac:dyDescent="0.25">
      <c r="C2144" s="138"/>
      <c r="D2144" s="139"/>
      <c r="F2144" s="140"/>
      <c r="G2144" s="140"/>
      <c r="H2144" s="140"/>
      <c r="I2144" s="140"/>
      <c r="J2144" s="140"/>
    </row>
    <row r="2145" spans="3:10" s="135" customFormat="1" x14ac:dyDescent="0.25">
      <c r="C2145" s="138"/>
      <c r="D2145" s="139"/>
      <c r="F2145" s="140"/>
      <c r="G2145" s="140"/>
      <c r="H2145" s="140"/>
      <c r="I2145" s="140"/>
      <c r="J2145" s="140"/>
    </row>
    <row r="2146" spans="3:10" s="135" customFormat="1" x14ac:dyDescent="0.25">
      <c r="C2146" s="138"/>
      <c r="D2146" s="139"/>
      <c r="F2146" s="140"/>
      <c r="G2146" s="140"/>
      <c r="H2146" s="140"/>
      <c r="I2146" s="140"/>
      <c r="J2146" s="140"/>
    </row>
    <row r="2147" spans="3:10" s="135" customFormat="1" x14ac:dyDescent="0.25">
      <c r="C2147" s="138"/>
      <c r="D2147" s="139"/>
      <c r="F2147" s="140"/>
      <c r="G2147" s="140"/>
      <c r="H2147" s="140"/>
      <c r="I2147" s="140"/>
      <c r="J2147" s="140"/>
    </row>
    <row r="2148" spans="3:10" s="135" customFormat="1" x14ac:dyDescent="0.25">
      <c r="C2148" s="138"/>
      <c r="D2148" s="139"/>
      <c r="F2148" s="140"/>
      <c r="G2148" s="140"/>
      <c r="H2148" s="140"/>
      <c r="I2148" s="140"/>
      <c r="J2148" s="140"/>
    </row>
    <row r="2149" spans="3:10" s="135" customFormat="1" x14ac:dyDescent="0.25">
      <c r="C2149" s="138"/>
      <c r="D2149" s="139"/>
      <c r="F2149" s="140"/>
      <c r="G2149" s="140"/>
      <c r="H2149" s="140"/>
      <c r="I2149" s="140"/>
      <c r="J2149" s="140"/>
    </row>
    <row r="2150" spans="3:10" s="135" customFormat="1" x14ac:dyDescent="0.25">
      <c r="C2150" s="138"/>
      <c r="D2150" s="139"/>
      <c r="F2150" s="140"/>
      <c r="G2150" s="140"/>
      <c r="H2150" s="140"/>
      <c r="I2150" s="140"/>
      <c r="J2150" s="140"/>
    </row>
    <row r="2151" spans="3:10" s="135" customFormat="1" x14ac:dyDescent="0.25">
      <c r="C2151" s="138"/>
      <c r="D2151" s="139"/>
      <c r="F2151" s="140"/>
      <c r="G2151" s="140"/>
      <c r="H2151" s="140"/>
      <c r="I2151" s="140"/>
      <c r="J2151" s="140"/>
    </row>
    <row r="2152" spans="3:10" s="135" customFormat="1" x14ac:dyDescent="0.25">
      <c r="C2152" s="138"/>
      <c r="D2152" s="139"/>
      <c r="F2152" s="140"/>
      <c r="G2152" s="140"/>
      <c r="H2152" s="140"/>
      <c r="I2152" s="140"/>
      <c r="J2152" s="140"/>
    </row>
    <row r="2153" spans="3:10" s="135" customFormat="1" x14ac:dyDescent="0.25">
      <c r="C2153" s="138"/>
      <c r="D2153" s="139"/>
      <c r="F2153" s="140"/>
      <c r="G2153" s="140"/>
      <c r="H2153" s="140"/>
      <c r="I2153" s="140"/>
      <c r="J2153" s="140"/>
    </row>
    <row r="2154" spans="3:10" s="135" customFormat="1" x14ac:dyDescent="0.25">
      <c r="C2154" s="138"/>
      <c r="D2154" s="139"/>
      <c r="F2154" s="140"/>
      <c r="G2154" s="140"/>
      <c r="H2154" s="140"/>
      <c r="I2154" s="140"/>
      <c r="J2154" s="140"/>
    </row>
    <row r="2155" spans="3:10" s="135" customFormat="1" x14ac:dyDescent="0.25">
      <c r="C2155" s="138"/>
      <c r="D2155" s="139"/>
      <c r="F2155" s="140"/>
      <c r="G2155" s="140"/>
      <c r="H2155" s="140"/>
      <c r="I2155" s="140"/>
      <c r="J2155" s="140"/>
    </row>
    <row r="2156" spans="3:10" s="135" customFormat="1" x14ac:dyDescent="0.25">
      <c r="C2156" s="138"/>
      <c r="D2156" s="139"/>
      <c r="F2156" s="140"/>
      <c r="G2156" s="140"/>
      <c r="H2156" s="140"/>
      <c r="I2156" s="140"/>
      <c r="J2156" s="140"/>
    </row>
    <row r="2157" spans="3:10" s="135" customFormat="1" x14ac:dyDescent="0.25">
      <c r="C2157" s="138"/>
      <c r="D2157" s="139"/>
      <c r="F2157" s="140"/>
      <c r="G2157" s="140"/>
      <c r="H2157" s="140"/>
      <c r="I2157" s="140"/>
      <c r="J2157" s="140"/>
    </row>
    <row r="2158" spans="3:10" s="135" customFormat="1" x14ac:dyDescent="0.25">
      <c r="C2158" s="138"/>
      <c r="D2158" s="139"/>
      <c r="F2158" s="140"/>
      <c r="G2158" s="140"/>
      <c r="H2158" s="140"/>
      <c r="I2158" s="140"/>
      <c r="J2158" s="140"/>
    </row>
    <row r="2159" spans="3:10" s="135" customFormat="1" x14ac:dyDescent="0.25">
      <c r="C2159" s="138"/>
      <c r="D2159" s="139"/>
      <c r="F2159" s="140"/>
      <c r="G2159" s="140"/>
      <c r="H2159" s="140"/>
      <c r="I2159" s="140"/>
      <c r="J2159" s="140"/>
    </row>
    <row r="2160" spans="3:10" s="135" customFormat="1" x14ac:dyDescent="0.25">
      <c r="C2160" s="138"/>
      <c r="D2160" s="139"/>
      <c r="F2160" s="140"/>
      <c r="G2160" s="140"/>
      <c r="H2160" s="140"/>
      <c r="I2160" s="140"/>
      <c r="J2160" s="140"/>
    </row>
    <row r="2161" spans="3:10" s="135" customFormat="1" x14ac:dyDescent="0.25">
      <c r="C2161" s="138"/>
      <c r="D2161" s="139"/>
      <c r="F2161" s="140"/>
      <c r="G2161" s="140"/>
      <c r="H2161" s="140"/>
      <c r="I2161" s="140"/>
      <c r="J2161" s="140"/>
    </row>
    <row r="2162" spans="3:10" s="135" customFormat="1" x14ac:dyDescent="0.25">
      <c r="C2162" s="138"/>
      <c r="D2162" s="139"/>
      <c r="F2162" s="140"/>
      <c r="G2162" s="140"/>
      <c r="H2162" s="140"/>
      <c r="I2162" s="140"/>
      <c r="J2162" s="140"/>
    </row>
    <row r="2163" spans="3:10" s="135" customFormat="1" x14ac:dyDescent="0.25">
      <c r="C2163" s="138"/>
      <c r="D2163" s="139"/>
      <c r="F2163" s="140"/>
      <c r="G2163" s="140"/>
      <c r="H2163" s="140"/>
      <c r="I2163" s="140"/>
      <c r="J2163" s="140"/>
    </row>
    <row r="2164" spans="3:10" s="135" customFormat="1" x14ac:dyDescent="0.25">
      <c r="C2164" s="138"/>
      <c r="D2164" s="139"/>
      <c r="F2164" s="140"/>
      <c r="G2164" s="140"/>
      <c r="H2164" s="140"/>
      <c r="I2164" s="140"/>
      <c r="J2164" s="140"/>
    </row>
    <row r="2165" spans="3:10" s="135" customFormat="1" x14ac:dyDescent="0.25">
      <c r="C2165" s="138"/>
      <c r="D2165" s="139"/>
      <c r="F2165" s="140"/>
      <c r="G2165" s="140"/>
      <c r="H2165" s="140"/>
      <c r="I2165" s="140"/>
      <c r="J2165" s="140"/>
    </row>
    <row r="2166" spans="3:10" s="135" customFormat="1" x14ac:dyDescent="0.25">
      <c r="C2166" s="138"/>
      <c r="D2166" s="139"/>
      <c r="F2166" s="140"/>
      <c r="G2166" s="140"/>
      <c r="H2166" s="140"/>
      <c r="I2166" s="140"/>
      <c r="J2166" s="140"/>
    </row>
    <row r="2167" spans="3:10" s="135" customFormat="1" x14ac:dyDescent="0.25">
      <c r="C2167" s="138"/>
      <c r="D2167" s="139"/>
      <c r="F2167" s="140"/>
      <c r="G2167" s="140"/>
      <c r="H2167" s="140"/>
      <c r="I2167" s="140"/>
      <c r="J2167" s="140"/>
    </row>
    <row r="2168" spans="3:10" s="135" customFormat="1" x14ac:dyDescent="0.25">
      <c r="C2168" s="138"/>
      <c r="D2168" s="139"/>
      <c r="F2168" s="140"/>
      <c r="G2168" s="140"/>
      <c r="H2168" s="140"/>
      <c r="I2168" s="140"/>
      <c r="J2168" s="140"/>
    </row>
    <row r="2169" spans="3:10" s="135" customFormat="1" x14ac:dyDescent="0.25">
      <c r="C2169" s="138"/>
      <c r="D2169" s="139"/>
      <c r="F2169" s="140"/>
      <c r="G2169" s="140"/>
      <c r="H2169" s="140"/>
      <c r="I2169" s="140"/>
      <c r="J2169" s="140"/>
    </row>
    <row r="2170" spans="3:10" s="135" customFormat="1" x14ac:dyDescent="0.25">
      <c r="C2170" s="138"/>
      <c r="D2170" s="139"/>
      <c r="F2170" s="140"/>
      <c r="G2170" s="140"/>
      <c r="H2170" s="140"/>
      <c r="I2170" s="140"/>
      <c r="J2170" s="140"/>
    </row>
    <row r="2171" spans="3:10" s="135" customFormat="1" x14ac:dyDescent="0.25">
      <c r="C2171" s="138"/>
      <c r="D2171" s="139"/>
      <c r="F2171" s="140"/>
      <c r="G2171" s="140"/>
      <c r="H2171" s="140"/>
      <c r="I2171" s="140"/>
      <c r="J2171" s="140"/>
    </row>
    <row r="2172" spans="3:10" s="135" customFormat="1" x14ac:dyDescent="0.25">
      <c r="C2172" s="138"/>
      <c r="D2172" s="139"/>
      <c r="F2172" s="140"/>
      <c r="G2172" s="140"/>
      <c r="H2172" s="140"/>
      <c r="I2172" s="140"/>
      <c r="J2172" s="140"/>
    </row>
    <row r="2173" spans="3:10" s="135" customFormat="1" x14ac:dyDescent="0.25">
      <c r="C2173" s="138"/>
      <c r="D2173" s="139"/>
      <c r="F2173" s="140"/>
      <c r="G2173" s="140"/>
      <c r="H2173" s="140"/>
      <c r="I2173" s="140"/>
      <c r="J2173" s="140"/>
    </row>
    <row r="2174" spans="3:10" s="135" customFormat="1" x14ac:dyDescent="0.25">
      <c r="C2174" s="138"/>
      <c r="D2174" s="139"/>
      <c r="F2174" s="140"/>
      <c r="G2174" s="140"/>
      <c r="H2174" s="140"/>
      <c r="I2174" s="140"/>
      <c r="J2174" s="140"/>
    </row>
    <row r="2175" spans="3:10" s="135" customFormat="1" x14ac:dyDescent="0.25">
      <c r="C2175" s="138"/>
      <c r="D2175" s="139"/>
      <c r="F2175" s="140"/>
      <c r="G2175" s="140"/>
      <c r="H2175" s="140"/>
      <c r="I2175" s="140"/>
      <c r="J2175" s="140"/>
    </row>
    <row r="2176" spans="3:10" s="135" customFormat="1" x14ac:dyDescent="0.25">
      <c r="C2176" s="138"/>
      <c r="D2176" s="139"/>
      <c r="F2176" s="140"/>
      <c r="G2176" s="140"/>
      <c r="H2176" s="140"/>
      <c r="I2176" s="140"/>
      <c r="J2176" s="140"/>
    </row>
    <row r="2177" spans="3:10" s="135" customFormat="1" x14ac:dyDescent="0.25">
      <c r="C2177" s="138"/>
      <c r="D2177" s="139"/>
      <c r="F2177" s="140"/>
      <c r="G2177" s="140"/>
      <c r="H2177" s="140"/>
      <c r="I2177" s="140"/>
      <c r="J2177" s="140"/>
    </row>
    <row r="2178" spans="3:10" s="135" customFormat="1" x14ac:dyDescent="0.25">
      <c r="C2178" s="138"/>
      <c r="D2178" s="139"/>
      <c r="F2178" s="140"/>
      <c r="G2178" s="140"/>
      <c r="H2178" s="140"/>
      <c r="I2178" s="140"/>
      <c r="J2178" s="140"/>
    </row>
    <row r="2179" spans="3:10" s="135" customFormat="1" x14ac:dyDescent="0.25">
      <c r="C2179" s="138"/>
      <c r="D2179" s="139"/>
      <c r="F2179" s="140"/>
      <c r="G2179" s="140"/>
      <c r="H2179" s="140"/>
      <c r="I2179" s="140"/>
      <c r="J2179" s="140"/>
    </row>
    <row r="2180" spans="3:10" s="135" customFormat="1" x14ac:dyDescent="0.25">
      <c r="C2180" s="138"/>
      <c r="D2180" s="139"/>
      <c r="F2180" s="140"/>
      <c r="G2180" s="140"/>
      <c r="H2180" s="140"/>
      <c r="I2180" s="140"/>
      <c r="J2180" s="140"/>
    </row>
    <row r="2181" spans="3:10" s="135" customFormat="1" x14ac:dyDescent="0.25">
      <c r="C2181" s="138"/>
      <c r="D2181" s="139"/>
      <c r="F2181" s="140"/>
      <c r="G2181" s="140"/>
      <c r="H2181" s="140"/>
      <c r="I2181" s="140"/>
      <c r="J2181" s="140"/>
    </row>
    <row r="2182" spans="3:10" s="135" customFormat="1" x14ac:dyDescent="0.25">
      <c r="C2182" s="138"/>
      <c r="D2182" s="139"/>
      <c r="F2182" s="140"/>
      <c r="G2182" s="140"/>
      <c r="H2182" s="140"/>
      <c r="I2182" s="140"/>
      <c r="J2182" s="140"/>
    </row>
    <row r="2183" spans="3:10" s="135" customFormat="1" x14ac:dyDescent="0.25">
      <c r="C2183" s="138"/>
      <c r="D2183" s="139"/>
      <c r="F2183" s="140"/>
      <c r="G2183" s="140"/>
      <c r="H2183" s="140"/>
      <c r="I2183" s="140"/>
      <c r="J2183" s="140"/>
    </row>
    <row r="2184" spans="3:10" s="135" customFormat="1" x14ac:dyDescent="0.25">
      <c r="C2184" s="138"/>
      <c r="D2184" s="139"/>
      <c r="F2184" s="140"/>
      <c r="G2184" s="140"/>
      <c r="H2184" s="140"/>
      <c r="I2184" s="140"/>
      <c r="J2184" s="140"/>
    </row>
    <row r="2185" spans="3:10" s="135" customFormat="1" x14ac:dyDescent="0.25">
      <c r="C2185" s="138"/>
      <c r="D2185" s="139"/>
      <c r="F2185" s="140"/>
      <c r="G2185" s="140"/>
      <c r="H2185" s="140"/>
      <c r="I2185" s="140"/>
      <c r="J2185" s="140"/>
    </row>
    <row r="2186" spans="3:10" s="135" customFormat="1" x14ac:dyDescent="0.25">
      <c r="C2186" s="138"/>
      <c r="D2186" s="139"/>
      <c r="F2186" s="140"/>
      <c r="G2186" s="140"/>
      <c r="H2186" s="140"/>
      <c r="I2186" s="140"/>
      <c r="J2186" s="140"/>
    </row>
    <row r="2187" spans="3:10" s="135" customFormat="1" x14ac:dyDescent="0.25">
      <c r="C2187" s="138"/>
      <c r="D2187" s="139"/>
      <c r="F2187" s="140"/>
      <c r="G2187" s="140"/>
      <c r="H2187" s="140"/>
      <c r="I2187" s="140"/>
      <c r="J2187" s="140"/>
    </row>
    <row r="2188" spans="3:10" s="135" customFormat="1" x14ac:dyDescent="0.25">
      <c r="C2188" s="138"/>
      <c r="D2188" s="139"/>
      <c r="F2188" s="140"/>
      <c r="G2188" s="140"/>
      <c r="H2188" s="140"/>
      <c r="I2188" s="140"/>
      <c r="J2188" s="140"/>
    </row>
    <row r="2189" spans="3:10" s="135" customFormat="1" x14ac:dyDescent="0.25">
      <c r="C2189" s="138"/>
      <c r="D2189" s="139"/>
      <c r="F2189" s="140"/>
      <c r="G2189" s="140"/>
      <c r="H2189" s="140"/>
      <c r="I2189" s="140"/>
      <c r="J2189" s="140"/>
    </row>
    <row r="2190" spans="3:10" s="135" customFormat="1" x14ac:dyDescent="0.25">
      <c r="C2190" s="138"/>
      <c r="D2190" s="139"/>
      <c r="F2190" s="140"/>
      <c r="G2190" s="140"/>
      <c r="H2190" s="140"/>
      <c r="I2190" s="140"/>
      <c r="J2190" s="140"/>
    </row>
    <row r="2191" spans="3:10" s="135" customFormat="1" x14ac:dyDescent="0.25">
      <c r="C2191" s="138"/>
      <c r="D2191" s="139"/>
      <c r="F2191" s="140"/>
      <c r="G2191" s="140"/>
      <c r="H2191" s="140"/>
      <c r="I2191" s="140"/>
      <c r="J2191" s="140"/>
    </row>
    <row r="2192" spans="3:10" s="135" customFormat="1" x14ac:dyDescent="0.25">
      <c r="C2192" s="138"/>
      <c r="D2192" s="139"/>
      <c r="F2192" s="140"/>
      <c r="G2192" s="140"/>
      <c r="H2192" s="140"/>
      <c r="I2192" s="140"/>
      <c r="J2192" s="140"/>
    </row>
    <row r="2193" spans="3:10" s="135" customFormat="1" x14ac:dyDescent="0.25">
      <c r="C2193" s="138"/>
      <c r="D2193" s="139"/>
      <c r="F2193" s="140"/>
      <c r="G2193" s="140"/>
      <c r="H2193" s="140"/>
      <c r="I2193" s="140"/>
      <c r="J2193" s="140"/>
    </row>
    <row r="2194" spans="3:10" s="135" customFormat="1" x14ac:dyDescent="0.25">
      <c r="C2194" s="138"/>
      <c r="D2194" s="139"/>
      <c r="F2194" s="140"/>
      <c r="G2194" s="140"/>
      <c r="H2194" s="140"/>
      <c r="I2194" s="140"/>
      <c r="J2194" s="140"/>
    </row>
    <row r="2195" spans="3:10" s="135" customFormat="1" x14ac:dyDescent="0.25">
      <c r="C2195" s="138"/>
      <c r="D2195" s="139"/>
      <c r="F2195" s="140"/>
      <c r="G2195" s="140"/>
      <c r="H2195" s="140"/>
      <c r="I2195" s="140"/>
      <c r="J2195" s="140"/>
    </row>
    <row r="2196" spans="3:10" s="135" customFormat="1" x14ac:dyDescent="0.25">
      <c r="C2196" s="138"/>
      <c r="D2196" s="139"/>
      <c r="F2196" s="140"/>
      <c r="G2196" s="140"/>
      <c r="H2196" s="140"/>
      <c r="I2196" s="140"/>
      <c r="J2196" s="140"/>
    </row>
    <row r="2197" spans="3:10" s="135" customFormat="1" x14ac:dyDescent="0.25">
      <c r="C2197" s="138"/>
      <c r="D2197" s="139"/>
      <c r="F2197" s="140"/>
      <c r="G2197" s="140"/>
      <c r="H2197" s="140"/>
      <c r="I2197" s="140"/>
      <c r="J2197" s="140"/>
    </row>
    <row r="2198" spans="3:10" s="135" customFormat="1" x14ac:dyDescent="0.25">
      <c r="C2198" s="138"/>
      <c r="D2198" s="139"/>
      <c r="F2198" s="140"/>
      <c r="G2198" s="140"/>
      <c r="H2198" s="140"/>
      <c r="I2198" s="140"/>
      <c r="J2198" s="140"/>
    </row>
    <row r="2199" spans="3:10" s="135" customFormat="1" x14ac:dyDescent="0.25">
      <c r="C2199" s="138"/>
      <c r="D2199" s="139"/>
      <c r="F2199" s="140"/>
      <c r="G2199" s="140"/>
      <c r="H2199" s="140"/>
      <c r="I2199" s="140"/>
      <c r="J2199" s="140"/>
    </row>
    <row r="2200" spans="3:10" s="135" customFormat="1" x14ac:dyDescent="0.25">
      <c r="C2200" s="138"/>
      <c r="D2200" s="139"/>
      <c r="F2200" s="140"/>
      <c r="G2200" s="140"/>
      <c r="H2200" s="140"/>
      <c r="I2200" s="140"/>
      <c r="J2200" s="140"/>
    </row>
    <row r="2201" spans="3:10" s="135" customFormat="1" x14ac:dyDescent="0.25">
      <c r="C2201" s="138"/>
      <c r="D2201" s="139"/>
      <c r="F2201" s="140"/>
      <c r="G2201" s="140"/>
      <c r="H2201" s="140"/>
      <c r="I2201" s="140"/>
      <c r="J2201" s="140"/>
    </row>
    <row r="2202" spans="3:10" s="135" customFormat="1" x14ac:dyDescent="0.25">
      <c r="C2202" s="138"/>
      <c r="D2202" s="139"/>
      <c r="F2202" s="140"/>
      <c r="G2202" s="140"/>
      <c r="H2202" s="140"/>
      <c r="I2202" s="140"/>
      <c r="J2202" s="140"/>
    </row>
    <row r="2203" spans="3:10" s="135" customFormat="1" x14ac:dyDescent="0.25">
      <c r="C2203" s="138"/>
      <c r="D2203" s="139"/>
      <c r="F2203" s="140"/>
      <c r="G2203" s="140"/>
      <c r="H2203" s="140"/>
      <c r="I2203" s="140"/>
      <c r="J2203" s="140"/>
    </row>
    <row r="2204" spans="3:10" s="135" customFormat="1" x14ac:dyDescent="0.25">
      <c r="C2204" s="138"/>
      <c r="D2204" s="139"/>
      <c r="F2204" s="140"/>
      <c r="G2204" s="140"/>
      <c r="H2204" s="140"/>
      <c r="I2204" s="140"/>
      <c r="J2204" s="140"/>
    </row>
    <row r="2205" spans="3:10" s="135" customFormat="1" x14ac:dyDescent="0.25">
      <c r="C2205" s="138"/>
      <c r="D2205" s="139"/>
      <c r="F2205" s="140"/>
      <c r="G2205" s="140"/>
      <c r="H2205" s="140"/>
      <c r="I2205" s="140"/>
      <c r="J2205" s="140"/>
    </row>
    <row r="2206" spans="3:10" s="135" customFormat="1" x14ac:dyDescent="0.25">
      <c r="C2206" s="138"/>
      <c r="D2206" s="139"/>
      <c r="F2206" s="140"/>
      <c r="G2206" s="140"/>
      <c r="H2206" s="140"/>
      <c r="I2206" s="140"/>
      <c r="J2206" s="140"/>
    </row>
    <row r="2207" spans="3:10" s="135" customFormat="1" x14ac:dyDescent="0.25">
      <c r="C2207" s="138"/>
      <c r="D2207" s="139"/>
      <c r="F2207" s="140"/>
      <c r="G2207" s="140"/>
      <c r="H2207" s="140"/>
      <c r="I2207" s="140"/>
      <c r="J2207" s="140"/>
    </row>
    <row r="2208" spans="3:10" s="135" customFormat="1" x14ac:dyDescent="0.25">
      <c r="C2208" s="138"/>
      <c r="D2208" s="139"/>
      <c r="F2208" s="140"/>
      <c r="G2208" s="140"/>
      <c r="H2208" s="140"/>
      <c r="I2208" s="140"/>
      <c r="J2208" s="140"/>
    </row>
    <row r="2209" spans="3:10" s="135" customFormat="1" x14ac:dyDescent="0.25">
      <c r="C2209" s="138"/>
      <c r="D2209" s="139"/>
      <c r="F2209" s="140"/>
      <c r="G2209" s="140"/>
      <c r="H2209" s="140"/>
      <c r="I2209" s="140"/>
      <c r="J2209" s="140"/>
    </row>
    <row r="2210" spans="3:10" s="135" customFormat="1" x14ac:dyDescent="0.25">
      <c r="C2210" s="138"/>
      <c r="D2210" s="139"/>
      <c r="F2210" s="140"/>
      <c r="G2210" s="140"/>
      <c r="H2210" s="140"/>
      <c r="I2210" s="140"/>
      <c r="J2210" s="140"/>
    </row>
    <row r="2211" spans="3:10" s="135" customFormat="1" x14ac:dyDescent="0.25">
      <c r="C2211" s="138"/>
      <c r="D2211" s="139"/>
      <c r="F2211" s="140"/>
      <c r="G2211" s="140"/>
      <c r="H2211" s="140"/>
      <c r="I2211" s="140"/>
      <c r="J2211" s="140"/>
    </row>
    <row r="2212" spans="3:10" s="135" customFormat="1" x14ac:dyDescent="0.25">
      <c r="C2212" s="138"/>
      <c r="D2212" s="139"/>
      <c r="F2212" s="140"/>
      <c r="G2212" s="140"/>
      <c r="H2212" s="140"/>
      <c r="I2212" s="140"/>
      <c r="J2212" s="140"/>
    </row>
    <row r="2213" spans="3:10" s="135" customFormat="1" x14ac:dyDescent="0.25">
      <c r="C2213" s="138"/>
      <c r="D2213" s="139"/>
      <c r="F2213" s="140"/>
      <c r="G2213" s="140"/>
      <c r="H2213" s="140"/>
      <c r="I2213" s="140"/>
      <c r="J2213" s="140"/>
    </row>
    <row r="2214" spans="3:10" s="135" customFormat="1" x14ac:dyDescent="0.25">
      <c r="C2214" s="138"/>
      <c r="D2214" s="139"/>
      <c r="F2214" s="140"/>
      <c r="G2214" s="140"/>
      <c r="H2214" s="140"/>
      <c r="I2214" s="140"/>
      <c r="J2214" s="140"/>
    </row>
    <row r="2215" spans="3:10" s="135" customFormat="1" x14ac:dyDescent="0.25">
      <c r="C2215" s="138"/>
      <c r="D2215" s="139"/>
      <c r="F2215" s="140"/>
      <c r="G2215" s="140"/>
      <c r="H2215" s="140"/>
      <c r="I2215" s="140"/>
      <c r="J2215" s="140"/>
    </row>
    <row r="2216" spans="3:10" s="135" customFormat="1" x14ac:dyDescent="0.25">
      <c r="C2216" s="138"/>
      <c r="D2216" s="139"/>
      <c r="F2216" s="140"/>
      <c r="G2216" s="140"/>
      <c r="H2216" s="140"/>
      <c r="I2216" s="140"/>
      <c r="J2216" s="140"/>
    </row>
    <row r="2217" spans="3:10" s="135" customFormat="1" x14ac:dyDescent="0.25">
      <c r="C2217" s="138"/>
      <c r="D2217" s="139"/>
      <c r="F2217" s="140"/>
      <c r="G2217" s="140"/>
      <c r="H2217" s="140"/>
      <c r="I2217" s="140"/>
      <c r="J2217" s="140"/>
    </row>
    <row r="2218" spans="3:10" s="135" customFormat="1" x14ac:dyDescent="0.25">
      <c r="C2218" s="138"/>
      <c r="D2218" s="139"/>
      <c r="F2218" s="140"/>
      <c r="G2218" s="140"/>
      <c r="H2218" s="140"/>
      <c r="I2218" s="140"/>
      <c r="J2218" s="140"/>
    </row>
    <row r="2219" spans="3:10" s="135" customFormat="1" x14ac:dyDescent="0.25">
      <c r="C2219" s="138"/>
      <c r="D2219" s="139"/>
      <c r="F2219" s="140"/>
      <c r="G2219" s="140"/>
      <c r="H2219" s="140"/>
      <c r="I2219" s="140"/>
      <c r="J2219" s="140"/>
    </row>
    <row r="2220" spans="3:10" s="135" customFormat="1" x14ac:dyDescent="0.25">
      <c r="C2220" s="138"/>
      <c r="D2220" s="139"/>
      <c r="F2220" s="140"/>
      <c r="G2220" s="140"/>
      <c r="H2220" s="140"/>
      <c r="I2220" s="140"/>
      <c r="J2220" s="140"/>
    </row>
    <row r="2221" spans="3:10" s="135" customFormat="1" x14ac:dyDescent="0.25">
      <c r="C2221" s="138"/>
      <c r="D2221" s="139"/>
      <c r="F2221" s="140"/>
      <c r="G2221" s="140"/>
      <c r="H2221" s="140"/>
      <c r="I2221" s="140"/>
      <c r="J2221" s="140"/>
    </row>
    <row r="2222" spans="3:10" s="135" customFormat="1" x14ac:dyDescent="0.25">
      <c r="C2222" s="138"/>
      <c r="D2222" s="139"/>
      <c r="F2222" s="140"/>
      <c r="G2222" s="140"/>
      <c r="H2222" s="140"/>
      <c r="I2222" s="140"/>
      <c r="J2222" s="140"/>
    </row>
    <row r="2223" spans="3:10" s="135" customFormat="1" x14ac:dyDescent="0.25">
      <c r="C2223" s="138"/>
      <c r="D2223" s="139"/>
      <c r="F2223" s="140"/>
      <c r="G2223" s="140"/>
      <c r="H2223" s="140"/>
      <c r="I2223" s="140"/>
      <c r="J2223" s="140"/>
    </row>
    <row r="2224" spans="3:10" s="135" customFormat="1" x14ac:dyDescent="0.25">
      <c r="C2224" s="138"/>
      <c r="D2224" s="139"/>
      <c r="F2224" s="140"/>
      <c r="G2224" s="140"/>
      <c r="H2224" s="140"/>
      <c r="I2224" s="140"/>
      <c r="J2224" s="140"/>
    </row>
    <row r="2225" spans="3:10" s="135" customFormat="1" x14ac:dyDescent="0.25">
      <c r="C2225" s="138"/>
      <c r="D2225" s="139"/>
      <c r="F2225" s="140"/>
      <c r="G2225" s="140"/>
      <c r="H2225" s="140"/>
      <c r="I2225" s="140"/>
      <c r="J2225" s="140"/>
    </row>
    <row r="2226" spans="3:10" s="135" customFormat="1" x14ac:dyDescent="0.25">
      <c r="C2226" s="138"/>
      <c r="D2226" s="139"/>
      <c r="F2226" s="140"/>
      <c r="G2226" s="140"/>
      <c r="H2226" s="140"/>
      <c r="I2226" s="140"/>
      <c r="J2226" s="140"/>
    </row>
    <row r="2227" spans="3:10" s="135" customFormat="1" x14ac:dyDescent="0.25">
      <c r="C2227" s="138"/>
      <c r="D2227" s="139"/>
      <c r="F2227" s="140"/>
      <c r="G2227" s="140"/>
      <c r="H2227" s="140"/>
      <c r="I2227" s="140"/>
      <c r="J2227" s="140"/>
    </row>
    <row r="2228" spans="3:10" s="135" customFormat="1" x14ac:dyDescent="0.25">
      <c r="C2228" s="138"/>
      <c r="D2228" s="139"/>
      <c r="F2228" s="140"/>
      <c r="G2228" s="140"/>
      <c r="H2228" s="140"/>
      <c r="I2228" s="140"/>
      <c r="J2228" s="140"/>
    </row>
    <row r="2229" spans="3:10" s="135" customFormat="1" x14ac:dyDescent="0.25">
      <c r="C2229" s="138"/>
      <c r="D2229" s="139"/>
      <c r="F2229" s="140"/>
      <c r="G2229" s="140"/>
      <c r="H2229" s="140"/>
      <c r="I2229" s="140"/>
      <c r="J2229" s="140"/>
    </row>
    <row r="2230" spans="3:10" s="135" customFormat="1" x14ac:dyDescent="0.25">
      <c r="C2230" s="138"/>
      <c r="D2230" s="139"/>
      <c r="F2230" s="140"/>
      <c r="G2230" s="140"/>
      <c r="H2230" s="140"/>
      <c r="I2230" s="140"/>
      <c r="J2230" s="140"/>
    </row>
    <row r="2231" spans="3:10" s="135" customFormat="1" x14ac:dyDescent="0.25">
      <c r="C2231" s="138"/>
      <c r="D2231" s="139"/>
      <c r="F2231" s="140"/>
      <c r="G2231" s="140"/>
      <c r="H2231" s="140"/>
      <c r="I2231" s="140"/>
      <c r="J2231" s="140"/>
    </row>
    <row r="2232" spans="3:10" s="135" customFormat="1" x14ac:dyDescent="0.25">
      <c r="C2232" s="138"/>
      <c r="D2232" s="139"/>
      <c r="F2232" s="140"/>
      <c r="G2232" s="140"/>
      <c r="H2232" s="140"/>
      <c r="I2232" s="140"/>
      <c r="J2232" s="140"/>
    </row>
    <row r="2233" spans="3:10" s="135" customFormat="1" x14ac:dyDescent="0.25">
      <c r="C2233" s="138"/>
      <c r="D2233" s="139"/>
      <c r="F2233" s="140"/>
      <c r="G2233" s="140"/>
      <c r="H2233" s="140"/>
      <c r="I2233" s="140"/>
      <c r="J2233" s="140"/>
    </row>
    <row r="2234" spans="3:10" s="135" customFormat="1" x14ac:dyDescent="0.25">
      <c r="C2234" s="138"/>
      <c r="D2234" s="139"/>
      <c r="F2234" s="140"/>
      <c r="G2234" s="140"/>
      <c r="H2234" s="140"/>
      <c r="I2234" s="140"/>
      <c r="J2234" s="140"/>
    </row>
    <row r="2235" spans="3:10" s="135" customFormat="1" x14ac:dyDescent="0.25">
      <c r="C2235" s="138"/>
      <c r="D2235" s="139"/>
      <c r="F2235" s="140"/>
      <c r="G2235" s="140"/>
      <c r="H2235" s="140"/>
      <c r="I2235" s="140"/>
      <c r="J2235" s="140"/>
    </row>
    <row r="2236" spans="3:10" s="135" customFormat="1" x14ac:dyDescent="0.25">
      <c r="C2236" s="138"/>
      <c r="D2236" s="139"/>
      <c r="F2236" s="140"/>
      <c r="G2236" s="140"/>
      <c r="H2236" s="140"/>
      <c r="I2236" s="140"/>
      <c r="J2236" s="140"/>
    </row>
    <row r="2237" spans="3:10" s="135" customFormat="1" x14ac:dyDescent="0.25">
      <c r="C2237" s="138"/>
      <c r="D2237" s="139"/>
      <c r="F2237" s="140"/>
      <c r="G2237" s="140"/>
      <c r="H2237" s="140"/>
      <c r="I2237" s="140"/>
      <c r="J2237" s="140"/>
    </row>
    <row r="2238" spans="3:10" s="135" customFormat="1" x14ac:dyDescent="0.25">
      <c r="C2238" s="138"/>
      <c r="D2238" s="139"/>
      <c r="F2238" s="140"/>
      <c r="G2238" s="140"/>
      <c r="H2238" s="140"/>
      <c r="I2238" s="140"/>
      <c r="J2238" s="140"/>
    </row>
    <row r="2239" spans="3:10" s="135" customFormat="1" x14ac:dyDescent="0.25">
      <c r="C2239" s="138"/>
      <c r="D2239" s="139"/>
      <c r="F2239" s="140"/>
      <c r="G2239" s="140"/>
      <c r="H2239" s="140"/>
      <c r="I2239" s="140"/>
      <c r="J2239" s="140"/>
    </row>
    <row r="2240" spans="3:10" s="135" customFormat="1" x14ac:dyDescent="0.25">
      <c r="C2240" s="138"/>
      <c r="D2240" s="139"/>
      <c r="F2240" s="140"/>
      <c r="G2240" s="140"/>
      <c r="H2240" s="140"/>
      <c r="I2240" s="140"/>
      <c r="J2240" s="140"/>
    </row>
    <row r="2241" spans="3:10" s="135" customFormat="1" x14ac:dyDescent="0.25">
      <c r="C2241" s="138"/>
      <c r="D2241" s="139"/>
      <c r="F2241" s="140"/>
      <c r="G2241" s="140"/>
      <c r="H2241" s="140"/>
      <c r="I2241" s="140"/>
      <c r="J2241" s="140"/>
    </row>
    <row r="2242" spans="3:10" s="135" customFormat="1" x14ac:dyDescent="0.25">
      <c r="C2242" s="138"/>
      <c r="D2242" s="139"/>
      <c r="F2242" s="140"/>
      <c r="G2242" s="140"/>
      <c r="H2242" s="140"/>
      <c r="I2242" s="140"/>
      <c r="J2242" s="140"/>
    </row>
    <row r="2243" spans="3:10" s="135" customFormat="1" x14ac:dyDescent="0.25">
      <c r="C2243" s="138"/>
      <c r="D2243" s="139"/>
      <c r="F2243" s="140"/>
      <c r="G2243" s="140"/>
      <c r="H2243" s="140"/>
      <c r="I2243" s="140"/>
      <c r="J2243" s="140"/>
    </row>
    <row r="2244" spans="3:10" s="135" customFormat="1" x14ac:dyDescent="0.25">
      <c r="C2244" s="138"/>
      <c r="D2244" s="139"/>
      <c r="F2244" s="140"/>
      <c r="G2244" s="140"/>
      <c r="H2244" s="140"/>
      <c r="I2244" s="140"/>
      <c r="J2244" s="140"/>
    </row>
    <row r="2245" spans="3:10" s="135" customFormat="1" x14ac:dyDescent="0.25">
      <c r="C2245" s="138"/>
      <c r="D2245" s="139"/>
      <c r="F2245" s="140"/>
      <c r="G2245" s="140"/>
      <c r="H2245" s="140"/>
      <c r="I2245" s="140"/>
      <c r="J2245" s="140"/>
    </row>
    <row r="2246" spans="3:10" s="135" customFormat="1" x14ac:dyDescent="0.25">
      <c r="C2246" s="138"/>
      <c r="D2246" s="139"/>
      <c r="F2246" s="140"/>
      <c r="G2246" s="140"/>
      <c r="H2246" s="140"/>
      <c r="I2246" s="140"/>
      <c r="J2246" s="140"/>
    </row>
    <row r="2247" spans="3:10" s="135" customFormat="1" x14ac:dyDescent="0.25">
      <c r="C2247" s="138"/>
      <c r="D2247" s="139"/>
      <c r="F2247" s="140"/>
      <c r="G2247" s="140"/>
      <c r="H2247" s="140"/>
      <c r="I2247" s="140"/>
      <c r="J2247" s="140"/>
    </row>
    <row r="2248" spans="3:10" s="135" customFormat="1" x14ac:dyDescent="0.25">
      <c r="C2248" s="138"/>
      <c r="D2248" s="139"/>
      <c r="F2248" s="140"/>
      <c r="G2248" s="140"/>
      <c r="H2248" s="140"/>
      <c r="I2248" s="140"/>
      <c r="J2248" s="140"/>
    </row>
    <row r="2249" spans="3:10" s="135" customFormat="1" x14ac:dyDescent="0.25">
      <c r="C2249" s="138"/>
      <c r="D2249" s="139"/>
      <c r="F2249" s="140"/>
      <c r="G2249" s="140"/>
      <c r="H2249" s="140"/>
      <c r="I2249" s="140"/>
      <c r="J2249" s="140"/>
    </row>
    <row r="2250" spans="3:10" s="135" customFormat="1" x14ac:dyDescent="0.25">
      <c r="C2250" s="138"/>
      <c r="D2250" s="139"/>
      <c r="F2250" s="140"/>
      <c r="G2250" s="140"/>
      <c r="H2250" s="140"/>
      <c r="I2250" s="140"/>
      <c r="J2250" s="140"/>
    </row>
    <row r="2251" spans="3:10" s="135" customFormat="1" x14ac:dyDescent="0.25">
      <c r="C2251" s="138"/>
      <c r="D2251" s="139"/>
      <c r="F2251" s="140"/>
      <c r="G2251" s="140"/>
      <c r="H2251" s="140"/>
      <c r="I2251" s="140"/>
      <c r="J2251" s="140"/>
    </row>
    <row r="2252" spans="3:10" s="135" customFormat="1" x14ac:dyDescent="0.25">
      <c r="C2252" s="138"/>
      <c r="D2252" s="139"/>
      <c r="F2252" s="140"/>
      <c r="G2252" s="140"/>
      <c r="H2252" s="140"/>
      <c r="I2252" s="140"/>
      <c r="J2252" s="140"/>
    </row>
    <row r="2253" spans="3:10" s="135" customFormat="1" x14ac:dyDescent="0.25">
      <c r="C2253" s="138"/>
      <c r="D2253" s="139"/>
      <c r="F2253" s="140"/>
      <c r="G2253" s="140"/>
      <c r="H2253" s="140"/>
      <c r="I2253" s="140"/>
      <c r="J2253" s="140"/>
    </row>
    <row r="2254" spans="3:10" s="135" customFormat="1" x14ac:dyDescent="0.25">
      <c r="C2254" s="138"/>
      <c r="D2254" s="139"/>
      <c r="F2254" s="140"/>
      <c r="G2254" s="140"/>
      <c r="H2254" s="140"/>
      <c r="I2254" s="140"/>
      <c r="J2254" s="140"/>
    </row>
    <row r="2255" spans="3:10" s="135" customFormat="1" x14ac:dyDescent="0.25">
      <c r="C2255" s="138"/>
      <c r="D2255" s="139"/>
      <c r="F2255" s="140"/>
      <c r="G2255" s="140"/>
      <c r="H2255" s="140"/>
      <c r="I2255" s="140"/>
      <c r="J2255" s="140"/>
    </row>
    <row r="2256" spans="3:10" s="135" customFormat="1" x14ac:dyDescent="0.25">
      <c r="C2256" s="138"/>
      <c r="D2256" s="139"/>
      <c r="F2256" s="140"/>
      <c r="G2256" s="140"/>
      <c r="H2256" s="140"/>
      <c r="I2256" s="140"/>
      <c r="J2256" s="140"/>
    </row>
    <row r="2257" spans="3:10" s="135" customFormat="1" x14ac:dyDescent="0.25">
      <c r="C2257" s="138"/>
      <c r="D2257" s="139"/>
      <c r="F2257" s="140"/>
      <c r="G2257" s="140"/>
      <c r="H2257" s="140"/>
      <c r="I2257" s="140"/>
      <c r="J2257" s="140"/>
    </row>
    <row r="2258" spans="3:10" s="135" customFormat="1" x14ac:dyDescent="0.25">
      <c r="C2258" s="138"/>
      <c r="D2258" s="139"/>
      <c r="F2258" s="140"/>
      <c r="G2258" s="140"/>
      <c r="H2258" s="140"/>
      <c r="I2258" s="140"/>
      <c r="J2258" s="140"/>
    </row>
    <row r="2259" spans="3:10" s="135" customFormat="1" x14ac:dyDescent="0.25">
      <c r="C2259" s="138"/>
      <c r="D2259" s="139"/>
      <c r="F2259" s="140"/>
      <c r="G2259" s="140"/>
      <c r="H2259" s="140"/>
      <c r="I2259" s="140"/>
      <c r="J2259" s="140"/>
    </row>
    <row r="2260" spans="3:10" s="135" customFormat="1" x14ac:dyDescent="0.25">
      <c r="C2260" s="138"/>
      <c r="D2260" s="139"/>
      <c r="F2260" s="140"/>
      <c r="G2260" s="140"/>
      <c r="H2260" s="140"/>
      <c r="I2260" s="140"/>
      <c r="J2260" s="140"/>
    </row>
    <row r="2261" spans="3:10" s="135" customFormat="1" x14ac:dyDescent="0.25">
      <c r="C2261" s="138"/>
      <c r="D2261" s="139"/>
      <c r="F2261" s="140"/>
      <c r="G2261" s="140"/>
      <c r="H2261" s="140"/>
      <c r="I2261" s="140"/>
      <c r="J2261" s="140"/>
    </row>
    <row r="2262" spans="3:10" s="135" customFormat="1" x14ac:dyDescent="0.25">
      <c r="C2262" s="138"/>
      <c r="D2262" s="139"/>
      <c r="F2262" s="140"/>
      <c r="G2262" s="140"/>
      <c r="H2262" s="140"/>
      <c r="I2262" s="140"/>
      <c r="J2262" s="140"/>
    </row>
    <row r="2263" spans="3:10" s="135" customFormat="1" x14ac:dyDescent="0.25">
      <c r="C2263" s="138"/>
      <c r="D2263" s="139"/>
      <c r="F2263" s="140"/>
      <c r="G2263" s="140"/>
      <c r="H2263" s="140"/>
      <c r="I2263" s="140"/>
      <c r="J2263" s="140"/>
    </row>
    <row r="2264" spans="3:10" s="135" customFormat="1" x14ac:dyDescent="0.25">
      <c r="C2264" s="138"/>
      <c r="D2264" s="139"/>
      <c r="F2264" s="140"/>
      <c r="G2264" s="140"/>
      <c r="H2264" s="140"/>
      <c r="I2264" s="140"/>
      <c r="J2264" s="140"/>
    </row>
    <row r="2265" spans="3:10" s="135" customFormat="1" x14ac:dyDescent="0.25">
      <c r="C2265" s="138"/>
      <c r="D2265" s="139"/>
      <c r="F2265" s="140"/>
      <c r="G2265" s="140"/>
      <c r="H2265" s="140"/>
      <c r="I2265" s="140"/>
      <c r="J2265" s="140"/>
    </row>
    <row r="2266" spans="3:10" s="135" customFormat="1" x14ac:dyDescent="0.25">
      <c r="C2266" s="138"/>
      <c r="D2266" s="139"/>
      <c r="F2266" s="140"/>
      <c r="G2266" s="140"/>
      <c r="H2266" s="140"/>
      <c r="I2266" s="140"/>
      <c r="J2266" s="140"/>
    </row>
    <row r="2267" spans="3:10" s="135" customFormat="1" x14ac:dyDescent="0.25">
      <c r="C2267" s="138"/>
      <c r="D2267" s="139"/>
      <c r="F2267" s="140"/>
      <c r="G2267" s="140"/>
      <c r="H2267" s="140"/>
      <c r="I2267" s="140"/>
      <c r="J2267" s="140"/>
    </row>
    <row r="2268" spans="3:10" s="135" customFormat="1" x14ac:dyDescent="0.25">
      <c r="C2268" s="138"/>
      <c r="D2268" s="139"/>
      <c r="F2268" s="140"/>
      <c r="G2268" s="140"/>
      <c r="H2268" s="140"/>
      <c r="I2268" s="140"/>
      <c r="J2268" s="140"/>
    </row>
    <row r="2269" spans="3:10" s="135" customFormat="1" x14ac:dyDescent="0.25">
      <c r="C2269" s="138"/>
      <c r="D2269" s="139"/>
      <c r="F2269" s="140"/>
      <c r="G2269" s="140"/>
      <c r="H2269" s="140"/>
      <c r="I2269" s="140"/>
      <c r="J2269" s="140"/>
    </row>
    <row r="2270" spans="3:10" s="135" customFormat="1" x14ac:dyDescent="0.25">
      <c r="C2270" s="138"/>
      <c r="D2270" s="139"/>
      <c r="F2270" s="140"/>
      <c r="G2270" s="140"/>
      <c r="H2270" s="140"/>
      <c r="I2270" s="140"/>
      <c r="J2270" s="140"/>
    </row>
    <row r="2271" spans="3:10" s="135" customFormat="1" x14ac:dyDescent="0.25">
      <c r="C2271" s="138"/>
      <c r="D2271" s="139"/>
      <c r="F2271" s="140"/>
      <c r="G2271" s="140"/>
      <c r="H2271" s="140"/>
      <c r="I2271" s="140"/>
      <c r="J2271" s="140"/>
    </row>
    <row r="2272" spans="3:10" s="135" customFormat="1" x14ac:dyDescent="0.25">
      <c r="C2272" s="138"/>
      <c r="D2272" s="139"/>
      <c r="F2272" s="140"/>
      <c r="G2272" s="140"/>
      <c r="H2272" s="140"/>
      <c r="I2272" s="140"/>
      <c r="J2272" s="140"/>
    </row>
    <row r="2273" spans="3:10" s="135" customFormat="1" x14ac:dyDescent="0.25">
      <c r="C2273" s="138"/>
      <c r="D2273" s="139"/>
      <c r="F2273" s="140"/>
      <c r="G2273" s="140"/>
      <c r="H2273" s="140"/>
      <c r="I2273" s="140"/>
      <c r="J2273" s="140"/>
    </row>
    <row r="2274" spans="3:10" s="135" customFormat="1" x14ac:dyDescent="0.25">
      <c r="C2274" s="138"/>
      <c r="D2274" s="139"/>
      <c r="F2274" s="140"/>
      <c r="G2274" s="140"/>
      <c r="H2274" s="140"/>
      <c r="I2274" s="140"/>
      <c r="J2274" s="140"/>
    </row>
    <row r="2275" spans="3:10" s="135" customFormat="1" x14ac:dyDescent="0.25">
      <c r="C2275" s="138"/>
      <c r="D2275" s="139"/>
      <c r="F2275" s="140"/>
      <c r="G2275" s="140"/>
      <c r="H2275" s="140"/>
      <c r="I2275" s="140"/>
      <c r="J2275" s="140"/>
    </row>
    <row r="2276" spans="3:10" s="135" customFormat="1" x14ac:dyDescent="0.25">
      <c r="C2276" s="138"/>
      <c r="D2276" s="139"/>
      <c r="F2276" s="140"/>
      <c r="G2276" s="140"/>
      <c r="H2276" s="140"/>
      <c r="I2276" s="140"/>
      <c r="J2276" s="140"/>
    </row>
    <row r="2277" spans="3:10" s="135" customFormat="1" x14ac:dyDescent="0.25">
      <c r="C2277" s="138"/>
      <c r="D2277" s="139"/>
      <c r="F2277" s="140"/>
      <c r="G2277" s="140"/>
      <c r="H2277" s="140"/>
      <c r="I2277" s="140"/>
      <c r="J2277" s="140"/>
    </row>
    <row r="2278" spans="3:10" s="135" customFormat="1" x14ac:dyDescent="0.25">
      <c r="C2278" s="138"/>
      <c r="D2278" s="139"/>
      <c r="F2278" s="140"/>
      <c r="G2278" s="140"/>
      <c r="H2278" s="140"/>
      <c r="I2278" s="140"/>
      <c r="J2278" s="140"/>
    </row>
    <row r="2279" spans="3:10" s="135" customFormat="1" x14ac:dyDescent="0.25">
      <c r="C2279" s="138"/>
      <c r="D2279" s="139"/>
      <c r="F2279" s="140"/>
      <c r="G2279" s="140"/>
      <c r="H2279" s="140"/>
      <c r="I2279" s="140"/>
      <c r="J2279" s="140"/>
    </row>
    <row r="2280" spans="3:10" s="135" customFormat="1" x14ac:dyDescent="0.25">
      <c r="C2280" s="138"/>
      <c r="D2280" s="139"/>
      <c r="F2280" s="140"/>
      <c r="G2280" s="140"/>
      <c r="H2280" s="140"/>
      <c r="I2280" s="140"/>
      <c r="J2280" s="140"/>
    </row>
    <row r="2281" spans="3:10" s="135" customFormat="1" x14ac:dyDescent="0.25">
      <c r="C2281" s="138"/>
      <c r="D2281" s="139"/>
      <c r="F2281" s="140"/>
      <c r="G2281" s="140"/>
      <c r="H2281" s="140"/>
      <c r="I2281" s="140"/>
      <c r="J2281" s="140"/>
    </row>
    <row r="2282" spans="3:10" s="135" customFormat="1" x14ac:dyDescent="0.25">
      <c r="C2282" s="138"/>
      <c r="D2282" s="139"/>
      <c r="F2282" s="140"/>
      <c r="G2282" s="140"/>
      <c r="H2282" s="140"/>
      <c r="I2282" s="140"/>
      <c r="J2282" s="140"/>
    </row>
    <row r="2283" spans="3:10" s="135" customFormat="1" x14ac:dyDescent="0.25">
      <c r="C2283" s="138"/>
      <c r="D2283" s="139"/>
      <c r="F2283" s="140"/>
      <c r="G2283" s="140"/>
      <c r="H2283" s="140"/>
      <c r="I2283" s="140"/>
      <c r="J2283" s="140"/>
    </row>
    <row r="2284" spans="3:10" s="135" customFormat="1" x14ac:dyDescent="0.25">
      <c r="C2284" s="138"/>
      <c r="D2284" s="139"/>
      <c r="F2284" s="140"/>
      <c r="G2284" s="140"/>
      <c r="H2284" s="140"/>
      <c r="I2284" s="140"/>
      <c r="J2284" s="140"/>
    </row>
    <row r="2285" spans="3:10" s="135" customFormat="1" x14ac:dyDescent="0.25">
      <c r="C2285" s="138"/>
      <c r="D2285" s="139"/>
      <c r="F2285" s="140"/>
      <c r="G2285" s="140"/>
      <c r="H2285" s="140"/>
      <c r="I2285" s="140"/>
      <c r="J2285" s="140"/>
    </row>
    <row r="2286" spans="3:10" s="135" customFormat="1" x14ac:dyDescent="0.25">
      <c r="C2286" s="138"/>
      <c r="D2286" s="139"/>
      <c r="F2286" s="140"/>
      <c r="G2286" s="140"/>
      <c r="H2286" s="140"/>
      <c r="I2286" s="140"/>
      <c r="J2286" s="140"/>
    </row>
    <row r="2287" spans="3:10" s="135" customFormat="1" x14ac:dyDescent="0.25">
      <c r="C2287" s="138"/>
      <c r="D2287" s="139"/>
      <c r="F2287" s="140"/>
      <c r="G2287" s="140"/>
      <c r="H2287" s="140"/>
      <c r="I2287" s="140"/>
      <c r="J2287" s="140"/>
    </row>
    <row r="2288" spans="3:10" s="135" customFormat="1" x14ac:dyDescent="0.25">
      <c r="C2288" s="138"/>
      <c r="D2288" s="139"/>
      <c r="F2288" s="140"/>
      <c r="G2288" s="140"/>
      <c r="H2288" s="140"/>
      <c r="I2288" s="140"/>
      <c r="J2288" s="140"/>
    </row>
    <row r="2289" spans="3:10" s="135" customFormat="1" x14ac:dyDescent="0.25">
      <c r="C2289" s="138"/>
      <c r="D2289" s="139"/>
      <c r="F2289" s="140"/>
      <c r="G2289" s="140"/>
      <c r="H2289" s="140"/>
      <c r="I2289" s="140"/>
      <c r="J2289" s="140"/>
    </row>
    <row r="2290" spans="3:10" s="135" customFormat="1" x14ac:dyDescent="0.25">
      <c r="C2290" s="138"/>
      <c r="D2290" s="139"/>
      <c r="F2290" s="140"/>
      <c r="G2290" s="140"/>
      <c r="H2290" s="140"/>
      <c r="I2290" s="140"/>
      <c r="J2290" s="140"/>
    </row>
    <row r="2291" spans="3:10" s="135" customFormat="1" x14ac:dyDescent="0.25">
      <c r="C2291" s="138"/>
      <c r="D2291" s="139"/>
      <c r="F2291" s="140"/>
      <c r="G2291" s="140"/>
      <c r="H2291" s="140"/>
      <c r="I2291" s="140"/>
      <c r="J2291" s="140"/>
    </row>
    <row r="2292" spans="3:10" s="135" customFormat="1" x14ac:dyDescent="0.25">
      <c r="C2292" s="138"/>
      <c r="D2292" s="139"/>
      <c r="F2292" s="140"/>
      <c r="G2292" s="140"/>
      <c r="H2292" s="140"/>
      <c r="I2292" s="140"/>
      <c r="J2292" s="140"/>
    </row>
    <row r="2293" spans="3:10" s="135" customFormat="1" x14ac:dyDescent="0.25">
      <c r="C2293" s="138"/>
      <c r="D2293" s="139"/>
      <c r="F2293" s="140"/>
      <c r="G2293" s="140"/>
      <c r="H2293" s="140"/>
      <c r="I2293" s="140"/>
      <c r="J2293" s="140"/>
    </row>
    <row r="2294" spans="3:10" s="135" customFormat="1" x14ac:dyDescent="0.25">
      <c r="C2294" s="138"/>
      <c r="D2294" s="139"/>
      <c r="F2294" s="140"/>
      <c r="G2294" s="140"/>
      <c r="H2294" s="140"/>
      <c r="I2294" s="140"/>
      <c r="J2294" s="140"/>
    </row>
    <row r="2295" spans="3:10" s="135" customFormat="1" x14ac:dyDescent="0.25">
      <c r="C2295" s="138"/>
      <c r="D2295" s="139"/>
      <c r="F2295" s="140"/>
      <c r="G2295" s="140"/>
      <c r="H2295" s="140"/>
      <c r="I2295" s="140"/>
      <c r="J2295" s="140"/>
    </row>
    <row r="2296" spans="3:10" s="135" customFormat="1" x14ac:dyDescent="0.25">
      <c r="C2296" s="138"/>
      <c r="D2296" s="139"/>
      <c r="F2296" s="140"/>
      <c r="G2296" s="140"/>
      <c r="H2296" s="140"/>
      <c r="I2296" s="140"/>
      <c r="J2296" s="140"/>
    </row>
    <row r="2297" spans="3:10" s="135" customFormat="1" x14ac:dyDescent="0.25">
      <c r="C2297" s="138"/>
      <c r="D2297" s="139"/>
      <c r="F2297" s="140"/>
      <c r="G2297" s="140"/>
      <c r="H2297" s="140"/>
      <c r="I2297" s="140"/>
      <c r="J2297" s="140"/>
    </row>
    <row r="2298" spans="3:10" s="135" customFormat="1" x14ac:dyDescent="0.25">
      <c r="C2298" s="138"/>
      <c r="D2298" s="139"/>
      <c r="F2298" s="140"/>
      <c r="G2298" s="140"/>
      <c r="H2298" s="140"/>
      <c r="I2298" s="140"/>
      <c r="J2298" s="140"/>
    </row>
    <row r="2299" spans="3:10" s="135" customFormat="1" x14ac:dyDescent="0.25">
      <c r="C2299" s="138"/>
      <c r="D2299" s="139"/>
      <c r="F2299" s="140"/>
      <c r="G2299" s="140"/>
      <c r="H2299" s="140"/>
      <c r="I2299" s="140"/>
      <c r="J2299" s="140"/>
    </row>
    <row r="2300" spans="3:10" s="135" customFormat="1" x14ac:dyDescent="0.25">
      <c r="C2300" s="138"/>
      <c r="D2300" s="139"/>
      <c r="F2300" s="140"/>
      <c r="G2300" s="140"/>
      <c r="H2300" s="140"/>
      <c r="I2300" s="140"/>
      <c r="J2300" s="140"/>
    </row>
    <row r="2301" spans="3:10" s="135" customFormat="1" x14ac:dyDescent="0.25">
      <c r="C2301" s="138"/>
      <c r="D2301" s="139"/>
      <c r="F2301" s="140"/>
      <c r="G2301" s="140"/>
      <c r="H2301" s="140"/>
      <c r="I2301" s="140"/>
      <c r="J2301" s="140"/>
    </row>
    <row r="2302" spans="3:10" s="135" customFormat="1" x14ac:dyDescent="0.25">
      <c r="C2302" s="138"/>
      <c r="D2302" s="139"/>
      <c r="F2302" s="140"/>
      <c r="G2302" s="140"/>
      <c r="H2302" s="140"/>
      <c r="I2302" s="140"/>
      <c r="J2302" s="140"/>
    </row>
    <row r="2303" spans="3:10" s="135" customFormat="1" x14ac:dyDescent="0.25">
      <c r="C2303" s="138"/>
      <c r="D2303" s="139"/>
      <c r="F2303" s="140"/>
      <c r="G2303" s="140"/>
      <c r="H2303" s="140"/>
      <c r="I2303" s="140"/>
      <c r="J2303" s="140"/>
    </row>
    <row r="2304" spans="3:10" s="135" customFormat="1" x14ac:dyDescent="0.25">
      <c r="C2304" s="138"/>
      <c r="D2304" s="139"/>
      <c r="F2304" s="140"/>
      <c r="G2304" s="140"/>
      <c r="H2304" s="140"/>
      <c r="I2304" s="140"/>
      <c r="J2304" s="140"/>
    </row>
    <row r="2305" spans="3:10" s="135" customFormat="1" x14ac:dyDescent="0.25">
      <c r="C2305" s="138"/>
      <c r="D2305" s="139"/>
      <c r="F2305" s="140"/>
      <c r="G2305" s="140"/>
      <c r="H2305" s="140"/>
      <c r="I2305" s="140"/>
      <c r="J2305" s="140"/>
    </row>
    <row r="2306" spans="3:10" s="135" customFormat="1" x14ac:dyDescent="0.25">
      <c r="C2306" s="138"/>
      <c r="D2306" s="139"/>
      <c r="F2306" s="140"/>
      <c r="G2306" s="140"/>
      <c r="H2306" s="140"/>
      <c r="I2306" s="140"/>
      <c r="J2306" s="140"/>
    </row>
    <row r="2307" spans="3:10" s="135" customFormat="1" x14ac:dyDescent="0.25">
      <c r="C2307" s="138"/>
      <c r="D2307" s="139"/>
      <c r="F2307" s="140"/>
      <c r="G2307" s="140"/>
      <c r="H2307" s="140"/>
      <c r="I2307" s="140"/>
      <c r="J2307" s="140"/>
    </row>
    <row r="2308" spans="3:10" s="135" customFormat="1" x14ac:dyDescent="0.25">
      <c r="C2308" s="138"/>
      <c r="D2308" s="139"/>
      <c r="F2308" s="140"/>
      <c r="G2308" s="140"/>
      <c r="H2308" s="140"/>
      <c r="I2308" s="140"/>
      <c r="J2308" s="140"/>
    </row>
    <row r="2309" spans="3:10" s="135" customFormat="1" x14ac:dyDescent="0.25">
      <c r="C2309" s="138"/>
      <c r="D2309" s="139"/>
      <c r="F2309" s="140"/>
      <c r="G2309" s="140"/>
      <c r="H2309" s="140"/>
      <c r="I2309" s="140"/>
      <c r="J2309" s="140"/>
    </row>
    <row r="2310" spans="3:10" s="135" customFormat="1" x14ac:dyDescent="0.25">
      <c r="C2310" s="138"/>
      <c r="D2310" s="139"/>
      <c r="F2310" s="140"/>
      <c r="G2310" s="140"/>
      <c r="H2310" s="140"/>
      <c r="I2310" s="140"/>
      <c r="J2310" s="140"/>
    </row>
    <row r="2311" spans="3:10" s="135" customFormat="1" x14ac:dyDescent="0.25">
      <c r="C2311" s="138"/>
      <c r="D2311" s="139"/>
      <c r="F2311" s="140"/>
      <c r="G2311" s="140"/>
      <c r="H2311" s="140"/>
      <c r="I2311" s="140"/>
      <c r="J2311" s="140"/>
    </row>
    <row r="2312" spans="3:10" s="135" customFormat="1" x14ac:dyDescent="0.25">
      <c r="C2312" s="138"/>
      <c r="D2312" s="139"/>
      <c r="F2312" s="140"/>
      <c r="G2312" s="140"/>
      <c r="H2312" s="140"/>
      <c r="I2312" s="140"/>
      <c r="J2312" s="140"/>
    </row>
    <row r="2313" spans="3:10" s="135" customFormat="1" x14ac:dyDescent="0.25">
      <c r="C2313" s="138"/>
      <c r="D2313" s="139"/>
      <c r="F2313" s="140"/>
      <c r="G2313" s="140"/>
      <c r="H2313" s="140"/>
      <c r="I2313" s="140"/>
      <c r="J2313" s="140"/>
    </row>
    <row r="2314" spans="3:10" s="135" customFormat="1" x14ac:dyDescent="0.25">
      <c r="C2314" s="138"/>
      <c r="D2314" s="139"/>
      <c r="F2314" s="140"/>
      <c r="G2314" s="140"/>
      <c r="H2314" s="140"/>
      <c r="I2314" s="140"/>
      <c r="J2314" s="140"/>
    </row>
    <row r="2315" spans="3:10" s="135" customFormat="1" x14ac:dyDescent="0.25">
      <c r="C2315" s="138"/>
      <c r="D2315" s="139"/>
      <c r="F2315" s="140"/>
      <c r="G2315" s="140"/>
      <c r="H2315" s="140"/>
      <c r="I2315" s="140"/>
      <c r="J2315" s="140"/>
    </row>
    <row r="2316" spans="3:10" s="135" customFormat="1" x14ac:dyDescent="0.25">
      <c r="C2316" s="138"/>
      <c r="D2316" s="139"/>
      <c r="F2316" s="140"/>
      <c r="G2316" s="140"/>
      <c r="H2316" s="140"/>
      <c r="I2316" s="140"/>
      <c r="J2316" s="140"/>
    </row>
    <row r="2317" spans="3:10" s="135" customFormat="1" x14ac:dyDescent="0.25">
      <c r="C2317" s="138"/>
      <c r="D2317" s="139"/>
      <c r="F2317" s="140"/>
      <c r="G2317" s="140"/>
      <c r="H2317" s="140"/>
      <c r="I2317" s="140"/>
      <c r="J2317" s="140"/>
    </row>
    <row r="2318" spans="3:10" s="135" customFormat="1" x14ac:dyDescent="0.25">
      <c r="C2318" s="138"/>
      <c r="D2318" s="139"/>
      <c r="F2318" s="140"/>
      <c r="G2318" s="140"/>
      <c r="H2318" s="140"/>
      <c r="I2318" s="140"/>
      <c r="J2318" s="140"/>
    </row>
    <row r="2319" spans="3:10" s="135" customFormat="1" x14ac:dyDescent="0.25">
      <c r="C2319" s="138"/>
      <c r="D2319" s="139"/>
      <c r="F2319" s="140"/>
      <c r="G2319" s="140"/>
      <c r="H2319" s="140"/>
      <c r="I2319" s="140"/>
      <c r="J2319" s="140"/>
    </row>
    <row r="2320" spans="3:10" s="135" customFormat="1" x14ac:dyDescent="0.25">
      <c r="C2320" s="138"/>
      <c r="D2320" s="139"/>
      <c r="F2320" s="140"/>
      <c r="G2320" s="140"/>
      <c r="H2320" s="140"/>
      <c r="I2320" s="140"/>
      <c r="J2320" s="140"/>
    </row>
    <row r="2321" spans="3:10" s="135" customFormat="1" x14ac:dyDescent="0.25">
      <c r="C2321" s="138"/>
      <c r="D2321" s="139"/>
      <c r="F2321" s="140"/>
      <c r="G2321" s="140"/>
      <c r="H2321" s="140"/>
      <c r="I2321" s="140"/>
      <c r="J2321" s="140"/>
    </row>
    <row r="2322" spans="3:10" s="135" customFormat="1" x14ac:dyDescent="0.25">
      <c r="C2322" s="138"/>
      <c r="D2322" s="139"/>
      <c r="F2322" s="140"/>
      <c r="G2322" s="140"/>
      <c r="H2322" s="140"/>
      <c r="I2322" s="140"/>
      <c r="J2322" s="140"/>
    </row>
    <row r="2323" spans="3:10" s="135" customFormat="1" x14ac:dyDescent="0.25">
      <c r="C2323" s="138"/>
      <c r="D2323" s="139"/>
      <c r="F2323" s="140"/>
      <c r="G2323" s="140"/>
      <c r="H2323" s="140"/>
      <c r="I2323" s="140"/>
      <c r="J2323" s="140"/>
    </row>
    <row r="2324" spans="3:10" s="135" customFormat="1" x14ac:dyDescent="0.25">
      <c r="C2324" s="138"/>
      <c r="D2324" s="139"/>
      <c r="F2324" s="140"/>
      <c r="G2324" s="140"/>
      <c r="H2324" s="140"/>
      <c r="I2324" s="140"/>
      <c r="J2324" s="140"/>
    </row>
    <row r="2325" spans="3:10" s="135" customFormat="1" x14ac:dyDescent="0.25">
      <c r="C2325" s="138"/>
      <c r="D2325" s="139"/>
      <c r="F2325" s="140"/>
      <c r="G2325" s="140"/>
      <c r="H2325" s="140"/>
      <c r="I2325" s="140"/>
      <c r="J2325" s="140"/>
    </row>
    <row r="2326" spans="3:10" s="135" customFormat="1" x14ac:dyDescent="0.25">
      <c r="C2326" s="138"/>
      <c r="D2326" s="139"/>
      <c r="F2326" s="140"/>
      <c r="G2326" s="140"/>
      <c r="H2326" s="140"/>
      <c r="I2326" s="140"/>
      <c r="J2326" s="140"/>
    </row>
    <row r="2327" spans="3:10" s="135" customFormat="1" x14ac:dyDescent="0.25">
      <c r="C2327" s="138"/>
      <c r="D2327" s="139"/>
      <c r="F2327" s="140"/>
      <c r="G2327" s="140"/>
      <c r="H2327" s="140"/>
      <c r="I2327" s="140"/>
      <c r="J2327" s="140"/>
    </row>
    <row r="2328" spans="3:10" s="135" customFormat="1" x14ac:dyDescent="0.25">
      <c r="C2328" s="138"/>
      <c r="D2328" s="139"/>
      <c r="F2328" s="140"/>
      <c r="G2328" s="140"/>
      <c r="H2328" s="140"/>
      <c r="I2328" s="140"/>
      <c r="J2328" s="140"/>
    </row>
    <row r="2329" spans="3:10" s="135" customFormat="1" x14ac:dyDescent="0.25">
      <c r="C2329" s="138"/>
      <c r="D2329" s="139"/>
      <c r="F2329" s="140"/>
      <c r="G2329" s="140"/>
      <c r="H2329" s="140"/>
      <c r="I2329" s="140"/>
      <c r="J2329" s="140"/>
    </row>
    <row r="2330" spans="3:10" s="135" customFormat="1" x14ac:dyDescent="0.25">
      <c r="C2330" s="138"/>
      <c r="D2330" s="139"/>
      <c r="F2330" s="140"/>
      <c r="G2330" s="140"/>
      <c r="H2330" s="140"/>
      <c r="I2330" s="140"/>
      <c r="J2330" s="140"/>
    </row>
    <row r="2331" spans="3:10" s="135" customFormat="1" x14ac:dyDescent="0.25">
      <c r="C2331" s="138"/>
      <c r="D2331" s="139"/>
      <c r="F2331" s="140"/>
      <c r="G2331" s="140"/>
      <c r="H2331" s="140"/>
      <c r="I2331" s="140"/>
      <c r="J2331" s="140"/>
    </row>
    <row r="2332" spans="3:10" s="135" customFormat="1" x14ac:dyDescent="0.25">
      <c r="C2332" s="138"/>
      <c r="D2332" s="139"/>
      <c r="F2332" s="140"/>
      <c r="G2332" s="140"/>
      <c r="H2332" s="140"/>
      <c r="I2332" s="140"/>
      <c r="J2332" s="140"/>
    </row>
    <row r="2333" spans="3:10" s="135" customFormat="1" x14ac:dyDescent="0.25">
      <c r="C2333" s="138"/>
      <c r="D2333" s="139"/>
      <c r="F2333" s="140"/>
      <c r="G2333" s="140"/>
      <c r="H2333" s="140"/>
      <c r="I2333" s="140"/>
      <c r="J2333" s="140"/>
    </row>
    <row r="2334" spans="3:10" s="135" customFormat="1" x14ac:dyDescent="0.25">
      <c r="C2334" s="138"/>
      <c r="D2334" s="139"/>
      <c r="F2334" s="140"/>
      <c r="G2334" s="140"/>
      <c r="H2334" s="140"/>
      <c r="I2334" s="140"/>
      <c r="J2334" s="140"/>
    </row>
    <row r="2335" spans="3:10" s="135" customFormat="1" x14ac:dyDescent="0.25">
      <c r="C2335" s="138"/>
      <c r="D2335" s="139"/>
      <c r="F2335" s="140"/>
      <c r="G2335" s="140"/>
      <c r="H2335" s="140"/>
      <c r="I2335" s="140"/>
      <c r="J2335" s="140"/>
    </row>
    <row r="2336" spans="3:10" s="135" customFormat="1" x14ac:dyDescent="0.25">
      <c r="C2336" s="138"/>
      <c r="D2336" s="139"/>
      <c r="F2336" s="140"/>
      <c r="G2336" s="140"/>
      <c r="H2336" s="140"/>
      <c r="I2336" s="140"/>
      <c r="J2336" s="140"/>
    </row>
    <row r="2337" spans="3:10" s="135" customFormat="1" x14ac:dyDescent="0.25">
      <c r="C2337" s="138"/>
      <c r="D2337" s="139"/>
      <c r="F2337" s="140"/>
      <c r="G2337" s="140"/>
      <c r="H2337" s="140"/>
      <c r="I2337" s="140"/>
      <c r="J2337" s="140"/>
    </row>
    <row r="2338" spans="3:10" s="135" customFormat="1" x14ac:dyDescent="0.25">
      <c r="C2338" s="138"/>
      <c r="D2338" s="139"/>
      <c r="F2338" s="140"/>
      <c r="G2338" s="140"/>
      <c r="H2338" s="140"/>
      <c r="I2338" s="140"/>
      <c r="J2338" s="140"/>
    </row>
    <row r="2339" spans="3:10" s="135" customFormat="1" x14ac:dyDescent="0.25">
      <c r="C2339" s="138"/>
      <c r="D2339" s="139"/>
      <c r="F2339" s="140"/>
      <c r="G2339" s="140"/>
      <c r="H2339" s="140"/>
      <c r="I2339" s="140"/>
      <c r="J2339" s="140"/>
    </row>
    <row r="2340" spans="3:10" s="135" customFormat="1" x14ac:dyDescent="0.25">
      <c r="C2340" s="138"/>
      <c r="D2340" s="139"/>
      <c r="F2340" s="140"/>
      <c r="G2340" s="140"/>
      <c r="H2340" s="140"/>
      <c r="I2340" s="140"/>
      <c r="J2340" s="140"/>
    </row>
    <row r="2341" spans="3:10" s="135" customFormat="1" x14ac:dyDescent="0.25">
      <c r="C2341" s="138"/>
      <c r="D2341" s="139"/>
      <c r="F2341" s="140"/>
      <c r="G2341" s="140"/>
      <c r="H2341" s="140"/>
      <c r="I2341" s="140"/>
      <c r="J2341" s="140"/>
    </row>
    <row r="2342" spans="3:10" s="135" customFormat="1" x14ac:dyDescent="0.25">
      <c r="C2342" s="138"/>
      <c r="D2342" s="139"/>
      <c r="F2342" s="140"/>
      <c r="G2342" s="140"/>
      <c r="H2342" s="140"/>
      <c r="I2342" s="140"/>
      <c r="J2342" s="140"/>
    </row>
    <row r="2343" spans="3:10" s="135" customFormat="1" x14ac:dyDescent="0.25">
      <c r="C2343" s="138"/>
      <c r="D2343" s="139"/>
      <c r="F2343" s="140"/>
      <c r="G2343" s="140"/>
      <c r="H2343" s="140"/>
      <c r="I2343" s="140"/>
      <c r="J2343" s="140"/>
    </row>
    <row r="2344" spans="3:10" s="135" customFormat="1" x14ac:dyDescent="0.25">
      <c r="C2344" s="138"/>
      <c r="D2344" s="139"/>
      <c r="F2344" s="140"/>
      <c r="G2344" s="140"/>
      <c r="H2344" s="140"/>
      <c r="I2344" s="140"/>
      <c r="J2344" s="140"/>
    </row>
    <row r="2345" spans="3:10" s="135" customFormat="1" x14ac:dyDescent="0.25">
      <c r="C2345" s="138"/>
      <c r="D2345" s="139"/>
      <c r="F2345" s="140"/>
      <c r="G2345" s="140"/>
      <c r="H2345" s="140"/>
      <c r="I2345" s="140"/>
      <c r="J2345" s="140"/>
    </row>
    <row r="2346" spans="3:10" s="135" customFormat="1" x14ac:dyDescent="0.25">
      <c r="C2346" s="138"/>
      <c r="D2346" s="139"/>
      <c r="F2346" s="140"/>
      <c r="G2346" s="140"/>
      <c r="H2346" s="140"/>
      <c r="I2346" s="140"/>
      <c r="J2346" s="140"/>
    </row>
    <row r="2347" spans="3:10" s="135" customFormat="1" x14ac:dyDescent="0.25">
      <c r="C2347" s="138"/>
      <c r="D2347" s="139"/>
      <c r="F2347" s="140"/>
      <c r="G2347" s="140"/>
      <c r="H2347" s="140"/>
      <c r="I2347" s="140"/>
      <c r="J2347" s="140"/>
    </row>
    <row r="2348" spans="3:10" s="135" customFormat="1" x14ac:dyDescent="0.25">
      <c r="C2348" s="138"/>
      <c r="D2348" s="139"/>
      <c r="F2348" s="140"/>
      <c r="G2348" s="140"/>
      <c r="H2348" s="140"/>
      <c r="I2348" s="140"/>
      <c r="J2348" s="140"/>
    </row>
    <row r="2349" spans="3:10" s="135" customFormat="1" x14ac:dyDescent="0.25">
      <c r="C2349" s="138"/>
      <c r="D2349" s="139"/>
      <c r="F2349" s="140"/>
      <c r="G2349" s="140"/>
      <c r="H2349" s="140"/>
      <c r="I2349" s="140"/>
      <c r="J2349" s="140"/>
    </row>
    <row r="2350" spans="3:10" s="135" customFormat="1" x14ac:dyDescent="0.25">
      <c r="C2350" s="138"/>
      <c r="D2350" s="139"/>
      <c r="F2350" s="140"/>
      <c r="G2350" s="140"/>
      <c r="H2350" s="140"/>
      <c r="I2350" s="140"/>
      <c r="J2350" s="140"/>
    </row>
    <row r="2351" spans="3:10" s="135" customFormat="1" x14ac:dyDescent="0.25">
      <c r="C2351" s="138"/>
      <c r="D2351" s="139"/>
      <c r="F2351" s="140"/>
      <c r="G2351" s="140"/>
      <c r="H2351" s="140"/>
      <c r="I2351" s="140"/>
      <c r="J2351" s="140"/>
    </row>
    <row r="2352" spans="3:10" s="135" customFormat="1" x14ac:dyDescent="0.25">
      <c r="C2352" s="138"/>
      <c r="D2352" s="139"/>
      <c r="F2352" s="140"/>
      <c r="G2352" s="140"/>
      <c r="H2352" s="140"/>
      <c r="I2352" s="140"/>
      <c r="J2352" s="140"/>
    </row>
    <row r="2353" spans="3:10" s="135" customFormat="1" x14ac:dyDescent="0.25">
      <c r="C2353" s="138"/>
      <c r="D2353" s="139"/>
      <c r="F2353" s="140"/>
      <c r="G2353" s="140"/>
      <c r="H2353" s="140"/>
      <c r="I2353" s="140"/>
      <c r="J2353" s="140"/>
    </row>
    <row r="2354" spans="3:10" s="135" customFormat="1" x14ac:dyDescent="0.25">
      <c r="C2354" s="138"/>
      <c r="D2354" s="139"/>
      <c r="F2354" s="140"/>
      <c r="G2354" s="140"/>
      <c r="H2354" s="140"/>
      <c r="I2354" s="140"/>
      <c r="J2354" s="140"/>
    </row>
    <row r="2355" spans="3:10" s="135" customFormat="1" x14ac:dyDescent="0.25">
      <c r="C2355" s="138"/>
      <c r="D2355" s="139"/>
      <c r="F2355" s="140"/>
      <c r="G2355" s="140"/>
      <c r="H2355" s="140"/>
      <c r="I2355" s="140"/>
      <c r="J2355" s="140"/>
    </row>
    <row r="2356" spans="3:10" s="135" customFormat="1" x14ac:dyDescent="0.25">
      <c r="C2356" s="138"/>
      <c r="D2356" s="139"/>
      <c r="F2356" s="140"/>
      <c r="G2356" s="140"/>
      <c r="H2356" s="140"/>
      <c r="I2356" s="140"/>
      <c r="J2356" s="140"/>
    </row>
    <row r="2357" spans="3:10" s="135" customFormat="1" x14ac:dyDescent="0.25">
      <c r="C2357" s="138"/>
      <c r="D2357" s="139"/>
      <c r="F2357" s="140"/>
      <c r="G2357" s="140"/>
      <c r="H2357" s="140"/>
      <c r="I2357" s="140"/>
      <c r="J2357" s="140"/>
    </row>
    <row r="2358" spans="3:10" s="135" customFormat="1" x14ac:dyDescent="0.25">
      <c r="C2358" s="138"/>
      <c r="D2358" s="139"/>
      <c r="F2358" s="140"/>
      <c r="G2358" s="140"/>
      <c r="H2358" s="140"/>
      <c r="I2358" s="140"/>
      <c r="J2358" s="140"/>
    </row>
    <row r="2359" spans="3:10" s="135" customFormat="1" x14ac:dyDescent="0.25">
      <c r="C2359" s="138"/>
      <c r="D2359" s="139"/>
      <c r="F2359" s="140"/>
      <c r="G2359" s="140"/>
      <c r="H2359" s="140"/>
      <c r="I2359" s="140"/>
      <c r="J2359" s="140"/>
    </row>
    <row r="2360" spans="3:10" s="135" customFormat="1" x14ac:dyDescent="0.25">
      <c r="C2360" s="138"/>
      <c r="D2360" s="139"/>
      <c r="F2360" s="140"/>
      <c r="G2360" s="140"/>
      <c r="H2360" s="140"/>
      <c r="I2360" s="140"/>
      <c r="J2360" s="140"/>
    </row>
    <row r="2361" spans="3:10" s="135" customFormat="1" x14ac:dyDescent="0.25">
      <c r="C2361" s="138"/>
      <c r="D2361" s="139"/>
      <c r="F2361" s="140"/>
      <c r="G2361" s="140"/>
      <c r="H2361" s="140"/>
      <c r="I2361" s="140"/>
      <c r="J2361" s="140"/>
    </row>
    <row r="2362" spans="3:10" s="135" customFormat="1" x14ac:dyDescent="0.25">
      <c r="C2362" s="138"/>
      <c r="D2362" s="139"/>
      <c r="F2362" s="140"/>
      <c r="G2362" s="140"/>
      <c r="H2362" s="140"/>
      <c r="I2362" s="140"/>
      <c r="J2362" s="140"/>
    </row>
    <row r="2363" spans="3:10" s="135" customFormat="1" x14ac:dyDescent="0.25">
      <c r="C2363" s="138"/>
      <c r="D2363" s="139"/>
      <c r="F2363" s="140"/>
      <c r="G2363" s="140"/>
      <c r="H2363" s="140"/>
      <c r="I2363" s="140"/>
      <c r="J2363" s="140"/>
    </row>
    <row r="2364" spans="3:10" s="135" customFormat="1" x14ac:dyDescent="0.25">
      <c r="C2364" s="138"/>
      <c r="D2364" s="139"/>
      <c r="F2364" s="140"/>
      <c r="G2364" s="140"/>
      <c r="H2364" s="140"/>
      <c r="I2364" s="140"/>
      <c r="J2364" s="140"/>
    </row>
    <row r="2365" spans="3:10" s="135" customFormat="1" x14ac:dyDescent="0.25">
      <c r="C2365" s="138"/>
      <c r="D2365" s="139"/>
      <c r="F2365" s="140"/>
      <c r="G2365" s="140"/>
      <c r="H2365" s="140"/>
      <c r="I2365" s="140"/>
      <c r="J2365" s="140"/>
    </row>
    <row r="2366" spans="3:10" s="135" customFormat="1" x14ac:dyDescent="0.25">
      <c r="C2366" s="138"/>
      <c r="D2366" s="139"/>
      <c r="F2366" s="140"/>
      <c r="G2366" s="140"/>
      <c r="H2366" s="140"/>
      <c r="I2366" s="140"/>
      <c r="J2366" s="140"/>
    </row>
    <row r="2367" spans="3:10" s="135" customFormat="1" x14ac:dyDescent="0.25">
      <c r="C2367" s="138"/>
      <c r="D2367" s="139"/>
      <c r="F2367" s="140"/>
      <c r="G2367" s="140"/>
      <c r="H2367" s="140"/>
      <c r="I2367" s="140"/>
      <c r="J2367" s="140"/>
    </row>
    <row r="2368" spans="3:10" s="135" customFormat="1" x14ac:dyDescent="0.25">
      <c r="C2368" s="138"/>
      <c r="D2368" s="139"/>
      <c r="F2368" s="140"/>
      <c r="G2368" s="140"/>
      <c r="H2368" s="140"/>
      <c r="I2368" s="140"/>
      <c r="J2368" s="140"/>
    </row>
    <row r="2369" spans="3:10" s="135" customFormat="1" x14ac:dyDescent="0.25">
      <c r="C2369" s="138"/>
      <c r="D2369" s="139"/>
      <c r="F2369" s="140"/>
      <c r="G2369" s="140"/>
      <c r="H2369" s="140"/>
      <c r="I2369" s="140"/>
      <c r="J2369" s="140"/>
    </row>
    <row r="2370" spans="3:10" s="135" customFormat="1" x14ac:dyDescent="0.25">
      <c r="C2370" s="138"/>
      <c r="D2370" s="139"/>
      <c r="F2370" s="140"/>
      <c r="G2370" s="140"/>
      <c r="H2370" s="140"/>
      <c r="I2370" s="140"/>
      <c r="J2370" s="140"/>
    </row>
    <row r="2371" spans="3:10" s="135" customFormat="1" x14ac:dyDescent="0.25">
      <c r="C2371" s="138"/>
      <c r="D2371" s="139"/>
      <c r="F2371" s="140"/>
      <c r="G2371" s="140"/>
      <c r="H2371" s="140"/>
      <c r="I2371" s="140"/>
      <c r="J2371" s="140"/>
    </row>
    <row r="2372" spans="3:10" s="135" customFormat="1" x14ac:dyDescent="0.25">
      <c r="C2372" s="138"/>
      <c r="D2372" s="139"/>
      <c r="F2372" s="140"/>
      <c r="G2372" s="140"/>
      <c r="H2372" s="140"/>
      <c r="I2372" s="140"/>
      <c r="J2372" s="140"/>
    </row>
    <row r="2373" spans="3:10" s="135" customFormat="1" x14ac:dyDescent="0.25">
      <c r="C2373" s="138"/>
      <c r="D2373" s="139"/>
      <c r="F2373" s="140"/>
      <c r="G2373" s="140"/>
      <c r="H2373" s="140"/>
      <c r="I2373" s="140"/>
      <c r="J2373" s="140"/>
    </row>
    <row r="2374" spans="3:10" s="135" customFormat="1" x14ac:dyDescent="0.25">
      <c r="C2374" s="138"/>
      <c r="D2374" s="139"/>
      <c r="F2374" s="140"/>
      <c r="G2374" s="140"/>
      <c r="H2374" s="140"/>
      <c r="I2374" s="140"/>
      <c r="J2374" s="140"/>
    </row>
    <row r="2375" spans="3:10" s="135" customFormat="1" x14ac:dyDescent="0.25">
      <c r="C2375" s="138"/>
      <c r="D2375" s="139"/>
      <c r="F2375" s="140"/>
      <c r="G2375" s="140"/>
      <c r="H2375" s="140"/>
      <c r="I2375" s="140"/>
      <c r="J2375" s="140"/>
    </row>
    <row r="2376" spans="3:10" s="135" customFormat="1" x14ac:dyDescent="0.25">
      <c r="C2376" s="138"/>
      <c r="D2376" s="139"/>
      <c r="F2376" s="140"/>
      <c r="G2376" s="140"/>
      <c r="H2376" s="140"/>
      <c r="I2376" s="140"/>
      <c r="J2376" s="140"/>
    </row>
    <row r="2377" spans="3:10" s="135" customFormat="1" x14ac:dyDescent="0.25">
      <c r="C2377" s="138"/>
      <c r="D2377" s="139"/>
      <c r="F2377" s="140"/>
      <c r="G2377" s="140"/>
      <c r="H2377" s="140"/>
      <c r="I2377" s="140"/>
      <c r="J2377" s="140"/>
    </row>
    <row r="2378" spans="3:10" s="135" customFormat="1" x14ac:dyDescent="0.25">
      <c r="C2378" s="138"/>
      <c r="D2378" s="139"/>
      <c r="F2378" s="140"/>
      <c r="G2378" s="140"/>
      <c r="H2378" s="140"/>
      <c r="I2378" s="140"/>
      <c r="J2378" s="140"/>
    </row>
    <row r="2379" spans="3:10" s="135" customFormat="1" x14ac:dyDescent="0.25">
      <c r="C2379" s="138"/>
      <c r="D2379" s="139"/>
      <c r="F2379" s="140"/>
      <c r="G2379" s="140"/>
      <c r="H2379" s="140"/>
      <c r="I2379" s="140"/>
      <c r="J2379" s="140"/>
    </row>
    <row r="2380" spans="3:10" s="135" customFormat="1" x14ac:dyDescent="0.25">
      <c r="C2380" s="138"/>
      <c r="D2380" s="139"/>
      <c r="F2380" s="140"/>
      <c r="G2380" s="140"/>
      <c r="H2380" s="140"/>
      <c r="I2380" s="140"/>
      <c r="J2380" s="140"/>
    </row>
    <row r="2381" spans="3:10" s="135" customFormat="1" x14ac:dyDescent="0.25">
      <c r="C2381" s="138"/>
      <c r="D2381" s="139"/>
      <c r="F2381" s="140"/>
      <c r="G2381" s="140"/>
      <c r="H2381" s="140"/>
      <c r="I2381" s="140"/>
      <c r="J2381" s="140"/>
    </row>
    <row r="2382" spans="3:10" s="135" customFormat="1" x14ac:dyDescent="0.25">
      <c r="C2382" s="138"/>
      <c r="D2382" s="139"/>
      <c r="F2382" s="140"/>
      <c r="G2382" s="140"/>
      <c r="H2382" s="140"/>
      <c r="I2382" s="140"/>
      <c r="J2382" s="140"/>
    </row>
    <row r="2383" spans="3:10" s="135" customFormat="1" x14ac:dyDescent="0.25">
      <c r="C2383" s="138"/>
      <c r="D2383" s="139"/>
      <c r="F2383" s="140"/>
      <c r="G2383" s="140"/>
      <c r="H2383" s="140"/>
      <c r="I2383" s="140"/>
      <c r="J2383" s="140"/>
    </row>
    <row r="2384" spans="3:10" s="135" customFormat="1" x14ac:dyDescent="0.25">
      <c r="C2384" s="138"/>
      <c r="D2384" s="139"/>
      <c r="F2384" s="140"/>
      <c r="G2384" s="140"/>
      <c r="H2384" s="140"/>
      <c r="I2384" s="140"/>
      <c r="J2384" s="140"/>
    </row>
    <row r="2385" spans="3:10" s="135" customFormat="1" x14ac:dyDescent="0.25">
      <c r="C2385" s="138"/>
      <c r="D2385" s="139"/>
      <c r="F2385" s="140"/>
      <c r="G2385" s="140"/>
      <c r="H2385" s="140"/>
      <c r="I2385" s="140"/>
      <c r="J2385" s="140"/>
    </row>
    <row r="2386" spans="3:10" s="135" customFormat="1" x14ac:dyDescent="0.25">
      <c r="C2386" s="138"/>
      <c r="D2386" s="139"/>
      <c r="F2386" s="140"/>
      <c r="G2386" s="140"/>
      <c r="H2386" s="140"/>
      <c r="I2386" s="140"/>
      <c r="J2386" s="140"/>
    </row>
    <row r="2387" spans="3:10" s="135" customFormat="1" x14ac:dyDescent="0.25">
      <c r="C2387" s="138"/>
      <c r="D2387" s="139"/>
      <c r="F2387" s="140"/>
      <c r="G2387" s="140"/>
      <c r="H2387" s="140"/>
      <c r="I2387" s="140"/>
      <c r="J2387" s="140"/>
    </row>
    <row r="2388" spans="3:10" s="135" customFormat="1" x14ac:dyDescent="0.25">
      <c r="C2388" s="138"/>
      <c r="D2388" s="139"/>
      <c r="F2388" s="140"/>
      <c r="G2388" s="140"/>
      <c r="H2388" s="140"/>
      <c r="I2388" s="140"/>
      <c r="J2388" s="140"/>
    </row>
    <row r="2389" spans="3:10" s="135" customFormat="1" x14ac:dyDescent="0.25">
      <c r="C2389" s="138"/>
      <c r="D2389" s="139"/>
      <c r="F2389" s="140"/>
      <c r="G2389" s="140"/>
      <c r="H2389" s="140"/>
      <c r="I2389" s="140"/>
      <c r="J2389" s="140"/>
    </row>
    <row r="2390" spans="3:10" s="135" customFormat="1" x14ac:dyDescent="0.25">
      <c r="C2390" s="138"/>
      <c r="D2390" s="139"/>
      <c r="F2390" s="140"/>
      <c r="G2390" s="140"/>
      <c r="H2390" s="140"/>
      <c r="I2390" s="140"/>
      <c r="J2390" s="140"/>
    </row>
    <row r="2391" spans="3:10" s="135" customFormat="1" x14ac:dyDescent="0.25">
      <c r="C2391" s="138"/>
      <c r="D2391" s="139"/>
      <c r="F2391" s="140"/>
      <c r="G2391" s="140"/>
      <c r="H2391" s="140"/>
      <c r="I2391" s="140"/>
      <c r="J2391" s="140"/>
    </row>
    <row r="2392" spans="3:10" s="135" customFormat="1" x14ac:dyDescent="0.25">
      <c r="C2392" s="138"/>
      <c r="D2392" s="139"/>
      <c r="F2392" s="140"/>
      <c r="G2392" s="140"/>
      <c r="H2392" s="140"/>
      <c r="I2392" s="140"/>
      <c r="J2392" s="140"/>
    </row>
    <row r="2393" spans="3:10" s="135" customFormat="1" x14ac:dyDescent="0.25">
      <c r="C2393" s="138"/>
      <c r="D2393" s="139"/>
      <c r="F2393" s="140"/>
      <c r="G2393" s="140"/>
      <c r="H2393" s="140"/>
      <c r="I2393" s="140"/>
      <c r="J2393" s="140"/>
    </row>
    <row r="2394" spans="3:10" s="135" customFormat="1" x14ac:dyDescent="0.25">
      <c r="C2394" s="138"/>
      <c r="D2394" s="139"/>
      <c r="F2394" s="140"/>
      <c r="G2394" s="140"/>
      <c r="H2394" s="140"/>
      <c r="I2394" s="140"/>
      <c r="J2394" s="140"/>
    </row>
    <row r="2395" spans="3:10" s="135" customFormat="1" x14ac:dyDescent="0.25">
      <c r="C2395" s="138"/>
      <c r="D2395" s="139"/>
      <c r="F2395" s="140"/>
      <c r="G2395" s="140"/>
      <c r="H2395" s="140"/>
      <c r="I2395" s="140"/>
      <c r="J2395" s="140"/>
    </row>
    <row r="2396" spans="3:10" s="135" customFormat="1" x14ac:dyDescent="0.25">
      <c r="C2396" s="138"/>
      <c r="D2396" s="139"/>
      <c r="F2396" s="140"/>
      <c r="G2396" s="140"/>
      <c r="H2396" s="140"/>
      <c r="I2396" s="140"/>
      <c r="J2396" s="140"/>
    </row>
    <row r="2397" spans="3:10" s="135" customFormat="1" x14ac:dyDescent="0.25">
      <c r="C2397" s="138"/>
      <c r="D2397" s="139"/>
      <c r="F2397" s="140"/>
      <c r="G2397" s="140"/>
      <c r="H2397" s="140"/>
      <c r="I2397" s="140"/>
      <c r="J2397" s="140"/>
    </row>
    <row r="2398" spans="3:10" s="135" customFormat="1" x14ac:dyDescent="0.25">
      <c r="C2398" s="138"/>
      <c r="D2398" s="139"/>
      <c r="F2398" s="140"/>
      <c r="G2398" s="140"/>
      <c r="H2398" s="140"/>
      <c r="I2398" s="140"/>
      <c r="J2398" s="140"/>
    </row>
    <row r="2399" spans="3:10" s="135" customFormat="1" x14ac:dyDescent="0.25">
      <c r="C2399" s="138"/>
      <c r="D2399" s="139"/>
      <c r="F2399" s="140"/>
      <c r="G2399" s="140"/>
      <c r="H2399" s="140"/>
      <c r="I2399" s="140"/>
      <c r="J2399" s="140"/>
    </row>
    <row r="2400" spans="3:10" s="135" customFormat="1" x14ac:dyDescent="0.25">
      <c r="C2400" s="138"/>
      <c r="D2400" s="139"/>
      <c r="F2400" s="140"/>
      <c r="G2400" s="140"/>
      <c r="H2400" s="140"/>
      <c r="I2400" s="140"/>
      <c r="J2400" s="140"/>
    </row>
    <row r="2401" spans="3:10" s="135" customFormat="1" x14ac:dyDescent="0.25">
      <c r="C2401" s="138"/>
      <c r="D2401" s="139"/>
      <c r="F2401" s="140"/>
      <c r="G2401" s="140"/>
      <c r="H2401" s="140"/>
      <c r="I2401" s="140"/>
      <c r="J2401" s="140"/>
    </row>
    <row r="2402" spans="3:10" s="135" customFormat="1" x14ac:dyDescent="0.25">
      <c r="C2402" s="138"/>
      <c r="D2402" s="139"/>
      <c r="F2402" s="140"/>
      <c r="G2402" s="140"/>
      <c r="H2402" s="140"/>
      <c r="I2402" s="140"/>
      <c r="J2402" s="140"/>
    </row>
    <row r="2403" spans="3:10" s="135" customFormat="1" x14ac:dyDescent="0.25">
      <c r="C2403" s="138"/>
      <c r="D2403" s="139"/>
      <c r="F2403" s="140"/>
      <c r="G2403" s="140"/>
      <c r="H2403" s="140"/>
      <c r="I2403" s="140"/>
      <c r="J2403" s="140"/>
    </row>
    <row r="2404" spans="3:10" s="135" customFormat="1" x14ac:dyDescent="0.25">
      <c r="C2404" s="138"/>
      <c r="D2404" s="139"/>
      <c r="F2404" s="140"/>
      <c r="G2404" s="140"/>
      <c r="H2404" s="140"/>
      <c r="I2404" s="140"/>
      <c r="J2404" s="140"/>
    </row>
    <row r="2405" spans="3:10" s="135" customFormat="1" x14ac:dyDescent="0.25">
      <c r="C2405" s="138"/>
      <c r="D2405" s="139"/>
      <c r="F2405" s="140"/>
      <c r="G2405" s="140"/>
      <c r="H2405" s="140"/>
      <c r="I2405" s="140"/>
      <c r="J2405" s="140"/>
    </row>
    <row r="2406" spans="3:10" s="135" customFormat="1" x14ac:dyDescent="0.25">
      <c r="C2406" s="138"/>
      <c r="D2406" s="139"/>
      <c r="F2406" s="140"/>
      <c r="G2406" s="140"/>
      <c r="H2406" s="140"/>
      <c r="I2406" s="140"/>
      <c r="J2406" s="140"/>
    </row>
    <row r="2407" spans="3:10" s="135" customFormat="1" x14ac:dyDescent="0.25">
      <c r="C2407" s="138"/>
      <c r="D2407" s="139"/>
      <c r="F2407" s="140"/>
      <c r="G2407" s="140"/>
      <c r="H2407" s="140"/>
      <c r="I2407" s="140"/>
      <c r="J2407" s="140"/>
    </row>
    <row r="2408" spans="3:10" s="135" customFormat="1" x14ac:dyDescent="0.25">
      <c r="C2408" s="138"/>
      <c r="D2408" s="139"/>
      <c r="F2408" s="140"/>
      <c r="G2408" s="140"/>
      <c r="H2408" s="140"/>
      <c r="I2408" s="140"/>
      <c r="J2408" s="140"/>
    </row>
    <row r="2409" spans="3:10" s="135" customFormat="1" x14ac:dyDescent="0.25">
      <c r="C2409" s="138"/>
      <c r="D2409" s="139"/>
      <c r="F2409" s="140"/>
      <c r="G2409" s="140"/>
      <c r="H2409" s="140"/>
      <c r="I2409" s="140"/>
      <c r="J2409" s="140"/>
    </row>
    <row r="2410" spans="3:10" s="135" customFormat="1" x14ac:dyDescent="0.25">
      <c r="C2410" s="138"/>
      <c r="D2410" s="139"/>
      <c r="F2410" s="140"/>
      <c r="G2410" s="140"/>
      <c r="H2410" s="140"/>
      <c r="I2410" s="140"/>
      <c r="J2410" s="140"/>
    </row>
    <row r="2411" spans="3:10" s="135" customFormat="1" x14ac:dyDescent="0.25">
      <c r="C2411" s="138"/>
      <c r="D2411" s="139"/>
      <c r="F2411" s="140"/>
      <c r="G2411" s="140"/>
      <c r="H2411" s="140"/>
      <c r="I2411" s="140"/>
      <c r="J2411" s="140"/>
    </row>
    <row r="2412" spans="3:10" s="135" customFormat="1" x14ac:dyDescent="0.25">
      <c r="C2412" s="138"/>
      <c r="D2412" s="139"/>
      <c r="F2412" s="140"/>
      <c r="G2412" s="140"/>
      <c r="H2412" s="140"/>
      <c r="I2412" s="140"/>
      <c r="J2412" s="140"/>
    </row>
    <row r="2413" spans="3:10" s="135" customFormat="1" x14ac:dyDescent="0.25">
      <c r="C2413" s="138"/>
      <c r="D2413" s="139"/>
      <c r="F2413" s="140"/>
      <c r="G2413" s="140"/>
      <c r="H2413" s="140"/>
      <c r="I2413" s="140"/>
      <c r="J2413" s="140"/>
    </row>
    <row r="2414" spans="3:10" s="135" customFormat="1" x14ac:dyDescent="0.25">
      <c r="C2414" s="138"/>
      <c r="D2414" s="139"/>
      <c r="F2414" s="140"/>
      <c r="G2414" s="140"/>
      <c r="H2414" s="140"/>
      <c r="I2414" s="140"/>
      <c r="J2414" s="140"/>
    </row>
    <row r="2415" spans="3:10" s="135" customFormat="1" x14ac:dyDescent="0.25">
      <c r="C2415" s="138"/>
      <c r="D2415" s="139"/>
      <c r="F2415" s="140"/>
      <c r="G2415" s="140"/>
      <c r="H2415" s="140"/>
      <c r="I2415" s="140"/>
      <c r="J2415" s="140"/>
    </row>
    <row r="2416" spans="3:10" s="135" customFormat="1" x14ac:dyDescent="0.25">
      <c r="C2416" s="138"/>
      <c r="D2416" s="139"/>
      <c r="F2416" s="140"/>
      <c r="G2416" s="140"/>
      <c r="H2416" s="140"/>
      <c r="I2416" s="140"/>
      <c r="J2416" s="140"/>
    </row>
    <row r="2417" spans="3:10" s="135" customFormat="1" x14ac:dyDescent="0.25">
      <c r="C2417" s="138"/>
      <c r="D2417" s="139"/>
      <c r="F2417" s="140"/>
      <c r="G2417" s="140"/>
      <c r="H2417" s="140"/>
      <c r="I2417" s="140"/>
      <c r="J2417" s="140"/>
    </row>
    <row r="2418" spans="3:10" s="135" customFormat="1" x14ac:dyDescent="0.25">
      <c r="C2418" s="138"/>
      <c r="D2418" s="139"/>
      <c r="F2418" s="140"/>
      <c r="G2418" s="140"/>
      <c r="H2418" s="140"/>
      <c r="I2418" s="140"/>
      <c r="J2418" s="140"/>
    </row>
    <row r="2419" spans="3:10" s="135" customFormat="1" x14ac:dyDescent="0.25">
      <c r="C2419" s="138"/>
      <c r="D2419" s="139"/>
      <c r="F2419" s="140"/>
      <c r="G2419" s="140"/>
      <c r="H2419" s="140"/>
      <c r="I2419" s="140"/>
      <c r="J2419" s="140"/>
    </row>
    <row r="2420" spans="3:10" s="135" customFormat="1" x14ac:dyDescent="0.25">
      <c r="C2420" s="138"/>
      <c r="D2420" s="139"/>
      <c r="F2420" s="140"/>
      <c r="G2420" s="140"/>
      <c r="H2420" s="140"/>
      <c r="I2420" s="140"/>
      <c r="J2420" s="140"/>
    </row>
    <row r="2421" spans="3:10" s="135" customFormat="1" x14ac:dyDescent="0.25">
      <c r="C2421" s="138"/>
      <c r="D2421" s="139"/>
      <c r="F2421" s="140"/>
      <c r="G2421" s="140"/>
      <c r="H2421" s="140"/>
      <c r="I2421" s="140"/>
      <c r="J2421" s="140"/>
    </row>
    <row r="2422" spans="3:10" s="135" customFormat="1" x14ac:dyDescent="0.25">
      <c r="C2422" s="138"/>
      <c r="D2422" s="139"/>
      <c r="F2422" s="140"/>
      <c r="G2422" s="140"/>
      <c r="H2422" s="140"/>
      <c r="I2422" s="140"/>
      <c r="J2422" s="140"/>
    </row>
    <row r="2423" spans="3:10" s="135" customFormat="1" x14ac:dyDescent="0.25">
      <c r="C2423" s="138"/>
      <c r="D2423" s="139"/>
      <c r="F2423" s="140"/>
      <c r="G2423" s="140"/>
      <c r="H2423" s="140"/>
      <c r="I2423" s="140"/>
      <c r="J2423" s="140"/>
    </row>
    <row r="2424" spans="3:10" s="135" customFormat="1" x14ac:dyDescent="0.25">
      <c r="C2424" s="138"/>
      <c r="D2424" s="139"/>
      <c r="F2424" s="140"/>
      <c r="G2424" s="140"/>
      <c r="H2424" s="140"/>
      <c r="I2424" s="140"/>
      <c r="J2424" s="140"/>
    </row>
    <row r="2425" spans="3:10" s="135" customFormat="1" x14ac:dyDescent="0.25">
      <c r="C2425" s="138"/>
      <c r="D2425" s="139"/>
      <c r="F2425" s="140"/>
      <c r="G2425" s="140"/>
      <c r="H2425" s="140"/>
      <c r="I2425" s="140"/>
      <c r="J2425" s="140"/>
    </row>
    <row r="2426" spans="3:10" s="135" customFormat="1" x14ac:dyDescent="0.25">
      <c r="C2426" s="138"/>
      <c r="D2426" s="139"/>
      <c r="F2426" s="140"/>
      <c r="G2426" s="140"/>
      <c r="H2426" s="140"/>
      <c r="I2426" s="140"/>
      <c r="J2426" s="140"/>
    </row>
    <row r="2427" spans="3:10" s="135" customFormat="1" x14ac:dyDescent="0.25">
      <c r="C2427" s="138"/>
      <c r="D2427" s="139"/>
      <c r="F2427" s="140"/>
      <c r="G2427" s="140"/>
      <c r="H2427" s="140"/>
      <c r="I2427" s="140"/>
      <c r="J2427" s="140"/>
    </row>
    <row r="2428" spans="3:10" s="135" customFormat="1" x14ac:dyDescent="0.25">
      <c r="C2428" s="138"/>
      <c r="D2428" s="139"/>
      <c r="F2428" s="140"/>
      <c r="G2428" s="140"/>
      <c r="H2428" s="140"/>
      <c r="I2428" s="140"/>
      <c r="J2428" s="140"/>
    </row>
    <row r="2429" spans="3:10" s="135" customFormat="1" x14ac:dyDescent="0.25">
      <c r="C2429" s="138"/>
      <c r="D2429" s="139"/>
      <c r="F2429" s="140"/>
      <c r="G2429" s="140"/>
      <c r="H2429" s="140"/>
      <c r="I2429" s="140"/>
      <c r="J2429" s="140"/>
    </row>
    <row r="2430" spans="3:10" s="135" customFormat="1" x14ac:dyDescent="0.25">
      <c r="C2430" s="138"/>
      <c r="D2430" s="139"/>
      <c r="F2430" s="140"/>
      <c r="G2430" s="140"/>
      <c r="H2430" s="140"/>
      <c r="I2430" s="140"/>
      <c r="J2430" s="140"/>
    </row>
    <row r="2431" spans="3:10" s="135" customFormat="1" x14ac:dyDescent="0.25">
      <c r="C2431" s="138"/>
      <c r="D2431" s="139"/>
      <c r="F2431" s="140"/>
      <c r="G2431" s="140"/>
      <c r="H2431" s="140"/>
      <c r="I2431" s="140"/>
      <c r="J2431" s="140"/>
    </row>
    <row r="2432" spans="3:10" s="135" customFormat="1" x14ac:dyDescent="0.25">
      <c r="C2432" s="138"/>
      <c r="D2432" s="139"/>
      <c r="F2432" s="140"/>
      <c r="G2432" s="140"/>
      <c r="H2432" s="140"/>
      <c r="I2432" s="140"/>
      <c r="J2432" s="140"/>
    </row>
    <row r="2433" spans="3:10" s="135" customFormat="1" x14ac:dyDescent="0.25">
      <c r="C2433" s="138"/>
      <c r="D2433" s="139"/>
      <c r="F2433" s="140"/>
      <c r="G2433" s="140"/>
      <c r="H2433" s="140"/>
      <c r="I2433" s="140"/>
      <c r="J2433" s="140"/>
    </row>
    <row r="2434" spans="3:10" s="135" customFormat="1" x14ac:dyDescent="0.25">
      <c r="C2434" s="138"/>
      <c r="D2434" s="139"/>
      <c r="F2434" s="140"/>
      <c r="G2434" s="140"/>
      <c r="H2434" s="140"/>
      <c r="I2434" s="140"/>
      <c r="J2434" s="140"/>
    </row>
    <row r="2435" spans="3:10" s="135" customFormat="1" x14ac:dyDescent="0.25">
      <c r="C2435" s="138"/>
      <c r="D2435" s="139"/>
      <c r="F2435" s="140"/>
      <c r="G2435" s="140"/>
      <c r="H2435" s="140"/>
      <c r="I2435" s="140"/>
      <c r="J2435" s="140"/>
    </row>
    <row r="2436" spans="3:10" s="135" customFormat="1" x14ac:dyDescent="0.25">
      <c r="C2436" s="138"/>
      <c r="D2436" s="139"/>
      <c r="F2436" s="140"/>
      <c r="G2436" s="140"/>
      <c r="H2436" s="140"/>
      <c r="I2436" s="140"/>
      <c r="J2436" s="140"/>
    </row>
    <row r="2437" spans="3:10" s="135" customFormat="1" x14ac:dyDescent="0.25">
      <c r="C2437" s="138"/>
      <c r="D2437" s="139"/>
      <c r="F2437" s="140"/>
      <c r="G2437" s="140"/>
      <c r="H2437" s="140"/>
      <c r="I2437" s="140"/>
      <c r="J2437" s="140"/>
    </row>
    <row r="2438" spans="3:10" s="135" customFormat="1" x14ac:dyDescent="0.25">
      <c r="C2438" s="138"/>
      <c r="D2438" s="139"/>
      <c r="F2438" s="140"/>
      <c r="G2438" s="140"/>
      <c r="H2438" s="140"/>
      <c r="I2438" s="140"/>
      <c r="J2438" s="140"/>
    </row>
    <row r="2439" spans="3:10" s="135" customFormat="1" x14ac:dyDescent="0.25">
      <c r="C2439" s="138"/>
      <c r="D2439" s="139"/>
      <c r="F2439" s="140"/>
      <c r="G2439" s="140"/>
      <c r="H2439" s="140"/>
      <c r="I2439" s="140"/>
      <c r="J2439" s="140"/>
    </row>
    <row r="2440" spans="3:10" s="135" customFormat="1" x14ac:dyDescent="0.25">
      <c r="C2440" s="138"/>
      <c r="D2440" s="139"/>
      <c r="F2440" s="140"/>
      <c r="G2440" s="140"/>
      <c r="H2440" s="140"/>
      <c r="I2440" s="140"/>
      <c r="J2440" s="140"/>
    </row>
    <row r="2441" spans="3:10" s="135" customFormat="1" x14ac:dyDescent="0.25">
      <c r="C2441" s="138"/>
      <c r="D2441" s="139"/>
      <c r="F2441" s="140"/>
      <c r="G2441" s="140"/>
      <c r="H2441" s="140"/>
      <c r="I2441" s="140"/>
      <c r="J2441" s="140"/>
    </row>
    <row r="2442" spans="3:10" s="135" customFormat="1" x14ac:dyDescent="0.25">
      <c r="C2442" s="138"/>
      <c r="D2442" s="139"/>
      <c r="F2442" s="140"/>
      <c r="G2442" s="140"/>
      <c r="H2442" s="140"/>
      <c r="I2442" s="140"/>
      <c r="J2442" s="140"/>
    </row>
    <row r="2443" spans="3:10" s="135" customFormat="1" x14ac:dyDescent="0.25">
      <c r="C2443" s="138"/>
      <c r="D2443" s="139"/>
      <c r="F2443" s="140"/>
      <c r="G2443" s="140"/>
      <c r="H2443" s="140"/>
      <c r="I2443" s="140"/>
      <c r="J2443" s="140"/>
    </row>
    <row r="2444" spans="3:10" s="135" customFormat="1" x14ac:dyDescent="0.25">
      <c r="C2444" s="138"/>
      <c r="D2444" s="139"/>
      <c r="F2444" s="140"/>
      <c r="G2444" s="140"/>
      <c r="H2444" s="140"/>
      <c r="I2444" s="140"/>
      <c r="J2444" s="140"/>
    </row>
    <row r="2445" spans="3:10" s="135" customFormat="1" x14ac:dyDescent="0.25">
      <c r="C2445" s="138"/>
      <c r="D2445" s="139"/>
      <c r="F2445" s="140"/>
      <c r="G2445" s="140"/>
      <c r="H2445" s="140"/>
      <c r="I2445" s="140"/>
      <c r="J2445" s="140"/>
    </row>
    <row r="2446" spans="3:10" s="135" customFormat="1" x14ac:dyDescent="0.25">
      <c r="C2446" s="138"/>
      <c r="D2446" s="139"/>
      <c r="F2446" s="140"/>
      <c r="G2446" s="140"/>
      <c r="H2446" s="140"/>
      <c r="I2446" s="140"/>
      <c r="J2446" s="140"/>
    </row>
    <row r="2447" spans="3:10" s="135" customFormat="1" x14ac:dyDescent="0.25">
      <c r="C2447" s="138"/>
      <c r="D2447" s="139"/>
      <c r="F2447" s="140"/>
      <c r="G2447" s="140"/>
      <c r="H2447" s="140"/>
      <c r="I2447" s="140"/>
      <c r="J2447" s="140"/>
    </row>
    <row r="2448" spans="3:10" s="135" customFormat="1" x14ac:dyDescent="0.25">
      <c r="C2448" s="138"/>
      <c r="D2448" s="139"/>
      <c r="F2448" s="140"/>
      <c r="G2448" s="140"/>
      <c r="H2448" s="140"/>
      <c r="I2448" s="140"/>
      <c r="J2448" s="140"/>
    </row>
    <row r="2449" spans="3:10" s="135" customFormat="1" x14ac:dyDescent="0.25">
      <c r="C2449" s="138"/>
      <c r="D2449" s="139"/>
      <c r="F2449" s="140"/>
      <c r="G2449" s="140"/>
      <c r="H2449" s="140"/>
      <c r="I2449" s="140"/>
      <c r="J2449" s="140"/>
    </row>
    <row r="2450" spans="3:10" s="135" customFormat="1" x14ac:dyDescent="0.25">
      <c r="C2450" s="138"/>
      <c r="D2450" s="139"/>
      <c r="F2450" s="140"/>
      <c r="G2450" s="140"/>
      <c r="H2450" s="140"/>
      <c r="I2450" s="140"/>
      <c r="J2450" s="140"/>
    </row>
    <row r="2451" spans="3:10" s="135" customFormat="1" x14ac:dyDescent="0.25">
      <c r="C2451" s="138"/>
      <c r="D2451" s="139"/>
      <c r="F2451" s="140"/>
      <c r="G2451" s="140"/>
      <c r="H2451" s="140"/>
      <c r="I2451" s="140"/>
      <c r="J2451" s="140"/>
    </row>
    <row r="2452" spans="3:10" s="135" customFormat="1" x14ac:dyDescent="0.25">
      <c r="C2452" s="138"/>
      <c r="D2452" s="139"/>
      <c r="F2452" s="140"/>
      <c r="G2452" s="140"/>
      <c r="H2452" s="140"/>
      <c r="I2452" s="140"/>
      <c r="J2452" s="140"/>
    </row>
    <row r="2453" spans="3:10" s="135" customFormat="1" x14ac:dyDescent="0.25">
      <c r="C2453" s="138"/>
      <c r="D2453" s="139"/>
      <c r="F2453" s="140"/>
      <c r="G2453" s="140"/>
      <c r="H2453" s="140"/>
      <c r="I2453" s="140"/>
      <c r="J2453" s="140"/>
    </row>
    <row r="2454" spans="3:10" s="135" customFormat="1" x14ac:dyDescent="0.25">
      <c r="C2454" s="138"/>
      <c r="D2454" s="139"/>
      <c r="F2454" s="140"/>
      <c r="G2454" s="140"/>
      <c r="H2454" s="140"/>
      <c r="I2454" s="140"/>
      <c r="J2454" s="140"/>
    </row>
    <row r="2455" spans="3:10" s="135" customFormat="1" x14ac:dyDescent="0.25">
      <c r="C2455" s="138"/>
      <c r="D2455" s="139"/>
      <c r="F2455" s="140"/>
      <c r="G2455" s="140"/>
      <c r="H2455" s="140"/>
      <c r="I2455" s="140"/>
      <c r="J2455" s="140"/>
    </row>
    <row r="2456" spans="3:10" s="135" customFormat="1" x14ac:dyDescent="0.25">
      <c r="C2456" s="138"/>
      <c r="D2456" s="139"/>
      <c r="F2456" s="140"/>
      <c r="G2456" s="140"/>
      <c r="H2456" s="140"/>
      <c r="I2456" s="140"/>
      <c r="J2456" s="140"/>
    </row>
    <row r="2457" spans="3:10" s="135" customFormat="1" x14ac:dyDescent="0.25">
      <c r="C2457" s="138"/>
      <c r="D2457" s="139"/>
      <c r="F2457" s="140"/>
      <c r="G2457" s="140"/>
      <c r="H2457" s="140"/>
      <c r="I2457" s="140"/>
      <c r="J2457" s="140"/>
    </row>
    <row r="2458" spans="3:10" s="135" customFormat="1" x14ac:dyDescent="0.25">
      <c r="C2458" s="138"/>
      <c r="D2458" s="139"/>
      <c r="F2458" s="140"/>
      <c r="G2458" s="140"/>
      <c r="H2458" s="140"/>
      <c r="I2458" s="140"/>
      <c r="J2458" s="140"/>
    </row>
    <row r="2459" spans="3:10" s="135" customFormat="1" x14ac:dyDescent="0.25">
      <c r="C2459" s="138"/>
      <c r="D2459" s="139"/>
      <c r="F2459" s="140"/>
      <c r="G2459" s="140"/>
      <c r="H2459" s="140"/>
      <c r="I2459" s="140"/>
      <c r="J2459" s="140"/>
    </row>
    <row r="2460" spans="3:10" s="135" customFormat="1" x14ac:dyDescent="0.25">
      <c r="C2460" s="138"/>
      <c r="D2460" s="139"/>
      <c r="F2460" s="140"/>
      <c r="G2460" s="140"/>
      <c r="H2460" s="140"/>
      <c r="I2460" s="140"/>
      <c r="J2460" s="140"/>
    </row>
    <row r="2461" spans="3:10" s="135" customFormat="1" x14ac:dyDescent="0.25">
      <c r="C2461" s="138"/>
      <c r="D2461" s="139"/>
      <c r="F2461" s="140"/>
      <c r="G2461" s="140"/>
      <c r="H2461" s="140"/>
      <c r="I2461" s="140"/>
      <c r="J2461" s="140"/>
    </row>
    <row r="2462" spans="3:10" s="135" customFormat="1" x14ac:dyDescent="0.25">
      <c r="C2462" s="138"/>
      <c r="D2462" s="139"/>
      <c r="F2462" s="140"/>
      <c r="G2462" s="140"/>
      <c r="H2462" s="140"/>
      <c r="I2462" s="140"/>
      <c r="J2462" s="140"/>
    </row>
    <row r="2463" spans="3:10" s="135" customFormat="1" x14ac:dyDescent="0.25">
      <c r="C2463" s="138"/>
      <c r="D2463" s="139"/>
      <c r="F2463" s="140"/>
      <c r="G2463" s="140"/>
      <c r="H2463" s="140"/>
      <c r="I2463" s="140"/>
      <c r="J2463" s="140"/>
    </row>
    <row r="2464" spans="3:10" s="135" customFormat="1" x14ac:dyDescent="0.25">
      <c r="C2464" s="138"/>
      <c r="D2464" s="139"/>
      <c r="F2464" s="140"/>
      <c r="G2464" s="140"/>
      <c r="H2464" s="140"/>
      <c r="I2464" s="140"/>
      <c r="J2464" s="140"/>
    </row>
    <row r="2465" spans="3:10" s="135" customFormat="1" x14ac:dyDescent="0.25">
      <c r="C2465" s="138"/>
      <c r="D2465" s="139"/>
      <c r="F2465" s="140"/>
      <c r="G2465" s="140"/>
      <c r="H2465" s="140"/>
      <c r="I2465" s="140"/>
      <c r="J2465" s="140"/>
    </row>
    <row r="2466" spans="3:10" s="135" customFormat="1" x14ac:dyDescent="0.25">
      <c r="C2466" s="138"/>
      <c r="D2466" s="139"/>
      <c r="F2466" s="140"/>
      <c r="G2466" s="140"/>
      <c r="H2466" s="140"/>
      <c r="I2466" s="140"/>
      <c r="J2466" s="140"/>
    </row>
    <row r="2467" spans="3:10" s="135" customFormat="1" x14ac:dyDescent="0.25">
      <c r="C2467" s="138"/>
      <c r="D2467" s="139"/>
      <c r="F2467" s="140"/>
      <c r="G2467" s="140"/>
      <c r="H2467" s="140"/>
      <c r="I2467" s="140"/>
      <c r="J2467" s="140"/>
    </row>
    <row r="2468" spans="3:10" s="135" customFormat="1" x14ac:dyDescent="0.25">
      <c r="C2468" s="138"/>
      <c r="D2468" s="139"/>
      <c r="F2468" s="140"/>
      <c r="G2468" s="140"/>
      <c r="H2468" s="140"/>
      <c r="I2468" s="140"/>
      <c r="J2468" s="140"/>
    </row>
    <row r="2469" spans="3:10" s="135" customFormat="1" x14ac:dyDescent="0.25">
      <c r="C2469" s="138"/>
      <c r="D2469" s="139"/>
      <c r="F2469" s="140"/>
      <c r="G2469" s="140"/>
      <c r="H2469" s="140"/>
      <c r="I2469" s="140"/>
      <c r="J2469" s="140"/>
    </row>
    <row r="2470" spans="3:10" s="135" customFormat="1" x14ac:dyDescent="0.25">
      <c r="C2470" s="138"/>
      <c r="D2470" s="139"/>
      <c r="F2470" s="140"/>
      <c r="G2470" s="140"/>
      <c r="H2470" s="140"/>
      <c r="I2470" s="140"/>
      <c r="J2470" s="140"/>
    </row>
    <row r="2471" spans="3:10" s="135" customFormat="1" x14ac:dyDescent="0.25">
      <c r="C2471" s="138"/>
      <c r="D2471" s="139"/>
      <c r="F2471" s="140"/>
      <c r="G2471" s="140"/>
      <c r="H2471" s="140"/>
      <c r="I2471" s="140"/>
      <c r="J2471" s="140"/>
    </row>
    <row r="2472" spans="3:10" s="135" customFormat="1" x14ac:dyDescent="0.25">
      <c r="C2472" s="138"/>
      <c r="D2472" s="139"/>
      <c r="F2472" s="140"/>
      <c r="G2472" s="140"/>
      <c r="H2472" s="140"/>
      <c r="I2472" s="140"/>
      <c r="J2472" s="140"/>
    </row>
    <row r="2473" spans="3:10" s="135" customFormat="1" x14ac:dyDescent="0.25">
      <c r="C2473" s="138"/>
      <c r="D2473" s="139"/>
      <c r="F2473" s="140"/>
      <c r="G2473" s="140"/>
      <c r="H2473" s="140"/>
      <c r="I2473" s="140"/>
      <c r="J2473" s="140"/>
    </row>
    <row r="2474" spans="3:10" s="135" customFormat="1" x14ac:dyDescent="0.25">
      <c r="C2474" s="138"/>
      <c r="D2474" s="139"/>
      <c r="F2474" s="140"/>
      <c r="G2474" s="140"/>
      <c r="H2474" s="140"/>
      <c r="I2474" s="140"/>
      <c r="J2474" s="140"/>
    </row>
    <row r="2475" spans="3:10" s="135" customFormat="1" x14ac:dyDescent="0.25">
      <c r="C2475" s="138"/>
      <c r="D2475" s="139"/>
      <c r="F2475" s="140"/>
      <c r="G2475" s="140"/>
      <c r="H2475" s="140"/>
      <c r="I2475" s="140"/>
      <c r="J2475" s="140"/>
    </row>
    <row r="2476" spans="3:10" s="135" customFormat="1" x14ac:dyDescent="0.25">
      <c r="C2476" s="138"/>
      <c r="D2476" s="139"/>
      <c r="F2476" s="140"/>
      <c r="G2476" s="140"/>
      <c r="H2476" s="140"/>
      <c r="I2476" s="140"/>
      <c r="J2476" s="140"/>
    </row>
    <row r="2477" spans="3:10" s="135" customFormat="1" x14ac:dyDescent="0.25">
      <c r="C2477" s="138"/>
      <c r="D2477" s="139"/>
      <c r="F2477" s="140"/>
      <c r="G2477" s="140"/>
      <c r="H2477" s="140"/>
      <c r="I2477" s="140"/>
      <c r="J2477" s="140"/>
    </row>
    <row r="2478" spans="3:10" s="135" customFormat="1" x14ac:dyDescent="0.25">
      <c r="C2478" s="138"/>
      <c r="D2478" s="139"/>
      <c r="F2478" s="140"/>
      <c r="G2478" s="140"/>
      <c r="H2478" s="140"/>
      <c r="I2478" s="140"/>
      <c r="J2478" s="140"/>
    </row>
    <row r="2479" spans="3:10" s="135" customFormat="1" x14ac:dyDescent="0.25">
      <c r="C2479" s="138"/>
      <c r="D2479" s="139"/>
      <c r="F2479" s="140"/>
      <c r="G2479" s="140"/>
      <c r="H2479" s="140"/>
      <c r="I2479" s="140"/>
      <c r="J2479" s="140"/>
    </row>
    <row r="2480" spans="3:10" s="135" customFormat="1" x14ac:dyDescent="0.25">
      <c r="C2480" s="138"/>
      <c r="D2480" s="139"/>
      <c r="F2480" s="140"/>
      <c r="G2480" s="140"/>
      <c r="H2480" s="140"/>
      <c r="I2480" s="140"/>
      <c r="J2480" s="140"/>
    </row>
    <row r="2481" spans="3:10" s="135" customFormat="1" x14ac:dyDescent="0.25">
      <c r="C2481" s="138"/>
      <c r="D2481" s="139"/>
      <c r="F2481" s="140"/>
      <c r="G2481" s="140"/>
      <c r="H2481" s="140"/>
      <c r="I2481" s="140"/>
      <c r="J2481" s="140"/>
    </row>
    <row r="2482" spans="3:10" s="135" customFormat="1" x14ac:dyDescent="0.25">
      <c r="C2482" s="138"/>
      <c r="D2482" s="139"/>
      <c r="F2482" s="140"/>
      <c r="G2482" s="140"/>
      <c r="H2482" s="140"/>
      <c r="I2482" s="140"/>
      <c r="J2482" s="140"/>
    </row>
    <row r="2483" spans="3:10" s="135" customFormat="1" x14ac:dyDescent="0.25">
      <c r="C2483" s="138"/>
      <c r="D2483" s="139"/>
      <c r="F2483" s="140"/>
      <c r="G2483" s="140"/>
      <c r="H2483" s="140"/>
      <c r="I2483" s="140"/>
      <c r="J2483" s="140"/>
    </row>
    <row r="2484" spans="3:10" s="135" customFormat="1" x14ac:dyDescent="0.25">
      <c r="C2484" s="138"/>
      <c r="D2484" s="139"/>
      <c r="F2484" s="140"/>
      <c r="G2484" s="140"/>
      <c r="H2484" s="140"/>
      <c r="I2484" s="140"/>
      <c r="J2484" s="140"/>
    </row>
    <row r="2485" spans="3:10" s="135" customFormat="1" x14ac:dyDescent="0.25">
      <c r="C2485" s="138"/>
      <c r="D2485" s="139"/>
      <c r="F2485" s="140"/>
      <c r="G2485" s="140"/>
      <c r="H2485" s="140"/>
      <c r="I2485" s="140"/>
      <c r="J2485" s="140"/>
    </row>
    <row r="2486" spans="3:10" s="135" customFormat="1" x14ac:dyDescent="0.25">
      <c r="C2486" s="138"/>
      <c r="D2486" s="139"/>
      <c r="F2486" s="140"/>
      <c r="G2486" s="140"/>
      <c r="H2486" s="140"/>
      <c r="I2486" s="140"/>
      <c r="J2486" s="140"/>
    </row>
    <row r="2487" spans="3:10" s="135" customFormat="1" x14ac:dyDescent="0.25">
      <c r="C2487" s="138"/>
      <c r="D2487" s="139"/>
      <c r="F2487" s="140"/>
      <c r="G2487" s="140"/>
      <c r="H2487" s="140"/>
      <c r="I2487" s="140"/>
      <c r="J2487" s="140"/>
    </row>
    <row r="2488" spans="3:10" s="135" customFormat="1" x14ac:dyDescent="0.25">
      <c r="C2488" s="138"/>
      <c r="D2488" s="139"/>
      <c r="F2488" s="140"/>
      <c r="G2488" s="140"/>
      <c r="H2488" s="140"/>
      <c r="I2488" s="140"/>
      <c r="J2488" s="140"/>
    </row>
    <row r="2489" spans="3:10" s="135" customFormat="1" x14ac:dyDescent="0.25">
      <c r="C2489" s="138"/>
      <c r="D2489" s="139"/>
      <c r="F2489" s="140"/>
      <c r="G2489" s="140"/>
      <c r="H2489" s="140"/>
      <c r="I2489" s="140"/>
      <c r="J2489" s="140"/>
    </row>
    <row r="2490" spans="3:10" s="135" customFormat="1" x14ac:dyDescent="0.25">
      <c r="C2490" s="138"/>
      <c r="D2490" s="139"/>
      <c r="F2490" s="140"/>
      <c r="G2490" s="140"/>
      <c r="H2490" s="140"/>
      <c r="I2490" s="140"/>
      <c r="J2490" s="140"/>
    </row>
    <row r="2491" spans="3:10" s="135" customFormat="1" x14ac:dyDescent="0.25">
      <c r="C2491" s="138"/>
      <c r="D2491" s="139"/>
      <c r="F2491" s="140"/>
      <c r="G2491" s="140"/>
      <c r="H2491" s="140"/>
      <c r="I2491" s="140"/>
      <c r="J2491" s="140"/>
    </row>
    <row r="2492" spans="3:10" s="135" customFormat="1" x14ac:dyDescent="0.25">
      <c r="C2492" s="138"/>
      <c r="D2492" s="139"/>
      <c r="F2492" s="140"/>
      <c r="G2492" s="140"/>
      <c r="H2492" s="140"/>
      <c r="I2492" s="140"/>
      <c r="J2492" s="140"/>
    </row>
    <row r="2493" spans="3:10" s="135" customFormat="1" x14ac:dyDescent="0.25">
      <c r="C2493" s="138"/>
      <c r="D2493" s="139"/>
      <c r="F2493" s="140"/>
      <c r="G2493" s="140"/>
      <c r="H2493" s="140"/>
      <c r="I2493" s="140"/>
      <c r="J2493" s="140"/>
    </row>
    <row r="2494" spans="3:10" s="135" customFormat="1" x14ac:dyDescent="0.25">
      <c r="C2494" s="138"/>
      <c r="D2494" s="139"/>
      <c r="F2494" s="140"/>
      <c r="G2494" s="140"/>
      <c r="H2494" s="140"/>
      <c r="I2494" s="140"/>
      <c r="J2494" s="140"/>
    </row>
    <row r="2495" spans="3:10" s="135" customFormat="1" x14ac:dyDescent="0.25">
      <c r="C2495" s="138"/>
      <c r="D2495" s="139"/>
      <c r="F2495" s="140"/>
      <c r="G2495" s="140"/>
      <c r="H2495" s="140"/>
      <c r="I2495" s="140"/>
      <c r="J2495" s="140"/>
    </row>
    <row r="2496" spans="3:10" s="135" customFormat="1" x14ac:dyDescent="0.25">
      <c r="C2496" s="138"/>
      <c r="D2496" s="139"/>
      <c r="F2496" s="140"/>
      <c r="G2496" s="140"/>
      <c r="H2496" s="140"/>
      <c r="I2496" s="140"/>
      <c r="J2496" s="140"/>
    </row>
    <row r="2497" spans="3:10" s="135" customFormat="1" x14ac:dyDescent="0.25">
      <c r="C2497" s="138"/>
      <c r="D2497" s="139"/>
      <c r="F2497" s="140"/>
      <c r="G2497" s="140"/>
      <c r="H2497" s="140"/>
      <c r="I2497" s="140"/>
      <c r="J2497" s="140"/>
    </row>
    <row r="2498" spans="3:10" s="135" customFormat="1" x14ac:dyDescent="0.25">
      <c r="C2498" s="138"/>
      <c r="D2498" s="139"/>
      <c r="F2498" s="140"/>
      <c r="G2498" s="140"/>
      <c r="H2498" s="140"/>
      <c r="I2498" s="140"/>
      <c r="J2498" s="140"/>
    </row>
    <row r="2499" spans="3:10" s="135" customFormat="1" x14ac:dyDescent="0.25">
      <c r="C2499" s="138"/>
      <c r="D2499" s="139"/>
      <c r="F2499" s="140"/>
      <c r="G2499" s="140"/>
      <c r="H2499" s="140"/>
      <c r="I2499" s="140"/>
      <c r="J2499" s="140"/>
    </row>
    <row r="2500" spans="3:10" s="135" customFormat="1" x14ac:dyDescent="0.25">
      <c r="C2500" s="138"/>
      <c r="D2500" s="139"/>
      <c r="F2500" s="140"/>
      <c r="G2500" s="140"/>
      <c r="H2500" s="140"/>
      <c r="I2500" s="140"/>
      <c r="J2500" s="140"/>
    </row>
    <row r="2501" spans="3:10" s="135" customFormat="1" x14ac:dyDescent="0.25">
      <c r="C2501" s="138"/>
      <c r="D2501" s="139"/>
      <c r="F2501" s="140"/>
      <c r="G2501" s="140"/>
      <c r="H2501" s="140"/>
      <c r="I2501" s="140"/>
      <c r="J2501" s="140"/>
    </row>
    <row r="2502" spans="3:10" s="135" customFormat="1" x14ac:dyDescent="0.25">
      <c r="C2502" s="138"/>
      <c r="D2502" s="139"/>
      <c r="F2502" s="140"/>
      <c r="G2502" s="140"/>
      <c r="H2502" s="140"/>
      <c r="I2502" s="140"/>
      <c r="J2502" s="140"/>
    </row>
    <row r="2503" spans="3:10" s="135" customFormat="1" x14ac:dyDescent="0.25">
      <c r="C2503" s="138"/>
      <c r="D2503" s="139"/>
      <c r="F2503" s="140"/>
      <c r="G2503" s="140"/>
      <c r="H2503" s="140"/>
      <c r="I2503" s="140"/>
      <c r="J2503" s="140"/>
    </row>
    <row r="2504" spans="3:10" s="135" customFormat="1" x14ac:dyDescent="0.25">
      <c r="C2504" s="138"/>
      <c r="D2504" s="139"/>
      <c r="F2504" s="140"/>
      <c r="G2504" s="140"/>
      <c r="H2504" s="140"/>
      <c r="I2504" s="140"/>
      <c r="J2504" s="140"/>
    </row>
    <row r="2505" spans="3:10" s="135" customFormat="1" x14ac:dyDescent="0.25">
      <c r="C2505" s="138"/>
      <c r="D2505" s="139"/>
      <c r="F2505" s="140"/>
      <c r="G2505" s="140"/>
      <c r="H2505" s="140"/>
      <c r="I2505" s="140"/>
      <c r="J2505" s="140"/>
    </row>
    <row r="2506" spans="3:10" s="135" customFormat="1" x14ac:dyDescent="0.25">
      <c r="C2506" s="138"/>
      <c r="D2506" s="139"/>
      <c r="F2506" s="140"/>
      <c r="G2506" s="140"/>
      <c r="H2506" s="140"/>
      <c r="I2506" s="140"/>
      <c r="J2506" s="140"/>
    </row>
    <row r="2507" spans="3:10" s="135" customFormat="1" x14ac:dyDescent="0.25">
      <c r="C2507" s="138"/>
      <c r="D2507" s="139"/>
      <c r="F2507" s="140"/>
      <c r="G2507" s="140"/>
      <c r="H2507" s="140"/>
      <c r="I2507" s="140"/>
      <c r="J2507" s="140"/>
    </row>
    <row r="2508" spans="3:10" s="135" customFormat="1" x14ac:dyDescent="0.25">
      <c r="C2508" s="138"/>
      <c r="D2508" s="139"/>
      <c r="F2508" s="140"/>
      <c r="G2508" s="140"/>
      <c r="H2508" s="140"/>
      <c r="I2508" s="140"/>
      <c r="J2508" s="140"/>
    </row>
    <row r="2509" spans="3:10" s="135" customFormat="1" x14ac:dyDescent="0.25">
      <c r="C2509" s="138"/>
      <c r="D2509" s="139"/>
      <c r="F2509" s="140"/>
      <c r="G2509" s="140"/>
      <c r="H2509" s="140"/>
      <c r="I2509" s="140"/>
      <c r="J2509" s="140"/>
    </row>
    <row r="2510" spans="3:10" s="135" customFormat="1" x14ac:dyDescent="0.25">
      <c r="C2510" s="138"/>
      <c r="D2510" s="139"/>
      <c r="F2510" s="140"/>
      <c r="G2510" s="140"/>
      <c r="H2510" s="140"/>
      <c r="I2510" s="140"/>
      <c r="J2510" s="140"/>
    </row>
    <row r="2511" spans="3:10" s="135" customFormat="1" x14ac:dyDescent="0.25">
      <c r="C2511" s="138"/>
      <c r="D2511" s="139"/>
      <c r="F2511" s="140"/>
      <c r="G2511" s="140"/>
      <c r="H2511" s="140"/>
      <c r="I2511" s="140"/>
      <c r="J2511" s="140"/>
    </row>
    <row r="2512" spans="3:10" s="135" customFormat="1" x14ac:dyDescent="0.25">
      <c r="C2512" s="138"/>
      <c r="D2512" s="139"/>
      <c r="F2512" s="140"/>
      <c r="G2512" s="140"/>
      <c r="H2512" s="140"/>
      <c r="I2512" s="140"/>
      <c r="J2512" s="140"/>
    </row>
    <row r="2513" spans="3:10" s="135" customFormat="1" x14ac:dyDescent="0.25">
      <c r="C2513" s="138"/>
      <c r="D2513" s="139"/>
      <c r="F2513" s="140"/>
      <c r="G2513" s="140"/>
      <c r="H2513" s="140"/>
      <c r="I2513" s="140"/>
      <c r="J2513" s="140"/>
    </row>
    <row r="2514" spans="3:10" s="135" customFormat="1" x14ac:dyDescent="0.25">
      <c r="C2514" s="138"/>
      <c r="D2514" s="139"/>
      <c r="F2514" s="140"/>
      <c r="G2514" s="140"/>
      <c r="H2514" s="140"/>
      <c r="I2514" s="140"/>
      <c r="J2514" s="140"/>
    </row>
    <row r="2515" spans="3:10" s="135" customFormat="1" x14ac:dyDescent="0.25">
      <c r="C2515" s="138"/>
      <c r="D2515" s="139"/>
      <c r="F2515" s="140"/>
      <c r="G2515" s="140"/>
      <c r="H2515" s="140"/>
      <c r="I2515" s="140"/>
      <c r="J2515" s="140"/>
    </row>
    <row r="2516" spans="3:10" s="135" customFormat="1" x14ac:dyDescent="0.25">
      <c r="C2516" s="138"/>
      <c r="D2516" s="139"/>
      <c r="F2516" s="140"/>
      <c r="G2516" s="140"/>
      <c r="H2516" s="140"/>
      <c r="I2516" s="140"/>
      <c r="J2516" s="140"/>
    </row>
    <row r="2517" spans="3:10" s="135" customFormat="1" x14ac:dyDescent="0.25">
      <c r="C2517" s="138"/>
      <c r="D2517" s="139"/>
      <c r="F2517" s="140"/>
      <c r="G2517" s="140"/>
      <c r="H2517" s="140"/>
      <c r="I2517" s="140"/>
      <c r="J2517" s="140"/>
    </row>
    <row r="2518" spans="3:10" s="135" customFormat="1" x14ac:dyDescent="0.25">
      <c r="C2518" s="138"/>
      <c r="D2518" s="139"/>
      <c r="F2518" s="140"/>
      <c r="G2518" s="140"/>
      <c r="H2518" s="140"/>
      <c r="I2518" s="140"/>
      <c r="J2518" s="140"/>
    </row>
    <row r="2519" spans="3:10" s="135" customFormat="1" x14ac:dyDescent="0.25">
      <c r="C2519" s="138"/>
      <c r="D2519" s="139"/>
      <c r="F2519" s="140"/>
      <c r="G2519" s="140"/>
      <c r="H2519" s="140"/>
      <c r="I2519" s="140"/>
      <c r="J2519" s="140"/>
    </row>
    <row r="2520" spans="3:10" s="135" customFormat="1" x14ac:dyDescent="0.25">
      <c r="C2520" s="138"/>
      <c r="D2520" s="139"/>
      <c r="F2520" s="140"/>
      <c r="G2520" s="140"/>
      <c r="H2520" s="140"/>
      <c r="I2520" s="140"/>
      <c r="J2520" s="140"/>
    </row>
    <row r="2521" spans="3:10" s="135" customFormat="1" x14ac:dyDescent="0.25">
      <c r="C2521" s="138"/>
      <c r="D2521" s="139"/>
      <c r="F2521" s="140"/>
      <c r="G2521" s="140"/>
      <c r="H2521" s="140"/>
      <c r="I2521" s="140"/>
      <c r="J2521" s="140"/>
    </row>
    <row r="2522" spans="3:10" s="135" customFormat="1" x14ac:dyDescent="0.25">
      <c r="C2522" s="138"/>
      <c r="D2522" s="139"/>
      <c r="F2522" s="140"/>
      <c r="G2522" s="140"/>
      <c r="H2522" s="140"/>
      <c r="I2522" s="140"/>
      <c r="J2522" s="140"/>
    </row>
    <row r="2523" spans="3:10" s="135" customFormat="1" x14ac:dyDescent="0.25">
      <c r="C2523" s="138"/>
      <c r="D2523" s="139"/>
      <c r="F2523" s="140"/>
      <c r="G2523" s="140"/>
      <c r="H2523" s="140"/>
      <c r="I2523" s="140"/>
      <c r="J2523" s="140"/>
    </row>
    <row r="2524" spans="3:10" s="135" customFormat="1" x14ac:dyDescent="0.25">
      <c r="C2524" s="138"/>
      <c r="D2524" s="139"/>
      <c r="F2524" s="140"/>
      <c r="G2524" s="140"/>
      <c r="H2524" s="140"/>
      <c r="I2524" s="140"/>
      <c r="J2524" s="140"/>
    </row>
    <row r="2525" spans="3:10" s="135" customFormat="1" x14ac:dyDescent="0.25">
      <c r="C2525" s="138"/>
      <c r="D2525" s="139"/>
      <c r="F2525" s="140"/>
      <c r="G2525" s="140"/>
      <c r="H2525" s="140"/>
      <c r="I2525" s="140"/>
      <c r="J2525" s="140"/>
    </row>
    <row r="2526" spans="3:10" s="135" customFormat="1" x14ac:dyDescent="0.25">
      <c r="C2526" s="138"/>
      <c r="D2526" s="139"/>
      <c r="F2526" s="140"/>
      <c r="G2526" s="140"/>
      <c r="H2526" s="140"/>
      <c r="I2526" s="140"/>
      <c r="J2526" s="140"/>
    </row>
    <row r="2527" spans="3:10" s="135" customFormat="1" x14ac:dyDescent="0.25">
      <c r="C2527" s="138"/>
      <c r="D2527" s="139"/>
      <c r="F2527" s="140"/>
      <c r="G2527" s="140"/>
      <c r="H2527" s="140"/>
      <c r="I2527" s="140"/>
      <c r="J2527" s="140"/>
    </row>
    <row r="2528" spans="3:10" s="135" customFormat="1" x14ac:dyDescent="0.25">
      <c r="C2528" s="138"/>
      <c r="D2528" s="139"/>
      <c r="F2528" s="140"/>
      <c r="G2528" s="140"/>
      <c r="H2528" s="140"/>
      <c r="I2528" s="140"/>
      <c r="J2528" s="140"/>
    </row>
    <row r="2529" spans="3:10" s="135" customFormat="1" x14ac:dyDescent="0.25">
      <c r="C2529" s="138"/>
      <c r="D2529" s="139"/>
      <c r="F2529" s="140"/>
      <c r="G2529" s="140"/>
      <c r="H2529" s="140"/>
      <c r="I2529" s="140"/>
      <c r="J2529" s="140"/>
    </row>
    <row r="2530" spans="3:10" s="135" customFormat="1" x14ac:dyDescent="0.25">
      <c r="C2530" s="138"/>
      <c r="D2530" s="139"/>
      <c r="F2530" s="140"/>
      <c r="G2530" s="140"/>
      <c r="H2530" s="140"/>
      <c r="I2530" s="140"/>
      <c r="J2530" s="140"/>
    </row>
    <row r="2531" spans="3:10" s="135" customFormat="1" x14ac:dyDescent="0.25">
      <c r="C2531" s="138"/>
      <c r="D2531" s="139"/>
      <c r="F2531" s="140"/>
      <c r="G2531" s="140"/>
      <c r="H2531" s="140"/>
      <c r="I2531" s="140"/>
      <c r="J2531" s="140"/>
    </row>
    <row r="2532" spans="3:10" s="135" customFormat="1" x14ac:dyDescent="0.25">
      <c r="C2532" s="138"/>
      <c r="D2532" s="139"/>
      <c r="F2532" s="140"/>
      <c r="G2532" s="140"/>
      <c r="H2532" s="140"/>
      <c r="I2532" s="140"/>
      <c r="J2532" s="140"/>
    </row>
    <row r="2533" spans="3:10" s="135" customFormat="1" x14ac:dyDescent="0.25">
      <c r="C2533" s="138"/>
      <c r="D2533" s="139"/>
      <c r="F2533" s="140"/>
      <c r="G2533" s="140"/>
      <c r="H2533" s="140"/>
      <c r="I2533" s="140"/>
      <c r="J2533" s="140"/>
    </row>
    <row r="2534" spans="3:10" s="135" customFormat="1" x14ac:dyDescent="0.25">
      <c r="C2534" s="138"/>
      <c r="D2534" s="139"/>
      <c r="F2534" s="140"/>
      <c r="G2534" s="140"/>
      <c r="H2534" s="140"/>
      <c r="I2534" s="140"/>
      <c r="J2534" s="140"/>
    </row>
    <row r="2535" spans="3:10" s="135" customFormat="1" x14ac:dyDescent="0.25">
      <c r="C2535" s="138"/>
      <c r="D2535" s="139"/>
      <c r="F2535" s="140"/>
      <c r="G2535" s="140"/>
      <c r="H2535" s="140"/>
      <c r="I2535" s="140"/>
      <c r="J2535" s="140"/>
    </row>
    <row r="2536" spans="3:10" s="135" customFormat="1" x14ac:dyDescent="0.25">
      <c r="C2536" s="138"/>
      <c r="D2536" s="139"/>
      <c r="F2536" s="140"/>
      <c r="G2536" s="140"/>
      <c r="H2536" s="140"/>
      <c r="I2536" s="140"/>
      <c r="J2536" s="140"/>
    </row>
    <row r="2537" spans="3:10" s="135" customFormat="1" x14ac:dyDescent="0.25">
      <c r="C2537" s="138"/>
      <c r="D2537" s="139"/>
      <c r="F2537" s="140"/>
      <c r="G2537" s="140"/>
      <c r="H2537" s="140"/>
      <c r="I2537" s="140"/>
      <c r="J2537" s="140"/>
    </row>
    <row r="2538" spans="3:10" s="135" customFormat="1" x14ac:dyDescent="0.25">
      <c r="C2538" s="138"/>
      <c r="D2538" s="139"/>
      <c r="F2538" s="140"/>
      <c r="G2538" s="140"/>
      <c r="H2538" s="140"/>
      <c r="I2538" s="140"/>
      <c r="J2538" s="140"/>
    </row>
    <row r="2539" spans="3:10" s="135" customFormat="1" x14ac:dyDescent="0.25">
      <c r="C2539" s="138"/>
      <c r="D2539" s="139"/>
      <c r="F2539" s="140"/>
      <c r="G2539" s="140"/>
      <c r="H2539" s="140"/>
      <c r="I2539" s="140"/>
      <c r="J2539" s="140"/>
    </row>
    <row r="2540" spans="3:10" s="135" customFormat="1" x14ac:dyDescent="0.25">
      <c r="C2540" s="138"/>
      <c r="D2540" s="139"/>
      <c r="F2540" s="140"/>
      <c r="G2540" s="140"/>
      <c r="H2540" s="140"/>
      <c r="I2540" s="140"/>
      <c r="J2540" s="140"/>
    </row>
    <row r="2541" spans="3:10" s="135" customFormat="1" x14ac:dyDescent="0.25">
      <c r="C2541" s="138"/>
      <c r="D2541" s="139"/>
      <c r="F2541" s="140"/>
      <c r="G2541" s="140"/>
      <c r="H2541" s="140"/>
      <c r="I2541" s="140"/>
      <c r="J2541" s="140"/>
    </row>
    <row r="2542" spans="3:10" s="135" customFormat="1" x14ac:dyDescent="0.25">
      <c r="C2542" s="138"/>
      <c r="D2542" s="139"/>
      <c r="F2542" s="140"/>
      <c r="G2542" s="140"/>
      <c r="H2542" s="140"/>
      <c r="I2542" s="140"/>
      <c r="J2542" s="140"/>
    </row>
    <row r="2543" spans="3:10" s="135" customFormat="1" x14ac:dyDescent="0.25">
      <c r="C2543" s="138"/>
      <c r="D2543" s="139"/>
      <c r="F2543" s="140"/>
      <c r="G2543" s="140"/>
      <c r="H2543" s="140"/>
      <c r="I2543" s="140"/>
      <c r="J2543" s="140"/>
    </row>
    <row r="2544" spans="3:10" s="135" customFormat="1" x14ac:dyDescent="0.25">
      <c r="C2544" s="138"/>
      <c r="D2544" s="139"/>
      <c r="F2544" s="140"/>
      <c r="G2544" s="140"/>
      <c r="H2544" s="140"/>
      <c r="I2544" s="140"/>
      <c r="J2544" s="140"/>
    </row>
    <row r="2545" spans="3:10" s="135" customFormat="1" x14ac:dyDescent="0.25">
      <c r="C2545" s="138"/>
      <c r="D2545" s="139"/>
      <c r="F2545" s="140"/>
      <c r="G2545" s="140"/>
      <c r="H2545" s="140"/>
      <c r="I2545" s="140"/>
      <c r="J2545" s="140"/>
    </row>
    <row r="2546" spans="3:10" s="135" customFormat="1" x14ac:dyDescent="0.25">
      <c r="C2546" s="138"/>
      <c r="D2546" s="139"/>
      <c r="F2546" s="140"/>
      <c r="G2546" s="140"/>
      <c r="H2546" s="140"/>
      <c r="I2546" s="140"/>
      <c r="J2546" s="140"/>
    </row>
    <row r="2547" spans="3:10" s="135" customFormat="1" x14ac:dyDescent="0.25">
      <c r="C2547" s="138"/>
      <c r="D2547" s="139"/>
      <c r="F2547" s="140"/>
      <c r="G2547" s="140"/>
      <c r="H2547" s="140"/>
      <c r="I2547" s="140"/>
      <c r="J2547" s="140"/>
    </row>
    <row r="2548" spans="3:10" s="135" customFormat="1" x14ac:dyDescent="0.25">
      <c r="C2548" s="138"/>
      <c r="D2548" s="139"/>
      <c r="F2548" s="140"/>
      <c r="G2548" s="140"/>
      <c r="H2548" s="140"/>
      <c r="I2548" s="140"/>
      <c r="J2548" s="140"/>
    </row>
    <row r="2549" spans="3:10" s="135" customFormat="1" x14ac:dyDescent="0.25">
      <c r="C2549" s="138"/>
      <c r="D2549" s="139"/>
      <c r="F2549" s="140"/>
      <c r="G2549" s="140"/>
      <c r="H2549" s="140"/>
      <c r="I2549" s="140"/>
      <c r="J2549" s="140"/>
    </row>
    <row r="2550" spans="3:10" s="135" customFormat="1" x14ac:dyDescent="0.25">
      <c r="C2550" s="138"/>
      <c r="D2550" s="139"/>
      <c r="F2550" s="140"/>
      <c r="G2550" s="140"/>
      <c r="H2550" s="140"/>
      <c r="I2550" s="140"/>
      <c r="J2550" s="140"/>
    </row>
    <row r="2551" spans="3:10" s="135" customFormat="1" x14ac:dyDescent="0.25">
      <c r="C2551" s="138"/>
      <c r="D2551" s="139"/>
      <c r="F2551" s="140"/>
      <c r="G2551" s="140"/>
      <c r="H2551" s="140"/>
      <c r="I2551" s="140"/>
      <c r="J2551" s="140"/>
    </row>
    <row r="2552" spans="3:10" s="135" customFormat="1" x14ac:dyDescent="0.25">
      <c r="C2552" s="138"/>
      <c r="D2552" s="139"/>
      <c r="F2552" s="140"/>
      <c r="G2552" s="140"/>
      <c r="H2552" s="140"/>
      <c r="I2552" s="140"/>
      <c r="J2552" s="140"/>
    </row>
    <row r="2553" spans="3:10" s="135" customFormat="1" x14ac:dyDescent="0.25">
      <c r="C2553" s="138"/>
      <c r="D2553" s="139"/>
      <c r="F2553" s="140"/>
      <c r="G2553" s="140"/>
      <c r="H2553" s="140"/>
      <c r="I2553" s="140"/>
      <c r="J2553" s="140"/>
    </row>
    <row r="2554" spans="3:10" s="135" customFormat="1" x14ac:dyDescent="0.25">
      <c r="C2554" s="138"/>
      <c r="D2554" s="139"/>
      <c r="F2554" s="140"/>
      <c r="G2554" s="140"/>
      <c r="H2554" s="140"/>
      <c r="I2554" s="140"/>
      <c r="J2554" s="140"/>
    </row>
    <row r="2555" spans="3:10" s="135" customFormat="1" x14ac:dyDescent="0.25">
      <c r="C2555" s="138"/>
      <c r="D2555" s="139"/>
      <c r="F2555" s="140"/>
      <c r="G2555" s="140"/>
      <c r="H2555" s="140"/>
      <c r="I2555" s="140"/>
      <c r="J2555" s="140"/>
    </row>
    <row r="2556" spans="3:10" s="135" customFormat="1" x14ac:dyDescent="0.25">
      <c r="C2556" s="138"/>
      <c r="D2556" s="139"/>
      <c r="F2556" s="140"/>
      <c r="G2556" s="140"/>
      <c r="H2556" s="140"/>
      <c r="I2556" s="140"/>
      <c r="J2556" s="140"/>
    </row>
    <row r="2557" spans="3:10" s="135" customFormat="1" x14ac:dyDescent="0.25">
      <c r="C2557" s="138"/>
      <c r="D2557" s="139"/>
      <c r="F2557" s="140"/>
      <c r="G2557" s="140"/>
      <c r="H2557" s="140"/>
      <c r="I2557" s="140"/>
      <c r="J2557" s="140"/>
    </row>
    <row r="2558" spans="3:10" s="135" customFormat="1" x14ac:dyDescent="0.25">
      <c r="C2558" s="138"/>
      <c r="D2558" s="139"/>
      <c r="F2558" s="140"/>
      <c r="G2558" s="140"/>
      <c r="H2558" s="140"/>
      <c r="I2558" s="140"/>
      <c r="J2558" s="140"/>
    </row>
    <row r="2559" spans="3:10" s="135" customFormat="1" x14ac:dyDescent="0.25">
      <c r="C2559" s="138"/>
      <c r="D2559" s="139"/>
      <c r="F2559" s="140"/>
      <c r="G2559" s="140"/>
      <c r="H2559" s="140"/>
      <c r="I2559" s="140"/>
      <c r="J2559" s="140"/>
    </row>
    <row r="2560" spans="3:10" s="135" customFormat="1" x14ac:dyDescent="0.25">
      <c r="C2560" s="138"/>
      <c r="D2560" s="139"/>
      <c r="F2560" s="140"/>
      <c r="G2560" s="140"/>
      <c r="H2560" s="140"/>
      <c r="I2560" s="140"/>
      <c r="J2560" s="140"/>
    </row>
    <row r="2561" spans="3:10" s="135" customFormat="1" x14ac:dyDescent="0.25">
      <c r="C2561" s="138"/>
      <c r="D2561" s="139"/>
      <c r="F2561" s="140"/>
      <c r="G2561" s="140"/>
      <c r="H2561" s="140"/>
      <c r="I2561" s="140"/>
      <c r="J2561" s="140"/>
    </row>
    <row r="2562" spans="3:10" s="135" customFormat="1" x14ac:dyDescent="0.25">
      <c r="C2562" s="138"/>
      <c r="D2562" s="139"/>
      <c r="F2562" s="140"/>
      <c r="G2562" s="140"/>
      <c r="H2562" s="140"/>
      <c r="I2562" s="140"/>
      <c r="J2562" s="140"/>
    </row>
    <row r="2563" spans="3:10" s="135" customFormat="1" x14ac:dyDescent="0.25">
      <c r="C2563" s="138"/>
      <c r="D2563" s="139"/>
      <c r="F2563" s="140"/>
      <c r="G2563" s="140"/>
      <c r="H2563" s="140"/>
      <c r="I2563" s="140"/>
      <c r="J2563" s="140"/>
    </row>
    <row r="2564" spans="3:10" s="135" customFormat="1" x14ac:dyDescent="0.25">
      <c r="C2564" s="138"/>
      <c r="D2564" s="139"/>
      <c r="F2564" s="140"/>
      <c r="G2564" s="140"/>
      <c r="H2564" s="140"/>
      <c r="I2564" s="140"/>
      <c r="J2564" s="140"/>
    </row>
    <row r="2565" spans="3:10" s="135" customFormat="1" x14ac:dyDescent="0.25">
      <c r="C2565" s="138"/>
      <c r="D2565" s="139"/>
      <c r="F2565" s="140"/>
      <c r="G2565" s="140"/>
      <c r="H2565" s="140"/>
      <c r="I2565" s="140"/>
      <c r="J2565" s="140"/>
    </row>
    <row r="2566" spans="3:10" s="135" customFormat="1" x14ac:dyDescent="0.25">
      <c r="C2566" s="138"/>
      <c r="D2566" s="139"/>
      <c r="F2566" s="140"/>
      <c r="G2566" s="140"/>
      <c r="H2566" s="140"/>
      <c r="I2566" s="140"/>
      <c r="J2566" s="140"/>
    </row>
    <row r="2567" spans="3:10" s="135" customFormat="1" x14ac:dyDescent="0.25">
      <c r="C2567" s="138"/>
      <c r="D2567" s="139"/>
      <c r="F2567" s="140"/>
      <c r="G2567" s="140"/>
      <c r="H2567" s="140"/>
      <c r="I2567" s="140"/>
      <c r="J2567" s="140"/>
    </row>
    <row r="2568" spans="3:10" s="135" customFormat="1" x14ac:dyDescent="0.25">
      <c r="C2568" s="138"/>
      <c r="D2568" s="139"/>
      <c r="F2568" s="140"/>
      <c r="G2568" s="140"/>
      <c r="H2568" s="140"/>
      <c r="I2568" s="140"/>
      <c r="J2568" s="140"/>
    </row>
    <row r="2569" spans="3:10" s="135" customFormat="1" x14ac:dyDescent="0.25">
      <c r="C2569" s="138"/>
      <c r="D2569" s="139"/>
      <c r="F2569" s="140"/>
      <c r="G2569" s="140"/>
      <c r="H2569" s="140"/>
      <c r="I2569" s="140"/>
      <c r="J2569" s="140"/>
    </row>
    <row r="2570" spans="3:10" s="135" customFormat="1" x14ac:dyDescent="0.25">
      <c r="C2570" s="138"/>
      <c r="D2570" s="139"/>
      <c r="F2570" s="140"/>
      <c r="G2570" s="140"/>
      <c r="H2570" s="140"/>
      <c r="I2570" s="140"/>
      <c r="J2570" s="140"/>
    </row>
    <row r="2571" spans="3:10" s="135" customFormat="1" x14ac:dyDescent="0.25">
      <c r="C2571" s="138"/>
      <c r="D2571" s="139"/>
      <c r="F2571" s="140"/>
      <c r="G2571" s="140"/>
      <c r="H2571" s="140"/>
      <c r="I2571" s="140"/>
      <c r="J2571" s="140"/>
    </row>
    <row r="2572" spans="3:10" s="135" customFormat="1" x14ac:dyDescent="0.25">
      <c r="C2572" s="138"/>
      <c r="D2572" s="139"/>
      <c r="F2572" s="140"/>
      <c r="G2572" s="140"/>
      <c r="H2572" s="140"/>
      <c r="I2572" s="140"/>
      <c r="J2572" s="140"/>
    </row>
    <row r="2573" spans="3:10" s="135" customFormat="1" x14ac:dyDescent="0.25">
      <c r="C2573" s="138"/>
      <c r="D2573" s="139"/>
      <c r="F2573" s="140"/>
      <c r="G2573" s="140"/>
      <c r="H2573" s="140"/>
      <c r="I2573" s="140"/>
      <c r="J2573" s="140"/>
    </row>
    <row r="2574" spans="3:10" s="135" customFormat="1" x14ac:dyDescent="0.25">
      <c r="C2574" s="138"/>
      <c r="D2574" s="139"/>
      <c r="F2574" s="140"/>
      <c r="G2574" s="140"/>
      <c r="H2574" s="140"/>
      <c r="I2574" s="140"/>
      <c r="J2574" s="140"/>
    </row>
    <row r="2575" spans="3:10" s="135" customFormat="1" x14ac:dyDescent="0.25">
      <c r="C2575" s="138"/>
      <c r="D2575" s="139"/>
      <c r="F2575" s="140"/>
      <c r="G2575" s="140"/>
      <c r="H2575" s="140"/>
      <c r="I2575" s="140"/>
      <c r="J2575" s="140"/>
    </row>
    <row r="2576" spans="3:10" s="135" customFormat="1" x14ac:dyDescent="0.25">
      <c r="C2576" s="138"/>
      <c r="D2576" s="139"/>
      <c r="F2576" s="140"/>
      <c r="G2576" s="140"/>
      <c r="H2576" s="140"/>
      <c r="I2576" s="140"/>
      <c r="J2576" s="140"/>
    </row>
    <row r="2577" spans="3:10" s="135" customFormat="1" x14ac:dyDescent="0.25">
      <c r="C2577" s="138"/>
      <c r="D2577" s="139"/>
      <c r="F2577" s="140"/>
      <c r="G2577" s="140"/>
      <c r="H2577" s="140"/>
      <c r="I2577" s="140"/>
      <c r="J2577" s="140"/>
    </row>
    <row r="2578" spans="3:10" s="135" customFormat="1" x14ac:dyDescent="0.25">
      <c r="C2578" s="138"/>
      <c r="D2578" s="139"/>
      <c r="F2578" s="140"/>
      <c r="G2578" s="140"/>
      <c r="H2578" s="140"/>
      <c r="I2578" s="140"/>
      <c r="J2578" s="140"/>
    </row>
    <row r="2579" spans="3:10" s="135" customFormat="1" x14ac:dyDescent="0.25">
      <c r="C2579" s="138"/>
      <c r="D2579" s="139"/>
      <c r="F2579" s="140"/>
      <c r="G2579" s="140"/>
      <c r="H2579" s="140"/>
      <c r="I2579" s="140"/>
      <c r="J2579" s="140"/>
    </row>
    <row r="2580" spans="3:10" s="135" customFormat="1" x14ac:dyDescent="0.25">
      <c r="C2580" s="138"/>
      <c r="D2580" s="139"/>
      <c r="F2580" s="140"/>
      <c r="G2580" s="140"/>
      <c r="H2580" s="140"/>
      <c r="I2580" s="140"/>
      <c r="J2580" s="140"/>
    </row>
    <row r="2581" spans="3:10" s="135" customFormat="1" x14ac:dyDescent="0.25">
      <c r="C2581" s="138"/>
      <c r="D2581" s="139"/>
      <c r="F2581" s="140"/>
      <c r="G2581" s="140"/>
      <c r="H2581" s="140"/>
      <c r="I2581" s="140"/>
      <c r="J2581" s="140"/>
    </row>
    <row r="2582" spans="3:10" s="135" customFormat="1" x14ac:dyDescent="0.25">
      <c r="C2582" s="138"/>
      <c r="D2582" s="139"/>
      <c r="F2582" s="140"/>
      <c r="G2582" s="140"/>
      <c r="H2582" s="140"/>
      <c r="I2582" s="140"/>
      <c r="J2582" s="140"/>
    </row>
    <row r="2583" spans="3:10" s="135" customFormat="1" x14ac:dyDescent="0.25">
      <c r="C2583" s="138"/>
      <c r="D2583" s="139"/>
      <c r="F2583" s="140"/>
      <c r="G2583" s="140"/>
      <c r="H2583" s="140"/>
      <c r="I2583" s="140"/>
      <c r="J2583" s="140"/>
    </row>
    <row r="2584" spans="3:10" s="135" customFormat="1" x14ac:dyDescent="0.25">
      <c r="C2584" s="138"/>
      <c r="D2584" s="139"/>
      <c r="F2584" s="140"/>
      <c r="G2584" s="140"/>
      <c r="H2584" s="140"/>
      <c r="I2584" s="140"/>
      <c r="J2584" s="140"/>
    </row>
    <row r="2585" spans="3:10" s="135" customFormat="1" x14ac:dyDescent="0.25">
      <c r="C2585" s="138"/>
      <c r="D2585" s="139"/>
      <c r="F2585" s="140"/>
      <c r="G2585" s="140"/>
      <c r="H2585" s="140"/>
      <c r="I2585" s="140"/>
      <c r="J2585" s="140"/>
    </row>
    <row r="2586" spans="3:10" s="135" customFormat="1" x14ac:dyDescent="0.25">
      <c r="C2586" s="138"/>
      <c r="D2586" s="139"/>
      <c r="F2586" s="140"/>
      <c r="G2586" s="140"/>
      <c r="H2586" s="140"/>
      <c r="I2586" s="140"/>
      <c r="J2586" s="140"/>
    </row>
    <row r="2587" spans="3:10" s="135" customFormat="1" x14ac:dyDescent="0.25">
      <c r="C2587" s="138"/>
      <c r="D2587" s="139"/>
      <c r="F2587" s="140"/>
      <c r="G2587" s="140"/>
      <c r="H2587" s="140"/>
      <c r="I2587" s="140"/>
      <c r="J2587" s="140"/>
    </row>
    <row r="2588" spans="3:10" s="135" customFormat="1" x14ac:dyDescent="0.25">
      <c r="C2588" s="138"/>
      <c r="D2588" s="139"/>
      <c r="F2588" s="140"/>
      <c r="G2588" s="140"/>
      <c r="H2588" s="140"/>
      <c r="I2588" s="140"/>
      <c r="J2588" s="140"/>
    </row>
    <row r="2589" spans="3:10" s="135" customFormat="1" x14ac:dyDescent="0.25">
      <c r="C2589" s="138"/>
      <c r="D2589" s="139"/>
      <c r="F2589" s="140"/>
      <c r="G2589" s="140"/>
      <c r="H2589" s="140"/>
      <c r="I2589" s="140"/>
      <c r="J2589" s="140"/>
    </row>
    <row r="2590" spans="3:10" s="135" customFormat="1" x14ac:dyDescent="0.25">
      <c r="C2590" s="138"/>
      <c r="D2590" s="139"/>
      <c r="F2590" s="140"/>
      <c r="G2590" s="140"/>
      <c r="H2590" s="140"/>
      <c r="I2590" s="140"/>
      <c r="J2590" s="140"/>
    </row>
    <row r="2591" spans="3:10" s="135" customFormat="1" x14ac:dyDescent="0.25">
      <c r="C2591" s="138"/>
      <c r="D2591" s="139"/>
      <c r="F2591" s="140"/>
      <c r="G2591" s="140"/>
      <c r="H2591" s="140"/>
      <c r="I2591" s="140"/>
      <c r="J2591" s="140"/>
    </row>
    <row r="2592" spans="3:10" s="135" customFormat="1" x14ac:dyDescent="0.25">
      <c r="C2592" s="138"/>
      <c r="D2592" s="139"/>
      <c r="F2592" s="140"/>
      <c r="G2592" s="140"/>
      <c r="H2592" s="140"/>
      <c r="I2592" s="140"/>
      <c r="J2592" s="140"/>
    </row>
    <row r="2593" spans="3:10" s="135" customFormat="1" x14ac:dyDescent="0.25">
      <c r="C2593" s="138"/>
      <c r="D2593" s="139"/>
      <c r="F2593" s="140"/>
      <c r="G2593" s="140"/>
      <c r="H2593" s="140"/>
      <c r="I2593" s="140"/>
      <c r="J2593" s="140"/>
    </row>
    <row r="2594" spans="3:10" s="135" customFormat="1" x14ac:dyDescent="0.25">
      <c r="C2594" s="138"/>
      <c r="D2594" s="139"/>
      <c r="F2594" s="140"/>
      <c r="G2594" s="140"/>
      <c r="H2594" s="140"/>
      <c r="I2594" s="140"/>
      <c r="J2594" s="140"/>
    </row>
    <row r="2595" spans="3:10" s="135" customFormat="1" x14ac:dyDescent="0.25">
      <c r="C2595" s="138"/>
      <c r="D2595" s="139"/>
      <c r="F2595" s="140"/>
      <c r="G2595" s="140"/>
      <c r="H2595" s="140"/>
      <c r="I2595" s="140"/>
      <c r="J2595" s="140"/>
    </row>
    <row r="2596" spans="3:10" s="135" customFormat="1" x14ac:dyDescent="0.25">
      <c r="C2596" s="138"/>
      <c r="D2596" s="139"/>
      <c r="F2596" s="140"/>
      <c r="G2596" s="140"/>
      <c r="H2596" s="140"/>
      <c r="I2596" s="140"/>
      <c r="J2596" s="140"/>
    </row>
    <row r="2597" spans="3:10" s="135" customFormat="1" x14ac:dyDescent="0.25">
      <c r="C2597" s="138"/>
      <c r="D2597" s="139"/>
      <c r="F2597" s="140"/>
      <c r="G2597" s="140"/>
      <c r="H2597" s="140"/>
      <c r="I2597" s="140"/>
      <c r="J2597" s="140"/>
    </row>
    <row r="2598" spans="3:10" s="135" customFormat="1" x14ac:dyDescent="0.25">
      <c r="C2598" s="138"/>
      <c r="D2598" s="139"/>
      <c r="F2598" s="140"/>
      <c r="G2598" s="140"/>
      <c r="H2598" s="140"/>
      <c r="I2598" s="140"/>
      <c r="J2598" s="140"/>
    </row>
    <row r="2599" spans="3:10" s="135" customFormat="1" x14ac:dyDescent="0.25">
      <c r="C2599" s="138"/>
      <c r="D2599" s="139"/>
      <c r="F2599" s="140"/>
      <c r="G2599" s="140"/>
      <c r="H2599" s="140"/>
      <c r="I2599" s="140"/>
      <c r="J2599" s="140"/>
    </row>
    <row r="2600" spans="3:10" s="135" customFormat="1" x14ac:dyDescent="0.25">
      <c r="C2600" s="138"/>
      <c r="D2600" s="139"/>
      <c r="F2600" s="140"/>
      <c r="G2600" s="140"/>
      <c r="H2600" s="140"/>
      <c r="I2600" s="140"/>
      <c r="J2600" s="140"/>
    </row>
    <row r="2601" spans="3:10" s="135" customFormat="1" x14ac:dyDescent="0.25">
      <c r="C2601" s="138"/>
      <c r="D2601" s="139"/>
      <c r="F2601" s="140"/>
      <c r="G2601" s="140"/>
      <c r="H2601" s="140"/>
      <c r="I2601" s="140"/>
      <c r="J2601" s="140"/>
    </row>
    <row r="2602" spans="3:10" s="135" customFormat="1" x14ac:dyDescent="0.25">
      <c r="C2602" s="138"/>
      <c r="D2602" s="139"/>
      <c r="F2602" s="140"/>
      <c r="G2602" s="140"/>
      <c r="H2602" s="140"/>
      <c r="I2602" s="140"/>
      <c r="J2602" s="140"/>
    </row>
    <row r="2603" spans="3:10" s="135" customFormat="1" x14ac:dyDescent="0.25">
      <c r="C2603" s="138"/>
      <c r="D2603" s="139"/>
      <c r="F2603" s="140"/>
      <c r="G2603" s="140"/>
      <c r="H2603" s="140"/>
      <c r="I2603" s="140"/>
      <c r="J2603" s="140"/>
    </row>
    <row r="2604" spans="3:10" s="135" customFormat="1" x14ac:dyDescent="0.25">
      <c r="C2604" s="138"/>
      <c r="D2604" s="139"/>
      <c r="F2604" s="140"/>
      <c r="G2604" s="140"/>
      <c r="H2604" s="140"/>
      <c r="I2604" s="140"/>
      <c r="J2604" s="140"/>
    </row>
    <row r="2605" spans="3:10" s="135" customFormat="1" x14ac:dyDescent="0.25">
      <c r="C2605" s="138"/>
      <c r="D2605" s="139"/>
      <c r="F2605" s="140"/>
      <c r="G2605" s="140"/>
      <c r="H2605" s="140"/>
      <c r="I2605" s="140"/>
      <c r="J2605" s="140"/>
    </row>
    <row r="2606" spans="3:10" s="135" customFormat="1" x14ac:dyDescent="0.25">
      <c r="C2606" s="138"/>
      <c r="D2606" s="139"/>
      <c r="F2606" s="140"/>
      <c r="G2606" s="140"/>
      <c r="H2606" s="140"/>
      <c r="I2606" s="140"/>
      <c r="J2606" s="140"/>
    </row>
    <row r="2607" spans="3:10" s="135" customFormat="1" x14ac:dyDescent="0.25">
      <c r="C2607" s="138"/>
      <c r="D2607" s="139"/>
      <c r="F2607" s="140"/>
      <c r="G2607" s="140"/>
      <c r="H2607" s="140"/>
      <c r="I2607" s="140"/>
      <c r="J2607" s="140"/>
    </row>
    <row r="2608" spans="3:10" s="135" customFormat="1" x14ac:dyDescent="0.25">
      <c r="C2608" s="138"/>
      <c r="D2608" s="139"/>
      <c r="F2608" s="140"/>
      <c r="G2608" s="140"/>
      <c r="H2608" s="140"/>
      <c r="I2608" s="140"/>
      <c r="J2608" s="140"/>
    </row>
    <row r="2609" spans="3:10" s="135" customFormat="1" x14ac:dyDescent="0.25">
      <c r="C2609" s="138"/>
      <c r="D2609" s="139"/>
      <c r="F2609" s="140"/>
      <c r="G2609" s="140"/>
      <c r="H2609" s="140"/>
      <c r="I2609" s="140"/>
      <c r="J2609" s="140"/>
    </row>
    <row r="2610" spans="3:10" s="135" customFormat="1" x14ac:dyDescent="0.25">
      <c r="C2610" s="138"/>
      <c r="D2610" s="139"/>
      <c r="F2610" s="140"/>
      <c r="G2610" s="140"/>
      <c r="H2610" s="140"/>
      <c r="I2610" s="140"/>
      <c r="J2610" s="140"/>
    </row>
    <row r="2611" spans="3:10" s="135" customFormat="1" x14ac:dyDescent="0.25">
      <c r="C2611" s="138"/>
      <c r="D2611" s="139"/>
      <c r="F2611" s="140"/>
      <c r="G2611" s="140"/>
      <c r="H2611" s="140"/>
      <c r="I2611" s="140"/>
      <c r="J2611" s="140"/>
    </row>
    <row r="2612" spans="3:10" s="135" customFormat="1" x14ac:dyDescent="0.25">
      <c r="C2612" s="138"/>
      <c r="D2612" s="139"/>
      <c r="F2612" s="140"/>
      <c r="G2612" s="140"/>
      <c r="H2612" s="140"/>
      <c r="I2612" s="140"/>
      <c r="J2612" s="140"/>
    </row>
    <row r="2613" spans="3:10" s="135" customFormat="1" x14ac:dyDescent="0.25">
      <c r="C2613" s="138"/>
      <c r="D2613" s="139"/>
      <c r="F2613" s="140"/>
      <c r="G2613" s="140"/>
      <c r="H2613" s="140"/>
      <c r="I2613" s="140"/>
      <c r="J2613" s="140"/>
    </row>
    <row r="2614" spans="3:10" s="135" customFormat="1" x14ac:dyDescent="0.25">
      <c r="C2614" s="138"/>
      <c r="D2614" s="139"/>
      <c r="F2614" s="140"/>
      <c r="G2614" s="140"/>
      <c r="H2614" s="140"/>
      <c r="I2614" s="140"/>
      <c r="J2614" s="140"/>
    </row>
    <row r="2615" spans="3:10" s="135" customFormat="1" x14ac:dyDescent="0.25">
      <c r="C2615" s="138"/>
      <c r="D2615" s="139"/>
      <c r="F2615" s="140"/>
      <c r="G2615" s="140"/>
      <c r="H2615" s="140"/>
      <c r="I2615" s="140"/>
      <c r="J2615" s="140"/>
    </row>
  </sheetData>
  <mergeCells count="38">
    <mergeCell ref="C2:L2"/>
    <mergeCell ref="C3:L3"/>
    <mergeCell ref="C4:L4"/>
    <mergeCell ref="C9:C24"/>
    <mergeCell ref="C5:L5"/>
    <mergeCell ref="C6:L6"/>
    <mergeCell ref="C26:C42"/>
    <mergeCell ref="C44:C60"/>
    <mergeCell ref="C62:C76"/>
    <mergeCell ref="C78:C94"/>
    <mergeCell ref="C96:C112"/>
    <mergeCell ref="C114:C129"/>
    <mergeCell ref="C131:C147"/>
    <mergeCell ref="C149:C166"/>
    <mergeCell ref="C168:C183"/>
    <mergeCell ref="C185:C201"/>
    <mergeCell ref="C203:C221"/>
    <mergeCell ref="C223:C239"/>
    <mergeCell ref="C241:C258"/>
    <mergeCell ref="C260:C277"/>
    <mergeCell ref="C279:C295"/>
    <mergeCell ref="C297:C314"/>
    <mergeCell ref="C316:C331"/>
    <mergeCell ref="C333:C349"/>
    <mergeCell ref="C351:C369"/>
    <mergeCell ref="C371:C388"/>
    <mergeCell ref="C390:C407"/>
    <mergeCell ref="C409:C423"/>
    <mergeCell ref="C425:C440"/>
    <mergeCell ref="C442:C457"/>
    <mergeCell ref="C459:C474"/>
    <mergeCell ref="C476:C491"/>
    <mergeCell ref="C493:C508"/>
    <mergeCell ref="C510:C525"/>
    <mergeCell ref="C562:E562"/>
    <mergeCell ref="K562:L562"/>
    <mergeCell ref="C527:C542"/>
    <mergeCell ref="C544:C559"/>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2" priority="1"/>
  </conditionalFormatting>
  <conditionalFormatting sqref="Q101:Q105">
    <cfRule type="duplicateValues" dxfId="1" priority="10"/>
  </conditionalFormatting>
  <dataValidations count="3">
    <dataValidation type="list" allowBlank="1" showInputMessage="1" showErrorMessage="1" sqref="D1:D8 D560:D1048576 D543 D526 D509 D492 D475 D458 D441 D424 D408 D389 D370 D350 D332 D315 D296 D278 D259 D240 D222 D202 D184 D167 D148 D130 D113 D95 D77 D61 D43 D25" xr:uid="{4C21EB5E-3257-46DE-B24A-2AFFC42DE468}">
      <formula1>$Q$10:$Q$65</formula1>
    </dataValidation>
    <dataValidation type="list" allowBlank="1" showInputMessage="1" showErrorMessage="1" sqref="Q8" xr:uid="{21D90747-209B-4899-9945-4A2FA732940A}">
      <formula1>$Q$10:$Q$133</formula1>
    </dataValidation>
    <dataValidation type="list" allowBlank="1" showInputMessage="1" showErrorMessage="1" sqref="Q9 D544:D559 D527:D542 D503:D508 D476:D491 D469:D474 D442:D457 D425:D440 D375:D388 D409:D423 D390:D407 D351:D369 D344:D349 D301:D314 D316:D331 D251:D258 D279:D295 D260:D277 D231:D239 D207:D221 D185:D201 D142:D147 D168:D183 D149:D166 D114:D129 D96:D112 D83:D94 D57:D60 D62:D76 D15:D24 D26:D42 D9:D13 D44:D55 D78:D81 D131:D140 D203:D205 D223:D224 D227:D229 D241:D244 D246:D249 D297:D299 D333:D342 D371:D373 D459:D467 D493:D501 D510:D525" xr:uid="{35442AB6-F4A8-40A8-81B3-5B4FA20ABEB9}">
      <formula1>$Q$10:$Q$99</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tabSelected="1" topLeftCell="B1" zoomScale="70" zoomScaleNormal="70" workbookViewId="0">
      <selection activeCell="E32" sqref="E32"/>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8" customWidth="1"/>
    <col min="9" max="9" width="22.85546875" style="3" customWidth="1"/>
    <col min="10" max="10" width="21.28515625" style="58" customWidth="1"/>
    <col min="11" max="11" width="16.5703125" style="3" customWidth="1"/>
    <col min="12" max="96" width="9.140625" style="3"/>
  </cols>
  <sheetData>
    <row r="2" spans="3:11" x14ac:dyDescent="0.25">
      <c r="C2" s="3">
        <f>+'EGRESOS '!G7</f>
        <v>0</v>
      </c>
      <c r="H2" s="3"/>
    </row>
    <row r="3" spans="3:11" x14ac:dyDescent="0.25">
      <c r="C3" s="245" t="s">
        <v>49</v>
      </c>
      <c r="D3" s="246"/>
      <c r="F3" s="244"/>
      <c r="G3" s="244"/>
      <c r="H3" s="244"/>
      <c r="I3" s="244"/>
    </row>
    <row r="4" spans="3:11" x14ac:dyDescent="0.25">
      <c r="C4" s="82" t="s">
        <v>56</v>
      </c>
      <c r="D4" s="83">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14187600</v>
      </c>
      <c r="F4" s="71"/>
      <c r="G4" s="71"/>
      <c r="H4" s="71"/>
      <c r="I4" s="71"/>
    </row>
    <row r="5" spans="3:11" x14ac:dyDescent="0.25">
      <c r="C5" s="82" t="s">
        <v>57</v>
      </c>
      <c r="D5" s="84">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5972100</v>
      </c>
      <c r="E5" s="71"/>
      <c r="F5" s="71"/>
      <c r="G5" s="71"/>
      <c r="H5" s="71"/>
      <c r="I5" s="71"/>
      <c r="J5" s="80"/>
      <c r="K5" s="71"/>
    </row>
    <row r="6" spans="3:11" x14ac:dyDescent="0.25">
      <c r="C6" s="82" t="s">
        <v>12</v>
      </c>
      <c r="D6" s="83">
        <f>+D4+D5</f>
        <v>20159700</v>
      </c>
      <c r="E6" s="85"/>
      <c r="F6" s="71"/>
      <c r="G6" s="71"/>
      <c r="H6" s="71"/>
      <c r="I6" s="71"/>
      <c r="J6" s="80"/>
      <c r="K6" s="71"/>
    </row>
    <row r="7" spans="3:11" x14ac:dyDescent="0.25">
      <c r="F7" s="71"/>
      <c r="G7" s="71"/>
      <c r="H7" s="71"/>
      <c r="I7" s="71"/>
      <c r="J7" s="81"/>
      <c r="K7" s="71"/>
    </row>
    <row r="8" spans="3:11" x14ac:dyDescent="0.25">
      <c r="F8" s="71"/>
      <c r="G8" s="71"/>
      <c r="H8" s="71"/>
      <c r="I8" s="71"/>
      <c r="J8" s="81"/>
      <c r="K8" s="71"/>
    </row>
    <row r="9" spans="3:11" x14ac:dyDescent="0.25">
      <c r="F9" s="71"/>
      <c r="G9" s="71"/>
      <c r="H9" s="71"/>
      <c r="I9" s="71"/>
      <c r="J9" s="81"/>
      <c r="K9" s="71"/>
    </row>
    <row r="10" spans="3:11" s="3" customFormat="1" x14ac:dyDescent="0.25">
      <c r="C10" s="71"/>
      <c r="D10" s="71"/>
      <c r="E10" s="71"/>
      <c r="F10" s="71"/>
      <c r="G10" s="71"/>
      <c r="H10" s="71"/>
      <c r="I10" s="71"/>
      <c r="J10" s="80"/>
      <c r="K10" s="71"/>
    </row>
    <row r="11" spans="3:11" s="3" customFormat="1" x14ac:dyDescent="0.25">
      <c r="C11" s="71"/>
      <c r="D11" s="71"/>
      <c r="E11" s="71"/>
      <c r="F11" s="71"/>
      <c r="G11" s="71"/>
      <c r="H11" s="80"/>
      <c r="I11" s="71"/>
      <c r="J11" s="80"/>
      <c r="K11" s="71"/>
    </row>
    <row r="12" spans="3:11" x14ac:dyDescent="0.25">
      <c r="C12" s="247" t="s">
        <v>60</v>
      </c>
      <c r="D12" s="248"/>
      <c r="E12" s="68" t="s">
        <v>61</v>
      </c>
      <c r="F12" s="68" t="s">
        <v>62</v>
      </c>
      <c r="G12" s="68" t="s">
        <v>63</v>
      </c>
      <c r="H12" s="68" t="s">
        <v>9</v>
      </c>
      <c r="I12" s="38" t="s">
        <v>64</v>
      </c>
    </row>
    <row r="13" spans="3:11" x14ac:dyDescent="0.25">
      <c r="C13" s="249" t="s">
        <v>27</v>
      </c>
      <c r="D13" s="250"/>
      <c r="E13" s="68">
        <f>+'EGRESOS '!F562</f>
        <v>8704937</v>
      </c>
      <c r="F13" s="68">
        <f>+'EGRESOS '!G562</f>
        <v>4104000</v>
      </c>
      <c r="G13" s="68">
        <f>+'EGRESOS '!H562</f>
        <v>2930142</v>
      </c>
      <c r="H13" s="68">
        <f>+'EGRESOS '!I562</f>
        <v>627500</v>
      </c>
      <c r="I13" s="38">
        <f>SUM(E13:H13)</f>
        <v>16366579</v>
      </c>
    </row>
    <row r="14" spans="3:11" x14ac:dyDescent="0.25">
      <c r="C14" s="236" t="s">
        <v>65</v>
      </c>
      <c r="D14" s="237"/>
      <c r="E14" s="86">
        <f>+IFERROR(E13/I13,"revisar")</f>
        <v>0.53187272673171349</v>
      </c>
      <c r="F14" s="86">
        <f>+IFERROR(F13/I13,"revisar")</f>
        <v>0.25075490730225297</v>
      </c>
      <c r="G14" s="86">
        <f>+IFERROR(G13/I13,"revisar")</f>
        <v>0.17903203839971688</v>
      </c>
      <c r="H14" s="86">
        <f>+IFERROR(H13/I13,"revisar")</f>
        <v>3.8340327566316702E-2</v>
      </c>
      <c r="I14" s="86">
        <f>SUM(E14:H14)</f>
        <v>0.99999999999999989</v>
      </c>
    </row>
    <row r="15" spans="3:11" x14ac:dyDescent="0.25">
      <c r="C15" s="236" t="s">
        <v>66</v>
      </c>
      <c r="D15" s="237"/>
      <c r="E15" s="70"/>
      <c r="F15" s="70"/>
      <c r="G15" s="69"/>
      <c r="H15" s="69"/>
      <c r="I15" s="70"/>
    </row>
    <row r="16" spans="3:11" x14ac:dyDescent="0.25">
      <c r="C16" s="238" t="s">
        <v>67</v>
      </c>
      <c r="D16" s="239"/>
      <c r="E16" s="35"/>
      <c r="F16" s="35"/>
      <c r="G16" s="60"/>
      <c r="H16" s="60"/>
      <c r="I16" s="35"/>
    </row>
    <row r="17" spans="3:11" x14ac:dyDescent="0.25">
      <c r="C17" s="238" t="s">
        <v>68</v>
      </c>
      <c r="D17" s="239"/>
      <c r="E17" s="35"/>
      <c r="F17" s="35"/>
      <c r="G17" s="60"/>
      <c r="H17" s="60"/>
      <c r="I17" s="35"/>
    </row>
    <row r="18" spans="3:11" s="3" customFormat="1" x14ac:dyDescent="0.25">
      <c r="C18" s="71"/>
      <c r="D18" s="71"/>
      <c r="E18" s="71"/>
      <c r="F18" s="71"/>
      <c r="G18" s="71"/>
      <c r="H18" s="80"/>
      <c r="I18" s="71"/>
      <c r="J18" s="80"/>
      <c r="K18" s="71"/>
    </row>
    <row r="19" spans="3:11" s="3" customFormat="1" x14ac:dyDescent="0.25">
      <c r="C19" s="71"/>
      <c r="D19" s="71"/>
      <c r="E19" s="71"/>
      <c r="F19" s="89"/>
      <c r="G19" s="89"/>
      <c r="H19" s="90"/>
      <c r="I19" s="89"/>
      <c r="J19" s="80"/>
      <c r="K19" s="71"/>
    </row>
    <row r="20" spans="3:11" s="3" customFormat="1" x14ac:dyDescent="0.25">
      <c r="C20" s="241"/>
      <c r="D20" s="241"/>
      <c r="E20" s="71"/>
      <c r="F20" s="89"/>
      <c r="G20" s="89"/>
      <c r="H20" s="90"/>
      <c r="I20" s="89"/>
      <c r="J20" s="80"/>
      <c r="K20" s="71"/>
    </row>
    <row r="21" spans="3:11" s="3" customFormat="1" x14ac:dyDescent="0.25">
      <c r="C21" s="242" t="s">
        <v>69</v>
      </c>
      <c r="D21" s="243"/>
      <c r="E21" s="71"/>
      <c r="G21" s="97"/>
      <c r="J21" s="80"/>
      <c r="K21" s="71"/>
    </row>
    <row r="22" spans="3:11" x14ac:dyDescent="0.25">
      <c r="C22" s="87" t="s">
        <v>59</v>
      </c>
      <c r="D22" s="88">
        <f>+'LIBRO DIARIO'!D39</f>
        <v>20159700</v>
      </c>
      <c r="F22" s="98"/>
      <c r="J22" s="80"/>
      <c r="K22" s="71"/>
    </row>
    <row r="23" spans="3:11" x14ac:dyDescent="0.25">
      <c r="C23" s="87" t="s">
        <v>70</v>
      </c>
      <c r="D23" s="88">
        <f>+'LIBRO DIARIO'!E39</f>
        <v>16366579</v>
      </c>
      <c r="E23" s="100">
        <f>IFERROR(D23/D22,"revisar")</f>
        <v>0.81184635684062756</v>
      </c>
      <c r="F23" s="240" t="s">
        <v>71</v>
      </c>
      <c r="G23" s="240"/>
      <c r="J23" s="80"/>
      <c r="K23" s="71"/>
    </row>
    <row r="24" spans="3:11" x14ac:dyDescent="0.25">
      <c r="C24" s="87" t="s">
        <v>72</v>
      </c>
      <c r="D24" s="88">
        <f>+D22-D23</f>
        <v>3793121</v>
      </c>
      <c r="E24" s="100">
        <f>IFERROR(D24/D22,"revisar")</f>
        <v>0.18815364315937241</v>
      </c>
      <c r="F24" s="240" t="s">
        <v>73</v>
      </c>
      <c r="G24" s="240"/>
      <c r="J24" s="80"/>
      <c r="K24" s="71"/>
    </row>
    <row r="25" spans="3:11" s="3" customFormat="1" x14ac:dyDescent="0.25">
      <c r="C25" s="71"/>
      <c r="D25" s="71"/>
      <c r="E25" s="85"/>
      <c r="J25" s="80"/>
      <c r="K25" s="71"/>
    </row>
    <row r="26" spans="3:11" s="3" customFormat="1" x14ac:dyDescent="0.25">
      <c r="C26" s="195" t="s">
        <v>166</v>
      </c>
      <c r="D26" s="116">
        <f>+ACCESORIOS!D405</f>
        <v>40000</v>
      </c>
      <c r="E26" s="85"/>
      <c r="J26" s="80"/>
      <c r="K26" s="71"/>
    </row>
    <row r="27" spans="3:11" s="3" customFormat="1" x14ac:dyDescent="0.25">
      <c r="C27" s="133" t="s">
        <v>167</v>
      </c>
      <c r="D27" s="62">
        <f ca="1">+SUMIF('CAJA FUERTE'!B6:D191,'CAJA FUERTE'!B11:B12,'CAJA FUERTE'!C6:C192)-SUMIF('CAJA FUERTE'!B6:D191,'CAJA FUERTE'!B11,'CAJA FUERTE'!D6:D192)</f>
        <v>0</v>
      </c>
      <c r="E27" s="85"/>
      <c r="J27" s="58"/>
    </row>
    <row r="28" spans="3:11" s="3" customFormat="1" x14ac:dyDescent="0.25">
      <c r="C28" s="132" t="s">
        <v>157</v>
      </c>
      <c r="D28" s="62">
        <f ca="1">+SUMIF('CAJA FUERTE'!$B$6:$F$191,'RESUMEN MES'!C28,'CAJA FUERTE'!$C$6:I21)-SUMIF('CAJA FUERTE'!B6:E191,'RESUMEN MES'!C28,'CAJA FUERTE'!D6:D191)</f>
        <v>0</v>
      </c>
      <c r="E28" s="85"/>
      <c r="I28" s="28"/>
      <c r="J28" s="58"/>
    </row>
    <row r="29" spans="3:11" s="3" customFormat="1" x14ac:dyDescent="0.25">
      <c r="C29" s="134" t="s">
        <v>163</v>
      </c>
      <c r="D29" s="62">
        <f ca="1">+'CAJA FUERTE'!F193</f>
        <v>415310</v>
      </c>
      <c r="E29" s="85"/>
      <c r="I29" s="28"/>
      <c r="J29" s="58"/>
    </row>
    <row r="30" spans="3:11" s="3" customFormat="1" x14ac:dyDescent="0.25">
      <c r="E30" s="1"/>
      <c r="I30" s="92"/>
      <c r="J30" s="58"/>
    </row>
    <row r="31" spans="3:11" s="3" customFormat="1" x14ac:dyDescent="0.25">
      <c r="C31" s="113" t="s">
        <v>146</v>
      </c>
      <c r="D31" s="113" t="s">
        <v>51</v>
      </c>
      <c r="E31" s="114">
        <v>100</v>
      </c>
      <c r="I31" s="28"/>
      <c r="J31" s="58"/>
    </row>
    <row r="32" spans="3:11" s="3" customFormat="1" x14ac:dyDescent="0.25">
      <c r="C32" s="115" t="s">
        <v>24</v>
      </c>
      <c r="D32" s="116">
        <f ca="1">+SUMIF('EGRESOS '!$D$9:$F$559,'RESUMEN MES'!C32,'EGRESOS '!$F$9:$F$559)</f>
        <v>219811</v>
      </c>
      <c r="E32" s="62">
        <f ca="1">+IFERROR((D32*$E$31)/$E$13,"SIN DATOS")</f>
        <v>2.5251302795183928</v>
      </c>
      <c r="I32" s="28"/>
      <c r="J32" s="58"/>
    </row>
    <row r="33" spans="3:10" s="3" customFormat="1" x14ac:dyDescent="0.25">
      <c r="C33" s="5" t="s">
        <v>124</v>
      </c>
      <c r="D33" s="116">
        <f ca="1">+SUMIF('EGRESOS '!$D$9:$F$559,'RESUMEN MES'!C33,'EGRESOS '!$F$9:$F$559)</f>
        <v>1704150</v>
      </c>
      <c r="E33" s="62">
        <f ca="1">+IFERROR((D33*$E$31)/$E$13,"SIN DATOS")</f>
        <v>19.57682175069159</v>
      </c>
      <c r="I33" s="28"/>
      <c r="J33" s="58"/>
    </row>
    <row r="34" spans="3:10" s="3" customFormat="1" x14ac:dyDescent="0.25">
      <c r="C34" s="5" t="s">
        <v>38</v>
      </c>
      <c r="D34" s="116">
        <f ca="1">+SUMIF('EGRESOS '!$D$9:$F$559,'RESUMEN MES'!C34,'EGRESOS '!$F$9:$F$559)</f>
        <v>1077877</v>
      </c>
      <c r="E34" s="62">
        <f t="shared" ref="E34:E47" ca="1" si="0">+IFERROR((D34*$E$31)/$E$13,"SIN DATOS")</f>
        <v>12.382364168746999</v>
      </c>
      <c r="F34" s="91"/>
      <c r="G34" s="28"/>
      <c r="H34" s="90"/>
      <c r="I34" s="28"/>
      <c r="J34" s="58"/>
    </row>
    <row r="35" spans="3:10" s="3" customFormat="1" x14ac:dyDescent="0.25">
      <c r="C35" s="5" t="s">
        <v>22</v>
      </c>
      <c r="D35" s="116">
        <f ca="1">+SUMIF('EGRESOS '!$D$9:$F$559,'RESUMEN MES'!C35,'EGRESOS '!$F$9:$F$559)</f>
        <v>1533900</v>
      </c>
      <c r="E35" s="62">
        <f t="shared" ca="1" si="0"/>
        <v>17.621035051718351</v>
      </c>
      <c r="F35" s="91"/>
      <c r="G35" s="28"/>
      <c r="H35" s="90"/>
      <c r="I35" s="28"/>
      <c r="J35" s="58"/>
    </row>
    <row r="36" spans="3:10" s="3" customFormat="1" x14ac:dyDescent="0.25">
      <c r="C36" s="5" t="s">
        <v>34</v>
      </c>
      <c r="D36" s="116">
        <f ca="1">+SUMIF('EGRESOS '!$D$9:$F$559,'RESUMEN MES'!C36,'EGRESOS '!$F$9:$F$559)</f>
        <v>190000</v>
      </c>
      <c r="E36" s="62">
        <f t="shared" ca="1" si="0"/>
        <v>2.1826694437880483</v>
      </c>
      <c r="F36" s="235"/>
      <c r="J36" s="58"/>
    </row>
    <row r="37" spans="3:10" s="3" customFormat="1" x14ac:dyDescent="0.25">
      <c r="C37" s="5" t="s">
        <v>15</v>
      </c>
      <c r="D37" s="116">
        <f ca="1">+SUMIF('EGRESOS '!$D$9:$F$559,'RESUMEN MES'!C37,'EGRESOS '!$F$9:$F$559)</f>
        <v>275375</v>
      </c>
      <c r="E37" s="62">
        <f t="shared" ca="1" si="0"/>
        <v>3.1634347267533354</v>
      </c>
      <c r="F37" s="235"/>
      <c r="J37" s="58"/>
    </row>
    <row r="38" spans="3:10" s="3" customFormat="1" x14ac:dyDescent="0.25">
      <c r="C38" s="5" t="s">
        <v>40</v>
      </c>
      <c r="D38" s="116">
        <f ca="1">+SUMIF('EGRESOS '!$D$9:$F$559,'RESUMEN MES'!C38,'EGRESOS '!$F$9:$F$559)</f>
        <v>542578</v>
      </c>
      <c r="E38" s="62">
        <f t="shared" ca="1" si="0"/>
        <v>6.2329916919559558</v>
      </c>
      <c r="F38" s="235"/>
      <c r="J38" s="58"/>
    </row>
    <row r="39" spans="3:10" s="3" customFormat="1" x14ac:dyDescent="0.25">
      <c r="C39" s="5" t="s">
        <v>19</v>
      </c>
      <c r="D39" s="116">
        <f ca="1">+SUMIF('EGRESOS '!$D$9:$F$559,'RESUMEN MES'!C39,'EGRESOS '!$F$9:$F$559)</f>
        <v>875743</v>
      </c>
      <c r="E39" s="62">
        <f t="shared" ca="1" si="0"/>
        <v>10.060302561638299</v>
      </c>
      <c r="F39" s="235"/>
      <c r="J39" s="58"/>
    </row>
    <row r="40" spans="3:10" s="3" customFormat="1" x14ac:dyDescent="0.25">
      <c r="C40" s="197" t="s">
        <v>106</v>
      </c>
      <c r="D40" s="116">
        <f ca="1">+SUMIF('EGRESOS '!$D$9:$F$559,'RESUMEN MES'!C40,'EGRESOS '!$F$9:$F$559)</f>
        <v>182690</v>
      </c>
      <c r="E40" s="62">
        <f t="shared" ca="1" si="0"/>
        <v>2.0986941088717814</v>
      </c>
      <c r="F40" s="235"/>
      <c r="J40" s="58"/>
    </row>
    <row r="41" spans="3:10" s="3" customFormat="1" x14ac:dyDescent="0.25">
      <c r="C41" s="5" t="s">
        <v>119</v>
      </c>
      <c r="D41" s="116">
        <f ca="1">+SUMIF('EGRESOS '!$D$9:$F$559,'RESUMEN MES'!C41,'EGRESOS '!$F$9:$F$559)</f>
        <v>371155</v>
      </c>
      <c r="E41" s="62">
        <f t="shared" ca="1" si="0"/>
        <v>4.2637298811008053</v>
      </c>
      <c r="J41" s="58"/>
    </row>
    <row r="42" spans="3:10" s="3" customFormat="1" x14ac:dyDescent="0.25">
      <c r="C42" s="5" t="s">
        <v>23</v>
      </c>
      <c r="D42" s="116">
        <f ca="1">+SUMIF('EGRESOS '!$D$9:$F$559,'RESUMEN MES'!C42,'EGRESOS '!$F$9:$F$559)</f>
        <v>220600</v>
      </c>
      <c r="E42" s="62">
        <f t="shared" ca="1" si="0"/>
        <v>2.5341941015770706</v>
      </c>
      <c r="G42" s="58"/>
      <c r="H42" s="58"/>
      <c r="J42" s="58"/>
    </row>
    <row r="43" spans="3:10" s="3" customFormat="1" x14ac:dyDescent="0.25">
      <c r="C43" s="5" t="s">
        <v>121</v>
      </c>
      <c r="D43" s="116">
        <f ca="1">+SUMIF('EGRESOS '!$D$9:$F$559,'RESUMEN MES'!C43,'EGRESOS '!$F$9:$F$559)</f>
        <v>0</v>
      </c>
      <c r="E43" s="62">
        <f t="shared" ca="1" si="0"/>
        <v>0</v>
      </c>
      <c r="H43" s="58"/>
      <c r="J43" s="58"/>
    </row>
    <row r="44" spans="3:10" x14ac:dyDescent="0.25">
      <c r="C44" s="197" t="s">
        <v>148</v>
      </c>
      <c r="D44" s="116">
        <f ca="1">+SUMIF('EGRESOS '!$D$9:$F$559,'RESUMEN MES'!C44,'EGRESOS '!$F$9:$F$559)</f>
        <v>653500</v>
      </c>
      <c r="E44" s="62">
        <f t="shared" ca="1" si="0"/>
        <v>7.5072341132394182</v>
      </c>
      <c r="G44" s="3" t="s">
        <v>164</v>
      </c>
    </row>
    <row r="45" spans="3:10" x14ac:dyDescent="0.25">
      <c r="C45" s="5" t="s">
        <v>139</v>
      </c>
      <c r="D45" s="116">
        <f ca="1">+SUMIF('EGRESOS '!$D$9:$F$559,'RESUMEN MES'!C45,'EGRESOS '!$F$9:$F$559)</f>
        <v>60000</v>
      </c>
      <c r="E45" s="62">
        <f t="shared" ca="1" si="0"/>
        <v>0.68926403488043619</v>
      </c>
    </row>
    <row r="46" spans="3:10" x14ac:dyDescent="0.25">
      <c r="C46" s="5" t="s">
        <v>127</v>
      </c>
      <c r="D46" s="116">
        <f ca="1">+SUMIF('EGRESOS '!$D$9:$F$559,'RESUMEN MES'!C46,'EGRESOS '!$F$9:$F$559)</f>
        <v>301400</v>
      </c>
      <c r="E46" s="62">
        <f t="shared" ca="1" si="0"/>
        <v>3.4624030018827248</v>
      </c>
    </row>
    <row r="47" spans="3:10" x14ac:dyDescent="0.25">
      <c r="C47" s="5" t="s">
        <v>119</v>
      </c>
      <c r="D47" s="116">
        <f ca="1">+SUMIF('EGRESOS '!$D$9:$F$559,'RESUMEN MES'!C47,'EGRESOS '!$F$9:$F$559)</f>
        <v>371155</v>
      </c>
      <c r="E47" s="62">
        <f t="shared" ca="1" si="0"/>
        <v>4.2637298811008053</v>
      </c>
    </row>
  </sheetData>
  <sheetProtection algorithmName="SHA-512" hashValue="CKm25IMVI6ipZD0fnIB9X5kKGgeR9cKqFBo5jj4sfE26R4sPcCSCT1rxlnYMVoWIt8w7C/KHgkCBRH4NeVLUZw==" saltValue="1d2Ter9NwTnKok3Q51JvCA==" spinCount="100000" sheet="1" selectLockedCells="1" selectUnlockedCells="1"/>
  <mergeCells count="13">
    <mergeCell ref="F3:I3"/>
    <mergeCell ref="C3:D3"/>
    <mergeCell ref="C12:D12"/>
    <mergeCell ref="C13:D13"/>
    <mergeCell ref="C14:D14"/>
    <mergeCell ref="F36:F40"/>
    <mergeCell ref="C15:D15"/>
    <mergeCell ref="C16:D16"/>
    <mergeCell ref="F23:G23"/>
    <mergeCell ref="F24:G24"/>
    <mergeCell ref="C17:D17"/>
    <mergeCell ref="C20:D20"/>
    <mergeCell ref="C21:D21"/>
  </mergeCells>
  <conditionalFormatting sqref="E32:E47">
    <cfRule type="cellIs" dxfId="0" priority="1" operator="greaterThan">
      <formula>10</formula>
    </cfRule>
  </conditionalFormatting>
  <dataValidations count="1">
    <dataValidation type="list" allowBlank="1" showInputMessage="1" showErrorMessage="1" sqref="C32:C47" xr:uid="{AE317FAB-2B7D-42DA-B8BE-758EC2E7FE80}">
      <formula1>$Q$10:$Q$99</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opLeftCell="A79" zoomScale="85" zoomScaleNormal="85" workbookViewId="0">
      <selection activeCell="E102" sqref="E102"/>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4"/>
      <c r="D1" s="13"/>
      <c r="E1" s="13"/>
      <c r="F1" s="13"/>
      <c r="G1" s="13"/>
      <c r="H1" s="13"/>
      <c r="I1" s="15"/>
    </row>
    <row r="2" spans="3:9" x14ac:dyDescent="0.25">
      <c r="C2" s="56"/>
      <c r="I2" s="11"/>
    </row>
    <row r="3" spans="3:9" ht="18.75" x14ac:dyDescent="0.3">
      <c r="C3" s="251" t="s">
        <v>0</v>
      </c>
      <c r="D3" s="252"/>
      <c r="E3" s="252"/>
      <c r="F3" s="252"/>
      <c r="G3" s="252"/>
      <c r="H3" s="252"/>
      <c r="I3" s="253"/>
    </row>
    <row r="4" spans="3:9" ht="18.75" x14ac:dyDescent="0.3">
      <c r="C4" s="251" t="s">
        <v>48</v>
      </c>
      <c r="D4" s="252"/>
      <c r="E4" s="252"/>
      <c r="F4" s="252"/>
      <c r="G4" s="252"/>
      <c r="H4" s="252"/>
      <c r="I4" s="253"/>
    </row>
    <row r="5" spans="3:9" ht="18.75" x14ac:dyDescent="0.3">
      <c r="C5" s="251" t="s">
        <v>49</v>
      </c>
      <c r="D5" s="252"/>
      <c r="E5" s="252"/>
      <c r="F5" s="252"/>
      <c r="G5" s="252"/>
      <c r="H5" s="252"/>
      <c r="I5" s="253"/>
    </row>
    <row r="6" spans="3:9" ht="18.75" x14ac:dyDescent="0.3">
      <c r="C6" s="251"/>
      <c r="D6" s="252"/>
      <c r="E6" s="252"/>
      <c r="F6" s="252"/>
      <c r="G6" s="252"/>
      <c r="H6" s="252"/>
      <c r="I6" s="253"/>
    </row>
    <row r="7" spans="3:9" x14ac:dyDescent="0.25">
      <c r="C7" s="56"/>
      <c r="G7" s="55">
        <f>+'EGRESOS '!G7</f>
        <v>0</v>
      </c>
      <c r="I7" s="11"/>
    </row>
    <row r="8" spans="3:9" ht="15.75" thickBot="1" x14ac:dyDescent="0.3">
      <c r="C8" s="19"/>
      <c r="D8" s="20"/>
      <c r="E8" s="20"/>
      <c r="F8" s="20"/>
      <c r="G8" s="20"/>
      <c r="H8" s="20"/>
      <c r="I8" s="57"/>
    </row>
    <row r="9" spans="3:9" x14ac:dyDescent="0.25">
      <c r="C9" s="72" t="s">
        <v>3</v>
      </c>
      <c r="D9" s="73" t="s">
        <v>50</v>
      </c>
      <c r="E9" s="73" t="s">
        <v>51</v>
      </c>
      <c r="F9" s="74" t="s">
        <v>52</v>
      </c>
      <c r="G9" s="74" t="s">
        <v>53</v>
      </c>
      <c r="H9" s="74" t="s">
        <v>54</v>
      </c>
      <c r="I9" s="75" t="s">
        <v>55</v>
      </c>
    </row>
    <row r="10" spans="3:9" x14ac:dyDescent="0.25">
      <c r="C10" s="34">
        <v>1</v>
      </c>
      <c r="D10" s="35" t="s">
        <v>56</v>
      </c>
      <c r="E10" s="35">
        <f>125000+378500</f>
        <v>503500</v>
      </c>
      <c r="F10" s="36"/>
      <c r="G10" s="36"/>
      <c r="H10" s="36"/>
      <c r="I10" s="256"/>
    </row>
    <row r="11" spans="3:9" x14ac:dyDescent="0.25">
      <c r="C11" s="34">
        <v>1</v>
      </c>
      <c r="D11" s="35" t="s">
        <v>57</v>
      </c>
      <c r="E11" s="35">
        <f>47000+42000+17000</f>
        <v>106000</v>
      </c>
      <c r="F11" s="36"/>
      <c r="G11" s="36"/>
      <c r="H11" s="36"/>
      <c r="I11" s="256"/>
    </row>
    <row r="12" spans="3:9" x14ac:dyDescent="0.25">
      <c r="C12" s="37" t="s">
        <v>58</v>
      </c>
      <c r="D12" s="38"/>
      <c r="E12" s="38">
        <f>SUM(E10:E11)</f>
        <v>609500</v>
      </c>
      <c r="F12" s="38">
        <f>SUM(F10:F11)</f>
        <v>0</v>
      </c>
      <c r="G12" s="39">
        <f>+'EGRESOS '!K25</f>
        <v>446866</v>
      </c>
      <c r="H12" s="39">
        <f>+E12-G12</f>
        <v>162634</v>
      </c>
      <c r="I12" s="256"/>
    </row>
    <row r="13" spans="3:9" x14ac:dyDescent="0.25">
      <c r="C13" s="40">
        <v>2</v>
      </c>
      <c r="D13" s="35" t="s">
        <v>56</v>
      </c>
      <c r="E13" s="35">
        <v>552500</v>
      </c>
      <c r="F13" s="36"/>
      <c r="G13" s="36"/>
      <c r="H13" s="36"/>
      <c r="I13" s="256"/>
    </row>
    <row r="14" spans="3:9" x14ac:dyDescent="0.25">
      <c r="C14" s="40">
        <v>2</v>
      </c>
      <c r="D14" s="35" t="s">
        <v>57</v>
      </c>
      <c r="E14" s="35">
        <f>13000+76500+199200</f>
        <v>288700</v>
      </c>
      <c r="F14" s="36"/>
      <c r="G14" s="36"/>
      <c r="H14" s="36"/>
      <c r="I14" s="256"/>
    </row>
    <row r="15" spans="3:9" x14ac:dyDescent="0.25">
      <c r="C15" s="37" t="s">
        <v>58</v>
      </c>
      <c r="D15" s="38"/>
      <c r="E15" s="38">
        <f>SUM(E13:E14)</f>
        <v>841200</v>
      </c>
      <c r="F15" s="38">
        <f>SUM(F13:F14)</f>
        <v>0</v>
      </c>
      <c r="G15" s="39">
        <f>+'EGRESOS '!K43</f>
        <v>346490</v>
      </c>
      <c r="H15" s="39">
        <f>+H12+E15-G15</f>
        <v>657344</v>
      </c>
      <c r="I15" s="256"/>
    </row>
    <row r="16" spans="3:9" x14ac:dyDescent="0.25">
      <c r="C16" s="41">
        <v>3</v>
      </c>
      <c r="D16" s="35" t="s">
        <v>56</v>
      </c>
      <c r="E16" s="35">
        <f>94000+648000</f>
        <v>742000</v>
      </c>
      <c r="F16" s="36"/>
      <c r="G16" s="36"/>
      <c r="H16" s="36"/>
      <c r="I16" s="256"/>
    </row>
    <row r="17" spans="3:9" x14ac:dyDescent="0.25">
      <c r="C17" s="41">
        <v>3</v>
      </c>
      <c r="D17" s="35" t="s">
        <v>57</v>
      </c>
      <c r="E17" s="35">
        <f>129000+42000</f>
        <v>171000</v>
      </c>
      <c r="F17" s="36"/>
      <c r="G17" s="36"/>
      <c r="H17" s="36"/>
      <c r="I17" s="256"/>
    </row>
    <row r="18" spans="3:9" x14ac:dyDescent="0.25">
      <c r="C18" s="37" t="s">
        <v>58</v>
      </c>
      <c r="D18" s="38"/>
      <c r="E18" s="38">
        <f>SUM(E16:E17)</f>
        <v>913000</v>
      </c>
      <c r="F18" s="38">
        <f>SUM(F16:F17)</f>
        <v>0</v>
      </c>
      <c r="G18" s="39">
        <f>+'EGRESOS '!K61</f>
        <v>595160</v>
      </c>
      <c r="H18" s="39">
        <f>+H15+E18-G18</f>
        <v>975184</v>
      </c>
      <c r="I18" s="256"/>
    </row>
    <row r="19" spans="3:9" x14ac:dyDescent="0.25">
      <c r="C19" s="42">
        <v>4</v>
      </c>
      <c r="D19" s="35" t="s">
        <v>56</v>
      </c>
      <c r="E19" s="35">
        <f>113700+534500</f>
        <v>648200</v>
      </c>
      <c r="F19" s="36"/>
      <c r="G19" s="36"/>
      <c r="H19" s="36"/>
      <c r="I19" s="256"/>
    </row>
    <row r="20" spans="3:9" x14ac:dyDescent="0.25">
      <c r="C20" s="42">
        <v>4</v>
      </c>
      <c r="D20" s="35" t="s">
        <v>57</v>
      </c>
      <c r="E20" s="35">
        <f>115000+181000</f>
        <v>296000</v>
      </c>
      <c r="F20" s="36"/>
      <c r="G20" s="36"/>
      <c r="H20" s="36"/>
      <c r="I20" s="256"/>
    </row>
    <row r="21" spans="3:9" x14ac:dyDescent="0.25">
      <c r="C21" s="37" t="s">
        <v>58</v>
      </c>
      <c r="D21" s="38"/>
      <c r="E21" s="38">
        <f>SUM(E19:E20)</f>
        <v>944200</v>
      </c>
      <c r="F21" s="38">
        <f>SUM(F19:F20)</f>
        <v>0</v>
      </c>
      <c r="G21" s="39">
        <f>+'EGRESOS '!K77</f>
        <v>456456</v>
      </c>
      <c r="H21" s="39">
        <f>+H18+E21-G21</f>
        <v>1462928</v>
      </c>
      <c r="I21" s="256"/>
    </row>
    <row r="22" spans="3:9" x14ac:dyDescent="0.25">
      <c r="C22" s="43">
        <v>5</v>
      </c>
      <c r="D22" s="35" t="s">
        <v>56</v>
      </c>
      <c r="E22" s="35">
        <f>199000+368000</f>
        <v>567000</v>
      </c>
      <c r="F22" s="36"/>
      <c r="G22" s="36"/>
      <c r="H22" s="36"/>
      <c r="I22" s="256"/>
    </row>
    <row r="23" spans="3:9" x14ac:dyDescent="0.25">
      <c r="C23" s="43">
        <v>5</v>
      </c>
      <c r="D23" s="35" t="s">
        <v>57</v>
      </c>
      <c r="E23" s="35">
        <f>84000+252000</f>
        <v>336000</v>
      </c>
      <c r="F23" s="36"/>
      <c r="G23" s="36"/>
      <c r="H23" s="36"/>
      <c r="I23" s="256"/>
    </row>
    <row r="24" spans="3:9" x14ac:dyDescent="0.25">
      <c r="C24" s="37" t="s">
        <v>58</v>
      </c>
      <c r="D24" s="38"/>
      <c r="E24" s="38">
        <f>SUM(E22:E23)</f>
        <v>903000</v>
      </c>
      <c r="F24" s="38">
        <f>SUM(F22:F23)</f>
        <v>0</v>
      </c>
      <c r="G24" s="39">
        <f>+'EGRESOS '!K95</f>
        <v>525100</v>
      </c>
      <c r="H24" s="39">
        <f>+H21+E24-G24</f>
        <v>1840828</v>
      </c>
      <c r="I24" s="256"/>
    </row>
    <row r="25" spans="3:9" x14ac:dyDescent="0.25">
      <c r="C25" s="44">
        <v>6</v>
      </c>
      <c r="D25" s="35" t="s">
        <v>56</v>
      </c>
      <c r="E25" s="35">
        <f>17000+84000</f>
        <v>101000</v>
      </c>
      <c r="F25" s="36"/>
      <c r="G25" s="36"/>
      <c r="H25" s="36"/>
      <c r="I25" s="256"/>
    </row>
    <row r="26" spans="3:9" x14ac:dyDescent="0.25">
      <c r="C26" s="44">
        <v>6</v>
      </c>
      <c r="D26" s="35" t="s">
        <v>57</v>
      </c>
      <c r="E26" s="35">
        <f>59000+126700</f>
        <v>185700</v>
      </c>
      <c r="F26" s="36"/>
      <c r="G26" s="36"/>
      <c r="H26" s="36"/>
      <c r="I26" s="256"/>
    </row>
    <row r="27" spans="3:9" x14ac:dyDescent="0.25">
      <c r="C27" s="37" t="s">
        <v>58</v>
      </c>
      <c r="D27" s="38"/>
      <c r="E27" s="38">
        <f>SUM(E25:E26)</f>
        <v>286700</v>
      </c>
      <c r="F27" s="38">
        <f>SUM(F25:F26)</f>
        <v>0</v>
      </c>
      <c r="G27" s="39">
        <f>+'EGRESOS '!K113</f>
        <v>787617</v>
      </c>
      <c r="H27" s="39">
        <f>+H24+E27-G27</f>
        <v>1339911</v>
      </c>
      <c r="I27" s="256"/>
    </row>
    <row r="28" spans="3:9" x14ac:dyDescent="0.25">
      <c r="C28" s="45">
        <v>7</v>
      </c>
      <c r="D28" s="35" t="s">
        <v>56</v>
      </c>
      <c r="E28" s="35">
        <f>125000+299000</f>
        <v>424000</v>
      </c>
      <c r="F28" s="36"/>
      <c r="G28" s="36"/>
      <c r="H28" s="36"/>
      <c r="I28" s="256"/>
    </row>
    <row r="29" spans="3:9" x14ac:dyDescent="0.25">
      <c r="C29" s="45">
        <v>7</v>
      </c>
      <c r="D29" s="35" t="s">
        <v>57</v>
      </c>
      <c r="E29" s="35">
        <f>78000+117000</f>
        <v>195000</v>
      </c>
      <c r="F29" s="36"/>
      <c r="G29" s="36"/>
      <c r="H29" s="36"/>
      <c r="I29" s="256"/>
    </row>
    <row r="30" spans="3:9" x14ac:dyDescent="0.25">
      <c r="C30" s="37" t="s">
        <v>58</v>
      </c>
      <c r="D30" s="38"/>
      <c r="E30" s="38">
        <f>SUM(E28:E29)</f>
        <v>619000</v>
      </c>
      <c r="F30" s="38">
        <f>SUM(F28:F29)</f>
        <v>0</v>
      </c>
      <c r="G30" s="39">
        <f>+'EGRESOS '!K130</f>
        <v>170325</v>
      </c>
      <c r="H30" s="39">
        <f>+H27+E30-G30</f>
        <v>1788586</v>
      </c>
      <c r="I30" s="256"/>
    </row>
    <row r="31" spans="3:9" x14ac:dyDescent="0.25">
      <c r="C31" s="43">
        <v>8</v>
      </c>
      <c r="D31" s="35" t="s">
        <v>56</v>
      </c>
      <c r="E31" s="35">
        <v>387000</v>
      </c>
      <c r="F31" s="36"/>
      <c r="G31" s="36"/>
      <c r="H31" s="36"/>
      <c r="I31" s="256"/>
    </row>
    <row r="32" spans="3:9" x14ac:dyDescent="0.25">
      <c r="C32" s="43">
        <v>8</v>
      </c>
      <c r="D32" s="35" t="s">
        <v>57</v>
      </c>
      <c r="E32" s="35">
        <v>165000</v>
      </c>
      <c r="F32" s="36"/>
      <c r="G32" s="36"/>
      <c r="H32" s="36"/>
      <c r="I32" s="256"/>
    </row>
    <row r="33" spans="3:9" x14ac:dyDescent="0.25">
      <c r="C33" s="37" t="s">
        <v>58</v>
      </c>
      <c r="D33" s="38"/>
      <c r="E33" s="38">
        <f>SUM(E31:E32)</f>
        <v>552000</v>
      </c>
      <c r="F33" s="38">
        <f>SUM(F31:F32)</f>
        <v>0</v>
      </c>
      <c r="G33" s="39">
        <f>+'EGRESOS '!K148</f>
        <v>2594022</v>
      </c>
      <c r="H33" s="39">
        <f>+H30+E33-G33</f>
        <v>-253436</v>
      </c>
      <c r="I33" s="256"/>
    </row>
    <row r="34" spans="3:9" x14ac:dyDescent="0.25">
      <c r="C34" s="46">
        <v>9</v>
      </c>
      <c r="D34" s="35" t="s">
        <v>56</v>
      </c>
      <c r="E34" s="35">
        <v>599500</v>
      </c>
      <c r="F34" s="36"/>
      <c r="G34" s="36"/>
      <c r="H34" s="36"/>
      <c r="I34" s="256"/>
    </row>
    <row r="35" spans="3:9" x14ac:dyDescent="0.25">
      <c r="C35" s="46">
        <v>9</v>
      </c>
      <c r="D35" s="35" t="s">
        <v>57</v>
      </c>
      <c r="E35" s="35">
        <v>128000</v>
      </c>
      <c r="F35" s="36"/>
      <c r="G35" s="36"/>
      <c r="H35" s="36"/>
      <c r="I35" s="256"/>
    </row>
    <row r="36" spans="3:9" x14ac:dyDescent="0.25">
      <c r="C36" s="37" t="s">
        <v>58</v>
      </c>
      <c r="D36" s="38"/>
      <c r="E36" s="38">
        <f>SUM(E34:E35)</f>
        <v>727500</v>
      </c>
      <c r="F36" s="38">
        <f>SUM(F34:F35)</f>
        <v>0</v>
      </c>
      <c r="G36" s="39">
        <f>+'EGRESOS '!K167</f>
        <v>396358</v>
      </c>
      <c r="H36" s="39">
        <f>+H33+E36-G36</f>
        <v>77706</v>
      </c>
      <c r="I36" s="256"/>
    </row>
    <row r="37" spans="3:9" x14ac:dyDescent="0.25">
      <c r="C37" s="42">
        <v>10</v>
      </c>
      <c r="D37" s="35" t="s">
        <v>56</v>
      </c>
      <c r="E37" s="35">
        <f>200000+423000</f>
        <v>623000</v>
      </c>
      <c r="F37" s="36"/>
      <c r="G37" s="36"/>
      <c r="H37" s="36"/>
      <c r="I37" s="256"/>
    </row>
    <row r="38" spans="3:9" x14ac:dyDescent="0.25">
      <c r="C38" s="42">
        <v>10</v>
      </c>
      <c r="D38" s="35" t="s">
        <v>57</v>
      </c>
      <c r="E38" s="35">
        <f>14500+125500</f>
        <v>140000</v>
      </c>
      <c r="F38" s="36"/>
      <c r="G38" s="36"/>
      <c r="H38" s="36"/>
      <c r="I38" s="256"/>
    </row>
    <row r="39" spans="3:9" x14ac:dyDescent="0.25">
      <c r="C39" s="37" t="s">
        <v>58</v>
      </c>
      <c r="D39" s="38"/>
      <c r="E39" s="38">
        <f>SUM(E37:E38)</f>
        <v>763000</v>
      </c>
      <c r="F39" s="38">
        <f>SUM(F37:F38)</f>
        <v>0</v>
      </c>
      <c r="G39" s="39">
        <f>+'EGRESOS '!K184</f>
        <v>332880</v>
      </c>
      <c r="H39" s="39">
        <f>+H36+E39-G39</f>
        <v>507826</v>
      </c>
      <c r="I39" s="256"/>
    </row>
    <row r="40" spans="3:9" x14ac:dyDescent="0.25">
      <c r="C40" s="45">
        <v>11</v>
      </c>
      <c r="D40" s="35" t="s">
        <v>56</v>
      </c>
      <c r="E40" s="35">
        <f>272500+442000</f>
        <v>714500</v>
      </c>
      <c r="F40" s="36"/>
      <c r="G40" s="36"/>
      <c r="H40" s="36"/>
      <c r="I40" s="256"/>
    </row>
    <row r="41" spans="3:9" x14ac:dyDescent="0.25">
      <c r="C41" s="45">
        <v>11</v>
      </c>
      <c r="D41" s="35" t="s">
        <v>57</v>
      </c>
      <c r="E41" s="35">
        <f>168000+167500</f>
        <v>335500</v>
      </c>
      <c r="F41" s="36"/>
      <c r="G41" s="36"/>
      <c r="H41" s="36"/>
      <c r="I41" s="256"/>
    </row>
    <row r="42" spans="3:9" x14ac:dyDescent="0.25">
      <c r="C42" s="37" t="s">
        <v>58</v>
      </c>
      <c r="D42" s="38"/>
      <c r="E42" s="38">
        <f>SUM(E40:E41)</f>
        <v>1050000</v>
      </c>
      <c r="F42" s="38">
        <f>SUM(F40:F41)</f>
        <v>0</v>
      </c>
      <c r="G42" s="39">
        <f>+'EGRESOS '!K202</f>
        <v>652308</v>
      </c>
      <c r="H42" s="39">
        <f>+H39+E42-G42</f>
        <v>905518</v>
      </c>
      <c r="I42" s="256"/>
    </row>
    <row r="43" spans="3:9" x14ac:dyDescent="0.25">
      <c r="C43" s="47">
        <v>12</v>
      </c>
      <c r="D43" s="35" t="s">
        <v>56</v>
      </c>
      <c r="E43" s="35">
        <f>198500+349000</f>
        <v>547500</v>
      </c>
      <c r="F43" s="36"/>
      <c r="G43" s="36"/>
      <c r="H43" s="36"/>
      <c r="I43" s="256"/>
    </row>
    <row r="44" spans="3:9" x14ac:dyDescent="0.25">
      <c r="C44" s="47">
        <v>12</v>
      </c>
      <c r="D44" s="35" t="s">
        <v>57</v>
      </c>
      <c r="E44" s="35">
        <f>73000+58000</f>
        <v>131000</v>
      </c>
      <c r="F44" s="36"/>
      <c r="G44" s="36"/>
      <c r="H44" s="36"/>
      <c r="I44" s="256"/>
    </row>
    <row r="45" spans="3:9" x14ac:dyDescent="0.25">
      <c r="C45" s="37" t="s">
        <v>58</v>
      </c>
      <c r="D45" s="38"/>
      <c r="E45" s="38">
        <f>SUM(E43:E44)</f>
        <v>678500</v>
      </c>
      <c r="F45" s="38">
        <f>SUM(F43:F44)</f>
        <v>0</v>
      </c>
      <c r="G45" s="39">
        <f>+'EGRESOS '!K222</f>
        <v>861644</v>
      </c>
      <c r="H45" s="39">
        <f>+H42+E45-G45</f>
        <v>722374</v>
      </c>
      <c r="I45" s="256"/>
    </row>
    <row r="46" spans="3:9" x14ac:dyDescent="0.25">
      <c r="C46" s="46">
        <v>13</v>
      </c>
      <c r="D46" s="35" t="s">
        <v>56</v>
      </c>
      <c r="E46" s="35">
        <f>39100+323500</f>
        <v>362600</v>
      </c>
      <c r="F46" s="36"/>
      <c r="G46" s="36"/>
      <c r="H46" s="36"/>
      <c r="I46" s="256"/>
    </row>
    <row r="47" spans="3:9" x14ac:dyDescent="0.25">
      <c r="C47" s="46">
        <v>13</v>
      </c>
      <c r="D47" s="35" t="s">
        <v>57</v>
      </c>
      <c r="E47" s="35">
        <f>47200+17000</f>
        <v>64200</v>
      </c>
      <c r="F47" s="36"/>
      <c r="G47" s="36"/>
      <c r="H47" s="36"/>
      <c r="I47" s="256"/>
    </row>
    <row r="48" spans="3:9" x14ac:dyDescent="0.25">
      <c r="C48" s="37" t="s">
        <v>58</v>
      </c>
      <c r="D48" s="38"/>
      <c r="E48" s="38">
        <f>SUM(E46:E47)</f>
        <v>426800</v>
      </c>
      <c r="F48" s="38">
        <f>SUM(F46:F47)</f>
        <v>0</v>
      </c>
      <c r="G48" s="39">
        <f>+'EGRESOS '!K240</f>
        <v>711097</v>
      </c>
      <c r="H48" s="39">
        <f>+H45+E48-G48</f>
        <v>438077</v>
      </c>
      <c r="I48" s="256"/>
    </row>
    <row r="49" spans="3:9" x14ac:dyDescent="0.25">
      <c r="C49" s="48">
        <v>14</v>
      </c>
      <c r="D49" s="35" t="s">
        <v>56</v>
      </c>
      <c r="E49" s="35">
        <v>295500</v>
      </c>
      <c r="F49" s="36"/>
      <c r="G49" s="36"/>
      <c r="H49" s="36"/>
      <c r="I49" s="256"/>
    </row>
    <row r="50" spans="3:9" x14ac:dyDescent="0.25">
      <c r="C50" s="48">
        <v>14</v>
      </c>
      <c r="D50" s="35" t="s">
        <v>57</v>
      </c>
      <c r="E50" s="35">
        <f>156000+17000</f>
        <v>173000</v>
      </c>
      <c r="F50" s="36"/>
      <c r="G50" s="36"/>
      <c r="H50" s="36"/>
      <c r="I50" s="256"/>
    </row>
    <row r="51" spans="3:9" x14ac:dyDescent="0.25">
      <c r="C51" s="37" t="s">
        <v>58</v>
      </c>
      <c r="D51" s="38"/>
      <c r="E51" s="38">
        <f>SUM(E49:E50)</f>
        <v>468500</v>
      </c>
      <c r="F51" s="38">
        <f>SUM(F49:F50)</f>
        <v>0</v>
      </c>
      <c r="G51" s="39">
        <f>+'EGRESOS '!K259</f>
        <v>483836</v>
      </c>
      <c r="H51" s="39">
        <f>+H48+E51-G51</f>
        <v>422741</v>
      </c>
      <c r="I51" s="256"/>
    </row>
    <row r="52" spans="3:9" x14ac:dyDescent="0.25">
      <c r="C52" s="47">
        <v>15</v>
      </c>
      <c r="D52" s="35" t="s">
        <v>56</v>
      </c>
      <c r="E52" s="35">
        <f>65000+220700</f>
        <v>285700</v>
      </c>
      <c r="F52" s="36"/>
      <c r="G52" s="36"/>
      <c r="H52" s="36"/>
      <c r="I52" s="256"/>
    </row>
    <row r="53" spans="3:9" x14ac:dyDescent="0.25">
      <c r="C53" s="47">
        <v>15</v>
      </c>
      <c r="D53" s="35" t="s">
        <v>57</v>
      </c>
      <c r="E53" s="35">
        <f>77000+244000</f>
        <v>321000</v>
      </c>
      <c r="F53" s="36"/>
      <c r="G53" s="36"/>
      <c r="H53" s="36"/>
      <c r="I53" s="256"/>
    </row>
    <row r="54" spans="3:9" x14ac:dyDescent="0.25">
      <c r="C54" s="37" t="s">
        <v>58</v>
      </c>
      <c r="D54" s="38"/>
      <c r="E54" s="38">
        <f>SUM(E52:E53)</f>
        <v>606700</v>
      </c>
      <c r="F54" s="38">
        <f>SUM(F52:F53)</f>
        <v>0</v>
      </c>
      <c r="G54" s="39">
        <f>+'EGRESOS '!K278</f>
        <v>216500</v>
      </c>
      <c r="H54" s="39">
        <f>+H51+E54-G54</f>
        <v>812941</v>
      </c>
      <c r="I54" s="256"/>
    </row>
    <row r="55" spans="3:9" x14ac:dyDescent="0.25">
      <c r="C55" s="42">
        <v>16</v>
      </c>
      <c r="D55" s="35" t="s">
        <v>56</v>
      </c>
      <c r="E55" s="35">
        <f>43500+141000</f>
        <v>184500</v>
      </c>
      <c r="F55" s="36"/>
      <c r="G55" s="36"/>
      <c r="H55" s="36"/>
      <c r="I55" s="256"/>
    </row>
    <row r="56" spans="3:9" x14ac:dyDescent="0.25">
      <c r="C56" s="42">
        <v>16</v>
      </c>
      <c r="D56" s="35" t="s">
        <v>57</v>
      </c>
      <c r="E56" s="35">
        <f>26000+68000</f>
        <v>94000</v>
      </c>
      <c r="F56" s="36"/>
      <c r="G56" s="36"/>
      <c r="H56" s="36"/>
      <c r="I56" s="256"/>
    </row>
    <row r="57" spans="3:9" x14ac:dyDescent="0.25">
      <c r="C57" s="37" t="s">
        <v>58</v>
      </c>
      <c r="D57" s="38"/>
      <c r="E57" s="38">
        <f>SUM(E55:E56)</f>
        <v>278500</v>
      </c>
      <c r="F57" s="38">
        <f>SUM(F55:F56)</f>
        <v>0</v>
      </c>
      <c r="G57" s="39">
        <f>+'EGRESOS '!K296</f>
        <v>299070</v>
      </c>
      <c r="H57" s="39">
        <f>+H54+E57-G57</f>
        <v>792371</v>
      </c>
      <c r="I57" s="256"/>
    </row>
    <row r="58" spans="3:9" x14ac:dyDescent="0.25">
      <c r="C58" s="47">
        <v>17</v>
      </c>
      <c r="D58" s="35" t="s">
        <v>56</v>
      </c>
      <c r="E58" s="35">
        <f>34000+242000</f>
        <v>276000</v>
      </c>
      <c r="F58" s="36"/>
      <c r="G58" s="36"/>
      <c r="H58" s="36"/>
      <c r="I58" s="256"/>
    </row>
    <row r="59" spans="3:9" x14ac:dyDescent="0.25">
      <c r="C59" s="47">
        <v>17</v>
      </c>
      <c r="D59" s="35" t="s">
        <v>57</v>
      </c>
      <c r="E59" s="35">
        <f>79000+41000</f>
        <v>120000</v>
      </c>
      <c r="F59" s="36"/>
      <c r="G59" s="36"/>
      <c r="H59" s="36"/>
      <c r="I59" s="256"/>
    </row>
    <row r="60" spans="3:9" x14ac:dyDescent="0.25">
      <c r="C60" s="37" t="s">
        <v>58</v>
      </c>
      <c r="D60" s="38"/>
      <c r="E60" s="38">
        <f>SUM(E58:E59)</f>
        <v>396000</v>
      </c>
      <c r="F60" s="38">
        <f>SUM(F58:F59)</f>
        <v>0</v>
      </c>
      <c r="G60" s="39">
        <f>+'EGRESOS '!K315</f>
        <v>219270</v>
      </c>
      <c r="H60" s="39">
        <f>+H57+E60-G60</f>
        <v>969101</v>
      </c>
      <c r="I60" s="256"/>
    </row>
    <row r="61" spans="3:9" x14ac:dyDescent="0.25">
      <c r="C61" s="46">
        <v>18</v>
      </c>
      <c r="D61" s="35" t="s">
        <v>56</v>
      </c>
      <c r="E61" s="35">
        <v>703900</v>
      </c>
      <c r="F61" s="36"/>
      <c r="G61" s="36"/>
      <c r="H61" s="36"/>
      <c r="I61" s="256"/>
    </row>
    <row r="62" spans="3:9" x14ac:dyDescent="0.25">
      <c r="C62" s="46">
        <v>18</v>
      </c>
      <c r="D62" s="35" t="s">
        <v>57</v>
      </c>
      <c r="E62" s="35">
        <v>398000</v>
      </c>
      <c r="F62" s="36"/>
      <c r="G62" s="36"/>
      <c r="H62" s="36"/>
      <c r="I62" s="256"/>
    </row>
    <row r="63" spans="3:9" x14ac:dyDescent="0.25">
      <c r="C63" s="37" t="s">
        <v>58</v>
      </c>
      <c r="D63" s="38"/>
      <c r="E63" s="38">
        <f>SUM(E61:E62)</f>
        <v>1101900</v>
      </c>
      <c r="F63" s="38">
        <f>SUM(F61:F62)</f>
        <v>0</v>
      </c>
      <c r="G63" s="39">
        <f>+'EGRESOS '!K332</f>
        <v>347810</v>
      </c>
      <c r="H63" s="39">
        <f>+H60+E63-G63</f>
        <v>1723191</v>
      </c>
      <c r="I63" s="256"/>
    </row>
    <row r="64" spans="3:9" x14ac:dyDescent="0.25">
      <c r="C64" s="48">
        <v>19</v>
      </c>
      <c r="D64" s="35" t="s">
        <v>56</v>
      </c>
      <c r="E64" s="35">
        <f>98000+133500</f>
        <v>231500</v>
      </c>
      <c r="F64" s="36"/>
      <c r="G64" s="36"/>
      <c r="H64" s="36"/>
      <c r="I64" s="256" t="s">
        <v>198</v>
      </c>
    </row>
    <row r="65" spans="3:9" x14ac:dyDescent="0.25">
      <c r="C65" s="48">
        <v>19</v>
      </c>
      <c r="D65" s="214" t="s">
        <v>57</v>
      </c>
      <c r="E65" s="214">
        <v>83000</v>
      </c>
      <c r="F65" s="36"/>
      <c r="G65" s="36"/>
      <c r="H65" s="36"/>
      <c r="I65" s="256"/>
    </row>
    <row r="66" spans="3:9" x14ac:dyDescent="0.25">
      <c r="C66" s="37" t="s">
        <v>58</v>
      </c>
      <c r="D66" s="38"/>
      <c r="E66" s="38">
        <f>SUM(E64:E65)</f>
        <v>314500</v>
      </c>
      <c r="F66" s="38">
        <f>SUM(F64:F65)</f>
        <v>0</v>
      </c>
      <c r="G66" s="39">
        <f>+'EGRESOS '!K350</f>
        <v>461691</v>
      </c>
      <c r="H66" s="39">
        <f>+H63+E66-G66</f>
        <v>1576000</v>
      </c>
      <c r="I66" s="256"/>
    </row>
    <row r="67" spans="3:9" x14ac:dyDescent="0.25">
      <c r="C67" s="49">
        <v>20</v>
      </c>
      <c r="D67" s="35" t="s">
        <v>56</v>
      </c>
      <c r="E67" s="35">
        <v>255000</v>
      </c>
      <c r="F67" s="36"/>
      <c r="G67" s="36"/>
      <c r="H67" s="36"/>
      <c r="I67" s="256"/>
    </row>
    <row r="68" spans="3:9" x14ac:dyDescent="0.25">
      <c r="C68" s="49">
        <v>20</v>
      </c>
      <c r="D68" s="35" t="s">
        <v>57</v>
      </c>
      <c r="E68" s="35">
        <v>150000</v>
      </c>
      <c r="F68" s="36"/>
      <c r="G68" s="36"/>
      <c r="H68" s="36"/>
      <c r="I68" s="256"/>
    </row>
    <row r="69" spans="3:9" x14ac:dyDescent="0.25">
      <c r="C69" s="37" t="s">
        <v>58</v>
      </c>
      <c r="D69" s="38"/>
      <c r="E69" s="38">
        <f>SUM(E67:E68)</f>
        <v>405000</v>
      </c>
      <c r="F69" s="38">
        <f>SUM(F67:F68)</f>
        <v>0</v>
      </c>
      <c r="G69" s="39">
        <f>+'EGRESOS '!K370</f>
        <v>483064</v>
      </c>
      <c r="H69" s="39">
        <f>+H66+E69-G69</f>
        <v>1497936</v>
      </c>
      <c r="I69" s="256"/>
    </row>
    <row r="70" spans="3:9" x14ac:dyDescent="0.25">
      <c r="C70" s="47">
        <v>21</v>
      </c>
      <c r="D70" s="35" t="s">
        <v>56</v>
      </c>
      <c r="E70" s="35">
        <f>54000+354600</f>
        <v>408600</v>
      </c>
      <c r="F70" s="36"/>
      <c r="G70" s="36"/>
      <c r="H70" s="36"/>
      <c r="I70" s="256"/>
    </row>
    <row r="71" spans="3:9" x14ac:dyDescent="0.25">
      <c r="C71" s="47">
        <v>21</v>
      </c>
      <c r="D71" s="35" t="s">
        <v>57</v>
      </c>
      <c r="E71" s="35">
        <f>96000+114000</f>
        <v>210000</v>
      </c>
      <c r="F71" s="36"/>
      <c r="G71" s="36"/>
      <c r="H71" s="36"/>
      <c r="I71" s="256"/>
    </row>
    <row r="72" spans="3:9" x14ac:dyDescent="0.25">
      <c r="C72" s="37" t="s">
        <v>58</v>
      </c>
      <c r="D72" s="38"/>
      <c r="E72" s="38">
        <f>SUM(E70:E71)</f>
        <v>618600</v>
      </c>
      <c r="F72" s="38">
        <f>SUM(F70:F71)</f>
        <v>0</v>
      </c>
      <c r="G72" s="39">
        <f>+'EGRESOS '!K389</f>
        <v>323790</v>
      </c>
      <c r="H72" s="39">
        <f>+H69+E72-G72</f>
        <v>1792746</v>
      </c>
      <c r="I72" s="256"/>
    </row>
    <row r="73" spans="3:9" x14ac:dyDescent="0.25">
      <c r="C73" s="50">
        <v>22</v>
      </c>
      <c r="D73" s="35" t="s">
        <v>56</v>
      </c>
      <c r="E73" s="35">
        <f>137500+126000</f>
        <v>263500</v>
      </c>
      <c r="F73" s="36"/>
      <c r="G73" s="36"/>
      <c r="H73" s="36"/>
      <c r="I73" s="256"/>
    </row>
    <row r="74" spans="3:9" x14ac:dyDescent="0.25">
      <c r="C74" s="50">
        <v>22</v>
      </c>
      <c r="D74" s="35" t="s">
        <v>57</v>
      </c>
      <c r="E74" s="35">
        <f>28000+226500</f>
        <v>254500</v>
      </c>
      <c r="F74" s="36"/>
      <c r="G74" s="36"/>
      <c r="H74" s="36"/>
      <c r="I74" s="256"/>
    </row>
    <row r="75" spans="3:9" x14ac:dyDescent="0.25">
      <c r="C75" s="37" t="s">
        <v>58</v>
      </c>
      <c r="D75" s="38"/>
      <c r="E75" s="38">
        <f>SUM(E73:E74)</f>
        <v>518000</v>
      </c>
      <c r="F75" s="38">
        <f>SUM(F73:F74)</f>
        <v>0</v>
      </c>
      <c r="G75" s="39">
        <f>+'EGRESOS '!K408</f>
        <v>320037</v>
      </c>
      <c r="H75" s="39">
        <f>+H72+E75-G75</f>
        <v>1990709</v>
      </c>
      <c r="I75" s="256"/>
    </row>
    <row r="76" spans="3:9" x14ac:dyDescent="0.25">
      <c r="C76" s="46">
        <v>23</v>
      </c>
      <c r="D76" s="35" t="s">
        <v>56</v>
      </c>
      <c r="E76" s="35">
        <f>178500+381300</f>
        <v>559800</v>
      </c>
      <c r="F76" s="36"/>
      <c r="G76" s="36"/>
      <c r="H76" s="36"/>
      <c r="I76" s="256"/>
    </row>
    <row r="77" spans="3:9" x14ac:dyDescent="0.25">
      <c r="C77" s="46">
        <v>23</v>
      </c>
      <c r="D77" s="35" t="s">
        <v>57</v>
      </c>
      <c r="E77" s="35">
        <f>46000+202000</f>
        <v>248000</v>
      </c>
      <c r="F77" s="36"/>
      <c r="G77" s="36"/>
      <c r="H77" s="36"/>
      <c r="I77" s="256"/>
    </row>
    <row r="78" spans="3:9" x14ac:dyDescent="0.25">
      <c r="C78" s="37" t="s">
        <v>58</v>
      </c>
      <c r="D78" s="38"/>
      <c r="E78" s="38">
        <f>SUM(E76:E77)</f>
        <v>807800</v>
      </c>
      <c r="F78" s="38">
        <f>SUM(F76:F77)</f>
        <v>0</v>
      </c>
      <c r="G78" s="39">
        <f>+'EGRESOS '!K424</f>
        <v>272010</v>
      </c>
      <c r="H78" s="39">
        <f>+H75+E78-G78</f>
        <v>2526499</v>
      </c>
      <c r="I78" s="256"/>
    </row>
    <row r="79" spans="3:9" x14ac:dyDescent="0.25">
      <c r="C79" s="49">
        <v>24</v>
      </c>
      <c r="D79" s="35" t="s">
        <v>56</v>
      </c>
      <c r="E79" s="35">
        <f>275400+252000</f>
        <v>527400</v>
      </c>
      <c r="F79" s="36"/>
      <c r="G79" s="36"/>
      <c r="H79" s="36"/>
      <c r="I79" s="256"/>
    </row>
    <row r="80" spans="3:9" x14ac:dyDescent="0.25">
      <c r="C80" s="49">
        <v>24</v>
      </c>
      <c r="D80" s="35" t="s">
        <v>57</v>
      </c>
      <c r="E80" s="35">
        <v>133000</v>
      </c>
      <c r="F80" s="36"/>
      <c r="G80" s="36"/>
      <c r="H80" s="36"/>
      <c r="I80" s="256"/>
    </row>
    <row r="81" spans="3:9" x14ac:dyDescent="0.25">
      <c r="C81" s="37" t="s">
        <v>58</v>
      </c>
      <c r="D81" s="38"/>
      <c r="E81" s="38">
        <f>SUM(E79:E80)</f>
        <v>660400</v>
      </c>
      <c r="F81" s="38">
        <f>SUM(F79:F80)</f>
        <v>0</v>
      </c>
      <c r="G81" s="39">
        <f>+'EGRESOS '!K441</f>
        <v>540681</v>
      </c>
      <c r="H81" s="39">
        <f>+H78+E81-G81</f>
        <v>2646218</v>
      </c>
      <c r="I81" s="256"/>
    </row>
    <row r="82" spans="3:9" x14ac:dyDescent="0.25">
      <c r="C82" s="51">
        <v>25</v>
      </c>
      <c r="D82" s="35" t="s">
        <v>56</v>
      </c>
      <c r="E82" s="35">
        <v>494900</v>
      </c>
      <c r="F82" s="36"/>
      <c r="G82" s="36"/>
      <c r="H82" s="36"/>
      <c r="I82" s="256"/>
    </row>
    <row r="83" spans="3:9" x14ac:dyDescent="0.25">
      <c r="C83" s="51">
        <v>25</v>
      </c>
      <c r="D83" s="35" t="s">
        <v>57</v>
      </c>
      <c r="E83" s="35">
        <v>262000</v>
      </c>
      <c r="F83" s="36"/>
      <c r="G83" s="36"/>
      <c r="H83" s="36"/>
      <c r="I83" s="256"/>
    </row>
    <row r="84" spans="3:9" x14ac:dyDescent="0.25">
      <c r="C84" s="37" t="s">
        <v>58</v>
      </c>
      <c r="D84" s="38"/>
      <c r="E84" s="38">
        <f>SUM(E82:E83)</f>
        <v>756900</v>
      </c>
      <c r="F84" s="38">
        <f>SUM(F82:F83)</f>
        <v>0</v>
      </c>
      <c r="G84" s="39">
        <f>+'EGRESOS '!K458</f>
        <v>962413</v>
      </c>
      <c r="H84" s="39">
        <f>+H81+E84-G84</f>
        <v>2440705</v>
      </c>
      <c r="I84" s="256"/>
    </row>
    <row r="85" spans="3:9" x14ac:dyDescent="0.25">
      <c r="C85" s="46">
        <v>26</v>
      </c>
      <c r="D85" s="35" t="s">
        <v>56</v>
      </c>
      <c r="E85" s="35">
        <f>214000+314500</f>
        <v>528500</v>
      </c>
      <c r="F85" s="36"/>
      <c r="G85" s="36"/>
      <c r="H85" s="36"/>
      <c r="I85" s="256"/>
    </row>
    <row r="86" spans="3:9" x14ac:dyDescent="0.25">
      <c r="C86" s="46">
        <v>26</v>
      </c>
      <c r="D86" s="35" t="s">
        <v>57</v>
      </c>
      <c r="E86" s="35">
        <f>90000+48000</f>
        <v>138000</v>
      </c>
      <c r="F86" s="36"/>
      <c r="G86" s="36"/>
      <c r="H86" s="36"/>
      <c r="I86" s="256"/>
    </row>
    <row r="87" spans="3:9" x14ac:dyDescent="0.25">
      <c r="C87" s="37" t="s">
        <v>58</v>
      </c>
      <c r="D87" s="38"/>
      <c r="E87" s="38">
        <f>SUM(E85:E86)</f>
        <v>666500</v>
      </c>
      <c r="F87" s="38">
        <f>SUM(F85:F86)</f>
        <v>0</v>
      </c>
      <c r="G87" s="39">
        <f>+'EGRESOS '!K475</f>
        <v>507612</v>
      </c>
      <c r="H87" s="39">
        <f>+H84+E87-G87</f>
        <v>2599593</v>
      </c>
      <c r="I87" s="256"/>
    </row>
    <row r="88" spans="3:9" x14ac:dyDescent="0.25">
      <c r="C88" s="50">
        <v>27</v>
      </c>
      <c r="D88" s="35" t="s">
        <v>56</v>
      </c>
      <c r="E88" s="35">
        <v>638000</v>
      </c>
      <c r="F88" s="36"/>
      <c r="G88" s="36"/>
      <c r="H88" s="36"/>
      <c r="I88" s="257" t="s">
        <v>205</v>
      </c>
    </row>
    <row r="89" spans="3:9" x14ac:dyDescent="0.25">
      <c r="C89" s="50">
        <v>27</v>
      </c>
      <c r="D89" s="35" t="s">
        <v>57</v>
      </c>
      <c r="E89" s="35">
        <v>221000</v>
      </c>
      <c r="F89" s="36"/>
      <c r="G89" s="36"/>
      <c r="H89" s="36"/>
      <c r="I89" s="257"/>
    </row>
    <row r="90" spans="3:9" x14ac:dyDescent="0.25">
      <c r="C90" s="37" t="s">
        <v>58</v>
      </c>
      <c r="D90" s="38"/>
      <c r="E90" s="38">
        <f>SUM(E88:E89)</f>
        <v>859000</v>
      </c>
      <c r="F90" s="38">
        <f>SUM(F88:F89)</f>
        <v>0</v>
      </c>
      <c r="G90" s="39">
        <f>+'EGRESOS '!K492</f>
        <v>500590</v>
      </c>
      <c r="H90" s="39">
        <f>+H87+E90-G90</f>
        <v>2958003</v>
      </c>
      <c r="I90" s="257"/>
    </row>
    <row r="91" spans="3:9" x14ac:dyDescent="0.25">
      <c r="C91" s="52">
        <v>28</v>
      </c>
      <c r="D91" s="35" t="s">
        <v>56</v>
      </c>
      <c r="E91" s="35">
        <f>50000+143000</f>
        <v>193000</v>
      </c>
      <c r="F91" s="36"/>
      <c r="G91" s="36"/>
      <c r="H91" s="36"/>
      <c r="I91" s="256"/>
    </row>
    <row r="92" spans="3:9" x14ac:dyDescent="0.25">
      <c r="C92" s="52">
        <v>28</v>
      </c>
      <c r="D92" s="35" t="s">
        <v>57</v>
      </c>
      <c r="E92" s="35">
        <f>60000+88000</f>
        <v>148000</v>
      </c>
      <c r="F92" s="36"/>
      <c r="G92" s="36"/>
      <c r="H92" s="36"/>
      <c r="I92" s="256"/>
    </row>
    <row r="93" spans="3:9" x14ac:dyDescent="0.25">
      <c r="C93" s="37" t="s">
        <v>58</v>
      </c>
      <c r="D93" s="38"/>
      <c r="E93" s="38">
        <f>SUM(E91:E92)</f>
        <v>341000</v>
      </c>
      <c r="F93" s="38">
        <f>SUM(F91:F92)</f>
        <v>0</v>
      </c>
      <c r="G93" s="39">
        <f>+'EGRESOS '!K509</f>
        <v>561972</v>
      </c>
      <c r="H93" s="39">
        <f>+H90+E93-G93</f>
        <v>2737031</v>
      </c>
      <c r="I93" s="256"/>
    </row>
    <row r="94" spans="3:9" x14ac:dyDescent="0.25">
      <c r="C94" s="53">
        <v>29</v>
      </c>
      <c r="D94" s="35" t="s">
        <v>56</v>
      </c>
      <c r="E94" s="35">
        <f>139000+293500</f>
        <v>432500</v>
      </c>
      <c r="F94" s="36"/>
      <c r="G94" s="36"/>
      <c r="H94" s="36"/>
      <c r="I94" s="256"/>
    </row>
    <row r="95" spans="3:9" x14ac:dyDescent="0.25">
      <c r="C95" s="53">
        <v>29</v>
      </c>
      <c r="D95" s="35" t="s">
        <v>57</v>
      </c>
      <c r="E95" s="35">
        <f>21500+107000</f>
        <v>128500</v>
      </c>
      <c r="F95" s="36"/>
      <c r="G95" s="36"/>
      <c r="H95" s="36"/>
      <c r="I95" s="256"/>
    </row>
    <row r="96" spans="3:9" x14ac:dyDescent="0.25">
      <c r="C96" s="37" t="s">
        <v>58</v>
      </c>
      <c r="D96" s="38"/>
      <c r="E96" s="38">
        <f>SUM(E94:E95)</f>
        <v>561000</v>
      </c>
      <c r="F96" s="38">
        <f>SUM(F94:F95)</f>
        <v>0</v>
      </c>
      <c r="G96" s="39">
        <f>+'EGRESOS '!K526</f>
        <v>267614</v>
      </c>
      <c r="H96" s="39">
        <f>+H93+E96-G96</f>
        <v>3030417</v>
      </c>
      <c r="I96" s="256"/>
    </row>
    <row r="97" spans="3:9" x14ac:dyDescent="0.25">
      <c r="C97" s="54">
        <v>30</v>
      </c>
      <c r="D97" s="35" t="s">
        <v>56</v>
      </c>
      <c r="E97" s="35">
        <f>49000+314000</f>
        <v>363000</v>
      </c>
      <c r="F97" s="36"/>
      <c r="G97" s="36"/>
      <c r="H97" s="36"/>
      <c r="I97" s="256"/>
    </row>
    <row r="98" spans="3:9" x14ac:dyDescent="0.25">
      <c r="C98" s="54">
        <v>30</v>
      </c>
      <c r="D98" s="35" t="s">
        <v>57</v>
      </c>
      <c r="E98" s="35">
        <f>255000</f>
        <v>255000</v>
      </c>
      <c r="F98" s="36"/>
      <c r="G98" s="36"/>
      <c r="H98" s="36"/>
      <c r="I98" s="256"/>
    </row>
    <row r="99" spans="3:9" x14ac:dyDescent="0.25">
      <c r="C99" s="37" t="s">
        <v>58</v>
      </c>
      <c r="D99" s="38"/>
      <c r="E99" s="38">
        <f>SUM(E97:E98)</f>
        <v>618000</v>
      </c>
      <c r="F99" s="38">
        <f>SUM(F97:F98)</f>
        <v>0</v>
      </c>
      <c r="G99" s="39">
        <f>+'EGRESOS '!K543</f>
        <v>326172</v>
      </c>
      <c r="H99" s="39">
        <f>+H96+E99-G99</f>
        <v>3322245</v>
      </c>
      <c r="I99" s="256"/>
    </row>
    <row r="100" spans="3:9" x14ac:dyDescent="0.25">
      <c r="C100" s="46">
        <v>31</v>
      </c>
      <c r="D100" s="35" t="s">
        <v>56</v>
      </c>
      <c r="E100" s="35">
        <f>270000+504000</f>
        <v>774000</v>
      </c>
      <c r="F100" s="36"/>
      <c r="G100" s="36"/>
      <c r="H100" s="36"/>
      <c r="I100" s="256"/>
    </row>
    <row r="101" spans="3:9" x14ac:dyDescent="0.25">
      <c r="C101" s="46">
        <v>31</v>
      </c>
      <c r="D101" s="35" t="s">
        <v>57</v>
      </c>
      <c r="E101" s="35">
        <v>93000</v>
      </c>
      <c r="F101" s="36"/>
      <c r="G101" s="36"/>
      <c r="H101" s="36"/>
      <c r="I101" s="256"/>
    </row>
    <row r="102" spans="3:9" x14ac:dyDescent="0.25">
      <c r="C102" s="37" t="s">
        <v>58</v>
      </c>
      <c r="D102" s="38"/>
      <c r="E102" s="38">
        <f>SUM(E100:E101)</f>
        <v>867000</v>
      </c>
      <c r="F102" s="38">
        <f>SUM(F100:F101)</f>
        <v>0</v>
      </c>
      <c r="G102" s="39">
        <f>+'EGRESOS '!K560</f>
        <v>396124</v>
      </c>
      <c r="H102" s="39">
        <f>+H99+E102-G102</f>
        <v>3793121</v>
      </c>
      <c r="I102" s="256"/>
    </row>
    <row r="103" spans="3:9" ht="15.75" thickBot="1" x14ac:dyDescent="0.3">
      <c r="C103" s="254" t="s">
        <v>12</v>
      </c>
      <c r="D103" s="255"/>
      <c r="E103" s="76">
        <f>+E102+E99+E96+E93+E90+E87+E84+E81+E78+E75+E72+E69+E66+E63+E60+E57+E54+E51+E48+E45+E42+E39+E36+E33+E30+E27+E24+E21+E18+E15+E12</f>
        <v>20159700</v>
      </c>
      <c r="F103" s="76">
        <f>+F102+F99+F96+F93+F90+F87+F84+F81+F78+F75+F72+F69+F66+F63+F60+F57+F54+F51+F48+F45+F42+F39+F36+F33+F30+F27+F24+F21+F18+F15+F12</f>
        <v>0</v>
      </c>
      <c r="G103" s="77">
        <f>+G102+G99+G96+G93+G90+G87+G84+G81+G78+G75+G72+G69+G66+G63+G60+G57+G54+G51+G48+G45+G42+G39+G36+G33+G30+G27+G24+G21+G18+G15+G12</f>
        <v>16366579</v>
      </c>
      <c r="H103" s="77">
        <f>+E103-G103</f>
        <v>3793121</v>
      </c>
      <c r="I103" s="78"/>
    </row>
  </sheetData>
  <mergeCells count="36">
    <mergeCell ref="I94:I96"/>
    <mergeCell ref="I97:I99"/>
    <mergeCell ref="I64:I66"/>
    <mergeCell ref="I67:I69"/>
    <mergeCell ref="I70:I72"/>
    <mergeCell ref="I73:I75"/>
    <mergeCell ref="I76:I78"/>
    <mergeCell ref="C6:I6"/>
    <mergeCell ref="I82:I84"/>
    <mergeCell ref="I85:I87"/>
    <mergeCell ref="I88:I90"/>
    <mergeCell ref="I91:I93"/>
    <mergeCell ref="I52:I54"/>
    <mergeCell ref="I40:I42"/>
    <mergeCell ref="I79:I81"/>
    <mergeCell ref="I46:I48"/>
    <mergeCell ref="I49:I51"/>
    <mergeCell ref="I55:I57"/>
    <mergeCell ref="I58:I60"/>
    <mergeCell ref="I61:I63"/>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22"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3"/>
      <c r="E1" s="63"/>
      <c r="F1" s="64"/>
    </row>
    <row r="2" spans="1:31" ht="18.75" x14ac:dyDescent="0.3">
      <c r="C2" s="251" t="s">
        <v>0</v>
      </c>
      <c r="D2" s="252"/>
      <c r="E2" s="252"/>
      <c r="F2" s="253"/>
      <c r="R2" s="103">
        <v>100000</v>
      </c>
    </row>
    <row r="3" spans="1:31" ht="18.75" x14ac:dyDescent="0.3">
      <c r="C3" s="251" t="s">
        <v>48</v>
      </c>
      <c r="D3" s="252"/>
      <c r="E3" s="252"/>
      <c r="F3" s="253"/>
      <c r="R3" s="103">
        <v>300000</v>
      </c>
    </row>
    <row r="4" spans="1:31" ht="18.75" x14ac:dyDescent="0.3">
      <c r="C4" s="251" t="s">
        <v>74</v>
      </c>
      <c r="D4" s="252"/>
      <c r="E4" s="252"/>
      <c r="F4" s="253"/>
      <c r="R4" s="103">
        <v>400000</v>
      </c>
    </row>
    <row r="5" spans="1:31" ht="18.75" x14ac:dyDescent="0.3">
      <c r="C5" s="251"/>
      <c r="D5" s="252"/>
      <c r="E5" s="252"/>
      <c r="F5" s="253"/>
      <c r="R5" s="103">
        <v>500000</v>
      </c>
    </row>
    <row r="6" spans="1:31" x14ac:dyDescent="0.25">
      <c r="C6" s="65"/>
      <c r="D6" s="66"/>
      <c r="E6" s="66">
        <f>+'EGRESOS '!G7</f>
        <v>0</v>
      </c>
      <c r="F6" s="67"/>
      <c r="R6" s="103">
        <v>600000</v>
      </c>
    </row>
    <row r="7" spans="1:31" s="59" customFormat="1" x14ac:dyDescent="0.25">
      <c r="A7" s="58"/>
      <c r="B7" s="58"/>
      <c r="C7" s="25" t="s">
        <v>3</v>
      </c>
      <c r="D7" s="25" t="s">
        <v>49</v>
      </c>
      <c r="E7" s="25" t="s">
        <v>75</v>
      </c>
      <c r="F7" s="25" t="s">
        <v>54</v>
      </c>
      <c r="G7" s="58"/>
      <c r="H7" s="58"/>
      <c r="I7" s="58"/>
      <c r="J7" s="58"/>
      <c r="K7" s="58"/>
      <c r="L7" s="58"/>
      <c r="M7" s="58"/>
      <c r="N7" s="58"/>
      <c r="O7" s="58"/>
      <c r="P7" s="58"/>
      <c r="Q7" s="58"/>
      <c r="R7" s="103">
        <v>700000</v>
      </c>
      <c r="S7" s="58"/>
      <c r="T7" s="58"/>
      <c r="U7" s="58"/>
      <c r="V7" s="58"/>
      <c r="W7" s="58"/>
      <c r="X7" s="58"/>
      <c r="Y7" s="58"/>
      <c r="Z7" s="58"/>
      <c r="AA7" s="58"/>
      <c r="AB7" s="58"/>
      <c r="AC7" s="58"/>
      <c r="AD7" s="58"/>
      <c r="AE7" s="58"/>
    </row>
    <row r="8" spans="1:31" x14ac:dyDescent="0.25">
      <c r="C8" s="61">
        <v>1</v>
      </c>
      <c r="D8" s="62">
        <f>+VENTAS!E12</f>
        <v>609500</v>
      </c>
      <c r="E8" s="62">
        <f>+VENTAS!G12</f>
        <v>446866</v>
      </c>
      <c r="F8" s="62">
        <f>+D8-E8</f>
        <v>162634</v>
      </c>
      <c r="R8" s="103">
        <v>800000</v>
      </c>
    </row>
    <row r="9" spans="1:31" x14ac:dyDescent="0.25">
      <c r="C9" s="61">
        <v>2</v>
      </c>
      <c r="D9" s="62">
        <f>+VENTAS!E15</f>
        <v>841200</v>
      </c>
      <c r="E9" s="62">
        <f>+VENTAS!G15</f>
        <v>346490</v>
      </c>
      <c r="F9" s="62">
        <f>+F8+D9-E9</f>
        <v>657344</v>
      </c>
      <c r="R9" s="103">
        <v>900000</v>
      </c>
    </row>
    <row r="10" spans="1:31" x14ac:dyDescent="0.25">
      <c r="C10" s="61">
        <v>3</v>
      </c>
      <c r="D10" s="62">
        <f>+VENTAS!E18</f>
        <v>913000</v>
      </c>
      <c r="E10" s="62">
        <f>+VENTAS!G18</f>
        <v>595160</v>
      </c>
      <c r="F10" s="62">
        <f>+F9+D10-E10</f>
        <v>975184</v>
      </c>
      <c r="R10" s="103">
        <v>1000000</v>
      </c>
    </row>
    <row r="11" spans="1:31" x14ac:dyDescent="0.25">
      <c r="C11" s="61">
        <v>4</v>
      </c>
      <c r="D11" s="62">
        <f>+VENTAS!E21</f>
        <v>944200</v>
      </c>
      <c r="E11" s="62">
        <f>+VENTAS!G21</f>
        <v>456456</v>
      </c>
      <c r="F11" s="62">
        <f t="shared" ref="F11:F37" si="0">+F10+D11-E11</f>
        <v>1462928</v>
      </c>
      <c r="R11" s="103">
        <v>1100000</v>
      </c>
    </row>
    <row r="12" spans="1:31" x14ac:dyDescent="0.25">
      <c r="C12" s="61">
        <v>5</v>
      </c>
      <c r="D12" s="62">
        <f>+VENTAS!E24</f>
        <v>903000</v>
      </c>
      <c r="E12" s="62">
        <f>+VENTAS!G24</f>
        <v>525100</v>
      </c>
      <c r="F12" s="62">
        <f t="shared" si="0"/>
        <v>1840828</v>
      </c>
      <c r="R12" s="103">
        <v>1200000</v>
      </c>
    </row>
    <row r="13" spans="1:31" x14ac:dyDescent="0.25">
      <c r="C13" s="61">
        <v>6</v>
      </c>
      <c r="D13" s="62">
        <f>+VENTAS!E27</f>
        <v>286700</v>
      </c>
      <c r="E13" s="62">
        <f>+VENTAS!G27</f>
        <v>787617</v>
      </c>
      <c r="F13" s="62">
        <f t="shared" si="0"/>
        <v>1339911</v>
      </c>
      <c r="R13" s="103">
        <v>1300000</v>
      </c>
    </row>
    <row r="14" spans="1:31" x14ac:dyDescent="0.25">
      <c r="C14" s="61">
        <v>7</v>
      </c>
      <c r="D14" s="62">
        <f>+VENTAS!E30</f>
        <v>619000</v>
      </c>
      <c r="E14" s="62">
        <f>+VENTAS!G30</f>
        <v>170325</v>
      </c>
      <c r="F14" s="62">
        <f t="shared" si="0"/>
        <v>1788586</v>
      </c>
      <c r="R14" s="103">
        <v>1400000</v>
      </c>
    </row>
    <row r="15" spans="1:31" x14ac:dyDescent="0.25">
      <c r="C15" s="61">
        <v>8</v>
      </c>
      <c r="D15" s="62">
        <f>+VENTAS!E33</f>
        <v>552000</v>
      </c>
      <c r="E15" s="62">
        <f>+VENTAS!G33</f>
        <v>2594022</v>
      </c>
      <c r="F15" s="62">
        <f t="shared" si="0"/>
        <v>-253436</v>
      </c>
      <c r="R15" s="104">
        <v>1500000</v>
      </c>
    </row>
    <row r="16" spans="1:31" x14ac:dyDescent="0.25">
      <c r="C16" s="61">
        <v>9</v>
      </c>
      <c r="D16" s="62">
        <f>+VENTAS!E36</f>
        <v>727500</v>
      </c>
      <c r="E16" s="62">
        <f>+VENTAS!G36</f>
        <v>396358</v>
      </c>
      <c r="F16" s="62">
        <f t="shared" si="0"/>
        <v>77706</v>
      </c>
      <c r="R16" s="105">
        <v>0</v>
      </c>
    </row>
    <row r="17" spans="3:6" x14ac:dyDescent="0.25">
      <c r="C17" s="61">
        <v>10</v>
      </c>
      <c r="D17" s="62">
        <f>+VENTAS!E39</f>
        <v>763000</v>
      </c>
      <c r="E17" s="62">
        <f>+VENTAS!G39</f>
        <v>332880</v>
      </c>
      <c r="F17" s="62">
        <f t="shared" si="0"/>
        <v>507826</v>
      </c>
    </row>
    <row r="18" spans="3:6" x14ac:dyDescent="0.25">
      <c r="C18" s="61">
        <v>11</v>
      </c>
      <c r="D18" s="62">
        <f>+VENTAS!E42</f>
        <v>1050000</v>
      </c>
      <c r="E18" s="62">
        <f>+VENTAS!G42</f>
        <v>652308</v>
      </c>
      <c r="F18" s="62">
        <f t="shared" si="0"/>
        <v>905518</v>
      </c>
    </row>
    <row r="19" spans="3:6" x14ac:dyDescent="0.25">
      <c r="C19" s="61">
        <v>12</v>
      </c>
      <c r="D19" s="62">
        <f>+VENTAS!E45</f>
        <v>678500</v>
      </c>
      <c r="E19" s="62">
        <f>+VENTAS!G45</f>
        <v>861644</v>
      </c>
      <c r="F19" s="62">
        <f t="shared" si="0"/>
        <v>722374</v>
      </c>
    </row>
    <row r="20" spans="3:6" x14ac:dyDescent="0.25">
      <c r="C20" s="61">
        <v>13</v>
      </c>
      <c r="D20" s="62">
        <f>+VENTAS!E48</f>
        <v>426800</v>
      </c>
      <c r="E20" s="62">
        <f>+VENTAS!G48</f>
        <v>711097</v>
      </c>
      <c r="F20" s="62">
        <f t="shared" si="0"/>
        <v>438077</v>
      </c>
    </row>
    <row r="21" spans="3:6" x14ac:dyDescent="0.25">
      <c r="C21" s="61">
        <v>14</v>
      </c>
      <c r="D21" s="62">
        <f>+VENTAS!E51</f>
        <v>468500</v>
      </c>
      <c r="E21" s="62">
        <f>+VENTAS!G51</f>
        <v>483836</v>
      </c>
      <c r="F21" s="62">
        <f t="shared" si="0"/>
        <v>422741</v>
      </c>
    </row>
    <row r="22" spans="3:6" x14ac:dyDescent="0.25">
      <c r="C22" s="61">
        <v>15</v>
      </c>
      <c r="D22" s="62">
        <f>+VENTAS!E54</f>
        <v>606700</v>
      </c>
      <c r="E22" s="62">
        <f>+VENTAS!G54</f>
        <v>216500</v>
      </c>
      <c r="F22" s="62">
        <f t="shared" si="0"/>
        <v>812941</v>
      </c>
    </row>
    <row r="23" spans="3:6" x14ac:dyDescent="0.25">
      <c r="C23" s="61">
        <v>16</v>
      </c>
      <c r="D23" s="62">
        <f>+VENTAS!E57</f>
        <v>278500</v>
      </c>
      <c r="E23" s="62">
        <f>+VENTAS!G57</f>
        <v>299070</v>
      </c>
      <c r="F23" s="62">
        <f t="shared" si="0"/>
        <v>792371</v>
      </c>
    </row>
    <row r="24" spans="3:6" x14ac:dyDescent="0.25">
      <c r="C24" s="61">
        <v>17</v>
      </c>
      <c r="D24" s="62">
        <f>+VENTAS!E60</f>
        <v>396000</v>
      </c>
      <c r="E24" s="62">
        <f>+VENTAS!G60</f>
        <v>219270</v>
      </c>
      <c r="F24" s="62">
        <f t="shared" si="0"/>
        <v>969101</v>
      </c>
    </row>
    <row r="25" spans="3:6" x14ac:dyDescent="0.25">
      <c r="C25" s="61">
        <v>18</v>
      </c>
      <c r="D25" s="62">
        <f>+VENTAS!E63</f>
        <v>1101900</v>
      </c>
      <c r="E25" s="62">
        <f>+VENTAS!G63</f>
        <v>347810</v>
      </c>
      <c r="F25" s="62">
        <f t="shared" si="0"/>
        <v>1723191</v>
      </c>
    </row>
    <row r="26" spans="3:6" x14ac:dyDescent="0.25">
      <c r="C26" s="61">
        <v>19</v>
      </c>
      <c r="D26" s="62">
        <f>+VENTAS!E66</f>
        <v>314500</v>
      </c>
      <c r="E26" s="62">
        <f>+VENTAS!G66</f>
        <v>461691</v>
      </c>
      <c r="F26" s="62">
        <f t="shared" si="0"/>
        <v>1576000</v>
      </c>
    </row>
    <row r="27" spans="3:6" x14ac:dyDescent="0.25">
      <c r="C27" s="61">
        <v>20</v>
      </c>
      <c r="D27" s="62">
        <f>+VENTAS!E69</f>
        <v>405000</v>
      </c>
      <c r="E27" s="62">
        <f>+VENTAS!G69</f>
        <v>483064</v>
      </c>
      <c r="F27" s="62">
        <f t="shared" si="0"/>
        <v>1497936</v>
      </c>
    </row>
    <row r="28" spans="3:6" x14ac:dyDescent="0.25">
      <c r="C28" s="61">
        <v>21</v>
      </c>
      <c r="D28" s="62">
        <f>+VENTAS!E72</f>
        <v>618600</v>
      </c>
      <c r="E28" s="62">
        <f>+VENTAS!G72</f>
        <v>323790</v>
      </c>
      <c r="F28" s="62">
        <f t="shared" si="0"/>
        <v>1792746</v>
      </c>
    </row>
    <row r="29" spans="3:6" x14ac:dyDescent="0.25">
      <c r="C29" s="61">
        <v>22</v>
      </c>
      <c r="D29" s="62">
        <f>+VENTAS!E75</f>
        <v>518000</v>
      </c>
      <c r="E29" s="62">
        <f>+VENTAS!G75</f>
        <v>320037</v>
      </c>
      <c r="F29" s="62">
        <f t="shared" si="0"/>
        <v>1990709</v>
      </c>
    </row>
    <row r="30" spans="3:6" x14ac:dyDescent="0.25">
      <c r="C30" s="61">
        <v>23</v>
      </c>
      <c r="D30" s="62">
        <f>+VENTAS!E78</f>
        <v>807800</v>
      </c>
      <c r="E30" s="62">
        <f>+VENTAS!G78</f>
        <v>272010</v>
      </c>
      <c r="F30" s="62">
        <f t="shared" si="0"/>
        <v>2526499</v>
      </c>
    </row>
    <row r="31" spans="3:6" x14ac:dyDescent="0.25">
      <c r="C31" s="61">
        <v>24</v>
      </c>
      <c r="D31" s="62">
        <f>+VENTAS!E81</f>
        <v>660400</v>
      </c>
      <c r="E31" s="62">
        <f>+VENTAS!G81</f>
        <v>540681</v>
      </c>
      <c r="F31" s="62">
        <f t="shared" si="0"/>
        <v>2646218</v>
      </c>
    </row>
    <row r="32" spans="3:6" x14ac:dyDescent="0.25">
      <c r="C32" s="61">
        <v>25</v>
      </c>
      <c r="D32" s="62">
        <f>+VENTAS!E84</f>
        <v>756900</v>
      </c>
      <c r="E32" s="62">
        <f>+VENTAS!G84</f>
        <v>962413</v>
      </c>
      <c r="F32" s="62">
        <f t="shared" si="0"/>
        <v>2440705</v>
      </c>
    </row>
    <row r="33" spans="1:31" x14ac:dyDescent="0.25">
      <c r="C33" s="61">
        <v>26</v>
      </c>
      <c r="D33" s="62">
        <f>+VENTAS!E87</f>
        <v>666500</v>
      </c>
      <c r="E33" s="62">
        <f>+VENTAS!G87</f>
        <v>507612</v>
      </c>
      <c r="F33" s="62">
        <f t="shared" si="0"/>
        <v>2599593</v>
      </c>
    </row>
    <row r="34" spans="1:31" x14ac:dyDescent="0.25">
      <c r="C34" s="61">
        <v>27</v>
      </c>
      <c r="D34" s="62">
        <f>+VENTAS!E90</f>
        <v>859000</v>
      </c>
      <c r="E34" s="62">
        <f>+VENTAS!G90</f>
        <v>500590</v>
      </c>
      <c r="F34" s="62">
        <f t="shared" si="0"/>
        <v>2958003</v>
      </c>
    </row>
    <row r="35" spans="1:31" x14ac:dyDescent="0.25">
      <c r="C35" s="61">
        <v>28</v>
      </c>
      <c r="D35" s="62">
        <f>+VENTAS!E93</f>
        <v>341000</v>
      </c>
      <c r="E35" s="62">
        <f>+VENTAS!G93</f>
        <v>561972</v>
      </c>
      <c r="F35" s="62">
        <f t="shared" si="0"/>
        <v>2737031</v>
      </c>
    </row>
    <row r="36" spans="1:31" x14ac:dyDescent="0.25">
      <c r="C36" s="61">
        <v>29</v>
      </c>
      <c r="D36" s="62">
        <f>+VENTAS!E96</f>
        <v>561000</v>
      </c>
      <c r="E36" s="62">
        <f>+VENTAS!G96</f>
        <v>267614</v>
      </c>
      <c r="F36" s="62">
        <f t="shared" si="0"/>
        <v>3030417</v>
      </c>
    </row>
    <row r="37" spans="1:31" x14ac:dyDescent="0.25">
      <c r="C37" s="61">
        <v>30</v>
      </c>
      <c r="D37" s="62">
        <f>+VENTAS!E99</f>
        <v>618000</v>
      </c>
      <c r="E37" s="62">
        <f>+VENTAS!G99</f>
        <v>326172</v>
      </c>
      <c r="F37" s="62">
        <f t="shared" si="0"/>
        <v>3322245</v>
      </c>
    </row>
    <row r="38" spans="1:31" x14ac:dyDescent="0.25">
      <c r="C38" s="61">
        <v>31</v>
      </c>
      <c r="D38" s="62">
        <f>+VENTAS!E102</f>
        <v>867000</v>
      </c>
      <c r="E38" s="62">
        <f>+VENTAS!G102</f>
        <v>396124</v>
      </c>
      <c r="F38" s="62">
        <f>+F37+D38-E38</f>
        <v>3793121</v>
      </c>
    </row>
    <row r="39" spans="1:31" s="59" customFormat="1" x14ac:dyDescent="0.25">
      <c r="A39" s="58"/>
      <c r="B39" s="58"/>
      <c r="C39" s="25" t="s">
        <v>58</v>
      </c>
      <c r="D39" s="79">
        <f>SUM(D8:D38)</f>
        <v>20159700</v>
      </c>
      <c r="E39" s="79">
        <f>SUM(E8:E38)</f>
        <v>16366579</v>
      </c>
      <c r="F39" s="79">
        <f>+F37+D38-E38</f>
        <v>3793121</v>
      </c>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167" zoomScaleNormal="100" workbookViewId="0">
      <selection activeCell="D409" sqref="D409"/>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20" t="s">
        <v>3</v>
      </c>
      <c r="B2" s="120" t="s">
        <v>150</v>
      </c>
      <c r="C2" s="120" t="s">
        <v>151</v>
      </c>
      <c r="D2" s="120" t="s">
        <v>165</v>
      </c>
      <c r="H2" s="119" t="s">
        <v>56</v>
      </c>
    </row>
    <row r="3" spans="1:8" x14ac:dyDescent="0.25">
      <c r="A3" s="258">
        <v>1</v>
      </c>
      <c r="B3" s="121"/>
      <c r="C3" s="122"/>
      <c r="D3" s="70"/>
      <c r="H3" s="119" t="s">
        <v>152</v>
      </c>
    </row>
    <row r="4" spans="1:8" x14ac:dyDescent="0.25">
      <c r="A4" s="258"/>
      <c r="B4" s="121"/>
      <c r="C4" s="122"/>
      <c r="D4" s="70"/>
      <c r="H4" s="119" t="s">
        <v>153</v>
      </c>
    </row>
    <row r="5" spans="1:8" x14ac:dyDescent="0.25">
      <c r="A5" s="258"/>
      <c r="B5" s="121"/>
      <c r="C5" s="122"/>
      <c r="D5" s="70"/>
      <c r="H5" s="119" t="s">
        <v>57</v>
      </c>
    </row>
    <row r="6" spans="1:8" x14ac:dyDescent="0.25">
      <c r="A6" s="258"/>
      <c r="B6" s="121"/>
      <c r="C6" s="122"/>
      <c r="D6" s="70"/>
    </row>
    <row r="7" spans="1:8" x14ac:dyDescent="0.25">
      <c r="A7" s="258"/>
      <c r="B7" s="121"/>
      <c r="C7" s="122"/>
      <c r="D7" s="70"/>
    </row>
    <row r="8" spans="1:8" x14ac:dyDescent="0.25">
      <c r="A8" s="258"/>
      <c r="B8" s="121"/>
      <c r="C8" s="122"/>
      <c r="D8" s="70"/>
    </row>
    <row r="9" spans="1:8" x14ac:dyDescent="0.25">
      <c r="A9" s="258"/>
      <c r="B9" s="121"/>
      <c r="C9" s="122"/>
      <c r="D9" s="70"/>
    </row>
    <row r="10" spans="1:8" x14ac:dyDescent="0.25">
      <c r="A10" s="258"/>
      <c r="B10" s="121"/>
      <c r="C10" s="122"/>
      <c r="D10" s="70"/>
    </row>
    <row r="11" spans="1:8" x14ac:dyDescent="0.25">
      <c r="A11" s="258"/>
      <c r="B11" s="121"/>
      <c r="C11" s="122"/>
      <c r="D11" s="70"/>
    </row>
    <row r="12" spans="1:8" x14ac:dyDescent="0.25">
      <c r="A12" s="258"/>
      <c r="B12" s="121"/>
      <c r="C12" s="122"/>
      <c r="D12" s="70"/>
    </row>
    <row r="13" spans="1:8" x14ac:dyDescent="0.25">
      <c r="A13" s="258"/>
      <c r="B13" s="121"/>
      <c r="C13" s="122"/>
      <c r="D13" s="70"/>
    </row>
    <row r="14" spans="1:8" x14ac:dyDescent="0.25">
      <c r="A14" s="124" t="s">
        <v>58</v>
      </c>
      <c r="B14" s="123"/>
      <c r="C14" s="123"/>
      <c r="D14" s="70">
        <f>SUM(D3:D13)</f>
        <v>0</v>
      </c>
      <c r="E14" s="118"/>
    </row>
    <row r="15" spans="1:8" x14ac:dyDescent="0.25">
      <c r="A15" s="120" t="s">
        <v>3</v>
      </c>
      <c r="B15" s="120" t="s">
        <v>150</v>
      </c>
      <c r="C15" s="120" t="s">
        <v>151</v>
      </c>
      <c r="D15" s="120" t="s">
        <v>165</v>
      </c>
    </row>
    <row r="16" spans="1:8" x14ac:dyDescent="0.25">
      <c r="A16" s="258">
        <v>2</v>
      </c>
      <c r="B16" s="121"/>
      <c r="C16" s="122"/>
      <c r="D16" s="70"/>
    </row>
    <row r="17" spans="1:4" x14ac:dyDescent="0.25">
      <c r="A17" s="258"/>
      <c r="B17" s="121"/>
      <c r="C17" s="122"/>
      <c r="D17" s="70"/>
    </row>
    <row r="18" spans="1:4" x14ac:dyDescent="0.25">
      <c r="A18" s="258"/>
      <c r="B18" s="121"/>
      <c r="C18" s="122"/>
      <c r="D18" s="70"/>
    </row>
    <row r="19" spans="1:4" x14ac:dyDescent="0.25">
      <c r="A19" s="258"/>
      <c r="B19" s="121"/>
      <c r="C19" s="122"/>
      <c r="D19" s="70"/>
    </row>
    <row r="20" spans="1:4" x14ac:dyDescent="0.25">
      <c r="A20" s="258"/>
      <c r="B20" s="121"/>
      <c r="C20" s="122"/>
      <c r="D20" s="70"/>
    </row>
    <row r="21" spans="1:4" x14ac:dyDescent="0.25">
      <c r="A21" s="258"/>
      <c r="B21" s="121"/>
      <c r="C21" s="122"/>
      <c r="D21" s="70"/>
    </row>
    <row r="22" spans="1:4" x14ac:dyDescent="0.25">
      <c r="A22" s="258"/>
      <c r="B22" s="121"/>
      <c r="C22" s="122"/>
      <c r="D22" s="70"/>
    </row>
    <row r="23" spans="1:4" x14ac:dyDescent="0.25">
      <c r="A23" s="258"/>
      <c r="B23" s="121"/>
      <c r="C23" s="122"/>
      <c r="D23" s="70"/>
    </row>
    <row r="24" spans="1:4" x14ac:dyDescent="0.25">
      <c r="A24" s="258"/>
      <c r="B24" s="121"/>
      <c r="C24" s="122"/>
      <c r="D24" s="70"/>
    </row>
    <row r="25" spans="1:4" x14ac:dyDescent="0.25">
      <c r="A25" s="258"/>
      <c r="B25" s="121"/>
      <c r="C25" s="122"/>
      <c r="D25" s="70"/>
    </row>
    <row r="26" spans="1:4" x14ac:dyDescent="0.25">
      <c r="A26" s="258"/>
      <c r="B26" s="121"/>
      <c r="C26" s="122"/>
      <c r="D26" s="70"/>
    </row>
    <row r="27" spans="1:4" x14ac:dyDescent="0.25">
      <c r="A27" s="124" t="s">
        <v>58</v>
      </c>
      <c r="B27" s="123"/>
      <c r="C27" s="123"/>
      <c r="D27" s="70">
        <f>SUM(D16:D26)</f>
        <v>0</v>
      </c>
    </row>
    <row r="28" spans="1:4" x14ac:dyDescent="0.25">
      <c r="A28" s="120" t="s">
        <v>3</v>
      </c>
      <c r="B28" s="120" t="s">
        <v>150</v>
      </c>
      <c r="C28" s="120" t="s">
        <v>151</v>
      </c>
      <c r="D28" s="120" t="s">
        <v>165</v>
      </c>
    </row>
    <row r="29" spans="1:4" x14ac:dyDescent="0.25">
      <c r="A29" s="258">
        <v>3</v>
      </c>
      <c r="B29" s="121"/>
      <c r="C29" s="122"/>
      <c r="D29" s="70"/>
    </row>
    <row r="30" spans="1:4" x14ac:dyDescent="0.25">
      <c r="A30" s="258"/>
      <c r="B30" s="121"/>
      <c r="C30" s="122"/>
      <c r="D30" s="70"/>
    </row>
    <row r="31" spans="1:4" x14ac:dyDescent="0.25">
      <c r="A31" s="258"/>
      <c r="B31" s="121"/>
      <c r="C31" s="122"/>
      <c r="D31" s="70"/>
    </row>
    <row r="32" spans="1:4" x14ac:dyDescent="0.25">
      <c r="A32" s="258"/>
      <c r="B32" s="121"/>
      <c r="C32" s="122"/>
      <c r="D32" s="70"/>
    </row>
    <row r="33" spans="1:4" x14ac:dyDescent="0.25">
      <c r="A33" s="258"/>
      <c r="B33" s="121"/>
      <c r="C33" s="122"/>
      <c r="D33" s="70"/>
    </row>
    <row r="34" spans="1:4" x14ac:dyDescent="0.25">
      <c r="A34" s="258"/>
      <c r="B34" s="121"/>
      <c r="C34" s="122"/>
      <c r="D34" s="70"/>
    </row>
    <row r="35" spans="1:4" x14ac:dyDescent="0.25">
      <c r="A35" s="258"/>
      <c r="B35" s="121"/>
      <c r="C35" s="122"/>
      <c r="D35" s="70"/>
    </row>
    <row r="36" spans="1:4" x14ac:dyDescent="0.25">
      <c r="A36" s="258"/>
      <c r="B36" s="121"/>
      <c r="C36" s="122"/>
      <c r="D36" s="70"/>
    </row>
    <row r="37" spans="1:4" x14ac:dyDescent="0.25">
      <c r="A37" s="258"/>
      <c r="B37" s="121"/>
      <c r="C37" s="122"/>
      <c r="D37" s="70"/>
    </row>
    <row r="38" spans="1:4" x14ac:dyDescent="0.25">
      <c r="A38" s="258"/>
      <c r="B38" s="121"/>
      <c r="C38" s="122"/>
      <c r="D38" s="70"/>
    </row>
    <row r="39" spans="1:4" x14ac:dyDescent="0.25">
      <c r="A39" s="258"/>
      <c r="B39" s="121"/>
      <c r="C39" s="122"/>
      <c r="D39" s="70"/>
    </row>
    <row r="40" spans="1:4" x14ac:dyDescent="0.25">
      <c r="A40" s="124" t="s">
        <v>58</v>
      </c>
      <c r="B40" s="123"/>
      <c r="C40" s="123"/>
      <c r="D40" s="70">
        <f>SUM(D29:D39)</f>
        <v>0</v>
      </c>
    </row>
    <row r="41" spans="1:4" x14ac:dyDescent="0.25">
      <c r="A41" s="120" t="s">
        <v>3</v>
      </c>
      <c r="B41" s="120" t="s">
        <v>150</v>
      </c>
      <c r="C41" s="120" t="s">
        <v>151</v>
      </c>
      <c r="D41" s="120" t="s">
        <v>165</v>
      </c>
    </row>
    <row r="42" spans="1:4" x14ac:dyDescent="0.25">
      <c r="A42" s="258">
        <v>4</v>
      </c>
      <c r="B42" s="121" t="s">
        <v>174</v>
      </c>
      <c r="C42" s="122" t="s">
        <v>152</v>
      </c>
      <c r="D42" s="70">
        <v>10000</v>
      </c>
    </row>
    <row r="43" spans="1:4" x14ac:dyDescent="0.25">
      <c r="A43" s="258"/>
      <c r="B43" s="121"/>
      <c r="C43" s="122"/>
      <c r="D43" s="70"/>
    </row>
    <row r="44" spans="1:4" x14ac:dyDescent="0.25">
      <c r="A44" s="258"/>
      <c r="B44" s="121"/>
      <c r="C44" s="122"/>
      <c r="D44" s="70"/>
    </row>
    <row r="45" spans="1:4" x14ac:dyDescent="0.25">
      <c r="A45" s="258"/>
      <c r="B45" s="121"/>
      <c r="C45" s="122"/>
      <c r="D45" s="70"/>
    </row>
    <row r="46" spans="1:4" x14ac:dyDescent="0.25">
      <c r="A46" s="258"/>
      <c r="B46" s="121"/>
      <c r="C46" s="122"/>
      <c r="D46" s="70"/>
    </row>
    <row r="47" spans="1:4" x14ac:dyDescent="0.25">
      <c r="A47" s="258"/>
      <c r="B47" s="121"/>
      <c r="C47" s="122"/>
      <c r="D47" s="70"/>
    </row>
    <row r="48" spans="1:4" x14ac:dyDescent="0.25">
      <c r="A48" s="258"/>
      <c r="B48" s="121"/>
      <c r="C48" s="122"/>
      <c r="D48" s="70"/>
    </row>
    <row r="49" spans="1:4" x14ac:dyDescent="0.25">
      <c r="A49" s="258"/>
      <c r="B49" s="121"/>
      <c r="C49" s="122"/>
      <c r="D49" s="70"/>
    </row>
    <row r="50" spans="1:4" x14ac:dyDescent="0.25">
      <c r="A50" s="258"/>
      <c r="B50" s="121"/>
      <c r="C50" s="122"/>
      <c r="D50" s="70"/>
    </row>
    <row r="51" spans="1:4" x14ac:dyDescent="0.25">
      <c r="A51" s="258"/>
      <c r="B51" s="121"/>
      <c r="C51" s="122"/>
      <c r="D51" s="70"/>
    </row>
    <row r="52" spans="1:4" x14ac:dyDescent="0.25">
      <c r="A52" s="258"/>
      <c r="B52" s="121"/>
      <c r="C52" s="122"/>
      <c r="D52" s="70"/>
    </row>
    <row r="53" spans="1:4" x14ac:dyDescent="0.25">
      <c r="A53" s="124" t="s">
        <v>58</v>
      </c>
      <c r="B53" s="123"/>
      <c r="C53" s="123"/>
      <c r="D53" s="70">
        <f>SUM(D42:D52)</f>
        <v>10000</v>
      </c>
    </row>
    <row r="54" spans="1:4" x14ac:dyDescent="0.25">
      <c r="A54" s="120" t="s">
        <v>3</v>
      </c>
      <c r="B54" s="120" t="s">
        <v>150</v>
      </c>
      <c r="C54" s="120" t="s">
        <v>151</v>
      </c>
      <c r="D54" s="120" t="s">
        <v>165</v>
      </c>
    </row>
    <row r="55" spans="1:4" x14ac:dyDescent="0.25">
      <c r="A55" s="258">
        <v>5</v>
      </c>
      <c r="B55" s="121"/>
      <c r="C55" s="122"/>
      <c r="D55" s="70"/>
    </row>
    <row r="56" spans="1:4" x14ac:dyDescent="0.25">
      <c r="A56" s="258"/>
      <c r="B56" s="121"/>
      <c r="C56" s="122"/>
      <c r="D56" s="70"/>
    </row>
    <row r="57" spans="1:4" x14ac:dyDescent="0.25">
      <c r="A57" s="258"/>
      <c r="B57" s="121"/>
      <c r="C57" s="122"/>
      <c r="D57" s="70"/>
    </row>
    <row r="58" spans="1:4" x14ac:dyDescent="0.25">
      <c r="A58" s="258"/>
      <c r="B58" s="121"/>
      <c r="C58" s="122"/>
      <c r="D58" s="70"/>
    </row>
    <row r="59" spans="1:4" x14ac:dyDescent="0.25">
      <c r="A59" s="258"/>
      <c r="B59" s="121"/>
      <c r="C59" s="122"/>
      <c r="D59" s="70"/>
    </row>
    <row r="60" spans="1:4" x14ac:dyDescent="0.25">
      <c r="A60" s="258"/>
      <c r="B60" s="121"/>
      <c r="C60" s="122"/>
      <c r="D60" s="70"/>
    </row>
    <row r="61" spans="1:4" x14ac:dyDescent="0.25">
      <c r="A61" s="258"/>
      <c r="B61" s="121"/>
      <c r="C61" s="122"/>
      <c r="D61" s="70"/>
    </row>
    <row r="62" spans="1:4" x14ac:dyDescent="0.25">
      <c r="A62" s="258"/>
      <c r="B62" s="121"/>
      <c r="C62" s="122"/>
      <c r="D62" s="70"/>
    </row>
    <row r="63" spans="1:4" x14ac:dyDescent="0.25">
      <c r="A63" s="258"/>
      <c r="B63" s="121"/>
      <c r="C63" s="122"/>
      <c r="D63" s="70"/>
    </row>
    <row r="64" spans="1:4" x14ac:dyDescent="0.25">
      <c r="A64" s="258"/>
      <c r="B64" s="121"/>
      <c r="C64" s="122"/>
      <c r="D64" s="70"/>
    </row>
    <row r="65" spans="1:4" x14ac:dyDescent="0.25">
      <c r="A65" s="258"/>
      <c r="B65" s="121"/>
      <c r="C65" s="122"/>
      <c r="D65" s="70"/>
    </row>
    <row r="66" spans="1:4" x14ac:dyDescent="0.25">
      <c r="A66" s="124" t="s">
        <v>58</v>
      </c>
      <c r="B66" s="123"/>
      <c r="C66" s="123"/>
      <c r="D66" s="70">
        <f>SUM(D55:D65)</f>
        <v>0</v>
      </c>
    </row>
    <row r="67" spans="1:4" x14ac:dyDescent="0.25">
      <c r="A67" s="120" t="s">
        <v>3</v>
      </c>
      <c r="B67" s="120" t="s">
        <v>150</v>
      </c>
      <c r="C67" s="120" t="s">
        <v>151</v>
      </c>
      <c r="D67" s="120" t="s">
        <v>165</v>
      </c>
    </row>
    <row r="68" spans="1:4" x14ac:dyDescent="0.25">
      <c r="A68" s="258">
        <v>6</v>
      </c>
      <c r="B68" s="121"/>
      <c r="C68" s="122"/>
      <c r="D68" s="70"/>
    </row>
    <row r="69" spans="1:4" x14ac:dyDescent="0.25">
      <c r="A69" s="258"/>
      <c r="B69" s="121"/>
      <c r="C69" s="122"/>
      <c r="D69" s="70"/>
    </row>
    <row r="70" spans="1:4" x14ac:dyDescent="0.25">
      <c r="A70" s="258"/>
      <c r="B70" s="121"/>
      <c r="C70" s="122"/>
      <c r="D70" s="70"/>
    </row>
    <row r="71" spans="1:4" x14ac:dyDescent="0.25">
      <c r="A71" s="258"/>
      <c r="B71" s="121"/>
      <c r="C71" s="122"/>
      <c r="D71" s="70"/>
    </row>
    <row r="72" spans="1:4" x14ac:dyDescent="0.25">
      <c r="A72" s="258"/>
      <c r="B72" s="121"/>
      <c r="C72" s="122"/>
      <c r="D72" s="70"/>
    </row>
    <row r="73" spans="1:4" x14ac:dyDescent="0.25">
      <c r="A73" s="258"/>
      <c r="B73" s="121"/>
      <c r="C73" s="122"/>
      <c r="D73" s="70"/>
    </row>
    <row r="74" spans="1:4" x14ac:dyDescent="0.25">
      <c r="A74" s="258"/>
      <c r="B74" s="121"/>
      <c r="C74" s="122"/>
      <c r="D74" s="70"/>
    </row>
    <row r="75" spans="1:4" x14ac:dyDescent="0.25">
      <c r="A75" s="258"/>
      <c r="B75" s="121"/>
      <c r="C75" s="122"/>
      <c r="D75" s="70"/>
    </row>
    <row r="76" spans="1:4" x14ac:dyDescent="0.25">
      <c r="A76" s="258"/>
      <c r="B76" s="121"/>
      <c r="C76" s="122"/>
      <c r="D76" s="70"/>
    </row>
    <row r="77" spans="1:4" x14ac:dyDescent="0.25">
      <c r="A77" s="258"/>
      <c r="B77" s="121"/>
      <c r="C77" s="122"/>
      <c r="D77" s="70"/>
    </row>
    <row r="78" spans="1:4" x14ac:dyDescent="0.25">
      <c r="A78" s="258"/>
      <c r="B78" s="121"/>
      <c r="C78" s="122"/>
      <c r="D78" s="70"/>
    </row>
    <row r="79" spans="1:4" x14ac:dyDescent="0.25">
      <c r="A79" s="124" t="s">
        <v>58</v>
      </c>
      <c r="B79" s="123"/>
      <c r="C79" s="123"/>
      <c r="D79" s="70">
        <f>SUM(D68:D78)</f>
        <v>0</v>
      </c>
    </row>
    <row r="80" spans="1:4" x14ac:dyDescent="0.25">
      <c r="A80" s="120" t="s">
        <v>3</v>
      </c>
      <c r="B80" s="120" t="s">
        <v>150</v>
      </c>
      <c r="C80" s="120" t="s">
        <v>151</v>
      </c>
      <c r="D80" s="120" t="s">
        <v>165</v>
      </c>
    </row>
    <row r="81" spans="1:4" x14ac:dyDescent="0.25">
      <c r="A81" s="258">
        <v>7</v>
      </c>
      <c r="B81" s="121"/>
      <c r="C81" s="122"/>
      <c r="D81" s="70"/>
    </row>
    <row r="82" spans="1:4" x14ac:dyDescent="0.25">
      <c r="A82" s="258"/>
      <c r="B82" s="121"/>
      <c r="C82" s="122"/>
      <c r="D82" s="70"/>
    </row>
    <row r="83" spans="1:4" x14ac:dyDescent="0.25">
      <c r="A83" s="258"/>
      <c r="B83" s="121"/>
      <c r="C83" s="122"/>
      <c r="D83" s="70"/>
    </row>
    <row r="84" spans="1:4" x14ac:dyDescent="0.25">
      <c r="A84" s="258"/>
      <c r="B84" s="121"/>
      <c r="C84" s="122"/>
      <c r="D84" s="70"/>
    </row>
    <row r="85" spans="1:4" x14ac:dyDescent="0.25">
      <c r="A85" s="258"/>
      <c r="B85" s="121"/>
      <c r="C85" s="122"/>
      <c r="D85" s="70"/>
    </row>
    <row r="86" spans="1:4" x14ac:dyDescent="0.25">
      <c r="A86" s="258"/>
      <c r="B86" s="121"/>
      <c r="C86" s="122"/>
      <c r="D86" s="70"/>
    </row>
    <row r="87" spans="1:4" x14ac:dyDescent="0.25">
      <c r="A87" s="258"/>
      <c r="B87" s="121"/>
      <c r="C87" s="122"/>
      <c r="D87" s="70"/>
    </row>
    <row r="88" spans="1:4" x14ac:dyDescent="0.25">
      <c r="A88" s="258"/>
      <c r="B88" s="121"/>
      <c r="C88" s="122"/>
      <c r="D88" s="70"/>
    </row>
    <row r="89" spans="1:4" x14ac:dyDescent="0.25">
      <c r="A89" s="258"/>
      <c r="B89" s="121"/>
      <c r="C89" s="122"/>
      <c r="D89" s="70"/>
    </row>
    <row r="90" spans="1:4" x14ac:dyDescent="0.25">
      <c r="A90" s="258"/>
      <c r="B90" s="121"/>
      <c r="C90" s="122"/>
      <c r="D90" s="70"/>
    </row>
    <row r="91" spans="1:4" x14ac:dyDescent="0.25">
      <c r="A91" s="258"/>
      <c r="B91" s="121"/>
      <c r="C91" s="122"/>
      <c r="D91" s="70"/>
    </row>
    <row r="92" spans="1:4" x14ac:dyDescent="0.25">
      <c r="A92" s="124" t="s">
        <v>58</v>
      </c>
      <c r="B92" s="123"/>
      <c r="C92" s="123"/>
      <c r="D92" s="70">
        <f>SUM(D81:D91)</f>
        <v>0</v>
      </c>
    </row>
    <row r="93" spans="1:4" x14ac:dyDescent="0.25">
      <c r="A93" s="120" t="s">
        <v>3</v>
      </c>
      <c r="B93" s="120" t="s">
        <v>150</v>
      </c>
      <c r="C93" s="120" t="s">
        <v>151</v>
      </c>
      <c r="D93" s="120" t="s">
        <v>165</v>
      </c>
    </row>
    <row r="94" spans="1:4" x14ac:dyDescent="0.25">
      <c r="A94" s="258">
        <v>8</v>
      </c>
      <c r="B94" s="121"/>
      <c r="C94" s="122"/>
      <c r="D94" s="70"/>
    </row>
    <row r="95" spans="1:4" x14ac:dyDescent="0.25">
      <c r="A95" s="258"/>
      <c r="B95" s="121"/>
      <c r="C95" s="122"/>
      <c r="D95" s="70"/>
    </row>
    <row r="96" spans="1:4" x14ac:dyDescent="0.25">
      <c r="A96" s="258"/>
      <c r="B96" s="121"/>
      <c r="C96" s="122"/>
      <c r="D96" s="70"/>
    </row>
    <row r="97" spans="1:4" x14ac:dyDescent="0.25">
      <c r="A97" s="258"/>
      <c r="B97" s="121"/>
      <c r="C97" s="122"/>
      <c r="D97" s="70"/>
    </row>
    <row r="98" spans="1:4" x14ac:dyDescent="0.25">
      <c r="A98" s="258"/>
      <c r="B98" s="121"/>
      <c r="C98" s="122"/>
      <c r="D98" s="70"/>
    </row>
    <row r="99" spans="1:4" x14ac:dyDescent="0.25">
      <c r="A99" s="258"/>
      <c r="B99" s="121"/>
      <c r="C99" s="122"/>
      <c r="D99" s="70"/>
    </row>
    <row r="100" spans="1:4" x14ac:dyDescent="0.25">
      <c r="A100" s="258"/>
      <c r="B100" s="121"/>
      <c r="C100" s="122"/>
      <c r="D100" s="70"/>
    </row>
    <row r="101" spans="1:4" x14ac:dyDescent="0.25">
      <c r="A101" s="258"/>
      <c r="B101" s="121"/>
      <c r="C101" s="122"/>
      <c r="D101" s="70"/>
    </row>
    <row r="102" spans="1:4" x14ac:dyDescent="0.25">
      <c r="A102" s="258"/>
      <c r="B102" s="121"/>
      <c r="C102" s="122"/>
      <c r="D102" s="70"/>
    </row>
    <row r="103" spans="1:4" x14ac:dyDescent="0.25">
      <c r="A103" s="258"/>
      <c r="B103" s="121"/>
      <c r="C103" s="122"/>
      <c r="D103" s="70"/>
    </row>
    <row r="104" spans="1:4" x14ac:dyDescent="0.25">
      <c r="A104" s="258"/>
      <c r="B104" s="121"/>
      <c r="C104" s="122"/>
      <c r="D104" s="70"/>
    </row>
    <row r="105" spans="1:4" x14ac:dyDescent="0.25">
      <c r="A105" s="124" t="s">
        <v>58</v>
      </c>
      <c r="B105" s="123"/>
      <c r="C105" s="123"/>
      <c r="D105" s="70">
        <f>SUM(D94:D104)</f>
        <v>0</v>
      </c>
    </row>
    <row r="106" spans="1:4" x14ac:dyDescent="0.25">
      <c r="A106" s="120" t="s">
        <v>3</v>
      </c>
      <c r="B106" s="120" t="s">
        <v>150</v>
      </c>
      <c r="C106" s="120" t="s">
        <v>151</v>
      </c>
      <c r="D106" s="120" t="s">
        <v>165</v>
      </c>
    </row>
    <row r="107" spans="1:4" x14ac:dyDescent="0.25">
      <c r="A107" s="258">
        <v>9</v>
      </c>
      <c r="B107" s="121"/>
      <c r="C107" s="122"/>
      <c r="D107" s="70"/>
    </row>
    <row r="108" spans="1:4" x14ac:dyDescent="0.25">
      <c r="A108" s="258"/>
      <c r="B108" s="121"/>
      <c r="C108" s="122"/>
      <c r="D108" s="70"/>
    </row>
    <row r="109" spans="1:4" x14ac:dyDescent="0.25">
      <c r="A109" s="258"/>
      <c r="B109" s="121"/>
      <c r="C109" s="122"/>
      <c r="D109" s="70"/>
    </row>
    <row r="110" spans="1:4" x14ac:dyDescent="0.25">
      <c r="A110" s="258"/>
      <c r="B110" s="121"/>
      <c r="C110" s="122"/>
      <c r="D110" s="70"/>
    </row>
    <row r="111" spans="1:4" x14ac:dyDescent="0.25">
      <c r="A111" s="258"/>
      <c r="B111" s="121"/>
      <c r="C111" s="122"/>
      <c r="D111" s="70"/>
    </row>
    <row r="112" spans="1:4" x14ac:dyDescent="0.25">
      <c r="A112" s="258"/>
      <c r="B112" s="121"/>
      <c r="C112" s="122"/>
      <c r="D112" s="70"/>
    </row>
    <row r="113" spans="1:4" x14ac:dyDescent="0.25">
      <c r="A113" s="258"/>
      <c r="B113" s="121"/>
      <c r="C113" s="122"/>
      <c r="D113" s="70"/>
    </row>
    <row r="114" spans="1:4" x14ac:dyDescent="0.25">
      <c r="A114" s="258"/>
      <c r="B114" s="121"/>
      <c r="C114" s="122"/>
      <c r="D114" s="70"/>
    </row>
    <row r="115" spans="1:4" x14ac:dyDescent="0.25">
      <c r="A115" s="258"/>
      <c r="B115" s="121"/>
      <c r="C115" s="122"/>
      <c r="D115" s="70"/>
    </row>
    <row r="116" spans="1:4" x14ac:dyDescent="0.25">
      <c r="A116" s="258"/>
      <c r="B116" s="121"/>
      <c r="C116" s="122"/>
      <c r="D116" s="70"/>
    </row>
    <row r="117" spans="1:4" x14ac:dyDescent="0.25">
      <c r="A117" s="258"/>
      <c r="B117" s="121"/>
      <c r="C117" s="122"/>
      <c r="D117" s="70"/>
    </row>
    <row r="118" spans="1:4" x14ac:dyDescent="0.25">
      <c r="A118" s="124" t="s">
        <v>58</v>
      </c>
      <c r="B118" s="123"/>
      <c r="C118" s="123"/>
      <c r="D118" s="70">
        <f>SUM(D107:D117)</f>
        <v>0</v>
      </c>
    </row>
    <row r="119" spans="1:4" x14ac:dyDescent="0.25">
      <c r="A119" s="125" t="s">
        <v>3</v>
      </c>
      <c r="B119" s="125" t="s">
        <v>150</v>
      </c>
      <c r="C119" s="125" t="s">
        <v>151</v>
      </c>
      <c r="D119" s="125" t="s">
        <v>165</v>
      </c>
    </row>
    <row r="120" spans="1:4" x14ac:dyDescent="0.25">
      <c r="A120" s="258">
        <v>10</v>
      </c>
      <c r="B120" s="121"/>
      <c r="C120" s="122"/>
      <c r="D120" s="70"/>
    </row>
    <row r="121" spans="1:4" x14ac:dyDescent="0.25">
      <c r="A121" s="258"/>
      <c r="B121" s="121"/>
      <c r="C121" s="122"/>
      <c r="D121" s="70"/>
    </row>
    <row r="122" spans="1:4" x14ac:dyDescent="0.25">
      <c r="A122" s="258"/>
      <c r="B122" s="121"/>
      <c r="C122" s="122"/>
      <c r="D122" s="70"/>
    </row>
    <row r="123" spans="1:4" x14ac:dyDescent="0.25">
      <c r="A123" s="258"/>
      <c r="B123" s="121"/>
      <c r="C123" s="122"/>
      <c r="D123" s="70"/>
    </row>
    <row r="124" spans="1:4" x14ac:dyDescent="0.25">
      <c r="A124" s="258"/>
      <c r="B124" s="121"/>
      <c r="C124" s="122"/>
      <c r="D124" s="70"/>
    </row>
    <row r="125" spans="1:4" x14ac:dyDescent="0.25">
      <c r="A125" s="258"/>
      <c r="B125" s="121"/>
      <c r="C125" s="122"/>
      <c r="D125" s="70"/>
    </row>
    <row r="126" spans="1:4" x14ac:dyDescent="0.25">
      <c r="A126" s="258"/>
      <c r="B126" s="121"/>
      <c r="C126" s="122"/>
      <c r="D126" s="70"/>
    </row>
    <row r="127" spans="1:4" x14ac:dyDescent="0.25">
      <c r="A127" s="258"/>
      <c r="B127" s="121"/>
      <c r="C127" s="122"/>
      <c r="D127" s="70"/>
    </row>
    <row r="128" spans="1:4" x14ac:dyDescent="0.25">
      <c r="A128" s="258"/>
      <c r="B128" s="121"/>
      <c r="C128" s="122"/>
      <c r="D128" s="70"/>
    </row>
    <row r="129" spans="1:4" x14ac:dyDescent="0.25">
      <c r="A129" s="258"/>
      <c r="B129" s="121"/>
      <c r="C129" s="122"/>
      <c r="D129" s="70"/>
    </row>
    <row r="130" spans="1:4" x14ac:dyDescent="0.25">
      <c r="A130" s="258"/>
      <c r="B130" s="121"/>
      <c r="C130" s="122"/>
      <c r="D130" s="70"/>
    </row>
    <row r="131" spans="1:4" x14ac:dyDescent="0.25">
      <c r="A131" s="124" t="s">
        <v>58</v>
      </c>
      <c r="B131" s="123"/>
      <c r="C131" s="123"/>
      <c r="D131" s="70">
        <f>SUM(D120:D130)</f>
        <v>0</v>
      </c>
    </row>
    <row r="132" spans="1:4" x14ac:dyDescent="0.25">
      <c r="A132" s="125" t="s">
        <v>3</v>
      </c>
      <c r="B132" s="125" t="s">
        <v>150</v>
      </c>
      <c r="C132" s="125" t="s">
        <v>151</v>
      </c>
      <c r="D132" s="125" t="s">
        <v>165</v>
      </c>
    </row>
    <row r="133" spans="1:4" x14ac:dyDescent="0.25">
      <c r="A133" s="258">
        <v>11</v>
      </c>
      <c r="B133" s="121"/>
      <c r="C133" s="122"/>
      <c r="D133" s="70"/>
    </row>
    <row r="134" spans="1:4" x14ac:dyDescent="0.25">
      <c r="A134" s="258"/>
      <c r="B134" s="121"/>
      <c r="C134" s="122"/>
      <c r="D134" s="70"/>
    </row>
    <row r="135" spans="1:4" x14ac:dyDescent="0.25">
      <c r="A135" s="258"/>
      <c r="B135" s="121"/>
      <c r="C135" s="122"/>
      <c r="D135" s="70"/>
    </row>
    <row r="136" spans="1:4" x14ac:dyDescent="0.25">
      <c r="A136" s="258"/>
      <c r="B136" s="121"/>
      <c r="C136" s="122"/>
      <c r="D136" s="70"/>
    </row>
    <row r="137" spans="1:4" x14ac:dyDescent="0.25">
      <c r="A137" s="258"/>
      <c r="B137" s="121"/>
      <c r="C137" s="122"/>
      <c r="D137" s="70"/>
    </row>
    <row r="138" spans="1:4" x14ac:dyDescent="0.25">
      <c r="A138" s="258"/>
      <c r="B138" s="121"/>
      <c r="C138" s="122"/>
      <c r="D138" s="70"/>
    </row>
    <row r="139" spans="1:4" x14ac:dyDescent="0.25">
      <c r="A139" s="258"/>
      <c r="B139" s="121"/>
      <c r="C139" s="122"/>
      <c r="D139" s="70"/>
    </row>
    <row r="140" spans="1:4" x14ac:dyDescent="0.25">
      <c r="A140" s="258"/>
      <c r="B140" s="121"/>
      <c r="C140" s="122"/>
      <c r="D140" s="70"/>
    </row>
    <row r="141" spans="1:4" x14ac:dyDescent="0.25">
      <c r="A141" s="258"/>
      <c r="B141" s="121"/>
      <c r="C141" s="122"/>
      <c r="D141" s="70"/>
    </row>
    <row r="142" spans="1:4" x14ac:dyDescent="0.25">
      <c r="A142" s="258"/>
      <c r="B142" s="121"/>
      <c r="C142" s="122"/>
      <c r="D142" s="70"/>
    </row>
    <row r="143" spans="1:4" x14ac:dyDescent="0.25">
      <c r="A143" s="258"/>
      <c r="B143" s="121"/>
      <c r="C143" s="122"/>
      <c r="D143" s="70"/>
    </row>
    <row r="144" spans="1:4" x14ac:dyDescent="0.25">
      <c r="A144" s="124" t="s">
        <v>58</v>
      </c>
      <c r="B144" s="123"/>
      <c r="C144" s="123"/>
      <c r="D144" s="70">
        <f>SUM(D133:D143)</f>
        <v>0</v>
      </c>
    </row>
    <row r="145" spans="1:4" x14ac:dyDescent="0.25">
      <c r="A145" s="125" t="s">
        <v>3</v>
      </c>
      <c r="B145" s="125" t="s">
        <v>150</v>
      </c>
      <c r="C145" s="125" t="s">
        <v>151</v>
      </c>
      <c r="D145" s="125" t="s">
        <v>165</v>
      </c>
    </row>
    <row r="146" spans="1:4" x14ac:dyDescent="0.25">
      <c r="A146" s="258">
        <v>12</v>
      </c>
      <c r="B146" s="121"/>
      <c r="C146" s="122"/>
      <c r="D146" s="70"/>
    </row>
    <row r="147" spans="1:4" x14ac:dyDescent="0.25">
      <c r="A147" s="258"/>
      <c r="B147" s="121"/>
      <c r="C147" s="122"/>
      <c r="D147" s="70"/>
    </row>
    <row r="148" spans="1:4" x14ac:dyDescent="0.25">
      <c r="A148" s="258"/>
      <c r="B148" s="121"/>
      <c r="C148" s="122"/>
      <c r="D148" s="70"/>
    </row>
    <row r="149" spans="1:4" x14ac:dyDescent="0.25">
      <c r="A149" s="258"/>
      <c r="B149" s="121"/>
      <c r="C149" s="122"/>
      <c r="D149" s="70"/>
    </row>
    <row r="150" spans="1:4" x14ac:dyDescent="0.25">
      <c r="A150" s="258"/>
      <c r="B150" s="121"/>
      <c r="C150" s="122"/>
      <c r="D150" s="70"/>
    </row>
    <row r="151" spans="1:4" x14ac:dyDescent="0.25">
      <c r="A151" s="258"/>
      <c r="B151" s="121"/>
      <c r="C151" s="122"/>
      <c r="D151" s="70"/>
    </row>
    <row r="152" spans="1:4" x14ac:dyDescent="0.25">
      <c r="A152" s="258"/>
      <c r="B152" s="121"/>
      <c r="C152" s="122"/>
      <c r="D152" s="70"/>
    </row>
    <row r="153" spans="1:4" x14ac:dyDescent="0.25">
      <c r="A153" s="258"/>
      <c r="B153" s="121"/>
      <c r="C153" s="122"/>
      <c r="D153" s="70"/>
    </row>
    <row r="154" spans="1:4" x14ac:dyDescent="0.25">
      <c r="A154" s="258"/>
      <c r="B154" s="121"/>
      <c r="C154" s="122"/>
      <c r="D154" s="70"/>
    </row>
    <row r="155" spans="1:4" x14ac:dyDescent="0.25">
      <c r="A155" s="258"/>
      <c r="B155" s="121"/>
      <c r="C155" s="122"/>
      <c r="D155" s="70"/>
    </row>
    <row r="156" spans="1:4" x14ac:dyDescent="0.25">
      <c r="A156" s="258"/>
      <c r="B156" s="121"/>
      <c r="C156" s="122"/>
      <c r="D156" s="70"/>
    </row>
    <row r="157" spans="1:4" x14ac:dyDescent="0.25">
      <c r="A157" s="124" t="s">
        <v>58</v>
      </c>
      <c r="B157" s="123"/>
      <c r="C157" s="123"/>
      <c r="D157" s="70">
        <f>SUM(D146:D156)</f>
        <v>0</v>
      </c>
    </row>
    <row r="158" spans="1:4" x14ac:dyDescent="0.25">
      <c r="A158" s="125" t="s">
        <v>3</v>
      </c>
      <c r="B158" s="125" t="s">
        <v>150</v>
      </c>
      <c r="C158" s="125" t="s">
        <v>151</v>
      </c>
      <c r="D158" s="125" t="s">
        <v>165</v>
      </c>
    </row>
    <row r="159" spans="1:4" x14ac:dyDescent="0.25">
      <c r="A159" s="258">
        <v>13</v>
      </c>
      <c r="B159" s="121" t="s">
        <v>187</v>
      </c>
      <c r="C159" s="122" t="s">
        <v>188</v>
      </c>
      <c r="D159" s="70">
        <v>6000</v>
      </c>
    </row>
    <row r="160" spans="1:4" x14ac:dyDescent="0.25">
      <c r="A160" s="258"/>
      <c r="B160" s="121"/>
      <c r="C160" s="122"/>
      <c r="D160" s="70"/>
    </row>
    <row r="161" spans="1:4" x14ac:dyDescent="0.25">
      <c r="A161" s="258"/>
      <c r="B161" s="121"/>
      <c r="C161" s="122"/>
      <c r="D161" s="70"/>
    </row>
    <row r="162" spans="1:4" x14ac:dyDescent="0.25">
      <c r="A162" s="258"/>
      <c r="B162" s="121"/>
      <c r="C162" s="122"/>
      <c r="D162" s="70"/>
    </row>
    <row r="163" spans="1:4" x14ac:dyDescent="0.25">
      <c r="A163" s="258"/>
      <c r="B163" s="121"/>
      <c r="C163" s="122"/>
      <c r="D163" s="70"/>
    </row>
    <row r="164" spans="1:4" x14ac:dyDescent="0.25">
      <c r="A164" s="258"/>
      <c r="B164" s="121"/>
      <c r="C164" s="122"/>
      <c r="D164" s="70"/>
    </row>
    <row r="165" spans="1:4" x14ac:dyDescent="0.25">
      <c r="A165" s="258"/>
      <c r="B165" s="121"/>
      <c r="C165" s="122"/>
      <c r="D165" s="70"/>
    </row>
    <row r="166" spans="1:4" x14ac:dyDescent="0.25">
      <c r="A166" s="258"/>
      <c r="B166" s="121"/>
      <c r="C166" s="122"/>
      <c r="D166" s="70"/>
    </row>
    <row r="167" spans="1:4" x14ac:dyDescent="0.25">
      <c r="A167" s="258"/>
      <c r="B167" s="121"/>
      <c r="C167" s="122"/>
      <c r="D167" s="70"/>
    </row>
    <row r="168" spans="1:4" x14ac:dyDescent="0.25">
      <c r="A168" s="258"/>
      <c r="B168" s="121"/>
      <c r="C168" s="122"/>
      <c r="D168" s="70"/>
    </row>
    <row r="169" spans="1:4" x14ac:dyDescent="0.25">
      <c r="A169" s="258"/>
      <c r="B169" s="121"/>
      <c r="C169" s="122"/>
      <c r="D169" s="70"/>
    </row>
    <row r="170" spans="1:4" x14ac:dyDescent="0.25">
      <c r="A170" s="124" t="s">
        <v>58</v>
      </c>
      <c r="B170" s="123"/>
      <c r="C170" s="123"/>
      <c r="D170" s="70">
        <f>SUM(D159:D169)</f>
        <v>6000</v>
      </c>
    </row>
    <row r="171" spans="1:4" x14ac:dyDescent="0.25">
      <c r="A171" s="125" t="s">
        <v>3</v>
      </c>
      <c r="B171" s="125" t="s">
        <v>150</v>
      </c>
      <c r="C171" s="125" t="s">
        <v>151</v>
      </c>
      <c r="D171" s="125" t="s">
        <v>165</v>
      </c>
    </row>
    <row r="172" spans="1:4" x14ac:dyDescent="0.25">
      <c r="A172" s="258">
        <v>14</v>
      </c>
      <c r="B172" s="121"/>
      <c r="C172" s="122"/>
      <c r="D172" s="70"/>
    </row>
    <row r="173" spans="1:4" x14ac:dyDescent="0.25">
      <c r="A173" s="258"/>
      <c r="B173" s="121"/>
      <c r="C173" s="122"/>
      <c r="D173" s="70"/>
    </row>
    <row r="174" spans="1:4" x14ac:dyDescent="0.25">
      <c r="A174" s="258"/>
      <c r="B174" s="121"/>
      <c r="C174" s="122"/>
      <c r="D174" s="70"/>
    </row>
    <row r="175" spans="1:4" x14ac:dyDescent="0.25">
      <c r="A175" s="258"/>
      <c r="B175" s="121"/>
      <c r="C175" s="122"/>
      <c r="D175" s="70"/>
    </row>
    <row r="176" spans="1:4" x14ac:dyDescent="0.25">
      <c r="A176" s="258"/>
      <c r="B176" s="121"/>
      <c r="C176" s="122"/>
      <c r="D176" s="70"/>
    </row>
    <row r="177" spans="1:4" x14ac:dyDescent="0.25">
      <c r="A177" s="258"/>
      <c r="B177" s="121"/>
      <c r="C177" s="122"/>
      <c r="D177" s="70"/>
    </row>
    <row r="178" spans="1:4" x14ac:dyDescent="0.25">
      <c r="A178" s="258"/>
      <c r="B178" s="121"/>
      <c r="C178" s="122"/>
      <c r="D178" s="70"/>
    </row>
    <row r="179" spans="1:4" x14ac:dyDescent="0.25">
      <c r="A179" s="258"/>
      <c r="B179" s="121"/>
      <c r="C179" s="122"/>
      <c r="D179" s="70"/>
    </row>
    <row r="180" spans="1:4" x14ac:dyDescent="0.25">
      <c r="A180" s="258"/>
      <c r="B180" s="121"/>
      <c r="C180" s="122"/>
      <c r="D180" s="70"/>
    </row>
    <row r="181" spans="1:4" x14ac:dyDescent="0.25">
      <c r="A181" s="258"/>
      <c r="B181" s="121"/>
      <c r="C181" s="122"/>
      <c r="D181" s="70"/>
    </row>
    <row r="182" spans="1:4" x14ac:dyDescent="0.25">
      <c r="A182" s="258"/>
      <c r="B182" s="121"/>
      <c r="C182" s="122"/>
      <c r="D182" s="70"/>
    </row>
    <row r="183" spans="1:4" x14ac:dyDescent="0.25">
      <c r="A183" s="124" t="s">
        <v>58</v>
      </c>
      <c r="B183" s="123"/>
      <c r="C183" s="123"/>
      <c r="D183" s="70">
        <f>SUM(D172:D182)</f>
        <v>0</v>
      </c>
    </row>
    <row r="184" spans="1:4" x14ac:dyDescent="0.25">
      <c r="A184" s="125" t="s">
        <v>3</v>
      </c>
      <c r="B184" s="125" t="s">
        <v>150</v>
      </c>
      <c r="C184" s="125" t="s">
        <v>151</v>
      </c>
      <c r="D184" s="125" t="s">
        <v>165</v>
      </c>
    </row>
    <row r="185" spans="1:4" x14ac:dyDescent="0.25">
      <c r="A185" s="258">
        <v>15</v>
      </c>
      <c r="B185" s="121"/>
      <c r="C185" s="122"/>
      <c r="D185" s="70"/>
    </row>
    <row r="186" spans="1:4" x14ac:dyDescent="0.25">
      <c r="A186" s="258"/>
      <c r="B186" s="121"/>
      <c r="C186" s="122"/>
      <c r="D186" s="70"/>
    </row>
    <row r="187" spans="1:4" x14ac:dyDescent="0.25">
      <c r="A187" s="258"/>
      <c r="B187" s="121"/>
      <c r="C187" s="122"/>
      <c r="D187" s="70"/>
    </row>
    <row r="188" spans="1:4" x14ac:dyDescent="0.25">
      <c r="A188" s="258"/>
      <c r="B188" s="121"/>
      <c r="C188" s="122"/>
      <c r="D188" s="70"/>
    </row>
    <row r="189" spans="1:4" x14ac:dyDescent="0.25">
      <c r="A189" s="258"/>
      <c r="B189" s="121"/>
      <c r="C189" s="122"/>
      <c r="D189" s="70"/>
    </row>
    <row r="190" spans="1:4" x14ac:dyDescent="0.25">
      <c r="A190" s="258"/>
      <c r="B190" s="121"/>
      <c r="C190" s="122"/>
      <c r="D190" s="70"/>
    </row>
    <row r="191" spans="1:4" x14ac:dyDescent="0.25">
      <c r="A191" s="258"/>
      <c r="B191" s="121"/>
      <c r="C191" s="122"/>
      <c r="D191" s="70"/>
    </row>
    <row r="192" spans="1:4" x14ac:dyDescent="0.25">
      <c r="A192" s="258"/>
      <c r="B192" s="121"/>
      <c r="C192" s="122"/>
      <c r="D192" s="70"/>
    </row>
    <row r="193" spans="1:4" x14ac:dyDescent="0.25">
      <c r="A193" s="258"/>
      <c r="B193" s="121"/>
      <c r="C193" s="122"/>
      <c r="D193" s="70"/>
    </row>
    <row r="194" spans="1:4" x14ac:dyDescent="0.25">
      <c r="A194" s="258"/>
      <c r="B194" s="121"/>
      <c r="C194" s="122"/>
      <c r="D194" s="70"/>
    </row>
    <row r="195" spans="1:4" x14ac:dyDescent="0.25">
      <c r="A195" s="258"/>
      <c r="B195" s="121"/>
      <c r="C195" s="122"/>
      <c r="D195" s="70"/>
    </row>
    <row r="196" spans="1:4" x14ac:dyDescent="0.25">
      <c r="A196" s="124" t="s">
        <v>58</v>
      </c>
      <c r="B196" s="123"/>
      <c r="C196" s="123"/>
      <c r="D196" s="70">
        <f>SUM(D185:D195)</f>
        <v>0</v>
      </c>
    </row>
    <row r="197" spans="1:4" x14ac:dyDescent="0.25">
      <c r="A197" s="125" t="s">
        <v>3</v>
      </c>
      <c r="B197" s="125" t="s">
        <v>150</v>
      </c>
      <c r="C197" s="125" t="s">
        <v>151</v>
      </c>
      <c r="D197" s="125" t="s">
        <v>165</v>
      </c>
    </row>
    <row r="198" spans="1:4" x14ac:dyDescent="0.25">
      <c r="A198" s="258">
        <v>16</v>
      </c>
      <c r="B198" s="121"/>
      <c r="C198" s="122"/>
      <c r="D198" s="70"/>
    </row>
    <row r="199" spans="1:4" x14ac:dyDescent="0.25">
      <c r="A199" s="258"/>
      <c r="B199" s="121"/>
      <c r="C199" s="122"/>
      <c r="D199" s="70"/>
    </row>
    <row r="200" spans="1:4" x14ac:dyDescent="0.25">
      <c r="A200" s="258"/>
      <c r="B200" s="121"/>
      <c r="C200" s="122"/>
      <c r="D200" s="70"/>
    </row>
    <row r="201" spans="1:4" x14ac:dyDescent="0.25">
      <c r="A201" s="258"/>
      <c r="B201" s="121"/>
      <c r="C201" s="122"/>
      <c r="D201" s="70"/>
    </row>
    <row r="202" spans="1:4" x14ac:dyDescent="0.25">
      <c r="A202" s="258"/>
      <c r="B202" s="121"/>
      <c r="C202" s="122"/>
      <c r="D202" s="70"/>
    </row>
    <row r="203" spans="1:4" x14ac:dyDescent="0.25">
      <c r="A203" s="258"/>
      <c r="B203" s="121"/>
      <c r="C203" s="122"/>
      <c r="D203" s="70"/>
    </row>
    <row r="204" spans="1:4" x14ac:dyDescent="0.25">
      <c r="A204" s="258"/>
      <c r="B204" s="121"/>
      <c r="C204" s="122"/>
      <c r="D204" s="70"/>
    </row>
    <row r="205" spans="1:4" x14ac:dyDescent="0.25">
      <c r="A205" s="258"/>
      <c r="B205" s="121"/>
      <c r="C205" s="122"/>
      <c r="D205" s="70"/>
    </row>
    <row r="206" spans="1:4" x14ac:dyDescent="0.25">
      <c r="A206" s="258"/>
      <c r="B206" s="121"/>
      <c r="C206" s="122"/>
      <c r="D206" s="70"/>
    </row>
    <row r="207" spans="1:4" x14ac:dyDescent="0.25">
      <c r="A207" s="258"/>
      <c r="B207" s="121"/>
      <c r="C207" s="122"/>
      <c r="D207" s="70"/>
    </row>
    <row r="208" spans="1:4" x14ac:dyDescent="0.25">
      <c r="A208" s="258"/>
      <c r="B208" s="121"/>
      <c r="C208" s="122"/>
      <c r="D208" s="70"/>
    </row>
    <row r="209" spans="1:4" x14ac:dyDescent="0.25">
      <c r="A209" s="124" t="s">
        <v>58</v>
      </c>
      <c r="B209" s="123"/>
      <c r="C209" s="123"/>
      <c r="D209" s="70">
        <f>SUM(D198:D208)</f>
        <v>0</v>
      </c>
    </row>
    <row r="210" spans="1:4" x14ac:dyDescent="0.25">
      <c r="A210" s="125" t="s">
        <v>3</v>
      </c>
      <c r="B210" s="125" t="s">
        <v>150</v>
      </c>
      <c r="C210" s="125" t="s">
        <v>151</v>
      </c>
      <c r="D210" s="125" t="s">
        <v>165</v>
      </c>
    </row>
    <row r="211" spans="1:4" x14ac:dyDescent="0.25">
      <c r="A211" s="258">
        <v>17</v>
      </c>
      <c r="B211" s="121"/>
      <c r="C211" s="122"/>
      <c r="D211" s="70"/>
    </row>
    <row r="212" spans="1:4" x14ac:dyDescent="0.25">
      <c r="A212" s="258"/>
      <c r="B212" s="121"/>
      <c r="C212" s="122"/>
      <c r="D212" s="70"/>
    </row>
    <row r="213" spans="1:4" x14ac:dyDescent="0.25">
      <c r="A213" s="258"/>
      <c r="B213" s="121"/>
      <c r="C213" s="122"/>
      <c r="D213" s="70"/>
    </row>
    <row r="214" spans="1:4" x14ac:dyDescent="0.25">
      <c r="A214" s="258"/>
      <c r="B214" s="121"/>
      <c r="C214" s="122"/>
      <c r="D214" s="70"/>
    </row>
    <row r="215" spans="1:4" x14ac:dyDescent="0.25">
      <c r="A215" s="258"/>
      <c r="B215" s="121"/>
      <c r="C215" s="122"/>
      <c r="D215" s="70"/>
    </row>
    <row r="216" spans="1:4" x14ac:dyDescent="0.25">
      <c r="A216" s="258"/>
      <c r="B216" s="121"/>
      <c r="C216" s="122"/>
      <c r="D216" s="70"/>
    </row>
    <row r="217" spans="1:4" x14ac:dyDescent="0.25">
      <c r="A217" s="258"/>
      <c r="B217" s="121"/>
      <c r="C217" s="122"/>
      <c r="D217" s="70"/>
    </row>
    <row r="218" spans="1:4" x14ac:dyDescent="0.25">
      <c r="A218" s="258"/>
      <c r="B218" s="121"/>
      <c r="C218" s="122"/>
      <c r="D218" s="70"/>
    </row>
    <row r="219" spans="1:4" x14ac:dyDescent="0.25">
      <c r="A219" s="258"/>
      <c r="B219" s="121"/>
      <c r="C219" s="122"/>
      <c r="D219" s="70"/>
    </row>
    <row r="220" spans="1:4" x14ac:dyDescent="0.25">
      <c r="A220" s="258"/>
      <c r="B220" s="121"/>
      <c r="C220" s="122"/>
      <c r="D220" s="70"/>
    </row>
    <row r="221" spans="1:4" x14ac:dyDescent="0.25">
      <c r="A221" s="258"/>
      <c r="B221" s="121"/>
      <c r="C221" s="122"/>
      <c r="D221" s="70"/>
    </row>
    <row r="222" spans="1:4" x14ac:dyDescent="0.25">
      <c r="A222" s="124" t="s">
        <v>58</v>
      </c>
      <c r="B222" s="123"/>
      <c r="C222" s="123"/>
      <c r="D222" s="70">
        <f>SUM(D211:D221)</f>
        <v>0</v>
      </c>
    </row>
    <row r="223" spans="1:4" x14ac:dyDescent="0.25">
      <c r="A223" s="125" t="s">
        <v>3</v>
      </c>
      <c r="B223" s="125" t="s">
        <v>150</v>
      </c>
      <c r="C223" s="125" t="s">
        <v>151</v>
      </c>
      <c r="D223" s="125" t="s">
        <v>165</v>
      </c>
    </row>
    <row r="224" spans="1:4" x14ac:dyDescent="0.25">
      <c r="A224" s="258">
        <v>18</v>
      </c>
      <c r="B224" s="121"/>
      <c r="C224" s="122"/>
      <c r="D224" s="70"/>
    </row>
    <row r="225" spans="1:4" x14ac:dyDescent="0.25">
      <c r="A225" s="258"/>
      <c r="B225" s="121"/>
      <c r="C225" s="122"/>
      <c r="D225" s="70"/>
    </row>
    <row r="226" spans="1:4" x14ac:dyDescent="0.25">
      <c r="A226" s="258"/>
      <c r="B226" s="121"/>
      <c r="C226" s="122"/>
      <c r="D226" s="70"/>
    </row>
    <row r="227" spans="1:4" x14ac:dyDescent="0.25">
      <c r="A227" s="258"/>
      <c r="B227" s="121"/>
      <c r="C227" s="122"/>
      <c r="D227" s="70"/>
    </row>
    <row r="228" spans="1:4" x14ac:dyDescent="0.25">
      <c r="A228" s="258"/>
      <c r="B228" s="121"/>
      <c r="C228" s="122"/>
      <c r="D228" s="70"/>
    </row>
    <row r="229" spans="1:4" x14ac:dyDescent="0.25">
      <c r="A229" s="258"/>
      <c r="B229" s="121"/>
      <c r="C229" s="122"/>
      <c r="D229" s="70"/>
    </row>
    <row r="230" spans="1:4" x14ac:dyDescent="0.25">
      <c r="A230" s="258"/>
      <c r="B230" s="121"/>
      <c r="C230" s="122"/>
      <c r="D230" s="70"/>
    </row>
    <row r="231" spans="1:4" x14ac:dyDescent="0.25">
      <c r="A231" s="258"/>
      <c r="B231" s="121"/>
      <c r="C231" s="122"/>
      <c r="D231" s="70"/>
    </row>
    <row r="232" spans="1:4" x14ac:dyDescent="0.25">
      <c r="A232" s="258"/>
      <c r="B232" s="121"/>
      <c r="C232" s="122"/>
      <c r="D232" s="70"/>
    </row>
    <row r="233" spans="1:4" x14ac:dyDescent="0.25">
      <c r="A233" s="258"/>
      <c r="B233" s="121"/>
      <c r="C233" s="122"/>
      <c r="D233" s="70"/>
    </row>
    <row r="234" spans="1:4" x14ac:dyDescent="0.25">
      <c r="A234" s="258"/>
      <c r="B234" s="121"/>
      <c r="C234" s="122"/>
      <c r="D234" s="70"/>
    </row>
    <row r="235" spans="1:4" x14ac:dyDescent="0.25">
      <c r="A235" s="124" t="s">
        <v>58</v>
      </c>
      <c r="B235" s="123"/>
      <c r="C235" s="123"/>
      <c r="D235" s="70">
        <f>SUM(D224:D234)</f>
        <v>0</v>
      </c>
    </row>
    <row r="236" spans="1:4" x14ac:dyDescent="0.25">
      <c r="A236" s="125" t="s">
        <v>3</v>
      </c>
      <c r="B236" s="125" t="s">
        <v>150</v>
      </c>
      <c r="C236" s="125" t="s">
        <v>151</v>
      </c>
      <c r="D236" s="125" t="s">
        <v>165</v>
      </c>
    </row>
    <row r="237" spans="1:4" x14ac:dyDescent="0.25">
      <c r="A237" s="258">
        <v>19</v>
      </c>
      <c r="B237" s="121"/>
      <c r="C237" s="122"/>
      <c r="D237" s="70"/>
    </row>
    <row r="238" spans="1:4" x14ac:dyDescent="0.25">
      <c r="A238" s="258"/>
      <c r="B238" s="121"/>
      <c r="C238" s="122"/>
      <c r="D238" s="70"/>
    </row>
    <row r="239" spans="1:4" x14ac:dyDescent="0.25">
      <c r="A239" s="258"/>
      <c r="B239" s="121"/>
      <c r="C239" s="122"/>
      <c r="D239" s="70"/>
    </row>
    <row r="240" spans="1:4" x14ac:dyDescent="0.25">
      <c r="A240" s="258"/>
      <c r="B240" s="121"/>
      <c r="C240" s="122"/>
      <c r="D240" s="70"/>
    </row>
    <row r="241" spans="1:4" x14ac:dyDescent="0.25">
      <c r="A241" s="258"/>
      <c r="B241" s="121"/>
      <c r="C241" s="122"/>
      <c r="D241" s="70"/>
    </row>
    <row r="242" spans="1:4" x14ac:dyDescent="0.25">
      <c r="A242" s="258"/>
      <c r="B242" s="121"/>
      <c r="C242" s="122"/>
      <c r="D242" s="70"/>
    </row>
    <row r="243" spans="1:4" x14ac:dyDescent="0.25">
      <c r="A243" s="258"/>
      <c r="B243" s="121"/>
      <c r="C243" s="122"/>
      <c r="D243" s="70"/>
    </row>
    <row r="244" spans="1:4" x14ac:dyDescent="0.25">
      <c r="A244" s="258"/>
      <c r="B244" s="121"/>
      <c r="C244" s="122"/>
      <c r="D244" s="70"/>
    </row>
    <row r="245" spans="1:4" x14ac:dyDescent="0.25">
      <c r="A245" s="258"/>
      <c r="B245" s="121"/>
      <c r="C245" s="122"/>
      <c r="D245" s="70"/>
    </row>
    <row r="246" spans="1:4" x14ac:dyDescent="0.25">
      <c r="A246" s="258"/>
      <c r="B246" s="121"/>
      <c r="C246" s="122"/>
      <c r="D246" s="70"/>
    </row>
    <row r="247" spans="1:4" x14ac:dyDescent="0.25">
      <c r="A247" s="258"/>
      <c r="B247" s="121"/>
      <c r="C247" s="122"/>
      <c r="D247" s="70"/>
    </row>
    <row r="248" spans="1:4" x14ac:dyDescent="0.25">
      <c r="A248" s="124" t="s">
        <v>58</v>
      </c>
      <c r="B248" s="123"/>
      <c r="C248" s="123"/>
      <c r="D248" s="70">
        <f>SUM(D237:D247)</f>
        <v>0</v>
      </c>
    </row>
    <row r="249" spans="1:4" x14ac:dyDescent="0.25">
      <c r="A249" s="126" t="s">
        <v>3</v>
      </c>
      <c r="B249" s="126" t="s">
        <v>150</v>
      </c>
      <c r="C249" s="126" t="s">
        <v>151</v>
      </c>
      <c r="D249" s="126" t="s">
        <v>165</v>
      </c>
    </row>
    <row r="250" spans="1:4" x14ac:dyDescent="0.25">
      <c r="A250" s="258">
        <v>20</v>
      </c>
      <c r="B250" s="121"/>
      <c r="C250" s="122"/>
      <c r="D250" s="70"/>
    </row>
    <row r="251" spans="1:4" x14ac:dyDescent="0.25">
      <c r="A251" s="258"/>
      <c r="B251" s="121"/>
      <c r="C251" s="122"/>
      <c r="D251" s="70"/>
    </row>
    <row r="252" spans="1:4" x14ac:dyDescent="0.25">
      <c r="A252" s="258"/>
      <c r="B252" s="121"/>
      <c r="C252" s="122"/>
      <c r="D252" s="70"/>
    </row>
    <row r="253" spans="1:4" x14ac:dyDescent="0.25">
      <c r="A253" s="258"/>
      <c r="B253" s="121"/>
      <c r="C253" s="122"/>
      <c r="D253" s="70"/>
    </row>
    <row r="254" spans="1:4" x14ac:dyDescent="0.25">
      <c r="A254" s="258"/>
      <c r="B254" s="121"/>
      <c r="C254" s="122"/>
      <c r="D254" s="70"/>
    </row>
    <row r="255" spans="1:4" x14ac:dyDescent="0.25">
      <c r="A255" s="258"/>
      <c r="B255" s="121"/>
      <c r="C255" s="122"/>
      <c r="D255" s="70"/>
    </row>
    <row r="256" spans="1:4" x14ac:dyDescent="0.25">
      <c r="A256" s="258"/>
      <c r="B256" s="121"/>
      <c r="C256" s="122"/>
      <c r="D256" s="70"/>
    </row>
    <row r="257" spans="1:4" x14ac:dyDescent="0.25">
      <c r="A257" s="258"/>
      <c r="B257" s="121"/>
      <c r="C257" s="122"/>
      <c r="D257" s="70"/>
    </row>
    <row r="258" spans="1:4" x14ac:dyDescent="0.25">
      <c r="A258" s="258"/>
      <c r="B258" s="121"/>
      <c r="C258" s="122"/>
      <c r="D258" s="70"/>
    </row>
    <row r="259" spans="1:4" x14ac:dyDescent="0.25">
      <c r="A259" s="258"/>
      <c r="B259" s="121"/>
      <c r="C259" s="122"/>
      <c r="D259" s="70"/>
    </row>
    <row r="260" spans="1:4" x14ac:dyDescent="0.25">
      <c r="A260" s="258"/>
      <c r="B260" s="121"/>
      <c r="C260" s="122"/>
      <c r="D260" s="70"/>
    </row>
    <row r="261" spans="1:4" x14ac:dyDescent="0.25">
      <c r="A261" s="124" t="s">
        <v>58</v>
      </c>
      <c r="B261" s="123"/>
      <c r="C261" s="123"/>
      <c r="D261" s="70">
        <f>SUM(D250:D260)</f>
        <v>0</v>
      </c>
    </row>
    <row r="262" spans="1:4" x14ac:dyDescent="0.25">
      <c r="A262" s="126" t="s">
        <v>3</v>
      </c>
      <c r="B262" s="126" t="s">
        <v>150</v>
      </c>
      <c r="C262" s="126" t="s">
        <v>151</v>
      </c>
      <c r="D262" s="126" t="s">
        <v>165</v>
      </c>
    </row>
    <row r="263" spans="1:4" x14ac:dyDescent="0.25">
      <c r="A263" s="258">
        <v>21</v>
      </c>
      <c r="B263" s="121"/>
      <c r="C263" s="122"/>
      <c r="D263" s="70"/>
    </row>
    <row r="264" spans="1:4" x14ac:dyDescent="0.25">
      <c r="A264" s="258"/>
      <c r="B264" s="121"/>
      <c r="C264" s="122"/>
      <c r="D264" s="70"/>
    </row>
    <row r="265" spans="1:4" x14ac:dyDescent="0.25">
      <c r="A265" s="258"/>
      <c r="B265" s="121"/>
      <c r="C265" s="122"/>
      <c r="D265" s="70"/>
    </row>
    <row r="266" spans="1:4" x14ac:dyDescent="0.25">
      <c r="A266" s="258"/>
      <c r="B266" s="121"/>
      <c r="C266" s="122"/>
      <c r="D266" s="70"/>
    </row>
    <row r="267" spans="1:4" x14ac:dyDescent="0.25">
      <c r="A267" s="258"/>
      <c r="B267" s="121"/>
      <c r="C267" s="122"/>
      <c r="D267" s="70"/>
    </row>
    <row r="268" spans="1:4" x14ac:dyDescent="0.25">
      <c r="A268" s="258"/>
      <c r="B268" s="121"/>
      <c r="C268" s="122"/>
      <c r="D268" s="70"/>
    </row>
    <row r="269" spans="1:4" x14ac:dyDescent="0.25">
      <c r="A269" s="258"/>
      <c r="B269" s="121"/>
      <c r="C269" s="122"/>
      <c r="D269" s="70"/>
    </row>
    <row r="270" spans="1:4" x14ac:dyDescent="0.25">
      <c r="A270" s="258"/>
      <c r="B270" s="121"/>
      <c r="C270" s="122"/>
      <c r="D270" s="70"/>
    </row>
    <row r="271" spans="1:4" x14ac:dyDescent="0.25">
      <c r="A271" s="258"/>
      <c r="B271" s="121"/>
      <c r="C271" s="122"/>
      <c r="D271" s="70"/>
    </row>
    <row r="272" spans="1:4" x14ac:dyDescent="0.25">
      <c r="A272" s="258"/>
      <c r="B272" s="121"/>
      <c r="C272" s="122"/>
      <c r="D272" s="70"/>
    </row>
    <row r="273" spans="1:4" x14ac:dyDescent="0.25">
      <c r="A273" s="258"/>
      <c r="B273" s="121"/>
      <c r="C273" s="122"/>
      <c r="D273" s="70"/>
    </row>
    <row r="274" spans="1:4" x14ac:dyDescent="0.25">
      <c r="A274" s="124" t="s">
        <v>58</v>
      </c>
      <c r="B274" s="123"/>
      <c r="C274" s="123"/>
      <c r="D274" s="70">
        <f>SUM(D263:D273)</f>
        <v>0</v>
      </c>
    </row>
    <row r="275" spans="1:4" x14ac:dyDescent="0.25">
      <c r="A275" s="126" t="s">
        <v>3</v>
      </c>
      <c r="B275" s="126" t="s">
        <v>150</v>
      </c>
      <c r="C275" s="126" t="s">
        <v>151</v>
      </c>
      <c r="D275" s="126" t="s">
        <v>165</v>
      </c>
    </row>
    <row r="276" spans="1:4" x14ac:dyDescent="0.25">
      <c r="A276" s="258">
        <v>22</v>
      </c>
      <c r="B276" s="121"/>
      <c r="C276" s="122"/>
      <c r="D276" s="70"/>
    </row>
    <row r="277" spans="1:4" x14ac:dyDescent="0.25">
      <c r="A277" s="258"/>
      <c r="B277" s="121"/>
      <c r="C277" s="122"/>
      <c r="D277" s="70"/>
    </row>
    <row r="278" spans="1:4" x14ac:dyDescent="0.25">
      <c r="A278" s="258"/>
      <c r="B278" s="121"/>
      <c r="C278" s="122"/>
      <c r="D278" s="70"/>
    </row>
    <row r="279" spans="1:4" x14ac:dyDescent="0.25">
      <c r="A279" s="258"/>
      <c r="B279" s="121"/>
      <c r="C279" s="122"/>
      <c r="D279" s="70"/>
    </row>
    <row r="280" spans="1:4" x14ac:dyDescent="0.25">
      <c r="A280" s="258"/>
      <c r="B280" s="121"/>
      <c r="C280" s="122"/>
      <c r="D280" s="70"/>
    </row>
    <row r="281" spans="1:4" x14ac:dyDescent="0.25">
      <c r="A281" s="258"/>
      <c r="B281" s="121"/>
      <c r="C281" s="122"/>
      <c r="D281" s="70"/>
    </row>
    <row r="282" spans="1:4" x14ac:dyDescent="0.25">
      <c r="A282" s="258"/>
      <c r="B282" s="121"/>
      <c r="C282" s="122"/>
      <c r="D282" s="70"/>
    </row>
    <row r="283" spans="1:4" x14ac:dyDescent="0.25">
      <c r="A283" s="258"/>
      <c r="B283" s="121"/>
      <c r="C283" s="122"/>
      <c r="D283" s="70"/>
    </row>
    <row r="284" spans="1:4" x14ac:dyDescent="0.25">
      <c r="A284" s="258"/>
      <c r="B284" s="121"/>
      <c r="C284" s="122"/>
      <c r="D284" s="70"/>
    </row>
    <row r="285" spans="1:4" x14ac:dyDescent="0.25">
      <c r="A285" s="258"/>
      <c r="B285" s="121"/>
      <c r="C285" s="122"/>
      <c r="D285" s="70"/>
    </row>
    <row r="286" spans="1:4" x14ac:dyDescent="0.25">
      <c r="A286" s="258"/>
      <c r="B286" s="121"/>
      <c r="C286" s="122"/>
      <c r="D286" s="70"/>
    </row>
    <row r="287" spans="1:4" x14ac:dyDescent="0.25">
      <c r="A287" s="124" t="s">
        <v>58</v>
      </c>
      <c r="B287" s="123"/>
      <c r="C287" s="123"/>
      <c r="D287" s="70">
        <f>SUM(D276:D286)</f>
        <v>0</v>
      </c>
    </row>
    <row r="288" spans="1:4" x14ac:dyDescent="0.25">
      <c r="A288" s="126" t="s">
        <v>3</v>
      </c>
      <c r="B288" s="126" t="s">
        <v>150</v>
      </c>
      <c r="C288" s="126" t="s">
        <v>151</v>
      </c>
      <c r="D288" s="126" t="s">
        <v>165</v>
      </c>
    </row>
    <row r="289" spans="1:4" x14ac:dyDescent="0.25">
      <c r="A289" s="258">
        <v>23</v>
      </c>
      <c r="B289" s="121"/>
      <c r="C289" s="122"/>
      <c r="D289" s="70"/>
    </row>
    <row r="290" spans="1:4" x14ac:dyDescent="0.25">
      <c r="A290" s="258"/>
      <c r="B290" s="121"/>
      <c r="C290" s="122"/>
      <c r="D290" s="70"/>
    </row>
    <row r="291" spans="1:4" x14ac:dyDescent="0.25">
      <c r="A291" s="258"/>
      <c r="B291" s="121"/>
      <c r="C291" s="122"/>
      <c r="D291" s="70"/>
    </row>
    <row r="292" spans="1:4" x14ac:dyDescent="0.25">
      <c r="A292" s="258"/>
      <c r="B292" s="121"/>
      <c r="C292" s="122"/>
      <c r="D292" s="70"/>
    </row>
    <row r="293" spans="1:4" x14ac:dyDescent="0.25">
      <c r="A293" s="258"/>
      <c r="B293" s="121"/>
      <c r="C293" s="122"/>
      <c r="D293" s="70"/>
    </row>
    <row r="294" spans="1:4" x14ac:dyDescent="0.25">
      <c r="A294" s="258"/>
      <c r="B294" s="121"/>
      <c r="C294" s="122"/>
      <c r="D294" s="70"/>
    </row>
    <row r="295" spans="1:4" x14ac:dyDescent="0.25">
      <c r="A295" s="258"/>
      <c r="B295" s="121"/>
      <c r="C295" s="122"/>
      <c r="D295" s="70"/>
    </row>
    <row r="296" spans="1:4" x14ac:dyDescent="0.25">
      <c r="A296" s="258"/>
      <c r="B296" s="121"/>
      <c r="C296" s="122"/>
      <c r="D296" s="70"/>
    </row>
    <row r="297" spans="1:4" x14ac:dyDescent="0.25">
      <c r="A297" s="258"/>
      <c r="B297" s="121"/>
      <c r="C297" s="122"/>
      <c r="D297" s="70"/>
    </row>
    <row r="298" spans="1:4" x14ac:dyDescent="0.25">
      <c r="A298" s="258"/>
      <c r="B298" s="121"/>
      <c r="C298" s="122"/>
      <c r="D298" s="70"/>
    </row>
    <row r="299" spans="1:4" x14ac:dyDescent="0.25">
      <c r="A299" s="258"/>
      <c r="B299" s="121"/>
      <c r="C299" s="122"/>
      <c r="D299" s="70"/>
    </row>
    <row r="300" spans="1:4" x14ac:dyDescent="0.25">
      <c r="A300" s="124" t="s">
        <v>58</v>
      </c>
      <c r="B300" s="123"/>
      <c r="C300" s="123"/>
      <c r="D300" s="70">
        <f>SUM(D289:D299)</f>
        <v>0</v>
      </c>
    </row>
    <row r="301" spans="1:4" x14ac:dyDescent="0.25">
      <c r="A301" s="126" t="s">
        <v>3</v>
      </c>
      <c r="B301" s="126" t="s">
        <v>150</v>
      </c>
      <c r="C301" s="126" t="s">
        <v>151</v>
      </c>
      <c r="D301" s="126" t="s">
        <v>165</v>
      </c>
    </row>
    <row r="302" spans="1:4" x14ac:dyDescent="0.25">
      <c r="A302" s="258">
        <v>24</v>
      </c>
      <c r="B302" s="121"/>
      <c r="C302" s="122"/>
      <c r="D302" s="70"/>
    </row>
    <row r="303" spans="1:4" x14ac:dyDescent="0.25">
      <c r="A303" s="258"/>
      <c r="B303" s="121"/>
      <c r="C303" s="122"/>
      <c r="D303" s="70"/>
    </row>
    <row r="304" spans="1:4" x14ac:dyDescent="0.25">
      <c r="A304" s="258"/>
      <c r="B304" s="121"/>
      <c r="C304" s="122"/>
      <c r="D304" s="70"/>
    </row>
    <row r="305" spans="1:4" x14ac:dyDescent="0.25">
      <c r="A305" s="258"/>
      <c r="B305" s="121"/>
      <c r="C305" s="122"/>
      <c r="D305" s="70"/>
    </row>
    <row r="306" spans="1:4" x14ac:dyDescent="0.25">
      <c r="A306" s="258"/>
      <c r="B306" s="121"/>
      <c r="C306" s="122"/>
      <c r="D306" s="70"/>
    </row>
    <row r="307" spans="1:4" x14ac:dyDescent="0.25">
      <c r="A307" s="258"/>
      <c r="B307" s="121"/>
      <c r="C307" s="122"/>
      <c r="D307" s="70"/>
    </row>
    <row r="308" spans="1:4" x14ac:dyDescent="0.25">
      <c r="A308" s="258"/>
      <c r="B308" s="121"/>
      <c r="C308" s="122"/>
      <c r="D308" s="70"/>
    </row>
    <row r="309" spans="1:4" x14ac:dyDescent="0.25">
      <c r="A309" s="258"/>
      <c r="B309" s="121"/>
      <c r="C309" s="122"/>
      <c r="D309" s="70"/>
    </row>
    <row r="310" spans="1:4" x14ac:dyDescent="0.25">
      <c r="A310" s="258"/>
      <c r="B310" s="121"/>
      <c r="C310" s="122"/>
      <c r="D310" s="70"/>
    </row>
    <row r="311" spans="1:4" x14ac:dyDescent="0.25">
      <c r="A311" s="258"/>
      <c r="B311" s="121"/>
      <c r="C311" s="122"/>
      <c r="D311" s="70"/>
    </row>
    <row r="312" spans="1:4" x14ac:dyDescent="0.25">
      <c r="A312" s="258"/>
      <c r="B312" s="121"/>
      <c r="C312" s="122"/>
      <c r="D312" s="70"/>
    </row>
    <row r="313" spans="1:4" x14ac:dyDescent="0.25">
      <c r="A313" s="124" t="s">
        <v>58</v>
      </c>
      <c r="B313" s="123"/>
      <c r="C313" s="123"/>
      <c r="D313" s="70">
        <f>SUM(D302:D312)</f>
        <v>0</v>
      </c>
    </row>
    <row r="314" spans="1:4" x14ac:dyDescent="0.25">
      <c r="A314" s="126" t="s">
        <v>3</v>
      </c>
      <c r="B314" s="126" t="s">
        <v>150</v>
      </c>
      <c r="C314" s="126" t="s">
        <v>151</v>
      </c>
      <c r="D314" s="126" t="s">
        <v>165</v>
      </c>
    </row>
    <row r="315" spans="1:4" x14ac:dyDescent="0.25">
      <c r="A315" s="258">
        <v>25</v>
      </c>
      <c r="B315" s="121" t="s">
        <v>174</v>
      </c>
      <c r="C315" s="122" t="s">
        <v>152</v>
      </c>
      <c r="D315" s="70">
        <v>24000</v>
      </c>
    </row>
    <row r="316" spans="1:4" x14ac:dyDescent="0.25">
      <c r="A316" s="258"/>
      <c r="B316" s="121"/>
      <c r="C316" s="122"/>
      <c r="D316" s="70"/>
    </row>
    <row r="317" spans="1:4" x14ac:dyDescent="0.25">
      <c r="A317" s="258"/>
      <c r="B317" s="121"/>
      <c r="C317" s="122"/>
      <c r="D317" s="70"/>
    </row>
    <row r="318" spans="1:4" x14ac:dyDescent="0.25">
      <c r="A318" s="258"/>
      <c r="B318" s="121"/>
      <c r="C318" s="122"/>
      <c r="D318" s="70"/>
    </row>
    <row r="319" spans="1:4" x14ac:dyDescent="0.25">
      <c r="A319" s="258"/>
      <c r="B319" s="121"/>
      <c r="C319" s="122"/>
      <c r="D319" s="70"/>
    </row>
    <row r="320" spans="1:4" x14ac:dyDescent="0.25">
      <c r="A320" s="258"/>
      <c r="B320" s="121"/>
      <c r="C320" s="122"/>
      <c r="D320" s="70"/>
    </row>
    <row r="321" spans="1:4" x14ac:dyDescent="0.25">
      <c r="A321" s="258"/>
      <c r="B321" s="121"/>
      <c r="C321" s="122"/>
      <c r="D321" s="70"/>
    </row>
    <row r="322" spans="1:4" x14ac:dyDescent="0.25">
      <c r="A322" s="258"/>
      <c r="B322" s="121"/>
      <c r="C322" s="122"/>
      <c r="D322" s="70"/>
    </row>
    <row r="323" spans="1:4" x14ac:dyDescent="0.25">
      <c r="A323" s="258"/>
      <c r="B323" s="121"/>
      <c r="C323" s="122"/>
      <c r="D323" s="70"/>
    </row>
    <row r="324" spans="1:4" x14ac:dyDescent="0.25">
      <c r="A324" s="258"/>
      <c r="B324" s="121"/>
      <c r="C324" s="122"/>
      <c r="D324" s="70"/>
    </row>
    <row r="325" spans="1:4" x14ac:dyDescent="0.25">
      <c r="A325" s="258"/>
      <c r="B325" s="121"/>
      <c r="C325" s="122"/>
      <c r="D325" s="70"/>
    </row>
    <row r="326" spans="1:4" x14ac:dyDescent="0.25">
      <c r="A326" s="124" t="s">
        <v>58</v>
      </c>
      <c r="B326" s="123"/>
      <c r="C326" s="123"/>
      <c r="D326" s="70">
        <f>SUM(D315:D325)</f>
        <v>24000</v>
      </c>
    </row>
    <row r="327" spans="1:4" x14ac:dyDescent="0.25">
      <c r="A327" s="126" t="s">
        <v>3</v>
      </c>
      <c r="B327" s="126" t="s">
        <v>150</v>
      </c>
      <c r="C327" s="126" t="s">
        <v>151</v>
      </c>
      <c r="D327" s="126" t="s">
        <v>165</v>
      </c>
    </row>
    <row r="328" spans="1:4" x14ac:dyDescent="0.25">
      <c r="A328" s="258">
        <v>26</v>
      </c>
      <c r="B328" s="121"/>
      <c r="C328" s="122"/>
      <c r="D328" s="70"/>
    </row>
    <row r="329" spans="1:4" x14ac:dyDescent="0.25">
      <c r="A329" s="258"/>
      <c r="B329" s="121"/>
      <c r="C329" s="122"/>
      <c r="D329" s="70"/>
    </row>
    <row r="330" spans="1:4" x14ac:dyDescent="0.25">
      <c r="A330" s="258"/>
      <c r="B330" s="121"/>
      <c r="C330" s="122"/>
      <c r="D330" s="70"/>
    </row>
    <row r="331" spans="1:4" x14ac:dyDescent="0.25">
      <c r="A331" s="258"/>
      <c r="B331" s="121"/>
      <c r="C331" s="122"/>
      <c r="D331" s="70"/>
    </row>
    <row r="332" spans="1:4" x14ac:dyDescent="0.25">
      <c r="A332" s="258"/>
      <c r="B332" s="121"/>
      <c r="C332" s="122"/>
      <c r="D332" s="70"/>
    </row>
    <row r="333" spans="1:4" x14ac:dyDescent="0.25">
      <c r="A333" s="258"/>
      <c r="B333" s="121"/>
      <c r="C333" s="122"/>
      <c r="D333" s="70"/>
    </row>
    <row r="334" spans="1:4" x14ac:dyDescent="0.25">
      <c r="A334" s="258"/>
      <c r="B334" s="121"/>
      <c r="C334" s="122"/>
      <c r="D334" s="70"/>
    </row>
    <row r="335" spans="1:4" x14ac:dyDescent="0.25">
      <c r="A335" s="258"/>
      <c r="B335" s="121"/>
      <c r="C335" s="122"/>
      <c r="D335" s="70"/>
    </row>
    <row r="336" spans="1:4" x14ac:dyDescent="0.25">
      <c r="A336" s="258"/>
      <c r="B336" s="121"/>
      <c r="C336" s="122"/>
      <c r="D336" s="70"/>
    </row>
    <row r="337" spans="1:4" x14ac:dyDescent="0.25">
      <c r="A337" s="258"/>
      <c r="B337" s="121"/>
      <c r="C337" s="122"/>
      <c r="D337" s="70"/>
    </row>
    <row r="338" spans="1:4" x14ac:dyDescent="0.25">
      <c r="A338" s="258"/>
      <c r="B338" s="121"/>
      <c r="C338" s="122"/>
      <c r="D338" s="70"/>
    </row>
    <row r="339" spans="1:4" x14ac:dyDescent="0.25">
      <c r="A339" s="124" t="s">
        <v>58</v>
      </c>
      <c r="B339" s="123"/>
      <c r="C339" s="123"/>
      <c r="D339" s="70">
        <f>SUM(D328:D338)</f>
        <v>0</v>
      </c>
    </row>
    <row r="340" spans="1:4" x14ac:dyDescent="0.25">
      <c r="A340" s="126" t="s">
        <v>3</v>
      </c>
      <c r="B340" s="126" t="s">
        <v>150</v>
      </c>
      <c r="C340" s="126" t="s">
        <v>151</v>
      </c>
      <c r="D340" s="126" t="s">
        <v>165</v>
      </c>
    </row>
    <row r="341" spans="1:4" x14ac:dyDescent="0.25">
      <c r="A341" s="258">
        <v>27</v>
      </c>
      <c r="B341" s="121"/>
      <c r="C341" s="122"/>
      <c r="D341" s="70"/>
    </row>
    <row r="342" spans="1:4" x14ac:dyDescent="0.25">
      <c r="A342" s="258"/>
      <c r="B342" s="121"/>
      <c r="C342" s="122"/>
      <c r="D342" s="70"/>
    </row>
    <row r="343" spans="1:4" x14ac:dyDescent="0.25">
      <c r="A343" s="258"/>
      <c r="B343" s="121"/>
      <c r="C343" s="122"/>
      <c r="D343" s="70"/>
    </row>
    <row r="344" spans="1:4" x14ac:dyDescent="0.25">
      <c r="A344" s="258"/>
      <c r="B344" s="121"/>
      <c r="C344" s="122"/>
      <c r="D344" s="70"/>
    </row>
    <row r="345" spans="1:4" x14ac:dyDescent="0.25">
      <c r="A345" s="258"/>
      <c r="B345" s="121"/>
      <c r="C345" s="122"/>
      <c r="D345" s="70"/>
    </row>
    <row r="346" spans="1:4" x14ac:dyDescent="0.25">
      <c r="A346" s="258"/>
      <c r="B346" s="121"/>
      <c r="C346" s="122"/>
      <c r="D346" s="70"/>
    </row>
    <row r="347" spans="1:4" x14ac:dyDescent="0.25">
      <c r="A347" s="258"/>
      <c r="B347" s="121"/>
      <c r="C347" s="122"/>
      <c r="D347" s="70"/>
    </row>
    <row r="348" spans="1:4" x14ac:dyDescent="0.25">
      <c r="A348" s="258"/>
      <c r="B348" s="121"/>
      <c r="C348" s="122"/>
      <c r="D348" s="70"/>
    </row>
    <row r="349" spans="1:4" x14ac:dyDescent="0.25">
      <c r="A349" s="258"/>
      <c r="B349" s="121"/>
      <c r="C349" s="122"/>
      <c r="D349" s="70"/>
    </row>
    <row r="350" spans="1:4" x14ac:dyDescent="0.25">
      <c r="A350" s="258"/>
      <c r="B350" s="121"/>
      <c r="C350" s="122"/>
      <c r="D350" s="70"/>
    </row>
    <row r="351" spans="1:4" x14ac:dyDescent="0.25">
      <c r="A351" s="258"/>
      <c r="B351" s="121"/>
      <c r="C351" s="122"/>
      <c r="D351" s="70"/>
    </row>
    <row r="352" spans="1:4" x14ac:dyDescent="0.25">
      <c r="A352" s="124" t="s">
        <v>58</v>
      </c>
      <c r="B352" s="123"/>
      <c r="C352" s="123"/>
      <c r="D352" s="70">
        <f>SUM(D341:D351)</f>
        <v>0</v>
      </c>
    </row>
    <row r="353" spans="1:4" x14ac:dyDescent="0.25">
      <c r="A353" s="126" t="s">
        <v>3</v>
      </c>
      <c r="B353" s="126" t="s">
        <v>150</v>
      </c>
      <c r="C353" s="126" t="s">
        <v>151</v>
      </c>
      <c r="D353" s="126" t="s">
        <v>165</v>
      </c>
    </row>
    <row r="354" spans="1:4" x14ac:dyDescent="0.25">
      <c r="A354" s="258">
        <v>28</v>
      </c>
      <c r="B354" s="121"/>
      <c r="C354" s="122"/>
      <c r="D354" s="70"/>
    </row>
    <row r="355" spans="1:4" x14ac:dyDescent="0.25">
      <c r="A355" s="258"/>
      <c r="B355" s="121"/>
      <c r="C355" s="122"/>
      <c r="D355" s="70"/>
    </row>
    <row r="356" spans="1:4" x14ac:dyDescent="0.25">
      <c r="A356" s="258"/>
      <c r="B356" s="121"/>
      <c r="C356" s="122"/>
      <c r="D356" s="70"/>
    </row>
    <row r="357" spans="1:4" x14ac:dyDescent="0.25">
      <c r="A357" s="258"/>
      <c r="B357" s="121"/>
      <c r="C357" s="122"/>
      <c r="D357" s="70"/>
    </row>
    <row r="358" spans="1:4" x14ac:dyDescent="0.25">
      <c r="A358" s="258"/>
      <c r="B358" s="121"/>
      <c r="C358" s="122"/>
      <c r="D358" s="70"/>
    </row>
    <row r="359" spans="1:4" x14ac:dyDescent="0.25">
      <c r="A359" s="258"/>
      <c r="B359" s="121"/>
      <c r="C359" s="122"/>
      <c r="D359" s="70"/>
    </row>
    <row r="360" spans="1:4" x14ac:dyDescent="0.25">
      <c r="A360" s="258"/>
      <c r="B360" s="121"/>
      <c r="C360" s="122"/>
      <c r="D360" s="70"/>
    </row>
    <row r="361" spans="1:4" x14ac:dyDescent="0.25">
      <c r="A361" s="258"/>
      <c r="B361" s="121"/>
      <c r="C361" s="122"/>
      <c r="D361" s="70"/>
    </row>
    <row r="362" spans="1:4" x14ac:dyDescent="0.25">
      <c r="A362" s="258"/>
      <c r="B362" s="121"/>
      <c r="C362" s="122"/>
      <c r="D362" s="70"/>
    </row>
    <row r="363" spans="1:4" x14ac:dyDescent="0.25">
      <c r="A363" s="258"/>
      <c r="B363" s="121"/>
      <c r="C363" s="122"/>
      <c r="D363" s="70"/>
    </row>
    <row r="364" spans="1:4" x14ac:dyDescent="0.25">
      <c r="A364" s="258"/>
      <c r="B364" s="121"/>
      <c r="C364" s="122"/>
      <c r="D364" s="70"/>
    </row>
    <row r="365" spans="1:4" x14ac:dyDescent="0.25">
      <c r="A365" s="124" t="s">
        <v>58</v>
      </c>
      <c r="B365" s="123"/>
      <c r="C365" s="123"/>
      <c r="D365" s="70">
        <f>SUM(D354:D364)</f>
        <v>0</v>
      </c>
    </row>
    <row r="366" spans="1:4" x14ac:dyDescent="0.25">
      <c r="A366" s="126" t="s">
        <v>3</v>
      </c>
      <c r="B366" s="126" t="s">
        <v>150</v>
      </c>
      <c r="C366" s="126" t="s">
        <v>151</v>
      </c>
      <c r="D366" s="126" t="s">
        <v>165</v>
      </c>
    </row>
    <row r="367" spans="1:4" x14ac:dyDescent="0.25">
      <c r="A367" s="258">
        <v>29</v>
      </c>
      <c r="B367" s="121"/>
      <c r="C367" s="122"/>
      <c r="D367" s="70"/>
    </row>
    <row r="368" spans="1:4" x14ac:dyDescent="0.25">
      <c r="A368" s="258"/>
      <c r="B368" s="121"/>
      <c r="C368" s="122"/>
      <c r="D368" s="70"/>
    </row>
    <row r="369" spans="1:4" x14ac:dyDescent="0.25">
      <c r="A369" s="258"/>
      <c r="B369" s="121"/>
      <c r="C369" s="122"/>
      <c r="D369" s="70"/>
    </row>
    <row r="370" spans="1:4" x14ac:dyDescent="0.25">
      <c r="A370" s="258"/>
      <c r="B370" s="121"/>
      <c r="C370" s="122"/>
      <c r="D370" s="70"/>
    </row>
    <row r="371" spans="1:4" x14ac:dyDescent="0.25">
      <c r="A371" s="258"/>
      <c r="B371" s="121"/>
      <c r="C371" s="122"/>
      <c r="D371" s="70"/>
    </row>
    <row r="372" spans="1:4" x14ac:dyDescent="0.25">
      <c r="A372" s="258"/>
      <c r="B372" s="121"/>
      <c r="C372" s="122"/>
      <c r="D372" s="70"/>
    </row>
    <row r="373" spans="1:4" x14ac:dyDescent="0.25">
      <c r="A373" s="258"/>
      <c r="B373" s="121"/>
      <c r="C373" s="122"/>
      <c r="D373" s="70"/>
    </row>
    <row r="374" spans="1:4" x14ac:dyDescent="0.25">
      <c r="A374" s="258"/>
      <c r="B374" s="121"/>
      <c r="C374" s="122"/>
      <c r="D374" s="70"/>
    </row>
    <row r="375" spans="1:4" x14ac:dyDescent="0.25">
      <c r="A375" s="258"/>
      <c r="B375" s="121"/>
      <c r="C375" s="122"/>
      <c r="D375" s="70"/>
    </row>
    <row r="376" spans="1:4" x14ac:dyDescent="0.25">
      <c r="A376" s="258"/>
      <c r="B376" s="121"/>
      <c r="C376" s="122"/>
      <c r="D376" s="70"/>
    </row>
    <row r="377" spans="1:4" x14ac:dyDescent="0.25">
      <c r="A377" s="258"/>
      <c r="B377" s="121"/>
      <c r="C377" s="122"/>
      <c r="D377" s="70"/>
    </row>
    <row r="378" spans="1:4" x14ac:dyDescent="0.25">
      <c r="A378" s="124" t="s">
        <v>58</v>
      </c>
      <c r="B378" s="123"/>
      <c r="C378" s="123"/>
      <c r="D378" s="70">
        <f>SUM(D367:D377)</f>
        <v>0</v>
      </c>
    </row>
    <row r="379" spans="1:4" x14ac:dyDescent="0.25">
      <c r="A379" s="126" t="s">
        <v>3</v>
      </c>
      <c r="B379" s="126" t="s">
        <v>150</v>
      </c>
      <c r="C379" s="126" t="s">
        <v>151</v>
      </c>
      <c r="D379" s="126" t="s">
        <v>49</v>
      </c>
    </row>
    <row r="380" spans="1:4" x14ac:dyDescent="0.25">
      <c r="A380" s="258">
        <v>30</v>
      </c>
      <c r="B380" s="121"/>
      <c r="C380" s="122"/>
      <c r="D380" s="70"/>
    </row>
    <row r="381" spans="1:4" x14ac:dyDescent="0.25">
      <c r="A381" s="258"/>
      <c r="B381" s="121"/>
      <c r="C381" s="122"/>
      <c r="D381" s="70"/>
    </row>
    <row r="382" spans="1:4" x14ac:dyDescent="0.25">
      <c r="A382" s="258"/>
      <c r="B382" s="121"/>
      <c r="C382" s="122"/>
      <c r="D382" s="70"/>
    </row>
    <row r="383" spans="1:4" x14ac:dyDescent="0.25">
      <c r="A383" s="258"/>
      <c r="B383" s="121"/>
      <c r="C383" s="122"/>
      <c r="D383" s="70"/>
    </row>
    <row r="384" spans="1:4" x14ac:dyDescent="0.25">
      <c r="A384" s="258"/>
      <c r="B384" s="121"/>
      <c r="C384" s="122"/>
      <c r="D384" s="70"/>
    </row>
    <row r="385" spans="1:4" x14ac:dyDescent="0.25">
      <c r="A385" s="258"/>
      <c r="B385" s="121"/>
      <c r="C385" s="122"/>
      <c r="D385" s="70"/>
    </row>
    <row r="386" spans="1:4" x14ac:dyDescent="0.25">
      <c r="A386" s="258"/>
      <c r="B386" s="121"/>
      <c r="C386" s="122"/>
      <c r="D386" s="70"/>
    </row>
    <row r="387" spans="1:4" x14ac:dyDescent="0.25">
      <c r="A387" s="258"/>
      <c r="B387" s="121"/>
      <c r="C387" s="122"/>
      <c r="D387" s="70"/>
    </row>
    <row r="388" spans="1:4" x14ac:dyDescent="0.25">
      <c r="A388" s="258"/>
      <c r="B388" s="121"/>
      <c r="C388" s="122"/>
      <c r="D388" s="70"/>
    </row>
    <row r="389" spans="1:4" x14ac:dyDescent="0.25">
      <c r="A389" s="258"/>
      <c r="B389" s="121"/>
      <c r="C389" s="122"/>
      <c r="D389" s="70"/>
    </row>
    <row r="390" spans="1:4" x14ac:dyDescent="0.25">
      <c r="A390" s="258"/>
      <c r="B390" s="121"/>
      <c r="C390" s="122"/>
      <c r="D390" s="70"/>
    </row>
    <row r="391" spans="1:4" x14ac:dyDescent="0.25">
      <c r="A391" s="124" t="s">
        <v>58</v>
      </c>
      <c r="B391" s="123"/>
      <c r="C391" s="123"/>
      <c r="D391" s="70">
        <f>SUM(D380:D390)</f>
        <v>0</v>
      </c>
    </row>
    <row r="392" spans="1:4" x14ac:dyDescent="0.25">
      <c r="A392" s="126" t="s">
        <v>3</v>
      </c>
      <c r="B392" s="126" t="s">
        <v>150</v>
      </c>
      <c r="C392" s="126" t="s">
        <v>151</v>
      </c>
      <c r="D392" s="126" t="s">
        <v>165</v>
      </c>
    </row>
    <row r="393" spans="1:4" x14ac:dyDescent="0.25">
      <c r="A393" s="258">
        <v>31</v>
      </c>
      <c r="B393" s="121"/>
      <c r="C393" s="122"/>
      <c r="D393" s="70"/>
    </row>
    <row r="394" spans="1:4" x14ac:dyDescent="0.25">
      <c r="A394" s="258"/>
      <c r="B394" s="121"/>
      <c r="C394" s="122"/>
      <c r="D394" s="70"/>
    </row>
    <row r="395" spans="1:4" x14ac:dyDescent="0.25">
      <c r="A395" s="258"/>
      <c r="B395" s="121"/>
      <c r="C395" s="122"/>
      <c r="D395" s="70"/>
    </row>
    <row r="396" spans="1:4" x14ac:dyDescent="0.25">
      <c r="A396" s="258"/>
      <c r="B396" s="121"/>
      <c r="C396" s="122"/>
      <c r="D396" s="70"/>
    </row>
    <row r="397" spans="1:4" x14ac:dyDescent="0.25">
      <c r="A397" s="258"/>
      <c r="B397" s="121"/>
      <c r="C397" s="122"/>
      <c r="D397" s="70"/>
    </row>
    <row r="398" spans="1:4" x14ac:dyDescent="0.25">
      <c r="A398" s="258"/>
      <c r="B398" s="121"/>
      <c r="C398" s="122"/>
      <c r="D398" s="70"/>
    </row>
    <row r="399" spans="1:4" x14ac:dyDescent="0.25">
      <c r="A399" s="258"/>
      <c r="B399" s="121"/>
      <c r="C399" s="122"/>
      <c r="D399" s="70"/>
    </row>
    <row r="400" spans="1:4" x14ac:dyDescent="0.25">
      <c r="A400" s="258"/>
      <c r="B400" s="121"/>
      <c r="C400" s="122"/>
      <c r="D400" s="70"/>
    </row>
    <row r="401" spans="1:4" x14ac:dyDescent="0.25">
      <c r="A401" s="258"/>
      <c r="B401" s="121"/>
      <c r="C401" s="122"/>
      <c r="D401" s="70"/>
    </row>
    <row r="402" spans="1:4" x14ac:dyDescent="0.25">
      <c r="A402" s="258"/>
      <c r="B402" s="121"/>
      <c r="C402" s="122"/>
      <c r="D402" s="70"/>
    </row>
    <row r="403" spans="1:4" x14ac:dyDescent="0.25">
      <c r="A403" s="258"/>
      <c r="B403" s="121"/>
      <c r="C403" s="122"/>
      <c r="D403" s="70"/>
    </row>
    <row r="404" spans="1:4" x14ac:dyDescent="0.25">
      <c r="A404" s="124" t="s">
        <v>58</v>
      </c>
      <c r="B404" s="123"/>
      <c r="C404" s="123"/>
      <c r="D404" s="70">
        <f>SUM(D393:D403)</f>
        <v>0</v>
      </c>
    </row>
    <row r="405" spans="1:4" x14ac:dyDescent="0.25">
      <c r="A405" s="129" t="s">
        <v>58</v>
      </c>
      <c r="B405" s="127"/>
      <c r="C405" s="127"/>
      <c r="D405" s="128">
        <f>+D14+D27+D40+D53+D66+D79+D92+D105+D118+D131+D144+D157+D170+D183+D196+D209+D222+D235+D248+D261+D274+D287+D300+D313+D326+D339+D352+D365+D378+D391+D404</f>
        <v>40000</v>
      </c>
    </row>
    <row r="408" spans="1:4" x14ac:dyDescent="0.25">
      <c r="C408" s="130" t="s">
        <v>56</v>
      </c>
      <c r="D408" s="70">
        <f>+SUMIF($C$3:$D$403,C408,$D$3:$I$407)</f>
        <v>6000</v>
      </c>
    </row>
    <row r="409" spans="1:4" x14ac:dyDescent="0.25">
      <c r="C409" s="130" t="s">
        <v>152</v>
      </c>
      <c r="D409" s="70">
        <f>+SUMIF($C$3:$D$403,C409,$D$3:$I$407)</f>
        <v>34000</v>
      </c>
    </row>
    <row r="410" spans="1:4" x14ac:dyDescent="0.25">
      <c r="C410" s="130" t="s">
        <v>153</v>
      </c>
      <c r="D410" s="70">
        <f>+SUMIF($C$3:$D$403,C410,$D$3:$I$407)</f>
        <v>0</v>
      </c>
    </row>
    <row r="411" spans="1:4" x14ac:dyDescent="0.25">
      <c r="C411" s="130" t="s">
        <v>57</v>
      </c>
      <c r="D411" s="70">
        <f>+SUMIF($C$3:$D$403,C411,$D$3:$I$407)</f>
        <v>0</v>
      </c>
    </row>
    <row r="412" spans="1:4" x14ac:dyDescent="0.25">
      <c r="C412" s="131" t="s">
        <v>58</v>
      </c>
      <c r="D412" s="70">
        <f>SUM(D408:D411)</f>
        <v>40000</v>
      </c>
    </row>
  </sheetData>
  <mergeCells count="31">
    <mergeCell ref="A146:A156"/>
    <mergeCell ref="A3:A13"/>
    <mergeCell ref="A16:A26"/>
    <mergeCell ref="A29:A39"/>
    <mergeCell ref="A42:A52"/>
    <mergeCell ref="A55:A65"/>
    <mergeCell ref="A68:A78"/>
    <mergeCell ref="A81:A91"/>
    <mergeCell ref="A94:A104"/>
    <mergeCell ref="A107:A117"/>
    <mergeCell ref="A120:A130"/>
    <mergeCell ref="A133:A143"/>
    <mergeCell ref="A302:A312"/>
    <mergeCell ref="A159:A169"/>
    <mergeCell ref="A172:A182"/>
    <mergeCell ref="A185:A195"/>
    <mergeCell ref="A198:A208"/>
    <mergeCell ref="A211:A221"/>
    <mergeCell ref="A224:A234"/>
    <mergeCell ref="A237:A247"/>
    <mergeCell ref="A250:A260"/>
    <mergeCell ref="A263:A273"/>
    <mergeCell ref="A276:A286"/>
    <mergeCell ref="A289:A299"/>
    <mergeCell ref="A393:A403"/>
    <mergeCell ref="A315:A325"/>
    <mergeCell ref="A328:A338"/>
    <mergeCell ref="A341:A351"/>
    <mergeCell ref="A354:A364"/>
    <mergeCell ref="A367:A377"/>
    <mergeCell ref="A380:A390"/>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opLeftCell="A172" zoomScale="85" zoomScaleNormal="85" workbookViewId="0">
      <selection activeCell="D190" sqref="D190"/>
    </sheetView>
  </sheetViews>
  <sheetFormatPr baseColWidth="10" defaultColWidth="9.140625" defaultRowHeight="15" x14ac:dyDescent="0.25"/>
  <cols>
    <col min="1" max="1" width="9.140625" style="143"/>
    <col min="2" max="2" width="36.140625" style="143" bestFit="1" customWidth="1"/>
    <col min="3" max="3" width="21.28515625" style="143" customWidth="1"/>
    <col min="4" max="4" width="18.5703125" style="143" customWidth="1"/>
    <col min="5" max="5" width="12.7109375" style="143" hidden="1" customWidth="1"/>
    <col min="6" max="6" width="15.28515625" style="143" customWidth="1"/>
    <col min="7" max="7" width="2.85546875" style="141" customWidth="1"/>
    <col min="8" max="8" width="2.5703125" style="142" customWidth="1"/>
    <col min="9" max="11" width="12.7109375" style="143" hidden="1" customWidth="1"/>
    <col min="12" max="12" width="15" style="143" hidden="1" customWidth="1"/>
    <col min="13" max="15" width="12.7109375" style="143" hidden="1" customWidth="1"/>
    <col min="16" max="29" width="9.140625" style="135"/>
    <col min="30" max="30" width="41.85546875" style="135" bestFit="1" customWidth="1"/>
    <col min="31" max="46" width="9.140625" style="135"/>
    <col min="47" max="16384" width="9.140625" style="143"/>
  </cols>
  <sheetData>
    <row r="1" spans="1:30" ht="18.75" customHeight="1" x14ac:dyDescent="0.25">
      <c r="A1" s="259"/>
      <c r="B1" s="260"/>
      <c r="C1" s="260"/>
      <c r="D1" s="260"/>
      <c r="E1" s="260"/>
      <c r="F1" s="260"/>
    </row>
    <row r="2" spans="1:30" ht="18.75" customHeight="1" x14ac:dyDescent="0.25">
      <c r="A2" s="261"/>
      <c r="B2" s="262"/>
      <c r="C2" s="262"/>
      <c r="D2" s="262"/>
      <c r="E2" s="262"/>
      <c r="F2" s="262"/>
      <c r="I2" s="144" t="s">
        <v>3</v>
      </c>
      <c r="J2" s="144" t="s">
        <v>76</v>
      </c>
      <c r="K2" s="144" t="s">
        <v>77</v>
      </c>
      <c r="L2" s="144" t="s">
        <v>78</v>
      </c>
      <c r="M2" s="144" t="s">
        <v>75</v>
      </c>
      <c r="N2" s="144" t="s">
        <v>79</v>
      </c>
      <c r="O2" s="145" t="s">
        <v>80</v>
      </c>
    </row>
    <row r="3" spans="1:30" ht="18.75" customHeight="1" x14ac:dyDescent="0.25">
      <c r="A3" s="261"/>
      <c r="B3" s="262"/>
      <c r="C3" s="262"/>
      <c r="D3" s="262"/>
      <c r="E3" s="262"/>
      <c r="F3" s="262"/>
      <c r="H3" s="146"/>
      <c r="I3" s="144"/>
      <c r="J3" s="147"/>
      <c r="K3" s="144"/>
      <c r="L3" s="148"/>
      <c r="M3" s="148"/>
      <c r="N3" s="148"/>
      <c r="O3" s="149">
        <f>F6</f>
        <v>101350</v>
      </c>
    </row>
    <row r="4" spans="1:30" ht="22.5" customHeight="1" x14ac:dyDescent="0.25">
      <c r="A4" s="263"/>
      <c r="B4" s="264"/>
      <c r="C4" s="264"/>
      <c r="D4" s="264"/>
      <c r="E4" s="264"/>
      <c r="F4" s="264"/>
      <c r="I4" s="150">
        <v>1</v>
      </c>
      <c r="J4" s="151">
        <v>1300000</v>
      </c>
      <c r="K4" s="152">
        <f>VENTAS!E10</f>
        <v>503500</v>
      </c>
      <c r="L4" s="152"/>
      <c r="M4" s="153"/>
      <c r="N4" s="154">
        <v>1300000</v>
      </c>
      <c r="O4" s="155">
        <f>O3+K4-M4-N4</f>
        <v>-695150</v>
      </c>
    </row>
    <row r="5" spans="1:30" x14ac:dyDescent="0.25">
      <c r="A5" s="156" t="s">
        <v>3</v>
      </c>
      <c r="B5" s="157"/>
      <c r="C5" s="158" t="s">
        <v>82</v>
      </c>
      <c r="D5" s="158" t="s">
        <v>83</v>
      </c>
      <c r="E5" s="158" t="s">
        <v>84</v>
      </c>
      <c r="F5" s="158" t="s">
        <v>54</v>
      </c>
      <c r="I5" s="159">
        <v>2</v>
      </c>
      <c r="J5" s="151">
        <v>1300000</v>
      </c>
      <c r="K5" s="160">
        <f>VENTAS!E13</f>
        <v>552500</v>
      </c>
      <c r="L5" s="161"/>
      <c r="M5" s="162"/>
      <c r="N5" s="154">
        <v>1300000</v>
      </c>
      <c r="O5" s="163">
        <f>+J5+K5-M5-N5</f>
        <v>552500</v>
      </c>
    </row>
    <row r="6" spans="1:30" x14ac:dyDescent="0.25">
      <c r="A6" s="301">
        <v>1</v>
      </c>
      <c r="B6" s="164" t="s">
        <v>162</v>
      </c>
      <c r="C6" s="165">
        <v>101350</v>
      </c>
      <c r="D6" s="194">
        <v>0</v>
      </c>
      <c r="E6" s="186"/>
      <c r="F6" s="186">
        <f>+C6</f>
        <v>101350</v>
      </c>
      <c r="I6" s="166">
        <v>3</v>
      </c>
      <c r="J6" s="151">
        <v>1300001</v>
      </c>
      <c r="K6" s="160">
        <f>VENTAS!E14</f>
        <v>288700</v>
      </c>
      <c r="L6" s="161"/>
      <c r="M6" s="162"/>
      <c r="N6" s="154">
        <v>1300001</v>
      </c>
      <c r="O6" s="163">
        <f t="shared" ref="O6:O37" si="0">+J6+K6-M6-N6</f>
        <v>288700</v>
      </c>
    </row>
    <row r="7" spans="1:30" x14ac:dyDescent="0.25">
      <c r="A7" s="301"/>
      <c r="B7" s="164" t="s">
        <v>91</v>
      </c>
      <c r="C7" s="165">
        <v>125000</v>
      </c>
      <c r="D7" s="165">
        <v>0</v>
      </c>
      <c r="E7" s="165">
        <v>0</v>
      </c>
      <c r="F7" s="165">
        <f>+C7-D7-E7+F6</f>
        <v>226350</v>
      </c>
      <c r="I7" s="167">
        <v>4</v>
      </c>
      <c r="J7" s="151">
        <v>1300002</v>
      </c>
      <c r="K7" s="160">
        <f>VENTAS!E15</f>
        <v>841200</v>
      </c>
      <c r="L7" s="161"/>
      <c r="M7" s="162"/>
      <c r="N7" s="154">
        <v>1300002</v>
      </c>
      <c r="O7" s="163">
        <f>+J7+K7-M7-N7</f>
        <v>841200</v>
      </c>
    </row>
    <row r="8" spans="1:30" x14ac:dyDescent="0.25">
      <c r="A8" s="301"/>
      <c r="B8" s="164" t="s">
        <v>91</v>
      </c>
      <c r="C8" s="165">
        <v>378500</v>
      </c>
      <c r="D8" s="165">
        <v>0</v>
      </c>
      <c r="E8" s="165">
        <v>0</v>
      </c>
      <c r="F8" s="165">
        <f>+C8-D8-E8+F7</f>
        <v>604850</v>
      </c>
      <c r="I8" s="150">
        <v>5</v>
      </c>
      <c r="J8" s="151">
        <v>1300003</v>
      </c>
      <c r="K8" s="160">
        <f>VENTAS!E16</f>
        <v>742000</v>
      </c>
      <c r="L8" s="161"/>
      <c r="M8" s="162"/>
      <c r="N8" s="154">
        <v>1300003</v>
      </c>
      <c r="O8" s="163">
        <f>+J8+K8-M8-N8</f>
        <v>742000</v>
      </c>
    </row>
    <row r="9" spans="1:30" x14ac:dyDescent="0.25">
      <c r="A9" s="301"/>
      <c r="B9" s="164" t="s">
        <v>92</v>
      </c>
      <c r="C9" s="165">
        <v>0</v>
      </c>
      <c r="D9" s="165">
        <v>447000</v>
      </c>
      <c r="E9" s="165">
        <v>0</v>
      </c>
      <c r="F9" s="165">
        <f>+C9-D9-E9+F8</f>
        <v>157850</v>
      </c>
      <c r="I9" s="159">
        <v>6</v>
      </c>
      <c r="J9" s="151">
        <v>1300004</v>
      </c>
      <c r="K9" s="160">
        <f>VENTAS!E17</f>
        <v>171000</v>
      </c>
      <c r="L9" s="161"/>
      <c r="M9" s="162"/>
      <c r="N9" s="154">
        <v>1300004</v>
      </c>
      <c r="O9" s="163">
        <f>+J9+K9-M9-N9</f>
        <v>171000</v>
      </c>
    </row>
    <row r="10" spans="1:30" x14ac:dyDescent="0.25">
      <c r="A10" s="301"/>
      <c r="B10" s="164"/>
      <c r="C10" s="165">
        <v>0</v>
      </c>
      <c r="D10" s="165">
        <v>0</v>
      </c>
      <c r="E10" s="165">
        <v>0</v>
      </c>
      <c r="F10" s="165">
        <f>+C10-D10-E10+F9</f>
        <v>157850</v>
      </c>
      <c r="I10" s="166">
        <v>7</v>
      </c>
      <c r="J10" s="151">
        <v>1300005</v>
      </c>
      <c r="K10" s="160">
        <f>VENTAS!E18</f>
        <v>913000</v>
      </c>
      <c r="L10" s="161"/>
      <c r="M10" s="162"/>
      <c r="N10" s="154">
        <v>1300005</v>
      </c>
      <c r="O10" s="163">
        <f>+J10+K10-M10-N10</f>
        <v>913000</v>
      </c>
    </row>
    <row r="11" spans="1:30" x14ac:dyDescent="0.25">
      <c r="A11" s="301"/>
      <c r="B11" s="133" t="s">
        <v>156</v>
      </c>
      <c r="C11" s="186">
        <f ca="1">+SUMIF(ACCESORIOS!C3:D13,ACCESORIOS!H2,ACCESORIOS!D3:D13)</f>
        <v>0</v>
      </c>
      <c r="D11" s="165">
        <v>0</v>
      </c>
      <c r="E11" s="165">
        <v>0</v>
      </c>
      <c r="F11" s="165">
        <f ca="1">+C11-D11-E11+F10</f>
        <v>157850</v>
      </c>
      <c r="I11" s="159">
        <v>8</v>
      </c>
      <c r="J11" s="151">
        <v>1300011</v>
      </c>
      <c r="K11" s="160">
        <f>VENTAS!E24</f>
        <v>903000</v>
      </c>
      <c r="L11" s="161"/>
      <c r="M11" s="162"/>
      <c r="N11" s="154">
        <v>1300011</v>
      </c>
      <c r="O11" s="163">
        <f t="shared" si="0"/>
        <v>903000</v>
      </c>
    </row>
    <row r="12" spans="1:30" x14ac:dyDescent="0.25">
      <c r="A12" s="168" t="s">
        <v>58</v>
      </c>
      <c r="B12" s="169"/>
      <c r="C12" s="170">
        <f ca="1">SUM(C6:C11)</f>
        <v>604850</v>
      </c>
      <c r="D12" s="170">
        <f>SUM(D6:D11)</f>
        <v>447000</v>
      </c>
      <c r="E12" s="170">
        <f>SUM(E6:E11)</f>
        <v>0</v>
      </c>
      <c r="F12" s="170">
        <f ca="1">F11</f>
        <v>157850</v>
      </c>
      <c r="I12" s="166">
        <v>9</v>
      </c>
      <c r="J12" s="151">
        <v>1300012</v>
      </c>
      <c r="K12" s="160">
        <f>VENTAS!E25</f>
        <v>101000</v>
      </c>
      <c r="L12" s="161"/>
      <c r="M12" s="162"/>
      <c r="N12" s="154">
        <v>1300012</v>
      </c>
      <c r="O12" s="163">
        <f t="shared" si="0"/>
        <v>101000</v>
      </c>
    </row>
    <row r="13" spans="1:30" x14ac:dyDescent="0.25">
      <c r="A13" s="302">
        <v>2</v>
      </c>
      <c r="B13" s="164" t="s">
        <v>91</v>
      </c>
      <c r="C13" s="165">
        <v>71000</v>
      </c>
      <c r="D13" s="165">
        <v>0</v>
      </c>
      <c r="E13" s="165">
        <v>0</v>
      </c>
      <c r="F13" s="165">
        <f ca="1">+C13-D13-E13+F12</f>
        <v>228850</v>
      </c>
      <c r="I13" s="159">
        <v>10</v>
      </c>
      <c r="J13" s="151">
        <v>1300013</v>
      </c>
      <c r="K13" s="160">
        <f>VENTAS!E26</f>
        <v>185700</v>
      </c>
      <c r="L13" s="161"/>
      <c r="M13" s="162"/>
      <c r="N13" s="154">
        <v>1300013</v>
      </c>
      <c r="O13" s="163">
        <f t="shared" si="0"/>
        <v>185700</v>
      </c>
    </row>
    <row r="14" spans="1:30" x14ac:dyDescent="0.25">
      <c r="A14" s="303"/>
      <c r="B14" s="164" t="s">
        <v>91</v>
      </c>
      <c r="C14" s="165">
        <v>481500</v>
      </c>
      <c r="D14" s="165">
        <v>0</v>
      </c>
      <c r="E14" s="165">
        <v>0</v>
      </c>
      <c r="F14" s="165">
        <f ca="1">+C14-D14-E14+F13</f>
        <v>710350</v>
      </c>
      <c r="I14" s="166">
        <v>11</v>
      </c>
      <c r="J14" s="151">
        <v>1300014</v>
      </c>
      <c r="K14" s="160">
        <f>VENTAS!E27</f>
        <v>286700</v>
      </c>
      <c r="L14" s="161"/>
      <c r="M14" s="162"/>
      <c r="N14" s="154">
        <v>1300014</v>
      </c>
      <c r="O14" s="163"/>
    </row>
    <row r="15" spans="1:30" x14ac:dyDescent="0.25">
      <c r="A15" s="303"/>
      <c r="B15" s="164" t="s">
        <v>92</v>
      </c>
      <c r="C15" s="165">
        <v>0</v>
      </c>
      <c r="D15" s="165">
        <v>346500</v>
      </c>
      <c r="E15" s="165">
        <v>0</v>
      </c>
      <c r="F15" s="165">
        <f ca="1">+C15-D15-E15+F14</f>
        <v>363850</v>
      </c>
      <c r="I15" s="159">
        <v>12</v>
      </c>
      <c r="J15" s="151">
        <v>1300015</v>
      </c>
      <c r="K15" s="160">
        <f>VENTAS!E28</f>
        <v>424000</v>
      </c>
      <c r="L15" s="161"/>
      <c r="M15" s="162"/>
      <c r="N15" s="154">
        <v>1300015</v>
      </c>
      <c r="O15" s="163">
        <f>+J15+K15-M15-N15</f>
        <v>424000</v>
      </c>
      <c r="AD15" s="193"/>
    </row>
    <row r="16" spans="1:30" x14ac:dyDescent="0.25">
      <c r="A16" s="303"/>
      <c r="B16" s="164" t="s">
        <v>161</v>
      </c>
      <c r="C16" s="165">
        <v>0</v>
      </c>
      <c r="D16" s="165">
        <v>50000</v>
      </c>
      <c r="E16" s="165">
        <v>0</v>
      </c>
      <c r="F16" s="165">
        <f ca="1">+C16-D16-E16+F15</f>
        <v>313850</v>
      </c>
      <c r="I16" s="166">
        <v>13</v>
      </c>
      <c r="J16" s="151">
        <v>1300016</v>
      </c>
      <c r="K16" s="160">
        <f>VENTAS!E29</f>
        <v>195000</v>
      </c>
      <c r="L16" s="161"/>
      <c r="M16" s="162"/>
      <c r="N16" s="154">
        <v>1300016</v>
      </c>
      <c r="O16" s="163"/>
      <c r="AD16" s="193"/>
    </row>
    <row r="17" spans="1:30" x14ac:dyDescent="0.25">
      <c r="A17" s="304"/>
      <c r="B17" s="133" t="s">
        <v>156</v>
      </c>
      <c r="C17" s="186">
        <f ca="1">+SUMIF(ACCESORIOS!C16:D26,ACCESORIOS!H2,ACCESORIOS!D16:D26)</f>
        <v>0</v>
      </c>
      <c r="D17" s="165">
        <v>0</v>
      </c>
      <c r="E17" s="165">
        <v>0</v>
      </c>
      <c r="F17" s="165">
        <f ca="1">+C17-D17-E17+F16</f>
        <v>313850</v>
      </c>
      <c r="I17" s="159">
        <v>14</v>
      </c>
      <c r="J17" s="151">
        <v>1300017</v>
      </c>
      <c r="K17" s="160">
        <f>VENTAS!E30</f>
        <v>619000</v>
      </c>
      <c r="L17" s="161"/>
      <c r="M17" s="162"/>
      <c r="N17" s="154">
        <v>1300017</v>
      </c>
      <c r="O17" s="163">
        <f>+J17+K17-M17-N17</f>
        <v>619000</v>
      </c>
      <c r="AD17" s="193" t="s">
        <v>85</v>
      </c>
    </row>
    <row r="18" spans="1:30" x14ac:dyDescent="0.25">
      <c r="A18" s="171" t="s">
        <v>58</v>
      </c>
      <c r="B18" s="169"/>
      <c r="C18" s="170">
        <f ca="1">SUM(C13:C17)</f>
        <v>552500</v>
      </c>
      <c r="D18" s="170">
        <f>SUM(D13:D17)</f>
        <v>396500</v>
      </c>
      <c r="E18" s="170">
        <f>SUM(E13:E17)</f>
        <v>0</v>
      </c>
      <c r="F18" s="170">
        <f ca="1">F17</f>
        <v>313850</v>
      </c>
      <c r="I18" s="166">
        <v>15</v>
      </c>
      <c r="J18" s="151">
        <v>1300018</v>
      </c>
      <c r="K18" s="160">
        <f>VENTAS!E31</f>
        <v>387000</v>
      </c>
      <c r="L18" s="161"/>
      <c r="M18" s="162"/>
      <c r="N18" s="154">
        <v>1300018</v>
      </c>
      <c r="O18" s="163">
        <f t="shared" si="0"/>
        <v>387000</v>
      </c>
      <c r="AD18" s="193" t="s">
        <v>86</v>
      </c>
    </row>
    <row r="19" spans="1:30" x14ac:dyDescent="0.25">
      <c r="A19" s="305">
        <v>3</v>
      </c>
      <c r="B19" s="164" t="s">
        <v>91</v>
      </c>
      <c r="C19" s="165">
        <v>94000</v>
      </c>
      <c r="D19" s="165">
        <v>0</v>
      </c>
      <c r="E19" s="165">
        <v>0</v>
      </c>
      <c r="F19" s="165">
        <f ca="1">+C19-D19-E19+F18</f>
        <v>407850</v>
      </c>
      <c r="I19" s="159">
        <v>16</v>
      </c>
      <c r="J19" s="151">
        <v>1300019</v>
      </c>
      <c r="K19" s="160">
        <f>VENTAS!E32</f>
        <v>165000</v>
      </c>
      <c r="L19" s="161"/>
      <c r="M19" s="162"/>
      <c r="N19" s="154">
        <v>1300019</v>
      </c>
      <c r="O19" s="163">
        <f t="shared" si="0"/>
        <v>165000</v>
      </c>
      <c r="AD19" s="193" t="s">
        <v>87</v>
      </c>
    </row>
    <row r="20" spans="1:30" x14ac:dyDescent="0.25">
      <c r="A20" s="306"/>
      <c r="B20" s="164" t="s">
        <v>91</v>
      </c>
      <c r="C20" s="165">
        <v>648000</v>
      </c>
      <c r="D20" s="165">
        <v>0</v>
      </c>
      <c r="E20" s="165">
        <v>0</v>
      </c>
      <c r="F20" s="165">
        <f ca="1">+C20-D20-E20+F19</f>
        <v>1055850</v>
      </c>
      <c r="I20" s="166">
        <v>17</v>
      </c>
      <c r="J20" s="151">
        <v>1300020</v>
      </c>
      <c r="K20" s="160">
        <f>VENTAS!E33</f>
        <v>552000</v>
      </c>
      <c r="L20" s="161"/>
      <c r="M20" s="162"/>
      <c r="N20" s="154">
        <v>1300020</v>
      </c>
      <c r="O20" s="163"/>
      <c r="AD20" s="193" t="s">
        <v>88</v>
      </c>
    </row>
    <row r="21" spans="1:30" x14ac:dyDescent="0.25">
      <c r="A21" s="306"/>
      <c r="B21" s="164" t="s">
        <v>92</v>
      </c>
      <c r="C21" s="165">
        <v>0</v>
      </c>
      <c r="D21" s="165">
        <v>595200</v>
      </c>
      <c r="E21" s="165">
        <v>0</v>
      </c>
      <c r="F21" s="165">
        <f ca="1">+C21-D21-E21+F20</f>
        <v>460650</v>
      </c>
      <c r="I21" s="159">
        <v>18</v>
      </c>
      <c r="J21" s="151">
        <v>1300021</v>
      </c>
      <c r="K21" s="160">
        <f>VENTAS!E34</f>
        <v>599500</v>
      </c>
      <c r="L21" s="161"/>
      <c r="M21" s="162"/>
      <c r="N21" s="154">
        <v>1300021</v>
      </c>
      <c r="O21" s="163"/>
      <c r="AD21" s="193"/>
    </row>
    <row r="22" spans="1:30" x14ac:dyDescent="0.25">
      <c r="A22" s="306"/>
      <c r="B22" s="164" t="s">
        <v>159</v>
      </c>
      <c r="C22" s="165">
        <v>54000</v>
      </c>
      <c r="D22" s="165">
        <v>0</v>
      </c>
      <c r="E22" s="165">
        <v>0</v>
      </c>
      <c r="F22" s="165">
        <f ca="1">+C22-D22-E22+F21</f>
        <v>514650</v>
      </c>
      <c r="I22" s="166">
        <v>19</v>
      </c>
      <c r="J22" s="151">
        <v>1300022</v>
      </c>
      <c r="K22" s="160">
        <f>VENTAS!E35</f>
        <v>128000</v>
      </c>
      <c r="L22" s="161"/>
      <c r="M22" s="162"/>
      <c r="N22" s="154">
        <v>1300022</v>
      </c>
      <c r="O22" s="163">
        <f t="shared" si="0"/>
        <v>128000</v>
      </c>
      <c r="AD22" s="193" t="s">
        <v>89</v>
      </c>
    </row>
    <row r="23" spans="1:30" x14ac:dyDescent="0.25">
      <c r="A23" s="307"/>
      <c r="B23" s="133" t="s">
        <v>156</v>
      </c>
      <c r="C23" s="186">
        <f ca="1">+SUMIF(ACCESORIOS!C29:D39,ACCESORIOS!H2,ACCESORIOS!D29:D39)</f>
        <v>0</v>
      </c>
      <c r="D23" s="165">
        <v>0</v>
      </c>
      <c r="E23" s="165">
        <v>0</v>
      </c>
      <c r="F23" s="165">
        <f ca="1">+C23-D23-E23+F22</f>
        <v>514650</v>
      </c>
      <c r="I23" s="159">
        <v>20</v>
      </c>
      <c r="J23" s="151">
        <v>1300023</v>
      </c>
      <c r="K23" s="160">
        <f>VENTAS!E36</f>
        <v>727500</v>
      </c>
      <c r="L23" s="161"/>
      <c r="M23" s="162"/>
      <c r="N23" s="154">
        <v>1300023</v>
      </c>
      <c r="O23" s="163">
        <f t="shared" si="0"/>
        <v>727500</v>
      </c>
      <c r="AD23" s="193" t="s">
        <v>90</v>
      </c>
    </row>
    <row r="24" spans="1:30" x14ac:dyDescent="0.25">
      <c r="A24" s="172" t="s">
        <v>58</v>
      </c>
      <c r="B24" s="169"/>
      <c r="C24" s="170">
        <f ca="1">SUM(C19:C23)</f>
        <v>796000</v>
      </c>
      <c r="D24" s="170">
        <f>SUM(D19:D23)</f>
        <v>595200</v>
      </c>
      <c r="E24" s="170">
        <f>SUM(E19:E23)</f>
        <v>0</v>
      </c>
      <c r="F24" s="170">
        <f ca="1">F23</f>
        <v>514650</v>
      </c>
      <c r="I24" s="166">
        <v>21</v>
      </c>
      <c r="J24" s="151">
        <v>1300024</v>
      </c>
      <c r="K24" s="160">
        <f>VENTAS!E37</f>
        <v>623000</v>
      </c>
      <c r="L24" s="161"/>
      <c r="M24" s="162"/>
      <c r="N24" s="154">
        <v>1300024</v>
      </c>
      <c r="O24" s="163">
        <f t="shared" si="0"/>
        <v>623000</v>
      </c>
      <c r="AD24" s="193" t="s">
        <v>160</v>
      </c>
    </row>
    <row r="25" spans="1:30" x14ac:dyDescent="0.25">
      <c r="A25" s="295">
        <v>4</v>
      </c>
      <c r="B25" s="164" t="s">
        <v>91</v>
      </c>
      <c r="C25" s="165">
        <v>113700</v>
      </c>
      <c r="D25" s="165">
        <v>0</v>
      </c>
      <c r="E25" s="165">
        <v>0</v>
      </c>
      <c r="F25" s="165">
        <f ca="1">+C25-D25-E25+F24</f>
        <v>628350</v>
      </c>
      <c r="I25" s="159">
        <v>22</v>
      </c>
      <c r="J25" s="151">
        <v>1300025</v>
      </c>
      <c r="K25" s="160">
        <f>VENTAS!E38</f>
        <v>140000</v>
      </c>
      <c r="L25" s="161"/>
      <c r="M25" s="162"/>
      <c r="N25" s="154">
        <v>1300025</v>
      </c>
      <c r="O25" s="163">
        <f t="shared" si="0"/>
        <v>140000</v>
      </c>
      <c r="AD25" s="193" t="s">
        <v>161</v>
      </c>
    </row>
    <row r="26" spans="1:30" x14ac:dyDescent="0.25">
      <c r="A26" s="296"/>
      <c r="B26" s="164" t="s">
        <v>91</v>
      </c>
      <c r="C26" s="165">
        <v>534500</v>
      </c>
      <c r="D26" s="165">
        <v>0</v>
      </c>
      <c r="E26" s="165">
        <v>0</v>
      </c>
      <c r="F26" s="165">
        <f ca="1">+C26-D26-E26+F25</f>
        <v>1162850</v>
      </c>
      <c r="I26" s="166">
        <v>23</v>
      </c>
      <c r="J26" s="151">
        <v>1300026</v>
      </c>
      <c r="K26" s="160">
        <f>VENTAS!E39</f>
        <v>763000</v>
      </c>
      <c r="L26" s="161"/>
      <c r="M26" s="162"/>
      <c r="N26" s="154">
        <v>1300026</v>
      </c>
      <c r="O26" s="163"/>
      <c r="AD26" s="193" t="s">
        <v>162</v>
      </c>
    </row>
    <row r="27" spans="1:30" x14ac:dyDescent="0.25">
      <c r="A27" s="296"/>
      <c r="B27" s="164" t="s">
        <v>92</v>
      </c>
      <c r="C27" s="165">
        <v>0</v>
      </c>
      <c r="D27" s="165">
        <v>456500</v>
      </c>
      <c r="E27" s="165">
        <v>0</v>
      </c>
      <c r="F27" s="165">
        <f ca="1">+C27-D27-E27+F26</f>
        <v>706350</v>
      </c>
      <c r="I27" s="159">
        <v>24</v>
      </c>
      <c r="J27" s="151">
        <v>1300027</v>
      </c>
      <c r="K27" s="160">
        <f>VENTAS!E40</f>
        <v>714500</v>
      </c>
      <c r="L27" s="161"/>
      <c r="M27" s="162"/>
      <c r="N27" s="154">
        <v>1300027</v>
      </c>
      <c r="O27" s="163"/>
      <c r="AD27" s="193"/>
    </row>
    <row r="28" spans="1:30" x14ac:dyDescent="0.25">
      <c r="A28" s="296"/>
      <c r="B28" s="164"/>
      <c r="C28" s="165">
        <v>0</v>
      </c>
      <c r="D28" s="165">
        <v>0</v>
      </c>
      <c r="E28" s="165">
        <v>0</v>
      </c>
      <c r="F28" s="165">
        <f ca="1">+C28-D28-E28+F27</f>
        <v>706350</v>
      </c>
      <c r="I28" s="166">
        <v>25</v>
      </c>
      <c r="J28" s="151">
        <v>1300028</v>
      </c>
      <c r="K28" s="160">
        <f>VENTAS!E41</f>
        <v>335500</v>
      </c>
      <c r="L28" s="161"/>
      <c r="M28" s="162"/>
      <c r="N28" s="154">
        <v>1300028</v>
      </c>
      <c r="O28" s="163">
        <f t="shared" si="0"/>
        <v>335500</v>
      </c>
      <c r="AD28" s="193" t="s">
        <v>91</v>
      </c>
    </row>
    <row r="29" spans="1:30" x14ac:dyDescent="0.25">
      <c r="A29" s="297"/>
      <c r="B29" s="133" t="s">
        <v>156</v>
      </c>
      <c r="C29" s="186">
        <f ca="1">+SUMIF(ACCESORIOS!C42:D52,ACCESORIOS!H2,ACCESORIOS!D42:D52)</f>
        <v>0</v>
      </c>
      <c r="D29" s="165">
        <v>0</v>
      </c>
      <c r="E29" s="165">
        <v>0</v>
      </c>
      <c r="F29" s="165">
        <f ca="1">+C29-D29-E29+F28</f>
        <v>706350</v>
      </c>
      <c r="I29" s="159">
        <v>26</v>
      </c>
      <c r="J29" s="173">
        <v>1300000</v>
      </c>
      <c r="K29" s="174">
        <f>VENTAS!E82</f>
        <v>494900</v>
      </c>
      <c r="L29" s="175"/>
      <c r="M29" s="175"/>
      <c r="N29" s="154">
        <v>1300000</v>
      </c>
      <c r="O29" s="163">
        <f t="shared" si="0"/>
        <v>494900</v>
      </c>
      <c r="AD29" s="193" t="s">
        <v>92</v>
      </c>
    </row>
    <row r="30" spans="1:30" x14ac:dyDescent="0.25">
      <c r="A30" s="172" t="s">
        <v>58</v>
      </c>
      <c r="B30" s="169"/>
      <c r="C30" s="170">
        <f ca="1">SUM(C25:C29)</f>
        <v>648200</v>
      </c>
      <c r="D30" s="170">
        <f>SUM(D25:D29)</f>
        <v>456500</v>
      </c>
      <c r="E30" s="170">
        <f>SUM(E25:E29)</f>
        <v>0</v>
      </c>
      <c r="F30" s="170">
        <f ca="1">F29</f>
        <v>706350</v>
      </c>
      <c r="I30" s="166">
        <v>27</v>
      </c>
      <c r="J30" s="173">
        <v>1300001</v>
      </c>
      <c r="K30" s="174">
        <f>VENTAS!E83</f>
        <v>262000</v>
      </c>
      <c r="L30" s="175"/>
      <c r="M30" s="175"/>
      <c r="N30" s="154">
        <v>1300001</v>
      </c>
      <c r="O30" s="163">
        <f t="shared" si="0"/>
        <v>262000</v>
      </c>
      <c r="AD30" s="193" t="s">
        <v>157</v>
      </c>
    </row>
    <row r="31" spans="1:30" x14ac:dyDescent="0.25">
      <c r="A31" s="268">
        <v>5</v>
      </c>
      <c r="B31" s="164" t="s">
        <v>91</v>
      </c>
      <c r="C31" s="165">
        <v>199000</v>
      </c>
      <c r="D31" s="165">
        <v>0</v>
      </c>
      <c r="E31" s="165">
        <v>0</v>
      </c>
      <c r="F31" s="165">
        <f ca="1">+C31-D31-E31+F30</f>
        <v>905350</v>
      </c>
      <c r="I31" s="159">
        <v>28</v>
      </c>
      <c r="J31" s="173">
        <v>1300002</v>
      </c>
      <c r="K31" s="174">
        <f>VENTAS!E84</f>
        <v>756900</v>
      </c>
      <c r="L31" s="175"/>
      <c r="M31" s="175"/>
      <c r="N31" s="154">
        <v>1300002</v>
      </c>
      <c r="O31" s="163">
        <f t="shared" si="0"/>
        <v>756900</v>
      </c>
      <c r="AD31" s="193" t="s">
        <v>156</v>
      </c>
    </row>
    <row r="32" spans="1:30" x14ac:dyDescent="0.25">
      <c r="A32" s="269"/>
      <c r="B32" s="164" t="s">
        <v>91</v>
      </c>
      <c r="C32" s="165">
        <f>368000+16000</f>
        <v>384000</v>
      </c>
      <c r="D32" s="165">
        <v>0</v>
      </c>
      <c r="E32" s="165">
        <v>0</v>
      </c>
      <c r="F32" s="165">
        <f ca="1">+C32-D32-E32+F31</f>
        <v>1289350</v>
      </c>
      <c r="I32" s="159">
        <v>29</v>
      </c>
      <c r="J32" s="173">
        <v>1300003</v>
      </c>
      <c r="K32" s="174">
        <f>VENTAS!E85</f>
        <v>528500</v>
      </c>
      <c r="L32" s="175"/>
      <c r="M32" s="175"/>
      <c r="N32" s="154">
        <v>1300003</v>
      </c>
      <c r="O32" s="163"/>
      <c r="AD32" s="193"/>
    </row>
    <row r="33" spans="1:30" x14ac:dyDescent="0.25">
      <c r="A33" s="269"/>
      <c r="B33" s="164" t="s">
        <v>92</v>
      </c>
      <c r="C33" s="165">
        <v>0</v>
      </c>
      <c r="D33" s="165">
        <v>525100</v>
      </c>
      <c r="E33" s="165">
        <v>0</v>
      </c>
      <c r="F33" s="165">
        <f ca="1">+C33-D33-E33+F32</f>
        <v>764250</v>
      </c>
      <c r="I33" s="166">
        <v>30</v>
      </c>
      <c r="J33" s="173">
        <v>1300004</v>
      </c>
      <c r="K33" s="174">
        <f>VENTAS!E86</f>
        <v>138000</v>
      </c>
      <c r="L33" s="175"/>
      <c r="M33" s="175"/>
      <c r="N33" s="154">
        <v>1300004</v>
      </c>
      <c r="O33" s="163"/>
      <c r="AD33" s="193"/>
    </row>
    <row r="34" spans="1:30" x14ac:dyDescent="0.25">
      <c r="A34" s="269"/>
      <c r="B34" s="164" t="s">
        <v>161</v>
      </c>
      <c r="C34" s="165">
        <v>0</v>
      </c>
      <c r="D34" s="165">
        <v>650000</v>
      </c>
      <c r="E34" s="165">
        <v>0</v>
      </c>
      <c r="F34" s="165">
        <f ca="1">+C34-D34-E34+F33</f>
        <v>114250</v>
      </c>
      <c r="I34" s="159">
        <v>31</v>
      </c>
      <c r="J34" s="173">
        <v>1300005</v>
      </c>
      <c r="K34" s="174">
        <f>VENTAS!E87</f>
        <v>666500</v>
      </c>
      <c r="L34" s="175"/>
      <c r="M34" s="175"/>
      <c r="N34" s="154">
        <v>1300005</v>
      </c>
      <c r="O34" s="163">
        <f t="shared" si="0"/>
        <v>666500</v>
      </c>
      <c r="AD34" s="193" t="s">
        <v>158</v>
      </c>
    </row>
    <row r="35" spans="1:30" x14ac:dyDescent="0.25">
      <c r="A35" s="270"/>
      <c r="B35" s="133" t="s">
        <v>156</v>
      </c>
      <c r="C35" s="186">
        <f ca="1">+SUMIF(ACCESORIOS!C55:D65,ACCESORIOS!H2,ACCESORIOS!D55:D65)</f>
        <v>0</v>
      </c>
      <c r="D35" s="165">
        <v>0</v>
      </c>
      <c r="E35" s="165">
        <v>0</v>
      </c>
      <c r="F35" s="165">
        <f ca="1">+C35-D35-E35+F34</f>
        <v>114250</v>
      </c>
      <c r="I35" s="176"/>
      <c r="J35" s="177"/>
      <c r="K35" s="178"/>
      <c r="L35" s="179"/>
      <c r="M35" s="179"/>
      <c r="N35" s="180"/>
      <c r="O35" s="163">
        <f t="shared" si="0"/>
        <v>0</v>
      </c>
      <c r="AD35" s="193" t="s">
        <v>159</v>
      </c>
    </row>
    <row r="36" spans="1:30" x14ac:dyDescent="0.25">
      <c r="A36" s="172" t="s">
        <v>58</v>
      </c>
      <c r="B36" s="169"/>
      <c r="C36" s="170">
        <f ca="1">SUM(C31:C35)</f>
        <v>583000</v>
      </c>
      <c r="D36" s="170">
        <f>SUM(D31:D35)</f>
        <v>1175100</v>
      </c>
      <c r="E36" s="170">
        <f>SUM(E31:E35)</f>
        <v>0</v>
      </c>
      <c r="F36" s="170">
        <f ca="1">F35</f>
        <v>114250</v>
      </c>
      <c r="I36" s="176"/>
      <c r="J36" s="177"/>
      <c r="K36" s="178"/>
      <c r="L36" s="179"/>
      <c r="M36" s="179"/>
      <c r="N36" s="180"/>
      <c r="O36" s="163">
        <f t="shared" si="0"/>
        <v>0</v>
      </c>
      <c r="AD36" s="193"/>
    </row>
    <row r="37" spans="1:30" x14ac:dyDescent="0.25">
      <c r="A37" s="298">
        <v>6</v>
      </c>
      <c r="B37" s="164" t="s">
        <v>91</v>
      </c>
      <c r="C37" s="165">
        <v>17000</v>
      </c>
      <c r="D37" s="165">
        <v>0</v>
      </c>
      <c r="E37" s="165">
        <v>0</v>
      </c>
      <c r="F37" s="165">
        <f ca="1">+C37-D37-E37+F36</f>
        <v>131250</v>
      </c>
      <c r="I37" s="176"/>
      <c r="J37" s="177"/>
      <c r="K37" s="178"/>
      <c r="L37" s="179"/>
      <c r="M37" s="179"/>
      <c r="N37" s="180"/>
      <c r="O37" s="163">
        <f t="shared" si="0"/>
        <v>0</v>
      </c>
      <c r="AD37" s="193"/>
    </row>
    <row r="38" spans="1:30" x14ac:dyDescent="0.25">
      <c r="A38" s="299"/>
      <c r="B38" s="164" t="s">
        <v>91</v>
      </c>
      <c r="C38" s="165">
        <v>84000</v>
      </c>
      <c r="D38" s="165">
        <v>0</v>
      </c>
      <c r="E38" s="165">
        <v>0</v>
      </c>
      <c r="F38" s="165">
        <f ca="1">+C38-D38-E38+F37</f>
        <v>215250</v>
      </c>
      <c r="I38" s="176"/>
      <c r="J38" s="177"/>
      <c r="K38" s="178"/>
      <c r="L38" s="179"/>
      <c r="M38" s="179"/>
      <c r="N38" s="180"/>
      <c r="O38" s="181"/>
      <c r="AD38" s="193"/>
    </row>
    <row r="39" spans="1:30" x14ac:dyDescent="0.25">
      <c r="A39" s="299"/>
      <c r="B39" s="164" t="s">
        <v>92</v>
      </c>
      <c r="C39" s="165">
        <v>0</v>
      </c>
      <c r="D39" s="165">
        <v>137500</v>
      </c>
      <c r="E39" s="165">
        <v>0</v>
      </c>
      <c r="F39" s="165">
        <f ca="1">+C39-D39-E39+F38</f>
        <v>77750</v>
      </c>
      <c r="I39" s="176"/>
      <c r="J39" s="177"/>
      <c r="K39" s="178"/>
      <c r="L39" s="179"/>
      <c r="M39" s="179"/>
      <c r="N39" s="180"/>
      <c r="O39" s="181"/>
      <c r="AD39" s="193"/>
    </row>
    <row r="40" spans="1:30" x14ac:dyDescent="0.25">
      <c r="A40" s="299"/>
      <c r="B40" s="164"/>
      <c r="C40" s="165">
        <v>0</v>
      </c>
      <c r="D40" s="165">
        <v>0</v>
      </c>
      <c r="E40" s="165">
        <v>0</v>
      </c>
      <c r="F40" s="165">
        <f ca="1">+C40-D40-E40+F39</f>
        <v>77750</v>
      </c>
      <c r="I40" s="176"/>
      <c r="J40" s="177"/>
      <c r="K40" s="178"/>
      <c r="L40" s="179"/>
      <c r="M40" s="179"/>
      <c r="N40" s="177"/>
      <c r="O40" s="182"/>
      <c r="AD40" s="193"/>
    </row>
    <row r="41" spans="1:30" x14ac:dyDescent="0.25">
      <c r="A41" s="300"/>
      <c r="B41" s="133" t="s">
        <v>156</v>
      </c>
      <c r="C41" s="186">
        <f ca="1">+SUMIF(ACCESORIOS!C68:D78,ACCESORIOS!H2,ACCESORIOS!D68:D78)</f>
        <v>0</v>
      </c>
      <c r="D41" s="186">
        <v>0</v>
      </c>
      <c r="E41" s="165">
        <v>0</v>
      </c>
      <c r="F41" s="165">
        <f ca="1">+C41-D41-E41+F40</f>
        <v>77750</v>
      </c>
      <c r="AD41" s="193"/>
    </row>
    <row r="42" spans="1:30" x14ac:dyDescent="0.25">
      <c r="A42" s="172" t="s">
        <v>58</v>
      </c>
      <c r="B42" s="169"/>
      <c r="C42" s="170">
        <f ca="1">SUM(C37:C41)</f>
        <v>101000</v>
      </c>
      <c r="D42" s="170">
        <f>SUM(D37:D41)</f>
        <v>137500</v>
      </c>
      <c r="E42" s="170">
        <f>SUM(E37:E41)</f>
        <v>0</v>
      </c>
      <c r="F42" s="170">
        <f ca="1">F41</f>
        <v>77750</v>
      </c>
      <c r="K42" s="183"/>
      <c r="M42" s="183"/>
      <c r="O42" s="183"/>
      <c r="AD42" s="193"/>
    </row>
    <row r="43" spans="1:30" x14ac:dyDescent="0.25">
      <c r="A43" s="283">
        <v>7</v>
      </c>
      <c r="B43" s="164" t="s">
        <v>91</v>
      </c>
      <c r="C43" s="165">
        <v>125000</v>
      </c>
      <c r="D43" s="165">
        <v>0</v>
      </c>
      <c r="E43" s="165">
        <v>0</v>
      </c>
      <c r="F43" s="165">
        <f ca="1">+C43-D43-E43+F42</f>
        <v>202750</v>
      </c>
      <c r="L43" s="183"/>
      <c r="AD43" s="193"/>
    </row>
    <row r="44" spans="1:30" x14ac:dyDescent="0.25">
      <c r="A44" s="284"/>
      <c r="B44" s="164" t="s">
        <v>91</v>
      </c>
      <c r="C44" s="165">
        <v>299000</v>
      </c>
      <c r="D44" s="165">
        <v>0</v>
      </c>
      <c r="E44" s="165">
        <v>0</v>
      </c>
      <c r="F44" s="165">
        <f ca="1">+C44-D44-E44+F43</f>
        <v>501750</v>
      </c>
      <c r="L44" s="183"/>
      <c r="AD44" s="193"/>
    </row>
    <row r="45" spans="1:30" x14ac:dyDescent="0.25">
      <c r="A45" s="284"/>
      <c r="B45" s="164" t="s">
        <v>92</v>
      </c>
      <c r="C45" s="165">
        <v>0</v>
      </c>
      <c r="D45" s="165">
        <v>320400</v>
      </c>
      <c r="E45" s="165">
        <v>0</v>
      </c>
      <c r="F45" s="165">
        <f ca="1">+C45-D45-E45+F44</f>
        <v>181350</v>
      </c>
      <c r="L45" s="183"/>
      <c r="AD45" s="193"/>
    </row>
    <row r="46" spans="1:30" x14ac:dyDescent="0.25">
      <c r="A46" s="284"/>
      <c r="B46" s="164"/>
      <c r="C46" s="165">
        <v>0</v>
      </c>
      <c r="D46" s="165">
        <v>0</v>
      </c>
      <c r="E46" s="165">
        <v>0</v>
      </c>
      <c r="F46" s="165">
        <f ca="1">+C46-D46-E46+F45</f>
        <v>181350</v>
      </c>
      <c r="AD46" s="193"/>
    </row>
    <row r="47" spans="1:30" x14ac:dyDescent="0.25">
      <c r="A47" s="285"/>
      <c r="B47" s="133" t="s">
        <v>156</v>
      </c>
      <c r="C47" s="186">
        <f ca="1">+SUMIF(ACCESORIOS!C81:D91,ACCESORIOS!H2,ACCESORIOS!D81:D91)</f>
        <v>0</v>
      </c>
      <c r="D47" s="186">
        <v>0</v>
      </c>
      <c r="E47" s="165">
        <v>0</v>
      </c>
      <c r="F47" s="165">
        <f ca="1">+C47-D47-E47+F46</f>
        <v>181350</v>
      </c>
      <c r="J47" s="183"/>
      <c r="AD47" s="193"/>
    </row>
    <row r="48" spans="1:30" x14ac:dyDescent="0.25">
      <c r="A48" s="172" t="s">
        <v>58</v>
      </c>
      <c r="B48" s="169"/>
      <c r="C48" s="170">
        <f ca="1">SUM(C43:C47)</f>
        <v>424000</v>
      </c>
      <c r="D48" s="170">
        <f>SUM(D43:D47)</f>
        <v>320400</v>
      </c>
      <c r="E48" s="170">
        <f>SUM(E43:E47)</f>
        <v>0</v>
      </c>
      <c r="F48" s="170">
        <f ca="1">F47</f>
        <v>181350</v>
      </c>
      <c r="AD48" s="193"/>
    </row>
    <row r="49" spans="1:30" x14ac:dyDescent="0.25">
      <c r="A49" s="277">
        <v>8</v>
      </c>
      <c r="B49" s="164" t="s">
        <v>91</v>
      </c>
      <c r="C49" s="165">
        <v>135000</v>
      </c>
      <c r="D49" s="165">
        <v>0</v>
      </c>
      <c r="E49" s="165">
        <v>0</v>
      </c>
      <c r="F49" s="165">
        <f ca="1">+C49-D49-E49+F48</f>
        <v>316350</v>
      </c>
      <c r="AD49" s="193"/>
    </row>
    <row r="50" spans="1:30" x14ac:dyDescent="0.25">
      <c r="A50" s="278"/>
      <c r="B50" s="164" t="s">
        <v>91</v>
      </c>
      <c r="C50" s="165">
        <v>207000</v>
      </c>
      <c r="D50" s="165">
        <v>0</v>
      </c>
      <c r="E50" s="165">
        <v>0</v>
      </c>
      <c r="F50" s="165">
        <f ca="1">+C50-D50-E50+F49</f>
        <v>523350</v>
      </c>
      <c r="AD50" s="193"/>
    </row>
    <row r="51" spans="1:30" x14ac:dyDescent="0.25">
      <c r="A51" s="278"/>
      <c r="B51" s="164" t="s">
        <v>92</v>
      </c>
      <c r="C51" s="165">
        <v>0</v>
      </c>
      <c r="D51" s="165">
        <v>347100</v>
      </c>
      <c r="E51" s="165">
        <v>0</v>
      </c>
      <c r="F51" s="165">
        <f ca="1">+C51-D51-E51+F50</f>
        <v>176250</v>
      </c>
      <c r="AD51" s="193"/>
    </row>
    <row r="52" spans="1:30" x14ac:dyDescent="0.25">
      <c r="A52" s="278"/>
      <c r="B52" s="164" t="s">
        <v>161</v>
      </c>
      <c r="C52" s="165">
        <v>0</v>
      </c>
      <c r="D52" s="165">
        <v>120000</v>
      </c>
      <c r="E52" s="165">
        <v>0</v>
      </c>
      <c r="F52" s="165">
        <f ca="1">+C52-D52-E52+F51</f>
        <v>56250</v>
      </c>
      <c r="J52" s="183"/>
      <c r="AD52" s="193"/>
    </row>
    <row r="53" spans="1:30" x14ac:dyDescent="0.25">
      <c r="A53" s="279"/>
      <c r="B53" s="133" t="s">
        <v>156</v>
      </c>
      <c r="C53" s="186">
        <f ca="1">+SUMIF(ACCESORIOS!C94:D104,ACCESORIOS!H2,ACCESORIOS!D94:D104)</f>
        <v>0</v>
      </c>
      <c r="D53" s="186">
        <v>0</v>
      </c>
      <c r="E53" s="165">
        <v>0</v>
      </c>
      <c r="F53" s="165">
        <f ca="1">+C53-D53-E53+F52</f>
        <v>56250</v>
      </c>
      <c r="J53" s="183"/>
      <c r="AD53" s="193"/>
    </row>
    <row r="54" spans="1:30" x14ac:dyDescent="0.25">
      <c r="A54" s="172" t="s">
        <v>58</v>
      </c>
      <c r="B54" s="169"/>
      <c r="C54" s="170">
        <f ca="1">SUM(C49:C53)</f>
        <v>342000</v>
      </c>
      <c r="D54" s="170">
        <f>SUM(D49:D53)</f>
        <v>467100</v>
      </c>
      <c r="E54" s="170">
        <f>SUM(E49:E53)</f>
        <v>0</v>
      </c>
      <c r="F54" s="170">
        <f ca="1">F53</f>
        <v>56250</v>
      </c>
      <c r="AD54" s="193"/>
    </row>
    <row r="55" spans="1:30" x14ac:dyDescent="0.25">
      <c r="A55" s="274">
        <v>9</v>
      </c>
      <c r="B55" s="164" t="s">
        <v>91</v>
      </c>
      <c r="C55" s="165">
        <v>200000</v>
      </c>
      <c r="D55" s="165">
        <v>0</v>
      </c>
      <c r="E55" s="165">
        <v>0</v>
      </c>
      <c r="F55" s="165">
        <f ca="1">+C55-D55-E55+F54</f>
        <v>256250</v>
      </c>
      <c r="AD55" s="193"/>
    </row>
    <row r="56" spans="1:30" x14ac:dyDescent="0.25">
      <c r="A56" s="275"/>
      <c r="B56" s="164" t="s">
        <v>91</v>
      </c>
      <c r="C56" s="165">
        <v>399500</v>
      </c>
      <c r="D56" s="165">
        <v>0</v>
      </c>
      <c r="E56" s="165">
        <v>0</v>
      </c>
      <c r="F56" s="165">
        <f ca="1">+C56-D56-E56+F55</f>
        <v>655750</v>
      </c>
      <c r="AD56" s="193"/>
    </row>
    <row r="57" spans="1:30" x14ac:dyDescent="0.25">
      <c r="A57" s="275"/>
      <c r="B57" s="164" t="s">
        <v>92</v>
      </c>
      <c r="C57" s="165">
        <v>0</v>
      </c>
      <c r="D57" s="165">
        <v>496400</v>
      </c>
      <c r="E57" s="165">
        <v>0</v>
      </c>
      <c r="F57" s="165">
        <f ca="1">+C57-D57-E57+F56</f>
        <v>159350</v>
      </c>
      <c r="AD57" s="193"/>
    </row>
    <row r="58" spans="1:30" x14ac:dyDescent="0.25">
      <c r="A58" s="275"/>
      <c r="B58" s="164"/>
      <c r="C58" s="165">
        <v>0</v>
      </c>
      <c r="D58" s="165">
        <v>0</v>
      </c>
      <c r="E58" s="165">
        <v>0</v>
      </c>
      <c r="F58" s="165">
        <f ca="1">+C58-D58-E58+F57</f>
        <v>159350</v>
      </c>
      <c r="AD58" s="193"/>
    </row>
    <row r="59" spans="1:30" x14ac:dyDescent="0.25">
      <c r="A59" s="276"/>
      <c r="B59" s="133" t="s">
        <v>156</v>
      </c>
      <c r="C59" s="186">
        <f ca="1">+SUMIF(ACCESORIOS!C107:D117,ACCESORIOS!H2,ACCESORIOS!D107:D117)</f>
        <v>0</v>
      </c>
      <c r="D59" s="186">
        <v>0</v>
      </c>
      <c r="E59" s="165">
        <v>0</v>
      </c>
      <c r="F59" s="165">
        <f ca="1">+C59-D59-E59+F58</f>
        <v>159350</v>
      </c>
      <c r="AD59" s="193"/>
    </row>
    <row r="60" spans="1:30" x14ac:dyDescent="0.25">
      <c r="A60" s="172" t="s">
        <v>58</v>
      </c>
      <c r="B60" s="169"/>
      <c r="C60" s="170">
        <f ca="1">SUM(C55:C59)</f>
        <v>599500</v>
      </c>
      <c r="D60" s="170">
        <f>SUM(D55:D59)</f>
        <v>496400</v>
      </c>
      <c r="E60" s="170">
        <f>SUM(E55:E59)</f>
        <v>0</v>
      </c>
      <c r="F60" s="170">
        <f ca="1">F59</f>
        <v>159350</v>
      </c>
      <c r="AD60" s="193"/>
    </row>
    <row r="61" spans="1:30" x14ac:dyDescent="0.25">
      <c r="A61" s="308">
        <v>10</v>
      </c>
      <c r="B61" s="164" t="s">
        <v>91</v>
      </c>
      <c r="C61" s="165">
        <v>200000</v>
      </c>
      <c r="D61" s="165">
        <v>0</v>
      </c>
      <c r="E61" s="165">
        <v>0</v>
      </c>
      <c r="F61" s="165">
        <f ca="1">+C61-D61-E61+F60</f>
        <v>359350</v>
      </c>
      <c r="AD61" s="193"/>
    </row>
    <row r="62" spans="1:30" x14ac:dyDescent="0.25">
      <c r="A62" s="309"/>
      <c r="B62" s="164" t="s">
        <v>91</v>
      </c>
      <c r="C62" s="165">
        <v>423000</v>
      </c>
      <c r="D62" s="165">
        <v>0</v>
      </c>
      <c r="E62" s="165">
        <v>0</v>
      </c>
      <c r="F62" s="165">
        <f ca="1">+C62-D62-E62+F61</f>
        <v>782350</v>
      </c>
      <c r="AD62" s="193"/>
    </row>
    <row r="63" spans="1:30" x14ac:dyDescent="0.25">
      <c r="A63" s="309"/>
      <c r="B63" s="164" t="s">
        <v>92</v>
      </c>
      <c r="C63" s="165">
        <v>0</v>
      </c>
      <c r="D63" s="165">
        <v>332800</v>
      </c>
      <c r="E63" s="165">
        <v>0</v>
      </c>
      <c r="F63" s="165">
        <f ca="1">+C63-D63-E63+F62</f>
        <v>449550</v>
      </c>
      <c r="AD63" s="193"/>
    </row>
    <row r="64" spans="1:30" x14ac:dyDescent="0.25">
      <c r="A64" s="309"/>
      <c r="B64" s="164"/>
      <c r="C64" s="165">
        <v>0</v>
      </c>
      <c r="D64" s="165">
        <v>0</v>
      </c>
      <c r="E64" s="165">
        <v>0</v>
      </c>
      <c r="F64" s="165">
        <f ca="1">+C64-D64-E64+F63</f>
        <v>449550</v>
      </c>
      <c r="J64" s="183"/>
      <c r="AD64" s="193"/>
    </row>
    <row r="65" spans="1:30" x14ac:dyDescent="0.25">
      <c r="A65" s="310"/>
      <c r="B65" s="133" t="s">
        <v>156</v>
      </c>
      <c r="C65" s="186">
        <f ca="1">+SUMIF(ACCESORIOS!C120:D130,ACCESORIOS!H2,ACCESORIOS!D120:D130)</f>
        <v>0</v>
      </c>
      <c r="D65" s="186">
        <v>0</v>
      </c>
      <c r="E65" s="165">
        <v>0</v>
      </c>
      <c r="F65" s="165">
        <f ca="1">+C65-D65-E65+F64</f>
        <v>449550</v>
      </c>
      <c r="J65" s="183"/>
      <c r="AD65" s="193"/>
    </row>
    <row r="66" spans="1:30" x14ac:dyDescent="0.25">
      <c r="A66" s="172" t="s">
        <v>58</v>
      </c>
      <c r="B66" s="169"/>
      <c r="C66" s="170">
        <f ca="1">SUM(C61:C65)</f>
        <v>623000</v>
      </c>
      <c r="D66" s="170">
        <f>SUM(D61:D65)</f>
        <v>332800</v>
      </c>
      <c r="E66" s="170">
        <f>SUM(E61:E65)</f>
        <v>0</v>
      </c>
      <c r="F66" s="170">
        <f ca="1">F65</f>
        <v>449550</v>
      </c>
      <c r="J66" s="183"/>
      <c r="AD66" s="193"/>
    </row>
    <row r="67" spans="1:30" x14ac:dyDescent="0.25">
      <c r="A67" s="271">
        <v>11</v>
      </c>
      <c r="B67" s="164" t="s">
        <v>91</v>
      </c>
      <c r="C67" s="165">
        <v>272500</v>
      </c>
      <c r="D67" s="165">
        <v>0</v>
      </c>
      <c r="E67" s="165">
        <v>0</v>
      </c>
      <c r="F67" s="165">
        <f ca="1">+C67-D67-E67+F66</f>
        <v>722050</v>
      </c>
    </row>
    <row r="68" spans="1:30" x14ac:dyDescent="0.25">
      <c r="A68" s="272"/>
      <c r="B68" s="164" t="s">
        <v>91</v>
      </c>
      <c r="C68" s="165">
        <v>442000</v>
      </c>
      <c r="D68" s="165">
        <v>0</v>
      </c>
      <c r="E68" s="165">
        <v>0</v>
      </c>
      <c r="F68" s="165">
        <f ca="1">+C68-D68-E68+F67</f>
        <v>1164050</v>
      </c>
    </row>
    <row r="69" spans="1:30" x14ac:dyDescent="0.25">
      <c r="A69" s="272"/>
      <c r="B69" s="164" t="s">
        <v>92</v>
      </c>
      <c r="C69" s="165">
        <v>0</v>
      </c>
      <c r="D69" s="165">
        <v>742400</v>
      </c>
      <c r="E69" s="165">
        <v>0</v>
      </c>
      <c r="F69" s="165">
        <f ca="1">+C69-D69-E69+F68</f>
        <v>421650</v>
      </c>
    </row>
    <row r="70" spans="1:30" x14ac:dyDescent="0.25">
      <c r="A70" s="272"/>
      <c r="B70" s="164"/>
      <c r="C70" s="165">
        <v>0</v>
      </c>
      <c r="D70" s="165">
        <v>110000</v>
      </c>
      <c r="E70" s="165">
        <v>0</v>
      </c>
      <c r="F70" s="165">
        <f ca="1">+C70-D70-E70+F69</f>
        <v>311650</v>
      </c>
    </row>
    <row r="71" spans="1:30" x14ac:dyDescent="0.25">
      <c r="A71" s="273"/>
      <c r="B71" s="133" t="s">
        <v>156</v>
      </c>
      <c r="C71" s="186">
        <f ca="1">+SUMIF(ACCESORIOS!C133:D143,ACCESORIOS!H2,ACCESORIOS!D133:D143)</f>
        <v>0</v>
      </c>
      <c r="D71" s="186">
        <v>0</v>
      </c>
      <c r="E71" s="165">
        <v>0</v>
      </c>
      <c r="F71" s="165">
        <f ca="1">+C71-D71-E71+F70</f>
        <v>311650</v>
      </c>
    </row>
    <row r="72" spans="1:30" x14ac:dyDescent="0.25">
      <c r="A72" s="172" t="s">
        <v>58</v>
      </c>
      <c r="B72" s="169"/>
      <c r="C72" s="170">
        <f ca="1">SUM(C67:C71)</f>
        <v>714500</v>
      </c>
      <c r="D72" s="170">
        <f>SUM(D67:D71)</f>
        <v>852400</v>
      </c>
      <c r="E72" s="170">
        <f>SUM(E67:E71)</f>
        <v>0</v>
      </c>
      <c r="F72" s="170">
        <f ca="1">F71</f>
        <v>311650</v>
      </c>
    </row>
    <row r="73" spans="1:30" x14ac:dyDescent="0.25">
      <c r="A73" s="292">
        <v>12</v>
      </c>
      <c r="B73" s="164" t="s">
        <v>91</v>
      </c>
      <c r="C73" s="165">
        <v>198500</v>
      </c>
      <c r="D73" s="165">
        <v>0</v>
      </c>
      <c r="E73" s="165">
        <v>0</v>
      </c>
      <c r="F73" s="165">
        <f ca="1">+C73-D73-E73+F72</f>
        <v>510150</v>
      </c>
      <c r="J73" s="183"/>
    </row>
    <row r="74" spans="1:30" x14ac:dyDescent="0.25">
      <c r="A74" s="293"/>
      <c r="B74" s="164" t="s">
        <v>91</v>
      </c>
      <c r="C74" s="165">
        <v>349000</v>
      </c>
      <c r="D74" s="165">
        <v>0</v>
      </c>
      <c r="E74" s="165">
        <v>0</v>
      </c>
      <c r="F74" s="165">
        <f ca="1">+C74-D74-E74+F73</f>
        <v>859150</v>
      </c>
      <c r="J74" s="183"/>
    </row>
    <row r="75" spans="1:30" x14ac:dyDescent="0.25">
      <c r="A75" s="293"/>
      <c r="B75" s="164" t="s">
        <v>92</v>
      </c>
      <c r="C75" s="165">
        <v>0</v>
      </c>
      <c r="D75" s="165">
        <v>656700</v>
      </c>
      <c r="E75" s="165">
        <v>0</v>
      </c>
      <c r="F75" s="165">
        <f ca="1">+C75-D75-E75+F74</f>
        <v>202450</v>
      </c>
      <c r="J75" s="183"/>
    </row>
    <row r="76" spans="1:30" x14ac:dyDescent="0.25">
      <c r="A76" s="293"/>
      <c r="B76" s="164"/>
      <c r="C76" s="165">
        <v>0</v>
      </c>
      <c r="D76" s="165">
        <v>0</v>
      </c>
      <c r="E76" s="165">
        <v>0</v>
      </c>
      <c r="F76" s="165">
        <f ca="1">+C76-D76-E76+F75</f>
        <v>202450</v>
      </c>
    </row>
    <row r="77" spans="1:30" x14ac:dyDescent="0.25">
      <c r="A77" s="294"/>
      <c r="B77" s="133" t="s">
        <v>156</v>
      </c>
      <c r="C77" s="186">
        <f ca="1">+SUMIF(ACCESORIOS!C146:D156,ACCESORIOS!H2,ACCESORIOS!D146:D156)</f>
        <v>0</v>
      </c>
      <c r="D77" s="186">
        <v>0</v>
      </c>
      <c r="E77" s="165">
        <v>0</v>
      </c>
      <c r="F77" s="165">
        <f ca="1">+C77-D77-E77+F76</f>
        <v>202450</v>
      </c>
    </row>
    <row r="78" spans="1:30" x14ac:dyDescent="0.25">
      <c r="A78" s="172" t="s">
        <v>58</v>
      </c>
      <c r="B78" s="169"/>
      <c r="C78" s="170">
        <f ca="1">SUM(C73:C77)</f>
        <v>547500</v>
      </c>
      <c r="D78" s="170">
        <f>SUM(D73:D77)</f>
        <v>656700</v>
      </c>
      <c r="E78" s="170">
        <f>SUM(E73:E77)</f>
        <v>0</v>
      </c>
      <c r="F78" s="170">
        <f ca="1">F77</f>
        <v>202450</v>
      </c>
    </row>
    <row r="79" spans="1:30" x14ac:dyDescent="0.25">
      <c r="A79" s="277">
        <v>13</v>
      </c>
      <c r="B79" s="164" t="s">
        <v>91</v>
      </c>
      <c r="C79" s="165">
        <v>39100</v>
      </c>
      <c r="D79" s="165">
        <v>0</v>
      </c>
      <c r="E79" s="165">
        <v>0</v>
      </c>
      <c r="F79" s="165">
        <f ca="1">+C79-D79-E79+F78</f>
        <v>241550</v>
      </c>
      <c r="J79" s="183"/>
    </row>
    <row r="80" spans="1:30" x14ac:dyDescent="0.25">
      <c r="A80" s="278"/>
      <c r="B80" s="164" t="s">
        <v>91</v>
      </c>
      <c r="C80" s="165">
        <v>323500</v>
      </c>
      <c r="D80" s="165">
        <v>0</v>
      </c>
      <c r="E80" s="165">
        <v>0</v>
      </c>
      <c r="F80" s="165">
        <f ca="1">+C80-D80-E80+F79</f>
        <v>565050</v>
      </c>
      <c r="J80" s="183"/>
    </row>
    <row r="81" spans="1:14" x14ac:dyDescent="0.25">
      <c r="A81" s="278"/>
      <c r="B81" s="164" t="s">
        <v>92</v>
      </c>
      <c r="C81" s="165">
        <v>0</v>
      </c>
      <c r="D81" s="165">
        <v>454400</v>
      </c>
      <c r="E81" s="165">
        <v>0</v>
      </c>
      <c r="F81" s="165">
        <f ca="1">+C81-D81-E81+F80</f>
        <v>110650</v>
      </c>
      <c r="J81" s="183"/>
    </row>
    <row r="82" spans="1:14" x14ac:dyDescent="0.25">
      <c r="A82" s="278"/>
      <c r="B82" s="164"/>
      <c r="C82" s="165">
        <v>9300</v>
      </c>
      <c r="D82" s="165">
        <v>0</v>
      </c>
      <c r="E82" s="165">
        <v>0</v>
      </c>
      <c r="F82" s="165">
        <f ca="1">+C82-D82-E82+F81</f>
        <v>119950</v>
      </c>
    </row>
    <row r="83" spans="1:14" x14ac:dyDescent="0.25">
      <c r="A83" s="279"/>
      <c r="B83" s="133" t="s">
        <v>156</v>
      </c>
      <c r="C83" s="186">
        <f ca="1">+SUMIF(ACCESORIOS!C159:D169,ACCESORIOS!H2,ACCESORIOS!D159:D169)</f>
        <v>6000</v>
      </c>
      <c r="D83" s="186">
        <v>0</v>
      </c>
      <c r="E83" s="165">
        <v>0</v>
      </c>
      <c r="F83" s="165">
        <f ca="1">+C83-D83-E83+F82</f>
        <v>125950</v>
      </c>
    </row>
    <row r="84" spans="1:14" x14ac:dyDescent="0.25">
      <c r="A84" s="172" t="s">
        <v>58</v>
      </c>
      <c r="B84" s="169"/>
      <c r="C84" s="170">
        <f ca="1">SUM(C79:C83)</f>
        <v>377900</v>
      </c>
      <c r="D84" s="170">
        <f>SUM(D79:D83)</f>
        <v>454400</v>
      </c>
      <c r="E84" s="170">
        <f>SUM(E79:E83)</f>
        <v>0</v>
      </c>
      <c r="F84" s="170">
        <f ca="1">F83</f>
        <v>125950</v>
      </c>
    </row>
    <row r="85" spans="1:14" x14ac:dyDescent="0.25">
      <c r="A85" s="274">
        <v>14</v>
      </c>
      <c r="B85" s="164" t="s">
        <v>91</v>
      </c>
      <c r="C85" s="165">
        <v>60000</v>
      </c>
      <c r="D85" s="165">
        <v>0</v>
      </c>
      <c r="E85" s="165">
        <v>0</v>
      </c>
      <c r="F85" s="165">
        <f ca="1">+C85-D85-E85+F84</f>
        <v>185950</v>
      </c>
      <c r="J85" s="183"/>
    </row>
    <row r="86" spans="1:14" x14ac:dyDescent="0.25">
      <c r="A86" s="275"/>
      <c r="B86" s="164" t="s">
        <v>91</v>
      </c>
      <c r="C86" s="165">
        <v>235500</v>
      </c>
      <c r="D86" s="165">
        <v>0</v>
      </c>
      <c r="E86" s="165">
        <v>0</v>
      </c>
      <c r="F86" s="165">
        <f ca="1">+C86-D86-E86+F85</f>
        <v>421450</v>
      </c>
      <c r="J86" s="183"/>
    </row>
    <row r="87" spans="1:14" x14ac:dyDescent="0.25">
      <c r="A87" s="275"/>
      <c r="B87" s="164" t="s">
        <v>92</v>
      </c>
      <c r="C87" s="165">
        <v>0</v>
      </c>
      <c r="D87" s="165">
        <v>311900</v>
      </c>
      <c r="E87" s="165">
        <v>0</v>
      </c>
      <c r="F87" s="165">
        <f ca="1">+C87-D87-E87+F86</f>
        <v>109550</v>
      </c>
      <c r="J87" s="183"/>
    </row>
    <row r="88" spans="1:14" x14ac:dyDescent="0.25">
      <c r="A88" s="275"/>
      <c r="B88" s="164"/>
      <c r="C88" s="165">
        <v>0</v>
      </c>
      <c r="D88" s="165">
        <v>0</v>
      </c>
      <c r="E88" s="165">
        <v>0</v>
      </c>
      <c r="F88" s="165">
        <f ca="1">+C88-D88-E88+F87</f>
        <v>109550</v>
      </c>
    </row>
    <row r="89" spans="1:14" x14ac:dyDescent="0.25">
      <c r="A89" s="276"/>
      <c r="B89" s="133" t="s">
        <v>156</v>
      </c>
      <c r="C89" s="186">
        <f ca="1">+SUMIF(ACCESORIOS!C172:D182,ACCESORIOS!H2,ACCESORIOS!D172:D182)</f>
        <v>0</v>
      </c>
      <c r="D89" s="186">
        <v>0</v>
      </c>
      <c r="E89" s="165">
        <v>0</v>
      </c>
      <c r="F89" s="165">
        <f ca="1">+C89-D89-E89+F88</f>
        <v>109550</v>
      </c>
    </row>
    <row r="90" spans="1:14" x14ac:dyDescent="0.25">
      <c r="A90" s="172" t="s">
        <v>58</v>
      </c>
      <c r="B90" s="169"/>
      <c r="C90" s="170">
        <f ca="1">SUM(C85:C89)</f>
        <v>295500</v>
      </c>
      <c r="D90" s="170">
        <f>SUM(D85:D89)</f>
        <v>311900</v>
      </c>
      <c r="E90" s="170">
        <f>SUM(E85:E89)</f>
        <v>0</v>
      </c>
      <c r="F90" s="170">
        <f ca="1">F89</f>
        <v>109550</v>
      </c>
      <c r="N90" s="183"/>
    </row>
    <row r="91" spans="1:14" x14ac:dyDescent="0.25">
      <c r="A91" s="283">
        <v>15</v>
      </c>
      <c r="B91" s="164" t="s">
        <v>91</v>
      </c>
      <c r="C91" s="165">
        <v>65000</v>
      </c>
      <c r="D91" s="165">
        <v>0</v>
      </c>
      <c r="E91" s="165">
        <v>0</v>
      </c>
      <c r="F91" s="165">
        <f ca="1">+C91-D91-E91+F90</f>
        <v>174550</v>
      </c>
      <c r="J91" s="183"/>
    </row>
    <row r="92" spans="1:14" x14ac:dyDescent="0.25">
      <c r="A92" s="284"/>
      <c r="B92" s="164" t="s">
        <v>91</v>
      </c>
      <c r="C92" s="165">
        <v>220700</v>
      </c>
      <c r="D92" s="165">
        <v>0</v>
      </c>
      <c r="E92" s="165">
        <v>0</v>
      </c>
      <c r="F92" s="165">
        <f ca="1">+C92-D92-E92+F91</f>
        <v>395250</v>
      </c>
      <c r="J92" s="183"/>
    </row>
    <row r="93" spans="1:14" x14ac:dyDescent="0.25">
      <c r="A93" s="284"/>
      <c r="B93" s="164" t="s">
        <v>92</v>
      </c>
      <c r="C93" s="165">
        <v>0</v>
      </c>
      <c r="D93" s="165">
        <v>216500</v>
      </c>
      <c r="E93" s="165">
        <v>0</v>
      </c>
      <c r="F93" s="165">
        <f ca="1">+C93-D93-E93+F92</f>
        <v>178750</v>
      </c>
      <c r="J93" s="183"/>
    </row>
    <row r="94" spans="1:14" x14ac:dyDescent="0.25">
      <c r="A94" s="284"/>
      <c r="B94" s="164"/>
      <c r="C94" s="165">
        <v>0</v>
      </c>
      <c r="D94" s="165">
        <v>0</v>
      </c>
      <c r="E94" s="165">
        <v>0</v>
      </c>
      <c r="F94" s="165">
        <f ca="1">+C94-D94-E94+F93</f>
        <v>178750</v>
      </c>
    </row>
    <row r="95" spans="1:14" x14ac:dyDescent="0.25">
      <c r="A95" s="285"/>
      <c r="B95" s="133" t="s">
        <v>156</v>
      </c>
      <c r="C95" s="186">
        <f ca="1">+SUMIF(ACCESORIOS!C185:D195,ACCESORIOS!H2,ACCESORIOS!D185:D195)</f>
        <v>0</v>
      </c>
      <c r="D95" s="186">
        <v>0</v>
      </c>
      <c r="E95" s="165">
        <v>0</v>
      </c>
      <c r="F95" s="165">
        <f ca="1">+C95-D95-E95+F94</f>
        <v>178750</v>
      </c>
    </row>
    <row r="96" spans="1:14" x14ac:dyDescent="0.25">
      <c r="A96" s="172" t="s">
        <v>58</v>
      </c>
      <c r="B96" s="169"/>
      <c r="C96" s="170">
        <f ca="1">SUM(C91:C95)</f>
        <v>285700</v>
      </c>
      <c r="D96" s="170">
        <f>SUM(D91:D95)</f>
        <v>216500</v>
      </c>
      <c r="E96" s="170">
        <f>SUM(E91:E95)</f>
        <v>0</v>
      </c>
      <c r="F96" s="170">
        <f ca="1">F95</f>
        <v>178750</v>
      </c>
      <c r="J96" s="183"/>
    </row>
    <row r="97" spans="1:11" x14ac:dyDescent="0.25">
      <c r="A97" s="295">
        <v>16</v>
      </c>
      <c r="B97" s="164" t="s">
        <v>91</v>
      </c>
      <c r="C97" s="165">
        <v>34500</v>
      </c>
      <c r="D97" s="165">
        <v>0</v>
      </c>
      <c r="E97" s="165">
        <v>0</v>
      </c>
      <c r="F97" s="165">
        <f ca="1">+C97-D97-E97+F96</f>
        <v>213250</v>
      </c>
    </row>
    <row r="98" spans="1:11" x14ac:dyDescent="0.25">
      <c r="A98" s="296"/>
      <c r="B98" s="164" t="s">
        <v>91</v>
      </c>
      <c r="C98" s="165">
        <v>141000</v>
      </c>
      <c r="D98" s="165">
        <v>0</v>
      </c>
      <c r="E98" s="165">
        <v>0</v>
      </c>
      <c r="F98" s="165">
        <f ca="1">+C98-D98-E98+F97</f>
        <v>354250</v>
      </c>
    </row>
    <row r="99" spans="1:11" x14ac:dyDescent="0.25">
      <c r="A99" s="296"/>
      <c r="B99" s="164" t="s">
        <v>92</v>
      </c>
      <c r="C99" s="165">
        <v>0</v>
      </c>
      <c r="D99" s="165">
        <v>199100</v>
      </c>
      <c r="E99" s="165">
        <v>0</v>
      </c>
      <c r="F99" s="165">
        <f ca="1">+C99-D99-E99+F98</f>
        <v>155150</v>
      </c>
    </row>
    <row r="100" spans="1:11" x14ac:dyDescent="0.25">
      <c r="A100" s="296"/>
      <c r="B100" s="164"/>
      <c r="C100" s="165"/>
      <c r="D100" s="165">
        <v>0</v>
      </c>
      <c r="E100" s="165">
        <v>0</v>
      </c>
      <c r="F100" s="165">
        <f ca="1">+C100-D100-E100+F99</f>
        <v>155150</v>
      </c>
    </row>
    <row r="101" spans="1:11" x14ac:dyDescent="0.25">
      <c r="A101" s="297"/>
      <c r="B101" s="133" t="s">
        <v>156</v>
      </c>
      <c r="C101" s="186">
        <f ca="1">+SUMIF(ACCESORIOS!C198:D208,ACCESORIOS!H2:H2,ACCESORIOS!D198:D208)</f>
        <v>0</v>
      </c>
      <c r="D101" s="186">
        <v>0</v>
      </c>
      <c r="E101" s="165">
        <v>0</v>
      </c>
      <c r="F101" s="165">
        <f ca="1">+C101-D101-E101+F100</f>
        <v>155150</v>
      </c>
    </row>
    <row r="102" spans="1:11" x14ac:dyDescent="0.25">
      <c r="A102" s="172" t="s">
        <v>58</v>
      </c>
      <c r="B102" s="169"/>
      <c r="C102" s="170">
        <f ca="1">SUM(C97:C101)</f>
        <v>175500</v>
      </c>
      <c r="D102" s="170">
        <f>SUM(D97:D101)</f>
        <v>199100</v>
      </c>
      <c r="E102" s="170">
        <f>SUM(E97:E101)</f>
        <v>0</v>
      </c>
      <c r="F102" s="170">
        <f ca="1">F101</f>
        <v>155150</v>
      </c>
    </row>
    <row r="103" spans="1:11" x14ac:dyDescent="0.25">
      <c r="A103" s="298">
        <v>17</v>
      </c>
      <c r="B103" s="164" t="s">
        <v>91</v>
      </c>
      <c r="C103" s="165">
        <v>34000</v>
      </c>
      <c r="D103" s="165">
        <v>0</v>
      </c>
      <c r="E103" s="165">
        <v>0</v>
      </c>
      <c r="F103" s="165">
        <f ca="1">+C103-D103-E103+F102</f>
        <v>189150</v>
      </c>
      <c r="J103" s="183"/>
      <c r="K103" s="183"/>
    </row>
    <row r="104" spans="1:11" x14ac:dyDescent="0.25">
      <c r="A104" s="299"/>
      <c r="B104" s="164" t="s">
        <v>91</v>
      </c>
      <c r="C104" s="165">
        <v>242000</v>
      </c>
      <c r="D104" s="165">
        <v>0</v>
      </c>
      <c r="E104" s="165">
        <v>0</v>
      </c>
      <c r="F104" s="165">
        <f ca="1">+C104-D104-E104+F103</f>
        <v>431150</v>
      </c>
      <c r="J104" s="183"/>
      <c r="K104" s="183"/>
    </row>
    <row r="105" spans="1:11" x14ac:dyDescent="0.25">
      <c r="A105" s="299"/>
      <c r="B105" s="164" t="s">
        <v>92</v>
      </c>
      <c r="C105" s="165">
        <v>0</v>
      </c>
      <c r="D105" s="165">
        <v>219300</v>
      </c>
      <c r="E105" s="165">
        <v>0</v>
      </c>
      <c r="F105" s="165">
        <f ca="1">+C105-D105-E105+F104</f>
        <v>211850</v>
      </c>
      <c r="J105" s="183"/>
      <c r="K105" s="183"/>
    </row>
    <row r="106" spans="1:11" x14ac:dyDescent="0.25">
      <c r="A106" s="299"/>
      <c r="B106" s="164"/>
      <c r="C106" s="165">
        <v>0</v>
      </c>
      <c r="D106" s="165">
        <v>0</v>
      </c>
      <c r="E106" s="165">
        <v>0</v>
      </c>
      <c r="F106" s="165">
        <f ca="1">+C106-D106-E106+F105</f>
        <v>211850</v>
      </c>
    </row>
    <row r="107" spans="1:11" x14ac:dyDescent="0.25">
      <c r="A107" s="300"/>
      <c r="B107" s="133" t="s">
        <v>156</v>
      </c>
      <c r="C107" s="186">
        <f ca="1">+SUMIF(ACCESORIOS!C211:D221,ACCESORIOS!H2,ACCESORIOS!D211:D221)</f>
        <v>0</v>
      </c>
      <c r="D107" s="186">
        <v>0</v>
      </c>
      <c r="E107" s="165">
        <v>0</v>
      </c>
      <c r="F107" s="165">
        <f ca="1">+C107-D107-E107+F106</f>
        <v>211850</v>
      </c>
    </row>
    <row r="108" spans="1:11" x14ac:dyDescent="0.25">
      <c r="A108" s="171" t="s">
        <v>58</v>
      </c>
      <c r="B108" s="184"/>
      <c r="C108" s="185">
        <f ca="1">SUM(C103:C107)</f>
        <v>276000</v>
      </c>
      <c r="D108" s="185">
        <f>SUM(D103:D107)</f>
        <v>219300</v>
      </c>
      <c r="E108" s="185">
        <f>SUM(E103:E107)</f>
        <v>0</v>
      </c>
      <c r="F108" s="185">
        <f ca="1">F107</f>
        <v>211850</v>
      </c>
    </row>
    <row r="109" spans="1:11" x14ac:dyDescent="0.25">
      <c r="A109" s="277">
        <v>18</v>
      </c>
      <c r="B109" s="164" t="s">
        <v>91</v>
      </c>
      <c r="C109" s="165">
        <v>268900</v>
      </c>
      <c r="D109" s="165">
        <v>0</v>
      </c>
      <c r="E109" s="165">
        <v>0</v>
      </c>
      <c r="F109" s="165">
        <f ca="1">+C109-D109-E109+F108</f>
        <v>480750</v>
      </c>
      <c r="J109" s="183"/>
    </row>
    <row r="110" spans="1:11" x14ac:dyDescent="0.25">
      <c r="A110" s="278"/>
      <c r="B110" s="164" t="s">
        <v>91</v>
      </c>
      <c r="C110" s="165">
        <v>435000</v>
      </c>
      <c r="D110" s="165">
        <v>0</v>
      </c>
      <c r="E110" s="165">
        <v>0</v>
      </c>
      <c r="F110" s="165">
        <f ca="1">+C110-D110-E110+F109</f>
        <v>915750</v>
      </c>
      <c r="J110" s="183"/>
    </row>
    <row r="111" spans="1:11" x14ac:dyDescent="0.25">
      <c r="A111" s="278"/>
      <c r="B111" s="164" t="s">
        <v>92</v>
      </c>
      <c r="C111" s="165">
        <v>0</v>
      </c>
      <c r="D111" s="165">
        <v>647800</v>
      </c>
      <c r="E111" s="165">
        <v>0</v>
      </c>
      <c r="F111" s="165">
        <f ca="1">+C111-D111-E111+F110</f>
        <v>267950</v>
      </c>
      <c r="J111" s="183"/>
    </row>
    <row r="112" spans="1:11" x14ac:dyDescent="0.25">
      <c r="A112" s="278"/>
      <c r="B112" s="164"/>
      <c r="C112" s="165">
        <v>0</v>
      </c>
      <c r="D112" s="165">
        <v>0</v>
      </c>
      <c r="E112" s="165">
        <v>0</v>
      </c>
      <c r="F112" s="165">
        <f ca="1">+C112-D112-E112+F111</f>
        <v>267950</v>
      </c>
    </row>
    <row r="113" spans="1:13" x14ac:dyDescent="0.25">
      <c r="A113" s="279"/>
      <c r="B113" s="133" t="s">
        <v>156</v>
      </c>
      <c r="C113" s="186">
        <f ca="1">+SUMIF(ACCESORIOS!C224:D234,ACCESORIOS!H2,ACCESORIOS!D224:D234)</f>
        <v>0</v>
      </c>
      <c r="D113" s="186">
        <v>0</v>
      </c>
      <c r="E113" s="165">
        <v>0</v>
      </c>
      <c r="F113" s="165">
        <f ca="1">+C113-D113-E113+F112</f>
        <v>267950</v>
      </c>
    </row>
    <row r="114" spans="1:13" x14ac:dyDescent="0.25">
      <c r="A114" s="172" t="s">
        <v>58</v>
      </c>
      <c r="B114" s="169"/>
      <c r="C114" s="170">
        <f ca="1">SUM(C109:C113)</f>
        <v>703900</v>
      </c>
      <c r="D114" s="170">
        <f>SUM(D109:D113)</f>
        <v>647800</v>
      </c>
      <c r="E114" s="170">
        <f>SUM(E109:E113)</f>
        <v>0</v>
      </c>
      <c r="F114" s="170">
        <f ca="1">F113</f>
        <v>267950</v>
      </c>
    </row>
    <row r="115" spans="1:13" x14ac:dyDescent="0.25">
      <c r="A115" s="283">
        <v>19</v>
      </c>
      <c r="B115" s="164" t="s">
        <v>91</v>
      </c>
      <c r="C115" s="165">
        <v>98000</v>
      </c>
      <c r="D115" s="165">
        <v>0</v>
      </c>
      <c r="E115" s="165">
        <v>0</v>
      </c>
      <c r="F115" s="165">
        <f ca="1">+C115-D115-E115+F114</f>
        <v>365950</v>
      </c>
    </row>
    <row r="116" spans="1:13" x14ac:dyDescent="0.25">
      <c r="A116" s="284"/>
      <c r="B116" s="164" t="s">
        <v>91</v>
      </c>
      <c r="C116" s="165">
        <v>133500</v>
      </c>
      <c r="D116" s="165">
        <v>0</v>
      </c>
      <c r="E116" s="165">
        <v>0</v>
      </c>
      <c r="F116" s="165">
        <f ca="1">+C116-D116-E116+F115</f>
        <v>499450</v>
      </c>
    </row>
    <row r="117" spans="1:13" x14ac:dyDescent="0.25">
      <c r="A117" s="284"/>
      <c r="B117" s="164" t="s">
        <v>92</v>
      </c>
      <c r="C117" s="165">
        <v>0</v>
      </c>
      <c r="D117" s="165">
        <v>253000</v>
      </c>
      <c r="E117" s="165">
        <v>0</v>
      </c>
      <c r="F117" s="165">
        <f ca="1">+C117-D117-E117+F116</f>
        <v>246450</v>
      </c>
    </row>
    <row r="118" spans="1:13" x14ac:dyDescent="0.25">
      <c r="A118" s="284"/>
      <c r="B118" s="164"/>
      <c r="C118" s="165">
        <v>0</v>
      </c>
      <c r="D118" s="165">
        <v>50000</v>
      </c>
      <c r="E118" s="165">
        <v>0</v>
      </c>
      <c r="F118" s="165">
        <f ca="1">+C118-D118-E118+F117</f>
        <v>196450</v>
      </c>
    </row>
    <row r="119" spans="1:13" x14ac:dyDescent="0.25">
      <c r="A119" s="285"/>
      <c r="B119" s="133" t="s">
        <v>156</v>
      </c>
      <c r="C119" s="186">
        <f ca="1">+SUMIF(ACCESORIOS!C237:D247,ACCESORIOS!H2,ACCESORIOS!D237:D247)</f>
        <v>0</v>
      </c>
      <c r="D119" s="186">
        <v>0</v>
      </c>
      <c r="E119" s="165">
        <v>0</v>
      </c>
      <c r="F119" s="165">
        <f ca="1">+C119-D119-E119+F118</f>
        <v>196450</v>
      </c>
      <c r="K119" s="183"/>
      <c r="M119" s="183"/>
    </row>
    <row r="120" spans="1:13" x14ac:dyDescent="0.25">
      <c r="A120" s="172" t="s">
        <v>58</v>
      </c>
      <c r="B120" s="184"/>
      <c r="C120" s="170">
        <f ca="1">SUM(C115:C119)</f>
        <v>231500</v>
      </c>
      <c r="D120" s="170">
        <f>SUM(D115:D119)</f>
        <v>303000</v>
      </c>
      <c r="E120" s="170">
        <f>SUM(E115:E119)</f>
        <v>0</v>
      </c>
      <c r="F120" s="170">
        <f ca="1">F119</f>
        <v>196450</v>
      </c>
    </row>
    <row r="121" spans="1:13" x14ac:dyDescent="0.25">
      <c r="A121" s="280">
        <v>20</v>
      </c>
      <c r="B121" s="164" t="s">
        <v>91</v>
      </c>
      <c r="C121" s="165">
        <v>56000</v>
      </c>
      <c r="D121" s="165">
        <v>0</v>
      </c>
      <c r="E121" s="165">
        <v>0</v>
      </c>
      <c r="F121" s="165">
        <f ca="1">+C121-D121-E121+F120</f>
        <v>252450</v>
      </c>
    </row>
    <row r="122" spans="1:13" x14ac:dyDescent="0.25">
      <c r="A122" s="281"/>
      <c r="B122" s="164" t="s">
        <v>91</v>
      </c>
      <c r="C122" s="165">
        <v>199000</v>
      </c>
      <c r="D122" s="165">
        <v>0</v>
      </c>
      <c r="E122" s="165">
        <v>0</v>
      </c>
      <c r="F122" s="165">
        <f ca="1">+C122-D122-E122+F121</f>
        <v>451450</v>
      </c>
    </row>
    <row r="123" spans="1:13" x14ac:dyDescent="0.25">
      <c r="A123" s="281"/>
      <c r="B123" s="164" t="s">
        <v>92</v>
      </c>
      <c r="C123" s="165">
        <v>0</v>
      </c>
      <c r="D123" s="165">
        <v>271200</v>
      </c>
      <c r="E123" s="165">
        <v>0</v>
      </c>
      <c r="F123" s="165">
        <f ca="1">+C123-D123-E123+F122</f>
        <v>180250</v>
      </c>
    </row>
    <row r="124" spans="1:13" x14ac:dyDescent="0.25">
      <c r="A124" s="281"/>
      <c r="B124" s="164"/>
      <c r="C124" s="165">
        <v>0</v>
      </c>
      <c r="D124" s="165">
        <v>0</v>
      </c>
      <c r="E124" s="165">
        <v>0</v>
      </c>
      <c r="F124" s="165">
        <f ca="1">+C124-D124-E124+F123</f>
        <v>180250</v>
      </c>
    </row>
    <row r="125" spans="1:13" x14ac:dyDescent="0.25">
      <c r="A125" s="282"/>
      <c r="B125" s="133" t="s">
        <v>156</v>
      </c>
      <c r="C125" s="186">
        <f ca="1">+SUMIF(ACCESORIOS!C250:D260,ACCESORIOS!H2,ACCESORIOS!D250:D260)</f>
        <v>0</v>
      </c>
      <c r="D125" s="186">
        <v>0</v>
      </c>
      <c r="E125" s="165">
        <v>0</v>
      </c>
      <c r="F125" s="165">
        <f ca="1">+C125-D125-E125+F124</f>
        <v>180250</v>
      </c>
    </row>
    <row r="126" spans="1:13" x14ac:dyDescent="0.25">
      <c r="A126" s="172" t="s">
        <v>58</v>
      </c>
      <c r="B126" s="169"/>
      <c r="C126" s="185">
        <f ca="1">SUM(C121:C125)</f>
        <v>255000</v>
      </c>
      <c r="D126" s="185">
        <f>SUM(D121:D125)</f>
        <v>271200</v>
      </c>
      <c r="E126" s="185">
        <f>SUM(E121:E125)</f>
        <v>0</v>
      </c>
      <c r="F126" s="185">
        <f ca="1">F125</f>
        <v>180250</v>
      </c>
    </row>
    <row r="127" spans="1:13" x14ac:dyDescent="0.25">
      <c r="A127" s="286">
        <v>21</v>
      </c>
      <c r="B127" s="164" t="s">
        <v>91</v>
      </c>
      <c r="C127" s="165">
        <v>96000</v>
      </c>
      <c r="D127" s="165">
        <v>0</v>
      </c>
      <c r="E127" s="165">
        <v>0</v>
      </c>
      <c r="F127" s="165">
        <f ca="1">+C127-D127-E127+F126</f>
        <v>276250</v>
      </c>
      <c r="K127" s="183"/>
    </row>
    <row r="128" spans="1:13" x14ac:dyDescent="0.25">
      <c r="A128" s="287"/>
      <c r="B128" s="164" t="s">
        <v>91</v>
      </c>
      <c r="C128" s="165">
        <v>354600</v>
      </c>
      <c r="D128" s="165">
        <v>0</v>
      </c>
      <c r="E128" s="165">
        <v>0</v>
      </c>
      <c r="F128" s="165">
        <f ca="1">+C128-D128-E128+F127</f>
        <v>630850</v>
      </c>
      <c r="K128" s="183"/>
    </row>
    <row r="129" spans="1:11" x14ac:dyDescent="0.25">
      <c r="A129" s="287"/>
      <c r="B129" s="164" t="s">
        <v>92</v>
      </c>
      <c r="C129" s="165">
        <v>0</v>
      </c>
      <c r="D129" s="165">
        <v>323800</v>
      </c>
      <c r="E129" s="165">
        <v>0</v>
      </c>
      <c r="F129" s="165">
        <f ca="1">+C129-D129-E129+F128</f>
        <v>307050</v>
      </c>
      <c r="K129" s="183"/>
    </row>
    <row r="130" spans="1:11" x14ac:dyDescent="0.25">
      <c r="A130" s="287"/>
      <c r="B130" s="164"/>
      <c r="C130" s="165">
        <v>0</v>
      </c>
      <c r="D130" s="165">
        <v>0</v>
      </c>
      <c r="E130" s="165">
        <v>0</v>
      </c>
      <c r="F130" s="165">
        <f ca="1">+C130-D130-E130+F129</f>
        <v>307050</v>
      </c>
      <c r="K130" s="183"/>
    </row>
    <row r="131" spans="1:11" x14ac:dyDescent="0.25">
      <c r="A131" s="288"/>
      <c r="B131" s="133" t="s">
        <v>156</v>
      </c>
      <c r="C131" s="186">
        <f ca="1">+SUMIF(ACCESORIOS!C263:D273,ACCESORIOS!H2,ACCESORIOS!D263:D273)</f>
        <v>0</v>
      </c>
      <c r="D131" s="186">
        <v>0</v>
      </c>
      <c r="E131" s="165">
        <v>0</v>
      </c>
      <c r="F131" s="165">
        <f ca="1">+C131-D131-E131+F130</f>
        <v>307050</v>
      </c>
      <c r="J131" s="183"/>
      <c r="K131" s="183"/>
    </row>
    <row r="132" spans="1:11" x14ac:dyDescent="0.25">
      <c r="A132" s="184" t="s">
        <v>58</v>
      </c>
      <c r="B132" s="184"/>
      <c r="C132" s="185">
        <f ca="1">SUM(C127:C131)</f>
        <v>450600</v>
      </c>
      <c r="D132" s="185">
        <f>SUM(D127:D131)</f>
        <v>323800</v>
      </c>
      <c r="E132" s="185">
        <f>SUM(E127:E131)</f>
        <v>0</v>
      </c>
      <c r="F132" s="185">
        <f ca="1">F131</f>
        <v>307050</v>
      </c>
      <c r="K132" s="183"/>
    </row>
    <row r="133" spans="1:11" x14ac:dyDescent="0.25">
      <c r="A133" s="265">
        <v>22</v>
      </c>
      <c r="B133" s="164" t="s">
        <v>91</v>
      </c>
      <c r="C133" s="165">
        <v>137500</v>
      </c>
      <c r="D133" s="165">
        <v>0</v>
      </c>
      <c r="E133" s="165">
        <v>0</v>
      </c>
      <c r="F133" s="165">
        <f ca="1">+C133-D133-E133+F132</f>
        <v>444550</v>
      </c>
      <c r="K133" s="183"/>
    </row>
    <row r="134" spans="1:11" x14ac:dyDescent="0.25">
      <c r="A134" s="266"/>
      <c r="B134" s="164" t="s">
        <v>91</v>
      </c>
      <c r="C134" s="165">
        <v>126000</v>
      </c>
      <c r="D134" s="165">
        <v>0</v>
      </c>
      <c r="E134" s="165">
        <v>0</v>
      </c>
      <c r="F134" s="165">
        <f ca="1">+C134-D134-E134+F133</f>
        <v>570550</v>
      </c>
      <c r="K134" s="183"/>
    </row>
    <row r="135" spans="1:11" x14ac:dyDescent="0.25">
      <c r="A135" s="266"/>
      <c r="B135" s="164" t="s">
        <v>92</v>
      </c>
      <c r="C135" s="165">
        <v>0</v>
      </c>
      <c r="D135" s="165">
        <v>420100</v>
      </c>
      <c r="E135" s="165">
        <v>0</v>
      </c>
      <c r="F135" s="165">
        <f ca="1">+C135-D135-E135+F134</f>
        <v>150450</v>
      </c>
      <c r="K135" s="183"/>
    </row>
    <row r="136" spans="1:11" x14ac:dyDescent="0.25">
      <c r="A136" s="266"/>
      <c r="B136" s="164"/>
      <c r="C136" s="165">
        <v>0</v>
      </c>
      <c r="D136" s="165">
        <v>0</v>
      </c>
      <c r="E136" s="165">
        <v>0</v>
      </c>
      <c r="F136" s="165">
        <f ca="1">+C136-D136-E136+F135</f>
        <v>150450</v>
      </c>
    </row>
    <row r="137" spans="1:11" x14ac:dyDescent="0.25">
      <c r="A137" s="267"/>
      <c r="B137" s="133" t="s">
        <v>156</v>
      </c>
      <c r="C137" s="186">
        <f ca="1">+SUMIF(ACCESORIOS!C276:D286,ACCESORIOS!H2,ACCESORIOS!D276:D286)</f>
        <v>0</v>
      </c>
      <c r="D137" s="186">
        <v>0</v>
      </c>
      <c r="E137" s="165">
        <v>0</v>
      </c>
      <c r="F137" s="165">
        <f ca="1">+C137-D137-E137+F136</f>
        <v>150450</v>
      </c>
    </row>
    <row r="138" spans="1:11" x14ac:dyDescent="0.25">
      <c r="A138" s="172" t="s">
        <v>58</v>
      </c>
      <c r="B138" s="169"/>
      <c r="C138" s="185">
        <f ca="1">SUM(C133:C137)</f>
        <v>263500</v>
      </c>
      <c r="D138" s="185">
        <f>SUM(D133:D137)</f>
        <v>420100</v>
      </c>
      <c r="E138" s="185">
        <f>SUM(E133:E137)</f>
        <v>0</v>
      </c>
      <c r="F138" s="185">
        <f ca="1">F137</f>
        <v>150450</v>
      </c>
    </row>
    <row r="139" spans="1:11" x14ac:dyDescent="0.25">
      <c r="A139" s="289">
        <v>23</v>
      </c>
      <c r="B139" s="164" t="s">
        <v>91</v>
      </c>
      <c r="C139" s="165">
        <v>178500</v>
      </c>
      <c r="D139" s="165">
        <v>0</v>
      </c>
      <c r="E139" s="165">
        <v>0</v>
      </c>
      <c r="F139" s="165">
        <f ca="1">+C139-D139-E139+F138</f>
        <v>328950</v>
      </c>
      <c r="J139" s="183"/>
    </row>
    <row r="140" spans="1:11" x14ac:dyDescent="0.25">
      <c r="A140" s="290"/>
      <c r="B140" s="164" t="s">
        <v>91</v>
      </c>
      <c r="C140" s="165">
        <v>381300</v>
      </c>
      <c r="D140" s="165">
        <v>0</v>
      </c>
      <c r="E140" s="165">
        <v>0</v>
      </c>
      <c r="F140" s="165">
        <f ca="1">+C140-D140-E140+F139</f>
        <v>710250</v>
      </c>
      <c r="J140" s="183"/>
    </row>
    <row r="141" spans="1:11" x14ac:dyDescent="0.25">
      <c r="A141" s="290"/>
      <c r="B141" s="164" t="s">
        <v>92</v>
      </c>
      <c r="C141" s="165">
        <v>0</v>
      </c>
      <c r="D141" s="165">
        <v>572100</v>
      </c>
      <c r="E141" s="165">
        <v>0</v>
      </c>
      <c r="F141" s="165">
        <f ca="1">+C141-D141-E141+F140</f>
        <v>138150</v>
      </c>
      <c r="J141" s="183"/>
    </row>
    <row r="142" spans="1:11" x14ac:dyDescent="0.25">
      <c r="A142" s="290"/>
      <c r="B142" s="164"/>
      <c r="C142" s="165">
        <v>0</v>
      </c>
      <c r="D142" s="165">
        <v>0</v>
      </c>
      <c r="E142" s="165">
        <v>0</v>
      </c>
      <c r="F142" s="165">
        <f ca="1">+C142-D142-E142+F141</f>
        <v>138150</v>
      </c>
    </row>
    <row r="143" spans="1:11" x14ac:dyDescent="0.25">
      <c r="A143" s="291"/>
      <c r="B143" s="133" t="s">
        <v>156</v>
      </c>
      <c r="C143" s="186">
        <f ca="1">+SUMIF(ACCESORIOS!C289:D299,ACCESORIOS!H2,ACCESORIOS!D289:D299)</f>
        <v>0</v>
      </c>
      <c r="D143" s="186">
        <v>0</v>
      </c>
      <c r="E143" s="165">
        <v>0</v>
      </c>
      <c r="F143" s="165">
        <f ca="1">+C143-D143-E143+F142</f>
        <v>138150</v>
      </c>
    </row>
    <row r="144" spans="1:11" x14ac:dyDescent="0.25">
      <c r="A144" s="184" t="s">
        <v>58</v>
      </c>
      <c r="B144" s="184"/>
      <c r="C144" s="185">
        <f ca="1">SUM(C139:C143)</f>
        <v>559800</v>
      </c>
      <c r="D144" s="185">
        <f>SUM(D139:D143)</f>
        <v>572100</v>
      </c>
      <c r="E144" s="185">
        <f>SUM(E139:E143)</f>
        <v>0</v>
      </c>
      <c r="F144" s="185">
        <f ca="1">F143</f>
        <v>138150</v>
      </c>
    </row>
    <row r="145" spans="1:10" x14ac:dyDescent="0.25">
      <c r="A145" s="271">
        <v>24</v>
      </c>
      <c r="B145" s="164" t="s">
        <v>91</v>
      </c>
      <c r="C145" s="165">
        <v>275400</v>
      </c>
      <c r="D145" s="165">
        <v>0</v>
      </c>
      <c r="E145" s="165">
        <v>0</v>
      </c>
      <c r="F145" s="165">
        <f ca="1">+C145-D145-E145+F144</f>
        <v>413550</v>
      </c>
    </row>
    <row r="146" spans="1:10" x14ac:dyDescent="0.25">
      <c r="A146" s="272"/>
      <c r="B146" s="164" t="s">
        <v>91</v>
      </c>
      <c r="C146" s="165">
        <v>252000</v>
      </c>
      <c r="D146" s="165">
        <v>0</v>
      </c>
      <c r="E146" s="165">
        <v>0</v>
      </c>
      <c r="F146" s="165">
        <f ca="1">+C146-D146-E146+F145</f>
        <v>665550</v>
      </c>
    </row>
    <row r="147" spans="1:10" x14ac:dyDescent="0.25">
      <c r="A147" s="272"/>
      <c r="B147" s="164" t="s">
        <v>92</v>
      </c>
      <c r="C147" s="165">
        <v>0</v>
      </c>
      <c r="D147" s="165">
        <v>540700</v>
      </c>
      <c r="E147" s="165">
        <v>0</v>
      </c>
      <c r="F147" s="165">
        <f ca="1">+C147-D147-E147+F146</f>
        <v>124850</v>
      </c>
    </row>
    <row r="148" spans="1:10" x14ac:dyDescent="0.25">
      <c r="A148" s="272"/>
      <c r="B148" s="164"/>
      <c r="C148" s="165">
        <v>0</v>
      </c>
      <c r="D148" s="165">
        <v>0</v>
      </c>
      <c r="E148" s="165">
        <v>0</v>
      </c>
      <c r="F148" s="165">
        <f ca="1">+C148-D148-E148+F147</f>
        <v>124850</v>
      </c>
    </row>
    <row r="149" spans="1:10" x14ac:dyDescent="0.25">
      <c r="A149" s="273"/>
      <c r="B149" s="133" t="s">
        <v>156</v>
      </c>
      <c r="C149" s="186">
        <f ca="1">+SUMIF(ACCESORIOS!C302:D312,ACCESORIOS!H2,ACCESORIOS!D302:D312)</f>
        <v>0</v>
      </c>
      <c r="D149" s="186">
        <v>0</v>
      </c>
      <c r="E149" s="165">
        <v>0</v>
      </c>
      <c r="F149" s="165">
        <f ca="1">+C149-D149-E149+F148</f>
        <v>124850</v>
      </c>
    </row>
    <row r="150" spans="1:10" x14ac:dyDescent="0.25">
      <c r="A150" s="184" t="s">
        <v>58</v>
      </c>
      <c r="B150" s="169"/>
      <c r="C150" s="185">
        <f ca="1">SUM(C145:C149)</f>
        <v>527400</v>
      </c>
      <c r="D150" s="185">
        <f>SUM(D145:D149)</f>
        <v>540700</v>
      </c>
      <c r="E150" s="185">
        <f>SUM(E145:E149)</f>
        <v>0</v>
      </c>
      <c r="F150" s="185">
        <f ca="1">F149</f>
        <v>124850</v>
      </c>
    </row>
    <row r="151" spans="1:10" x14ac:dyDescent="0.25">
      <c r="A151" s="274">
        <v>25</v>
      </c>
      <c r="B151" s="164" t="s">
        <v>91</v>
      </c>
      <c r="C151" s="165">
        <v>187000</v>
      </c>
      <c r="D151" s="165">
        <v>0</v>
      </c>
      <c r="E151" s="165">
        <v>0</v>
      </c>
      <c r="F151" s="165">
        <f ca="1">+C151-D151-E151+F150</f>
        <v>311850</v>
      </c>
      <c r="J151" s="183"/>
    </row>
    <row r="152" spans="1:10" x14ac:dyDescent="0.25">
      <c r="A152" s="275"/>
      <c r="B152" s="164" t="s">
        <v>91</v>
      </c>
      <c r="C152" s="165">
        <v>307900</v>
      </c>
      <c r="D152" s="165">
        <v>0</v>
      </c>
      <c r="E152" s="165">
        <v>0</v>
      </c>
      <c r="F152" s="165">
        <f ca="1">+C152-D152-E152+F151</f>
        <v>619750</v>
      </c>
      <c r="J152" s="183"/>
    </row>
    <row r="153" spans="1:10" x14ac:dyDescent="0.25">
      <c r="A153" s="275"/>
      <c r="B153" s="164" t="s">
        <v>92</v>
      </c>
      <c r="C153" s="165">
        <v>0</v>
      </c>
      <c r="D153" s="165">
        <v>462400</v>
      </c>
      <c r="E153" s="165">
        <v>0</v>
      </c>
      <c r="F153" s="165">
        <f ca="1">+C153-D153-E153+F152</f>
        <v>157350</v>
      </c>
      <c r="J153" s="183"/>
    </row>
    <row r="154" spans="1:10" x14ac:dyDescent="0.25">
      <c r="A154" s="275"/>
      <c r="B154" s="164"/>
      <c r="C154" s="165">
        <v>0</v>
      </c>
      <c r="D154" s="165">
        <v>0</v>
      </c>
      <c r="E154" s="165">
        <v>0</v>
      </c>
      <c r="F154" s="165">
        <f ca="1">+C154-D154-E154+F153</f>
        <v>157350</v>
      </c>
    </row>
    <row r="155" spans="1:10" x14ac:dyDescent="0.25">
      <c r="A155" s="276"/>
      <c r="B155" s="133" t="s">
        <v>156</v>
      </c>
      <c r="C155" s="186">
        <f ca="1">+SUMIF(ACCESORIOS!C315:D325,ACCESORIOS!H2,ACCESORIOS!D315:D325)</f>
        <v>0</v>
      </c>
      <c r="D155" s="186">
        <v>0</v>
      </c>
      <c r="E155" s="165">
        <v>0</v>
      </c>
      <c r="F155" s="165">
        <f ca="1">+C155-D155-E155+F154</f>
        <v>157350</v>
      </c>
      <c r="J155" s="183"/>
    </row>
    <row r="156" spans="1:10" x14ac:dyDescent="0.25">
      <c r="A156" s="184" t="s">
        <v>58</v>
      </c>
      <c r="B156" s="184"/>
      <c r="C156" s="185">
        <f ca="1">SUM(C151:C155)</f>
        <v>494900</v>
      </c>
      <c r="D156" s="185">
        <f>SUM(D151:D155)</f>
        <v>462400</v>
      </c>
      <c r="E156" s="185">
        <f>SUM(E151:E155)</f>
        <v>0</v>
      </c>
      <c r="F156" s="185">
        <f ca="1">F155</f>
        <v>157350</v>
      </c>
    </row>
    <row r="157" spans="1:10" x14ac:dyDescent="0.25">
      <c r="A157" s="277">
        <v>26</v>
      </c>
      <c r="B157" s="164" t="s">
        <v>91</v>
      </c>
      <c r="C157" s="165">
        <v>214000</v>
      </c>
      <c r="D157" s="165">
        <v>0</v>
      </c>
      <c r="E157" s="165">
        <v>0</v>
      </c>
      <c r="F157" s="165">
        <f ca="1">+C157-D157-E157+F156</f>
        <v>371350</v>
      </c>
    </row>
    <row r="158" spans="1:10" x14ac:dyDescent="0.25">
      <c r="A158" s="278"/>
      <c r="B158" s="164" t="s">
        <v>91</v>
      </c>
      <c r="C158" s="165">
        <v>314500</v>
      </c>
      <c r="D158" s="165">
        <v>0</v>
      </c>
      <c r="E158" s="165">
        <v>0</v>
      </c>
      <c r="F158" s="165">
        <f ca="1">+C158-D158-E158+F157</f>
        <v>685850</v>
      </c>
    </row>
    <row r="159" spans="1:10" x14ac:dyDescent="0.25">
      <c r="A159" s="278"/>
      <c r="B159" s="164" t="s">
        <v>92</v>
      </c>
      <c r="C159" s="165">
        <v>0</v>
      </c>
      <c r="D159" s="165">
        <v>457150</v>
      </c>
      <c r="E159" s="165">
        <v>0</v>
      </c>
      <c r="F159" s="165">
        <f ca="1">+C159-D159-E159+F158</f>
        <v>228700</v>
      </c>
    </row>
    <row r="160" spans="1:10" x14ac:dyDescent="0.25">
      <c r="A160" s="278"/>
      <c r="B160" s="164"/>
      <c r="C160" s="165">
        <v>0</v>
      </c>
      <c r="D160" s="165">
        <v>50000</v>
      </c>
      <c r="E160" s="165">
        <v>0</v>
      </c>
      <c r="F160" s="165">
        <f ca="1">+C160-D160-E160+F159</f>
        <v>178700</v>
      </c>
    </row>
    <row r="161" spans="1:6" x14ac:dyDescent="0.25">
      <c r="A161" s="279"/>
      <c r="B161" s="133" t="s">
        <v>156</v>
      </c>
      <c r="C161" s="186">
        <f ca="1">+SUMIF(ACCESORIOS!C328:D338,ACCESORIOS!H2,ACCESORIOS!D328:D338)</f>
        <v>0</v>
      </c>
      <c r="D161" s="186">
        <v>0</v>
      </c>
      <c r="E161" s="165">
        <v>0</v>
      </c>
      <c r="F161" s="165">
        <f ca="1">+C161-D161-E161+F160</f>
        <v>178700</v>
      </c>
    </row>
    <row r="162" spans="1:6" x14ac:dyDescent="0.25">
      <c r="A162" s="172" t="s">
        <v>58</v>
      </c>
      <c r="B162" s="169"/>
      <c r="C162" s="185">
        <f ca="1">SUM(C157:C161)</f>
        <v>528500</v>
      </c>
      <c r="D162" s="185">
        <f>SUM(D157:D161)</f>
        <v>507150</v>
      </c>
      <c r="E162" s="185">
        <f>SUM(E157:E161)</f>
        <v>0</v>
      </c>
      <c r="F162" s="185">
        <f ca="1">F161</f>
        <v>178700</v>
      </c>
    </row>
    <row r="163" spans="1:6" x14ac:dyDescent="0.25">
      <c r="A163" s="280">
        <v>27</v>
      </c>
      <c r="B163" s="164" t="s">
        <v>91</v>
      </c>
      <c r="C163" s="165">
        <v>98500</v>
      </c>
      <c r="D163" s="165">
        <v>0</v>
      </c>
      <c r="E163" s="165">
        <v>0</v>
      </c>
      <c r="F163" s="165">
        <f ca="1">+C163-D163-E163+F162</f>
        <v>277200</v>
      </c>
    </row>
    <row r="164" spans="1:6" x14ac:dyDescent="0.25">
      <c r="A164" s="281"/>
      <c r="B164" s="164" t="s">
        <v>91</v>
      </c>
      <c r="C164" s="165">
        <v>539500</v>
      </c>
      <c r="D164" s="165">
        <v>0</v>
      </c>
      <c r="E164" s="165">
        <v>0</v>
      </c>
      <c r="F164" s="165">
        <f ca="1">+C164-D164-E164+F163</f>
        <v>816700</v>
      </c>
    </row>
    <row r="165" spans="1:6" x14ac:dyDescent="0.25">
      <c r="A165" s="281"/>
      <c r="B165" s="164" t="s">
        <v>92</v>
      </c>
      <c r="C165" s="165">
        <v>0</v>
      </c>
      <c r="D165" s="165">
        <v>492590</v>
      </c>
      <c r="E165" s="165">
        <v>0</v>
      </c>
      <c r="F165" s="165">
        <f ca="1">+C165-D165-E165+F164</f>
        <v>324110</v>
      </c>
    </row>
    <row r="166" spans="1:6" x14ac:dyDescent="0.25">
      <c r="A166" s="281"/>
      <c r="B166" s="164" t="s">
        <v>161</v>
      </c>
      <c r="C166" s="165">
        <v>0</v>
      </c>
      <c r="D166" s="165">
        <v>20000</v>
      </c>
      <c r="E166" s="165">
        <v>0</v>
      </c>
      <c r="F166" s="165">
        <f ca="1">+C166-D166-E166+F165</f>
        <v>304110</v>
      </c>
    </row>
    <row r="167" spans="1:6" x14ac:dyDescent="0.25">
      <c r="A167" s="282"/>
      <c r="B167" s="133" t="s">
        <v>156</v>
      </c>
      <c r="C167" s="186">
        <f ca="1">+SUMIF(ACCESORIOS!C341:D351,ACCESORIOS!H2,ACCESORIOS!D341:D351)</f>
        <v>0</v>
      </c>
      <c r="D167" s="165">
        <v>0</v>
      </c>
      <c r="E167" s="165">
        <v>0</v>
      </c>
      <c r="F167" s="165">
        <f ca="1">+C167-D167-E167+F166</f>
        <v>304110</v>
      </c>
    </row>
    <row r="168" spans="1:6" x14ac:dyDescent="0.25">
      <c r="A168" s="184" t="s">
        <v>58</v>
      </c>
      <c r="B168" s="184"/>
      <c r="C168" s="185">
        <f ca="1">SUM(C163:C167)</f>
        <v>638000</v>
      </c>
      <c r="D168" s="185">
        <f>SUM(D163:D167)</f>
        <v>512590</v>
      </c>
      <c r="E168" s="185">
        <f>SUM(E163:E167)</f>
        <v>0</v>
      </c>
      <c r="F168" s="185">
        <f ca="1">F167</f>
        <v>304110</v>
      </c>
    </row>
    <row r="169" spans="1:6" x14ac:dyDescent="0.25">
      <c r="A169" s="283">
        <v>28</v>
      </c>
      <c r="B169" s="164" t="s">
        <v>91</v>
      </c>
      <c r="C169" s="165">
        <v>50000</v>
      </c>
      <c r="D169" s="165">
        <v>0</v>
      </c>
      <c r="E169" s="165">
        <v>0</v>
      </c>
      <c r="F169" s="165">
        <f ca="1">+C169-D169-E169+F168</f>
        <v>354110</v>
      </c>
    </row>
    <row r="170" spans="1:6" x14ac:dyDescent="0.25">
      <c r="A170" s="284"/>
      <c r="B170" s="164" t="s">
        <v>91</v>
      </c>
      <c r="C170" s="165">
        <v>143000</v>
      </c>
      <c r="D170" s="165">
        <v>0</v>
      </c>
      <c r="E170" s="165">
        <v>0</v>
      </c>
      <c r="F170" s="165">
        <f ca="1">+C170-D170-E170+F169</f>
        <v>497110</v>
      </c>
    </row>
    <row r="171" spans="1:6" x14ac:dyDescent="0.25">
      <c r="A171" s="284"/>
      <c r="B171" s="164" t="s">
        <v>92</v>
      </c>
      <c r="C171" s="165">
        <v>0</v>
      </c>
      <c r="D171" s="165">
        <v>261400</v>
      </c>
      <c r="E171" s="165">
        <v>0</v>
      </c>
      <c r="F171" s="165">
        <f ca="1">+C171-D171-E171+F170</f>
        <v>235710</v>
      </c>
    </row>
    <row r="172" spans="1:6" x14ac:dyDescent="0.25">
      <c r="A172" s="284"/>
      <c r="B172" s="164"/>
      <c r="C172" s="165">
        <v>0</v>
      </c>
      <c r="D172" s="165">
        <v>100000</v>
      </c>
      <c r="E172" s="165">
        <v>0</v>
      </c>
      <c r="F172" s="165">
        <f ca="1">+C172-D172-E172+F171</f>
        <v>135710</v>
      </c>
    </row>
    <row r="173" spans="1:6" x14ac:dyDescent="0.25">
      <c r="A173" s="285"/>
      <c r="B173" s="133" t="s">
        <v>156</v>
      </c>
      <c r="C173" s="186">
        <f ca="1">+SUMIF(ACCESORIOS!C354:D364,ACCESORIOS!H2,ACCESORIOS!D354:D364)</f>
        <v>0</v>
      </c>
      <c r="D173" s="186">
        <v>0</v>
      </c>
      <c r="E173" s="165">
        <v>0</v>
      </c>
      <c r="F173" s="165">
        <f ca="1">+C173-D173-E173+F172</f>
        <v>135710</v>
      </c>
    </row>
    <row r="174" spans="1:6" x14ac:dyDescent="0.25">
      <c r="A174" s="184" t="s">
        <v>58</v>
      </c>
      <c r="B174" s="169"/>
      <c r="C174" s="185">
        <f ca="1">SUM(C169:C173)</f>
        <v>193000</v>
      </c>
      <c r="D174" s="185">
        <f>SUM(D169:D173)</f>
        <v>361400</v>
      </c>
      <c r="E174" s="185">
        <f>SUM(E169:E173)</f>
        <v>0</v>
      </c>
      <c r="F174" s="185">
        <f ca="1">F173</f>
        <v>135710</v>
      </c>
    </row>
    <row r="175" spans="1:6" x14ac:dyDescent="0.25">
      <c r="A175" s="271">
        <v>29</v>
      </c>
      <c r="B175" s="164" t="s">
        <v>91</v>
      </c>
      <c r="C175" s="165">
        <v>139000</v>
      </c>
      <c r="D175" s="165">
        <v>0</v>
      </c>
      <c r="E175" s="165">
        <v>0</v>
      </c>
      <c r="F175" s="165">
        <f ca="1">+C175-D175-E175+F174</f>
        <v>274710</v>
      </c>
    </row>
    <row r="176" spans="1:6" x14ac:dyDescent="0.25">
      <c r="A176" s="272"/>
      <c r="B176" s="164" t="s">
        <v>91</v>
      </c>
      <c r="C176" s="165">
        <v>293500</v>
      </c>
      <c r="D176" s="165">
        <v>0</v>
      </c>
      <c r="E176" s="165">
        <v>0</v>
      </c>
      <c r="F176" s="165">
        <f ca="1">+C176-D176-E176+F175</f>
        <v>568210</v>
      </c>
    </row>
    <row r="177" spans="1:6" x14ac:dyDescent="0.25">
      <c r="A177" s="272"/>
      <c r="B177" s="164" t="s">
        <v>92</v>
      </c>
      <c r="C177" s="165">
        <v>0</v>
      </c>
      <c r="D177" s="165">
        <v>467600</v>
      </c>
      <c r="E177" s="165">
        <v>0</v>
      </c>
      <c r="F177" s="165">
        <f ca="1">+C177-D177-E177+F176</f>
        <v>100610</v>
      </c>
    </row>
    <row r="178" spans="1:6" x14ac:dyDescent="0.25">
      <c r="A178" s="272"/>
      <c r="B178" s="164"/>
      <c r="C178" s="165">
        <v>0</v>
      </c>
      <c r="D178" s="165">
        <v>0</v>
      </c>
      <c r="E178" s="165">
        <v>0</v>
      </c>
      <c r="F178" s="165">
        <f ca="1">+C178-D178-E178+F177</f>
        <v>100610</v>
      </c>
    </row>
    <row r="179" spans="1:6" x14ac:dyDescent="0.25">
      <c r="A179" s="273"/>
      <c r="B179" s="133" t="s">
        <v>156</v>
      </c>
      <c r="C179" s="186">
        <f ca="1">+SUMIF(ACCESORIOS!C367:D377,ACCESORIOS!H2,ACCESORIOS!D367:D377)</f>
        <v>0</v>
      </c>
      <c r="D179" s="186">
        <v>0</v>
      </c>
      <c r="E179" s="186">
        <v>0</v>
      </c>
      <c r="F179" s="165">
        <f ca="1">+C179-D179-E179+F178</f>
        <v>100610</v>
      </c>
    </row>
    <row r="180" spans="1:6" x14ac:dyDescent="0.25">
      <c r="A180" s="184" t="s">
        <v>58</v>
      </c>
      <c r="B180" s="184"/>
      <c r="C180" s="185">
        <f ca="1">SUM(C175:C179)</f>
        <v>432500</v>
      </c>
      <c r="D180" s="185">
        <f>SUM(D175:D179)</f>
        <v>467600</v>
      </c>
      <c r="E180" s="185">
        <f>SUM(E175:E179)</f>
        <v>0</v>
      </c>
      <c r="F180" s="185">
        <f ca="1">F179</f>
        <v>100610</v>
      </c>
    </row>
    <row r="181" spans="1:6" x14ac:dyDescent="0.25">
      <c r="A181" s="265">
        <v>30</v>
      </c>
      <c r="B181" s="164" t="s">
        <v>91</v>
      </c>
      <c r="C181" s="165">
        <v>49000</v>
      </c>
      <c r="D181" s="165">
        <v>0</v>
      </c>
      <c r="E181" s="165">
        <v>0</v>
      </c>
      <c r="F181" s="165">
        <f ca="1">+C181-D181-E181+F180</f>
        <v>149610</v>
      </c>
    </row>
    <row r="182" spans="1:6" x14ac:dyDescent="0.25">
      <c r="A182" s="266"/>
      <c r="B182" s="164" t="s">
        <v>91</v>
      </c>
      <c r="C182" s="165">
        <v>314000</v>
      </c>
      <c r="D182" s="165">
        <v>0</v>
      </c>
      <c r="E182" s="165">
        <v>0</v>
      </c>
      <c r="F182" s="165">
        <f ca="1">+C182-D182-E182+F181</f>
        <v>463610</v>
      </c>
    </row>
    <row r="183" spans="1:6" x14ac:dyDescent="0.25">
      <c r="A183" s="266"/>
      <c r="B183" s="164" t="s">
        <v>92</v>
      </c>
      <c r="C183" s="165">
        <v>0</v>
      </c>
      <c r="D183" s="165">
        <v>326200</v>
      </c>
      <c r="E183" s="165">
        <v>0</v>
      </c>
      <c r="F183" s="165">
        <f ca="1">+C183-D183-E183+F182</f>
        <v>137410</v>
      </c>
    </row>
    <row r="184" spans="1:6" x14ac:dyDescent="0.25">
      <c r="A184" s="266"/>
      <c r="B184" s="164"/>
      <c r="C184" s="165">
        <v>0</v>
      </c>
      <c r="D184" s="165">
        <v>0</v>
      </c>
      <c r="E184" s="165">
        <v>0</v>
      </c>
      <c r="F184" s="165">
        <f ca="1">+C184-D184-E184+F183</f>
        <v>137410</v>
      </c>
    </row>
    <row r="185" spans="1:6" x14ac:dyDescent="0.25">
      <c r="A185" s="267"/>
      <c r="B185" s="133" t="s">
        <v>156</v>
      </c>
      <c r="C185" s="186">
        <f ca="1">+SUMIF(ACCESORIOS!C380:D390,ACCESORIOS!H2,ACCESORIOS!D380:D390)</f>
        <v>0</v>
      </c>
      <c r="D185" s="186">
        <v>0</v>
      </c>
      <c r="E185" s="165">
        <v>0</v>
      </c>
      <c r="F185" s="165">
        <f ca="1">+C185-D185-E185+F184</f>
        <v>137410</v>
      </c>
    </row>
    <row r="186" spans="1:6" x14ac:dyDescent="0.25">
      <c r="A186" s="172" t="s">
        <v>58</v>
      </c>
      <c r="B186" s="169"/>
      <c r="C186" s="185">
        <f ca="1">SUM(C181:C185)</f>
        <v>363000</v>
      </c>
      <c r="D186" s="185">
        <f>SUM(D181:D185)</f>
        <v>326200</v>
      </c>
      <c r="E186" s="185">
        <f>SUM(E181:E185)</f>
        <v>0</v>
      </c>
      <c r="F186" s="185">
        <f ca="1">F185</f>
        <v>137410</v>
      </c>
    </row>
    <row r="187" spans="1:6" x14ac:dyDescent="0.25">
      <c r="A187" s="268">
        <v>31</v>
      </c>
      <c r="B187" s="164" t="s">
        <v>91</v>
      </c>
      <c r="C187" s="165">
        <v>270000</v>
      </c>
      <c r="D187" s="165">
        <v>0</v>
      </c>
      <c r="E187" s="165">
        <v>0</v>
      </c>
      <c r="F187" s="165">
        <f ca="1">+C187-D187-E187+F186</f>
        <v>407410</v>
      </c>
    </row>
    <row r="188" spans="1:6" x14ac:dyDescent="0.25">
      <c r="A188" s="269"/>
      <c r="B188" s="164" t="s">
        <v>91</v>
      </c>
      <c r="C188" s="165">
        <v>504000</v>
      </c>
      <c r="D188" s="165">
        <v>0</v>
      </c>
      <c r="E188" s="165">
        <v>0</v>
      </c>
      <c r="F188" s="165">
        <f ca="1">+C188-D188-E188+F187</f>
        <v>911410</v>
      </c>
    </row>
    <row r="189" spans="1:6" x14ac:dyDescent="0.25">
      <c r="A189" s="269"/>
      <c r="B189" s="164" t="s">
        <v>92</v>
      </c>
      <c r="C189" s="165">
        <v>0</v>
      </c>
      <c r="D189" s="165">
        <v>496100</v>
      </c>
      <c r="E189" s="165">
        <v>0</v>
      </c>
      <c r="F189" s="165">
        <f ca="1">+C189-D189-E189+F188</f>
        <v>415310</v>
      </c>
    </row>
    <row r="190" spans="1:6" x14ac:dyDescent="0.25">
      <c r="A190" s="269"/>
      <c r="B190" s="164"/>
      <c r="C190" s="165">
        <v>0</v>
      </c>
      <c r="D190" s="165">
        <v>0</v>
      </c>
      <c r="E190" s="165">
        <v>0</v>
      </c>
      <c r="F190" s="165">
        <f ca="1">+C190-D190-E190+F189</f>
        <v>415310</v>
      </c>
    </row>
    <row r="191" spans="1:6" x14ac:dyDescent="0.25">
      <c r="A191" s="270"/>
      <c r="B191" s="133" t="s">
        <v>156</v>
      </c>
      <c r="C191" s="186">
        <f ca="1">+SUMIF(ACCESORIOS!C393:D403,ACCESORIOS!H2,ACCESORIOS!D393:D403)</f>
        <v>0</v>
      </c>
      <c r="D191" s="186">
        <v>0</v>
      </c>
      <c r="E191" s="165">
        <v>0</v>
      </c>
      <c r="F191" s="165">
        <f ca="1">+C191-D191-E191+F190</f>
        <v>415310</v>
      </c>
    </row>
    <row r="192" spans="1:6" x14ac:dyDescent="0.25">
      <c r="A192" s="187" t="s">
        <v>58</v>
      </c>
      <c r="B192" s="188"/>
      <c r="C192" s="189">
        <f ca="1">SUM(C187:C191)</f>
        <v>774000</v>
      </c>
      <c r="D192" s="189">
        <f>SUM(D187:D191)</f>
        <v>496100</v>
      </c>
      <c r="E192" s="189">
        <f>SUM(E187:E191)</f>
        <v>0</v>
      </c>
      <c r="F192" s="189">
        <f ca="1">F191</f>
        <v>415310</v>
      </c>
    </row>
    <row r="193" spans="1:6" x14ac:dyDescent="0.25">
      <c r="A193" s="190" t="s">
        <v>58</v>
      </c>
      <c r="B193" s="191"/>
      <c r="C193" s="192">
        <f ca="1">C12+C18+C24+C30+C36+C42+C48+C54+C60+C66+C72+C78+C84+C90+C96+C102+C108+C114+C120+C126+C132+C138+C144+C150+C156+C162+C168+C174+C180+C186+C192</f>
        <v>14362250</v>
      </c>
      <c r="D193" s="192">
        <f>D12+D18+D24+D30+D36+D42+D48+D54+D60+D66+D72+D78+D84+D90+D96+D102+D108+D114+D120+D126+D132+D138+D144+D150+D156+D162+D168+D174+D180+D186+D192</f>
        <v>13946940</v>
      </c>
      <c r="E193" s="192">
        <f>E12+E18+E24+E30+E36+E42+E48+E54+E60+E66+E72+E78+E84+E90+E96+E102+E108+E114+E120+E126+E132+E138+E144+E150+E156+E162+E168+E174+E180+E186+E192</f>
        <v>0</v>
      </c>
      <c r="F193" s="192">
        <f ca="1">+C193-D193-E193</f>
        <v>415310</v>
      </c>
    </row>
    <row r="194" spans="1:6" s="135" customFormat="1" x14ac:dyDescent="0.25"/>
    <row r="195" spans="1:6" s="135" customFormat="1" x14ac:dyDescent="0.25"/>
    <row r="196" spans="1:6" s="135" customFormat="1" x14ac:dyDescent="0.25"/>
    <row r="197" spans="1:6" s="135" customFormat="1" x14ac:dyDescent="0.25"/>
    <row r="198" spans="1:6" s="135" customFormat="1" x14ac:dyDescent="0.25"/>
    <row r="199" spans="1:6" s="135" customFormat="1" x14ac:dyDescent="0.25"/>
    <row r="200" spans="1:6" s="135" customFormat="1" x14ac:dyDescent="0.25"/>
    <row r="201" spans="1:6" s="135" customFormat="1" x14ac:dyDescent="0.25"/>
    <row r="202" spans="1:6" s="135" customFormat="1" x14ac:dyDescent="0.25"/>
    <row r="203" spans="1:6" s="135" customFormat="1" x14ac:dyDescent="0.25"/>
    <row r="204" spans="1:6" s="135" customFormat="1" x14ac:dyDescent="0.25"/>
    <row r="205" spans="1:6" s="135" customFormat="1" x14ac:dyDescent="0.25"/>
    <row r="206" spans="1:6" s="135" customFormat="1" x14ac:dyDescent="0.25"/>
    <row r="207" spans="1:6" s="135" customFormat="1" x14ac:dyDescent="0.25"/>
    <row r="208" spans="1:6" s="135" customFormat="1" x14ac:dyDescent="0.25"/>
    <row r="209" s="135" customFormat="1" x14ac:dyDescent="0.25"/>
    <row r="210" s="135" customFormat="1" x14ac:dyDescent="0.25"/>
    <row r="211" s="135" customFormat="1" x14ac:dyDescent="0.25"/>
    <row r="212" s="135" customFormat="1" x14ac:dyDescent="0.25"/>
    <row r="213" s="135" customFormat="1" x14ac:dyDescent="0.25"/>
    <row r="214" s="135" customFormat="1" x14ac:dyDescent="0.25"/>
    <row r="215" s="135" customFormat="1" x14ac:dyDescent="0.25"/>
    <row r="216" s="135" customFormat="1" x14ac:dyDescent="0.25"/>
    <row r="217" s="135" customFormat="1" x14ac:dyDescent="0.25"/>
    <row r="218" s="135" customFormat="1" x14ac:dyDescent="0.25"/>
    <row r="219" s="135" customFormat="1" x14ac:dyDescent="0.25"/>
    <row r="220" s="135" customFormat="1" x14ac:dyDescent="0.25"/>
    <row r="221" s="135" customFormat="1" x14ac:dyDescent="0.25"/>
    <row r="222" s="135" customFormat="1" x14ac:dyDescent="0.25"/>
    <row r="223" s="135" customFormat="1" x14ac:dyDescent="0.25"/>
    <row r="224" s="135" customFormat="1" x14ac:dyDescent="0.25"/>
    <row r="225" s="135" customFormat="1" x14ac:dyDescent="0.25"/>
    <row r="226" s="135" customFormat="1" x14ac:dyDescent="0.25"/>
    <row r="227" s="135" customFormat="1" x14ac:dyDescent="0.25"/>
    <row r="228" s="135" customFormat="1" x14ac:dyDescent="0.25"/>
    <row r="229" s="135" customFormat="1" x14ac:dyDescent="0.25"/>
    <row r="230" s="135" customFormat="1" x14ac:dyDescent="0.25"/>
    <row r="231" s="135" customFormat="1" x14ac:dyDescent="0.25"/>
    <row r="232" s="135" customFormat="1" x14ac:dyDescent="0.25"/>
    <row r="233" s="135" customFormat="1" x14ac:dyDescent="0.25"/>
    <row r="234" s="135" customFormat="1" x14ac:dyDescent="0.25"/>
    <row r="235" s="135" customFormat="1" x14ac:dyDescent="0.25"/>
    <row r="236" s="135" customFormat="1" x14ac:dyDescent="0.25"/>
    <row r="237" s="135" customFormat="1" x14ac:dyDescent="0.25"/>
    <row r="238" s="135" customFormat="1" x14ac:dyDescent="0.25"/>
    <row r="239" s="135" customFormat="1" x14ac:dyDescent="0.25"/>
    <row r="240" s="135" customFormat="1" x14ac:dyDescent="0.25"/>
    <row r="241" s="135" customFormat="1" x14ac:dyDescent="0.25"/>
    <row r="242" s="135" customFormat="1" x14ac:dyDescent="0.25"/>
    <row r="243" s="135" customFormat="1" x14ac:dyDescent="0.25"/>
    <row r="244" s="135" customFormat="1" x14ac:dyDescent="0.25"/>
    <row r="245" s="135" customFormat="1" x14ac:dyDescent="0.25"/>
    <row r="246" s="135" customFormat="1" x14ac:dyDescent="0.25"/>
    <row r="247" s="135" customFormat="1" x14ac:dyDescent="0.25"/>
    <row r="248" s="135" customFormat="1" x14ac:dyDescent="0.25"/>
    <row r="249" s="135" customFormat="1" x14ac:dyDescent="0.25"/>
    <row r="250" s="135" customFormat="1" x14ac:dyDescent="0.25"/>
    <row r="251" s="135" customFormat="1" x14ac:dyDescent="0.25"/>
    <row r="252" s="135" customFormat="1" x14ac:dyDescent="0.25"/>
    <row r="253" s="135" customFormat="1" x14ac:dyDescent="0.25"/>
    <row r="254" s="135" customFormat="1" x14ac:dyDescent="0.25"/>
    <row r="255" s="135" customFormat="1" x14ac:dyDescent="0.25"/>
    <row r="256" s="135" customFormat="1" x14ac:dyDescent="0.25"/>
    <row r="257" s="135" customFormat="1" x14ac:dyDescent="0.25"/>
    <row r="258" s="135" customFormat="1" x14ac:dyDescent="0.25"/>
    <row r="259" s="135" customFormat="1" x14ac:dyDescent="0.25"/>
    <row r="260" s="135" customFormat="1" x14ac:dyDescent="0.25"/>
    <row r="261" s="135" customFormat="1" x14ac:dyDescent="0.25"/>
    <row r="262" s="135" customFormat="1" x14ac:dyDescent="0.25"/>
    <row r="263" s="135" customFormat="1" x14ac:dyDescent="0.25"/>
    <row r="264" s="135" customFormat="1" x14ac:dyDescent="0.25"/>
    <row r="265" s="135" customFormat="1" x14ac:dyDescent="0.25"/>
    <row r="266" s="135" customFormat="1" x14ac:dyDescent="0.25"/>
    <row r="267" s="135" customFormat="1" x14ac:dyDescent="0.25"/>
    <row r="268" s="135" customFormat="1" x14ac:dyDescent="0.25"/>
    <row r="269" s="135" customFormat="1" x14ac:dyDescent="0.25"/>
    <row r="270" s="135" customFormat="1" x14ac:dyDescent="0.25"/>
    <row r="271" s="135" customFormat="1" x14ac:dyDescent="0.25"/>
    <row r="272" s="135" customFormat="1" x14ac:dyDescent="0.25"/>
    <row r="273" s="135" customFormat="1" x14ac:dyDescent="0.25"/>
    <row r="274" s="135" customFormat="1" x14ac:dyDescent="0.25"/>
    <row r="275" s="135" customFormat="1" x14ac:dyDescent="0.25"/>
    <row r="276" s="135" customFormat="1" x14ac:dyDescent="0.25"/>
    <row r="277" s="135" customFormat="1" x14ac:dyDescent="0.25"/>
    <row r="278" s="135" customFormat="1" x14ac:dyDescent="0.25"/>
    <row r="279" s="135" customFormat="1" x14ac:dyDescent="0.25"/>
    <row r="280" s="135" customFormat="1" x14ac:dyDescent="0.25"/>
    <row r="281" s="135" customFormat="1" x14ac:dyDescent="0.25"/>
    <row r="282" s="135" customFormat="1" x14ac:dyDescent="0.25"/>
    <row r="283" s="135" customFormat="1" x14ac:dyDescent="0.25"/>
    <row r="284" s="135" customFormat="1" x14ac:dyDescent="0.25"/>
    <row r="285" s="135" customFormat="1" x14ac:dyDescent="0.25"/>
    <row r="286" s="135" customFormat="1" x14ac:dyDescent="0.25"/>
    <row r="287" s="135" customFormat="1" x14ac:dyDescent="0.25"/>
    <row r="288" s="135" customFormat="1" x14ac:dyDescent="0.25"/>
    <row r="289" s="135" customFormat="1" x14ac:dyDescent="0.25"/>
    <row r="290" s="135" customFormat="1" x14ac:dyDescent="0.25"/>
    <row r="291" s="135" customFormat="1" x14ac:dyDescent="0.25"/>
    <row r="292" s="135" customFormat="1" x14ac:dyDescent="0.25"/>
    <row r="293" s="135" customFormat="1" x14ac:dyDescent="0.25"/>
    <row r="294" s="135" customFormat="1" x14ac:dyDescent="0.25"/>
    <row r="295" s="135" customFormat="1" x14ac:dyDescent="0.25"/>
    <row r="296" s="135" customFormat="1" x14ac:dyDescent="0.25"/>
    <row r="297" s="135" customFormat="1" x14ac:dyDescent="0.25"/>
    <row r="298" s="135" customFormat="1" x14ac:dyDescent="0.25"/>
    <row r="299" s="135" customFormat="1" x14ac:dyDescent="0.25"/>
    <row r="300" s="135" customFormat="1" x14ac:dyDescent="0.25"/>
    <row r="301" s="135" customFormat="1" x14ac:dyDescent="0.25"/>
    <row r="302" s="135" customFormat="1" x14ac:dyDescent="0.25"/>
    <row r="303" s="135" customFormat="1" x14ac:dyDescent="0.25"/>
    <row r="304" s="135" customFormat="1" x14ac:dyDescent="0.25"/>
    <row r="305" s="135" customFormat="1" x14ac:dyDescent="0.25"/>
    <row r="306" s="135" customFormat="1" x14ac:dyDescent="0.25"/>
    <row r="307" s="135" customFormat="1" x14ac:dyDescent="0.25"/>
    <row r="308" s="135" customFormat="1" x14ac:dyDescent="0.25"/>
    <row r="309" s="135" customFormat="1" x14ac:dyDescent="0.25"/>
    <row r="310" s="135" customFormat="1" x14ac:dyDescent="0.25"/>
    <row r="311" s="135" customFormat="1" x14ac:dyDescent="0.25"/>
    <row r="312" s="135" customFormat="1" x14ac:dyDescent="0.25"/>
    <row r="313" s="135" customFormat="1" x14ac:dyDescent="0.25"/>
    <row r="314" s="135" customFormat="1" x14ac:dyDescent="0.25"/>
    <row r="315" s="135" customFormat="1" x14ac:dyDescent="0.25"/>
    <row r="316" s="135" customFormat="1" x14ac:dyDescent="0.25"/>
    <row r="317" s="135" customFormat="1" x14ac:dyDescent="0.25"/>
    <row r="318" s="135" customFormat="1" x14ac:dyDescent="0.25"/>
    <row r="319" s="135" customFormat="1" x14ac:dyDescent="0.25"/>
    <row r="320" s="135" customFormat="1" x14ac:dyDescent="0.25"/>
    <row r="321" s="135" customFormat="1" x14ac:dyDescent="0.25"/>
    <row r="322" s="135" customFormat="1" x14ac:dyDescent="0.25"/>
    <row r="323" s="135" customFormat="1" x14ac:dyDescent="0.25"/>
    <row r="324" s="135" customFormat="1" x14ac:dyDescent="0.25"/>
    <row r="325" s="135" customFormat="1" x14ac:dyDescent="0.25"/>
    <row r="326" s="135" customFormat="1" x14ac:dyDescent="0.25"/>
    <row r="327" s="135" customFormat="1" x14ac:dyDescent="0.25"/>
    <row r="328" s="135" customFormat="1" x14ac:dyDescent="0.25"/>
    <row r="329" s="135" customFormat="1" x14ac:dyDescent="0.25"/>
    <row r="330" s="135" customFormat="1" x14ac:dyDescent="0.25"/>
    <row r="331" s="135" customFormat="1" x14ac:dyDescent="0.25"/>
    <row r="332" s="135" customFormat="1" x14ac:dyDescent="0.25"/>
    <row r="333" s="135" customFormat="1" x14ac:dyDescent="0.25"/>
    <row r="334" s="135" customFormat="1" x14ac:dyDescent="0.25"/>
    <row r="335" s="135" customFormat="1" x14ac:dyDescent="0.25"/>
    <row r="336" s="135" customFormat="1" x14ac:dyDescent="0.25"/>
    <row r="337" s="135" customFormat="1" x14ac:dyDescent="0.25"/>
    <row r="338" s="135" customFormat="1" x14ac:dyDescent="0.25"/>
    <row r="339" s="135" customFormat="1" x14ac:dyDescent="0.25"/>
    <row r="340" s="135" customFormat="1" x14ac:dyDescent="0.25"/>
    <row r="341" s="135" customFormat="1" x14ac:dyDescent="0.25"/>
    <row r="342" s="135" customFormat="1" x14ac:dyDescent="0.25"/>
    <row r="343" s="135" customFormat="1" x14ac:dyDescent="0.25"/>
    <row r="344" s="135" customFormat="1" x14ac:dyDescent="0.25"/>
    <row r="345" s="135" customFormat="1" x14ac:dyDescent="0.25"/>
    <row r="346" s="135" customFormat="1" x14ac:dyDescent="0.25"/>
    <row r="347" s="135" customFormat="1" x14ac:dyDescent="0.25"/>
    <row r="348" s="135" customFormat="1" x14ac:dyDescent="0.25"/>
    <row r="349" s="135" customFormat="1" x14ac:dyDescent="0.25"/>
    <row r="350" s="135" customFormat="1" x14ac:dyDescent="0.25"/>
    <row r="351" s="135" customFormat="1" x14ac:dyDescent="0.25"/>
    <row r="352" s="135" customFormat="1" x14ac:dyDescent="0.25"/>
    <row r="353" s="135" customFormat="1" x14ac:dyDescent="0.25"/>
    <row r="354" s="135" customFormat="1" x14ac:dyDescent="0.25"/>
    <row r="355" s="135" customFormat="1" x14ac:dyDescent="0.25"/>
    <row r="356" s="135" customFormat="1" x14ac:dyDescent="0.25"/>
    <row r="357" s="135" customFormat="1" x14ac:dyDescent="0.25"/>
    <row r="358" s="135" customFormat="1" x14ac:dyDescent="0.25"/>
    <row r="359" s="135" customFormat="1" x14ac:dyDescent="0.25"/>
    <row r="360" s="135" customFormat="1" x14ac:dyDescent="0.25"/>
    <row r="361" s="135" customFormat="1" x14ac:dyDescent="0.25"/>
    <row r="362" s="135" customFormat="1" x14ac:dyDescent="0.25"/>
    <row r="363" s="135" customFormat="1" x14ac:dyDescent="0.25"/>
    <row r="364" s="135" customFormat="1" x14ac:dyDescent="0.25"/>
    <row r="365" s="135" customFormat="1" x14ac:dyDescent="0.25"/>
    <row r="366" s="135" customFormat="1" x14ac:dyDescent="0.25"/>
    <row r="367" s="135" customFormat="1" x14ac:dyDescent="0.25"/>
    <row r="368" s="135" customFormat="1" x14ac:dyDescent="0.25"/>
    <row r="369" s="135" customFormat="1" x14ac:dyDescent="0.25"/>
    <row r="370" s="135" customFormat="1" x14ac:dyDescent="0.25"/>
    <row r="371" s="135" customFormat="1" x14ac:dyDescent="0.25"/>
    <row r="372" s="135" customFormat="1" x14ac:dyDescent="0.25"/>
    <row r="373" s="135" customFormat="1" x14ac:dyDescent="0.25"/>
    <row r="374" s="135" customFormat="1" x14ac:dyDescent="0.25"/>
    <row r="375" s="135" customFormat="1" x14ac:dyDescent="0.25"/>
    <row r="376" s="135" customFormat="1" x14ac:dyDescent="0.25"/>
    <row r="377" s="135" customFormat="1" x14ac:dyDescent="0.25"/>
    <row r="378" s="135" customFormat="1" x14ac:dyDescent="0.25"/>
    <row r="379" s="135" customFormat="1" x14ac:dyDescent="0.25"/>
    <row r="380" s="135" customFormat="1" x14ac:dyDescent="0.25"/>
    <row r="381" s="135" customFormat="1" x14ac:dyDescent="0.25"/>
    <row r="382" s="135" customFormat="1" x14ac:dyDescent="0.25"/>
    <row r="383" s="135" customFormat="1" x14ac:dyDescent="0.25"/>
    <row r="384" s="135" customFormat="1" x14ac:dyDescent="0.25"/>
    <row r="385" s="135" customFormat="1" x14ac:dyDescent="0.25"/>
    <row r="386" s="135" customFormat="1" x14ac:dyDescent="0.25"/>
    <row r="387" s="135" customFormat="1" x14ac:dyDescent="0.25"/>
    <row r="388" s="135" customFormat="1" x14ac:dyDescent="0.25"/>
    <row r="389" s="135" customFormat="1" x14ac:dyDescent="0.25"/>
    <row r="390" s="135" customFormat="1" x14ac:dyDescent="0.25"/>
    <row r="391" s="135" customFormat="1" x14ac:dyDescent="0.25"/>
    <row r="392" s="135" customFormat="1" x14ac:dyDescent="0.25"/>
    <row r="393" s="135" customFormat="1" x14ac:dyDescent="0.25"/>
    <row r="394" s="135" customFormat="1" x14ac:dyDescent="0.25"/>
    <row r="395" s="135" customFormat="1" x14ac:dyDescent="0.25"/>
    <row r="396" s="135" customFormat="1" x14ac:dyDescent="0.25"/>
    <row r="397" s="135" customFormat="1" x14ac:dyDescent="0.25"/>
    <row r="398" s="135" customFormat="1" x14ac:dyDescent="0.25"/>
    <row r="399" s="135" customFormat="1" x14ac:dyDescent="0.25"/>
    <row r="400" s="135" customFormat="1" x14ac:dyDescent="0.25"/>
    <row r="401" s="135" customFormat="1" x14ac:dyDescent="0.25"/>
    <row r="402" s="135" customFormat="1" x14ac:dyDescent="0.25"/>
    <row r="403" s="135" customFormat="1" x14ac:dyDescent="0.25"/>
    <row r="404" s="135" customFormat="1" x14ac:dyDescent="0.25"/>
    <row r="405" s="135" customFormat="1" x14ac:dyDescent="0.25"/>
    <row r="406" s="135" customFormat="1" x14ac:dyDescent="0.25"/>
    <row r="407" s="135" customFormat="1" x14ac:dyDescent="0.25"/>
    <row r="408" s="135" customFormat="1" x14ac:dyDescent="0.25"/>
    <row r="409" s="135" customFormat="1" x14ac:dyDescent="0.25"/>
    <row r="410" s="135" customFormat="1" x14ac:dyDescent="0.25"/>
    <row r="411" s="135" customFormat="1" x14ac:dyDescent="0.25"/>
    <row r="412" s="135" customFormat="1" x14ac:dyDescent="0.25"/>
    <row r="413" s="135" customFormat="1" x14ac:dyDescent="0.25"/>
    <row r="414" s="135" customFormat="1" x14ac:dyDescent="0.25"/>
    <row r="415" s="135" customFormat="1" x14ac:dyDescent="0.25"/>
    <row r="416" s="135" customFormat="1" x14ac:dyDescent="0.25"/>
    <row r="417" s="135" customFormat="1" x14ac:dyDescent="0.25"/>
    <row r="418" s="135" customFormat="1" x14ac:dyDescent="0.25"/>
    <row r="419" s="135" customFormat="1" x14ac:dyDescent="0.25"/>
    <row r="420" s="135" customFormat="1" x14ac:dyDescent="0.25"/>
    <row r="421" s="135" customFormat="1" x14ac:dyDescent="0.25"/>
    <row r="422" s="135" customFormat="1" x14ac:dyDescent="0.25"/>
    <row r="423" s="135" customFormat="1" x14ac:dyDescent="0.25"/>
    <row r="424" s="135" customFormat="1" x14ac:dyDescent="0.25"/>
    <row r="425" s="135" customFormat="1" x14ac:dyDescent="0.25"/>
    <row r="426" s="135" customFormat="1" x14ac:dyDescent="0.25"/>
    <row r="427" s="135" customFormat="1" x14ac:dyDescent="0.25"/>
    <row r="428" s="135" customFormat="1" x14ac:dyDescent="0.25"/>
    <row r="429" s="135" customFormat="1" x14ac:dyDescent="0.25"/>
    <row r="430" s="135" customFormat="1" x14ac:dyDescent="0.25"/>
    <row r="431" s="135" customFormat="1" x14ac:dyDescent="0.25"/>
    <row r="432" s="135" customFormat="1" x14ac:dyDescent="0.25"/>
    <row r="433" s="135" customFormat="1" x14ac:dyDescent="0.25"/>
    <row r="434" s="135" customFormat="1" x14ac:dyDescent="0.25"/>
    <row r="435" s="135" customFormat="1" x14ac:dyDescent="0.25"/>
    <row r="436" s="135" customFormat="1" x14ac:dyDescent="0.25"/>
    <row r="437" s="135" customFormat="1" x14ac:dyDescent="0.25"/>
    <row r="438" s="135" customFormat="1" x14ac:dyDescent="0.25"/>
    <row r="439" s="135" customFormat="1" x14ac:dyDescent="0.25"/>
    <row r="440" s="135" customFormat="1" x14ac:dyDescent="0.25"/>
    <row r="441" s="135" customFormat="1" x14ac:dyDescent="0.25"/>
    <row r="442" s="135" customFormat="1" x14ac:dyDescent="0.25"/>
    <row r="443" s="135" customFormat="1" x14ac:dyDescent="0.25"/>
    <row r="444" s="135" customFormat="1" x14ac:dyDescent="0.25"/>
    <row r="445" s="135" customFormat="1" x14ac:dyDescent="0.25"/>
    <row r="446" s="135" customFormat="1" x14ac:dyDescent="0.25"/>
    <row r="447" s="135" customFormat="1" x14ac:dyDescent="0.25"/>
    <row r="448" s="135" customFormat="1" x14ac:dyDescent="0.25"/>
    <row r="449" s="135" customFormat="1" x14ac:dyDescent="0.25"/>
    <row r="450" s="135" customFormat="1" x14ac:dyDescent="0.25"/>
    <row r="451" s="135" customFormat="1" x14ac:dyDescent="0.25"/>
    <row r="452" s="135" customFormat="1" x14ac:dyDescent="0.25"/>
    <row r="453" s="135" customFormat="1" x14ac:dyDescent="0.25"/>
    <row r="454" s="135" customFormat="1" x14ac:dyDescent="0.25"/>
    <row r="455" s="135" customFormat="1" x14ac:dyDescent="0.25"/>
    <row r="456" s="135" customFormat="1" x14ac:dyDescent="0.25"/>
    <row r="457" s="135" customFormat="1" x14ac:dyDescent="0.25"/>
    <row r="458" s="135" customFormat="1" x14ac:dyDescent="0.25"/>
    <row r="459" s="135" customFormat="1" x14ac:dyDescent="0.25"/>
    <row r="460" s="135" customFormat="1" x14ac:dyDescent="0.25"/>
    <row r="461" s="135" customFormat="1" x14ac:dyDescent="0.25"/>
    <row r="462" s="135" customFormat="1" x14ac:dyDescent="0.25"/>
    <row r="463" s="135" customFormat="1" x14ac:dyDescent="0.25"/>
    <row r="464" s="135" customFormat="1" x14ac:dyDescent="0.25"/>
    <row r="465" s="135" customFormat="1" x14ac:dyDescent="0.25"/>
    <row r="466" s="135" customFormat="1" x14ac:dyDescent="0.25"/>
    <row r="467" s="135" customFormat="1" x14ac:dyDescent="0.25"/>
    <row r="468" s="135" customFormat="1" x14ac:dyDescent="0.25"/>
    <row r="469" s="135" customFormat="1" x14ac:dyDescent="0.25"/>
    <row r="470" s="135" customFormat="1" x14ac:dyDescent="0.25"/>
    <row r="471" s="135" customFormat="1" x14ac:dyDescent="0.25"/>
    <row r="472" s="135" customFormat="1" x14ac:dyDescent="0.25"/>
    <row r="473" s="135" customFormat="1" x14ac:dyDescent="0.25"/>
    <row r="474" s="135" customFormat="1" x14ac:dyDescent="0.25"/>
    <row r="475" s="135" customFormat="1" x14ac:dyDescent="0.25"/>
    <row r="476" s="135" customFormat="1" x14ac:dyDescent="0.25"/>
    <row r="477" s="135" customFormat="1" x14ac:dyDescent="0.25"/>
    <row r="478" s="135" customFormat="1" x14ac:dyDescent="0.25"/>
    <row r="479" s="135" customFormat="1" x14ac:dyDescent="0.25"/>
    <row r="480" s="135" customFormat="1" x14ac:dyDescent="0.25"/>
    <row r="481" s="135" customFormat="1" x14ac:dyDescent="0.25"/>
    <row r="482" s="135" customFormat="1" x14ac:dyDescent="0.25"/>
    <row r="483" s="135" customFormat="1" x14ac:dyDescent="0.25"/>
    <row r="484" s="135" customFormat="1" x14ac:dyDescent="0.25"/>
    <row r="485" s="135" customFormat="1" x14ac:dyDescent="0.25"/>
    <row r="486" s="135" customFormat="1" x14ac:dyDescent="0.25"/>
    <row r="487" s="135" customFormat="1" x14ac:dyDescent="0.25"/>
    <row r="488" s="135" customFormat="1" x14ac:dyDescent="0.25"/>
    <row r="489" s="135" customFormat="1" x14ac:dyDescent="0.25"/>
    <row r="490" s="135" customFormat="1" x14ac:dyDescent="0.25"/>
    <row r="491" s="135" customFormat="1" x14ac:dyDescent="0.25"/>
    <row r="492" s="135" customFormat="1" x14ac:dyDescent="0.25"/>
    <row r="493" s="135" customFormat="1" x14ac:dyDescent="0.25"/>
    <row r="494" s="135" customFormat="1" x14ac:dyDescent="0.25"/>
    <row r="495" s="135" customFormat="1" x14ac:dyDescent="0.25"/>
    <row r="496" s="135" customFormat="1" x14ac:dyDescent="0.25"/>
    <row r="497" s="135" customFormat="1" x14ac:dyDescent="0.25"/>
    <row r="498" s="135" customFormat="1" x14ac:dyDescent="0.25"/>
    <row r="499" s="135" customFormat="1" x14ac:dyDescent="0.25"/>
    <row r="500" s="135" customFormat="1" x14ac:dyDescent="0.25"/>
    <row r="501" s="135" customFormat="1" x14ac:dyDescent="0.25"/>
    <row r="502" s="135" customFormat="1" x14ac:dyDescent="0.25"/>
    <row r="503" s="135" customFormat="1" x14ac:dyDescent="0.25"/>
    <row r="504" s="135" customFormat="1" x14ac:dyDescent="0.25"/>
    <row r="505" s="135" customFormat="1" x14ac:dyDescent="0.25"/>
    <row r="506" s="135" customFormat="1" x14ac:dyDescent="0.25"/>
    <row r="507" s="135" customFormat="1" x14ac:dyDescent="0.25"/>
    <row r="508" s="135" customFormat="1" x14ac:dyDescent="0.25"/>
    <row r="509" s="135" customFormat="1" x14ac:dyDescent="0.25"/>
    <row r="510" s="135" customFormat="1" x14ac:dyDescent="0.25"/>
    <row r="511" s="135" customFormat="1" x14ac:dyDescent="0.25"/>
    <row r="512" s="135" customFormat="1" x14ac:dyDescent="0.25"/>
    <row r="513" s="135" customFormat="1" x14ac:dyDescent="0.25"/>
    <row r="514" s="135" customFormat="1" x14ac:dyDescent="0.25"/>
    <row r="515" s="135" customFormat="1" x14ac:dyDescent="0.25"/>
    <row r="516" s="135" customFormat="1" x14ac:dyDescent="0.25"/>
    <row r="517" s="135" customFormat="1" x14ac:dyDescent="0.25"/>
    <row r="518" s="135" customFormat="1" x14ac:dyDescent="0.25"/>
    <row r="519" s="135" customFormat="1" x14ac:dyDescent="0.25"/>
    <row r="520" s="135" customFormat="1" x14ac:dyDescent="0.25"/>
    <row r="521" s="135" customFormat="1" x14ac:dyDescent="0.25"/>
    <row r="522" s="135" customFormat="1" x14ac:dyDescent="0.25"/>
    <row r="523" s="135" customFormat="1" x14ac:dyDescent="0.25"/>
    <row r="524" s="135" customFormat="1" x14ac:dyDescent="0.25"/>
    <row r="525" s="135" customFormat="1" x14ac:dyDescent="0.25"/>
    <row r="526" s="135" customFormat="1" x14ac:dyDescent="0.25"/>
    <row r="527" s="135" customFormat="1" x14ac:dyDescent="0.25"/>
    <row r="528" s="135" customFormat="1" x14ac:dyDescent="0.25"/>
    <row r="529" s="135" customFormat="1" x14ac:dyDescent="0.25"/>
    <row r="530" s="135" customFormat="1" x14ac:dyDescent="0.25"/>
    <row r="531" s="135" customFormat="1" x14ac:dyDescent="0.25"/>
    <row r="532" s="135" customFormat="1" x14ac:dyDescent="0.25"/>
    <row r="533" s="135" customFormat="1" x14ac:dyDescent="0.25"/>
    <row r="534" s="135" customFormat="1" x14ac:dyDescent="0.25"/>
    <row r="535" s="135" customFormat="1" x14ac:dyDescent="0.25"/>
    <row r="536" s="135" customFormat="1" x14ac:dyDescent="0.25"/>
    <row r="537" s="135" customFormat="1" x14ac:dyDescent="0.25"/>
    <row r="538" s="135" customFormat="1" x14ac:dyDescent="0.25"/>
    <row r="539" s="135" customFormat="1" x14ac:dyDescent="0.25"/>
    <row r="540" s="135" customFormat="1" x14ac:dyDescent="0.25"/>
    <row r="541" s="135" customFormat="1" x14ac:dyDescent="0.25"/>
    <row r="542" s="135" customFormat="1" x14ac:dyDescent="0.25"/>
    <row r="543" s="135" customFormat="1" x14ac:dyDescent="0.25"/>
    <row r="544" s="135" customFormat="1" x14ac:dyDescent="0.25"/>
    <row r="545" s="135" customFormat="1" x14ac:dyDescent="0.25"/>
    <row r="546" s="135" customFormat="1" x14ac:dyDescent="0.25"/>
    <row r="547" s="135" customFormat="1" x14ac:dyDescent="0.25"/>
    <row r="548" s="135" customFormat="1" x14ac:dyDescent="0.25"/>
    <row r="549" s="135" customFormat="1" x14ac:dyDescent="0.25"/>
    <row r="550" s="135" customFormat="1" x14ac:dyDescent="0.25"/>
    <row r="551" s="135" customFormat="1" x14ac:dyDescent="0.25"/>
    <row r="552" s="135" customFormat="1" x14ac:dyDescent="0.25"/>
    <row r="553" s="135" customFormat="1" x14ac:dyDescent="0.25"/>
    <row r="554" s="135" customFormat="1" x14ac:dyDescent="0.25"/>
    <row r="555" s="135" customFormat="1" x14ac:dyDescent="0.25"/>
    <row r="556" s="135" customFormat="1" x14ac:dyDescent="0.25"/>
    <row r="557" s="135" customFormat="1" x14ac:dyDescent="0.25"/>
    <row r="558" s="135" customFormat="1" x14ac:dyDescent="0.25"/>
    <row r="559" s="135" customFormat="1" x14ac:dyDescent="0.25"/>
    <row r="560" s="135" customFormat="1" x14ac:dyDescent="0.25"/>
    <row r="561" s="135" customFormat="1" x14ac:dyDescent="0.25"/>
    <row r="562" s="135" customFormat="1" x14ac:dyDescent="0.25"/>
    <row r="563" s="135" customFormat="1" x14ac:dyDescent="0.25"/>
    <row r="564" s="135" customFormat="1" x14ac:dyDescent="0.25"/>
    <row r="565" s="135" customFormat="1" x14ac:dyDescent="0.25"/>
    <row r="566" s="135" customFormat="1" x14ac:dyDescent="0.25"/>
    <row r="567" s="135" customFormat="1" x14ac:dyDescent="0.25"/>
    <row r="568" s="135" customFormat="1" x14ac:dyDescent="0.25"/>
    <row r="569" s="135" customFormat="1" x14ac:dyDescent="0.25"/>
    <row r="570" s="135" customFormat="1" x14ac:dyDescent="0.25"/>
    <row r="571" s="135" customFormat="1" x14ac:dyDescent="0.25"/>
    <row r="572" s="135" customFormat="1" x14ac:dyDescent="0.25"/>
    <row r="573" s="135" customFormat="1" x14ac:dyDescent="0.25"/>
    <row r="574" s="135" customFormat="1" x14ac:dyDescent="0.25"/>
    <row r="575" s="135" customFormat="1" x14ac:dyDescent="0.25"/>
    <row r="576" s="135" customFormat="1" x14ac:dyDescent="0.25"/>
    <row r="577" s="135" customFormat="1" x14ac:dyDescent="0.25"/>
    <row r="578" s="135" customFormat="1" x14ac:dyDescent="0.25"/>
    <row r="579" s="135" customFormat="1" x14ac:dyDescent="0.25"/>
    <row r="580" s="135" customFormat="1" x14ac:dyDescent="0.25"/>
    <row r="581" s="135" customFormat="1" x14ac:dyDescent="0.25"/>
    <row r="582" s="135" customFormat="1" x14ac:dyDescent="0.25"/>
    <row r="583" s="135" customFormat="1" x14ac:dyDescent="0.25"/>
    <row r="584" s="135" customFormat="1" x14ac:dyDescent="0.25"/>
    <row r="585" s="135" customFormat="1" x14ac:dyDescent="0.25"/>
    <row r="586" s="135" customFormat="1" x14ac:dyDescent="0.25"/>
    <row r="587" s="135" customFormat="1" x14ac:dyDescent="0.25"/>
    <row r="588" s="135" customFormat="1" x14ac:dyDescent="0.25"/>
    <row r="589" s="135" customFormat="1" x14ac:dyDescent="0.25"/>
    <row r="590" s="135" customFormat="1" x14ac:dyDescent="0.25"/>
    <row r="591" s="135" customFormat="1" x14ac:dyDescent="0.25"/>
    <row r="592" s="135" customFormat="1" x14ac:dyDescent="0.25"/>
    <row r="593" s="135" customFormat="1" x14ac:dyDescent="0.25"/>
    <row r="594" s="135" customFormat="1" x14ac:dyDescent="0.25"/>
    <row r="595" s="135" customFormat="1" x14ac:dyDescent="0.25"/>
    <row r="596" s="135" customFormat="1" x14ac:dyDescent="0.25"/>
    <row r="597" s="135" customFormat="1" x14ac:dyDescent="0.25"/>
    <row r="598" s="135" customFormat="1" x14ac:dyDescent="0.25"/>
    <row r="599" s="135" customFormat="1" x14ac:dyDescent="0.25"/>
    <row r="600" s="135" customFormat="1" x14ac:dyDescent="0.25"/>
    <row r="601" s="135" customFormat="1" x14ac:dyDescent="0.25"/>
    <row r="602" s="135" customFormat="1" x14ac:dyDescent="0.25"/>
    <row r="603" s="135" customFormat="1" x14ac:dyDescent="0.25"/>
    <row r="604" s="135" customFormat="1" x14ac:dyDescent="0.25"/>
    <row r="605" s="135" customFormat="1" x14ac:dyDescent="0.25"/>
    <row r="606" s="135" customFormat="1" x14ac:dyDescent="0.25"/>
    <row r="607" s="135" customFormat="1" x14ac:dyDescent="0.25"/>
    <row r="608" s="135" customFormat="1" x14ac:dyDescent="0.25"/>
    <row r="609" s="135" customFormat="1" x14ac:dyDescent="0.25"/>
    <row r="610" s="135" customFormat="1" x14ac:dyDescent="0.25"/>
    <row r="611" s="135" customFormat="1" x14ac:dyDescent="0.25"/>
    <row r="612" s="135" customFormat="1" x14ac:dyDescent="0.25"/>
    <row r="613" s="135" customFormat="1" x14ac:dyDescent="0.25"/>
    <row r="614" s="135" customFormat="1" x14ac:dyDescent="0.25"/>
    <row r="615" s="135" customFormat="1" x14ac:dyDescent="0.25"/>
    <row r="616" s="135" customFormat="1" x14ac:dyDescent="0.25"/>
    <row r="617" s="135" customFormat="1" x14ac:dyDescent="0.25"/>
    <row r="618" s="135" customFormat="1" x14ac:dyDescent="0.25"/>
    <row r="619" s="135" customFormat="1" x14ac:dyDescent="0.25"/>
    <row r="620" s="135" customFormat="1" x14ac:dyDescent="0.25"/>
    <row r="621" s="135" customFormat="1" x14ac:dyDescent="0.25"/>
    <row r="622" s="135" customFormat="1" x14ac:dyDescent="0.25"/>
    <row r="623" s="135" customFormat="1" x14ac:dyDescent="0.25"/>
    <row r="624" s="135" customFormat="1" x14ac:dyDescent="0.25"/>
    <row r="625" s="135" customFormat="1" x14ac:dyDescent="0.25"/>
    <row r="626" s="135" customFormat="1" x14ac:dyDescent="0.25"/>
    <row r="627" s="135" customFormat="1" x14ac:dyDescent="0.25"/>
    <row r="628" s="135" customFormat="1" x14ac:dyDescent="0.25"/>
    <row r="629" s="135" customFormat="1" x14ac:dyDescent="0.25"/>
    <row r="630" s="135" customFormat="1" x14ac:dyDescent="0.25"/>
    <row r="631" s="135" customFormat="1" x14ac:dyDescent="0.25"/>
    <row r="632" s="135" customFormat="1" x14ac:dyDescent="0.25"/>
    <row r="633" s="135" customFormat="1" x14ac:dyDescent="0.25"/>
    <row r="634" s="135" customFormat="1" x14ac:dyDescent="0.25"/>
    <row r="635" s="135" customFormat="1" x14ac:dyDescent="0.25"/>
    <row r="636" s="135" customFormat="1" x14ac:dyDescent="0.25"/>
    <row r="637" s="135" customFormat="1" x14ac:dyDescent="0.25"/>
    <row r="638" s="135" customFormat="1" x14ac:dyDescent="0.25"/>
    <row r="639" s="135" customFormat="1" x14ac:dyDescent="0.25"/>
    <row r="640" s="135" customFormat="1" x14ac:dyDescent="0.25"/>
    <row r="641" s="135" customFormat="1" x14ac:dyDescent="0.25"/>
    <row r="642" s="135" customFormat="1" x14ac:dyDescent="0.25"/>
    <row r="643" s="135" customFormat="1" x14ac:dyDescent="0.25"/>
    <row r="644" s="135" customFormat="1" x14ac:dyDescent="0.25"/>
    <row r="645" s="135" customFormat="1" x14ac:dyDescent="0.25"/>
    <row r="646" s="135" customFormat="1" x14ac:dyDescent="0.25"/>
    <row r="647" s="135" customFormat="1" x14ac:dyDescent="0.25"/>
    <row r="648" s="135" customFormat="1" x14ac:dyDescent="0.25"/>
    <row r="649" s="135" customFormat="1" x14ac:dyDescent="0.25"/>
    <row r="650" s="135" customFormat="1" x14ac:dyDescent="0.25"/>
    <row r="651" s="135" customFormat="1" x14ac:dyDescent="0.25"/>
    <row r="652" s="135" customFormat="1" x14ac:dyDescent="0.25"/>
    <row r="653" s="135" customFormat="1" x14ac:dyDescent="0.25"/>
    <row r="654" s="135" customFormat="1" x14ac:dyDescent="0.25"/>
    <row r="655" s="135" customFormat="1" x14ac:dyDescent="0.25"/>
    <row r="656" s="135" customFormat="1" x14ac:dyDescent="0.25"/>
    <row r="657" s="135" customFormat="1" x14ac:dyDescent="0.25"/>
    <row r="658" s="135" customFormat="1" x14ac:dyDescent="0.25"/>
    <row r="659" s="135" customFormat="1" x14ac:dyDescent="0.25"/>
    <row r="660" s="135" customFormat="1" x14ac:dyDescent="0.25"/>
    <row r="661" s="135" customFormat="1" x14ac:dyDescent="0.25"/>
    <row r="662" s="135" customFormat="1" x14ac:dyDescent="0.25"/>
    <row r="663" s="135" customFormat="1" x14ac:dyDescent="0.25"/>
    <row r="664" s="135" customFormat="1" x14ac:dyDescent="0.25"/>
    <row r="665" s="135" customFormat="1" x14ac:dyDescent="0.25"/>
    <row r="666" s="135" customFormat="1" x14ac:dyDescent="0.25"/>
    <row r="667" s="135" customFormat="1" x14ac:dyDescent="0.25"/>
    <row r="668" s="135" customFormat="1" x14ac:dyDescent="0.25"/>
    <row r="669" s="135" customFormat="1" x14ac:dyDescent="0.25"/>
    <row r="670" s="135" customFormat="1" x14ac:dyDescent="0.25"/>
    <row r="671" s="135" customFormat="1" x14ac:dyDescent="0.25"/>
    <row r="672" s="135" customFormat="1" x14ac:dyDescent="0.25"/>
    <row r="673" s="135" customFormat="1" x14ac:dyDescent="0.25"/>
    <row r="674" s="135" customFormat="1" x14ac:dyDescent="0.25"/>
    <row r="675" s="135" customFormat="1" x14ac:dyDescent="0.25"/>
    <row r="676" s="135" customFormat="1" x14ac:dyDescent="0.25"/>
    <row r="677" s="135" customFormat="1" x14ac:dyDescent="0.25"/>
    <row r="678" s="135" customFormat="1" x14ac:dyDescent="0.25"/>
    <row r="679" s="135" customFormat="1" x14ac:dyDescent="0.25"/>
    <row r="680" s="135" customFormat="1" x14ac:dyDescent="0.25"/>
    <row r="681" s="135" customFormat="1" x14ac:dyDescent="0.25"/>
    <row r="682" s="135" customFormat="1" x14ac:dyDescent="0.25"/>
    <row r="683" s="135" customFormat="1" x14ac:dyDescent="0.25"/>
    <row r="684" s="135" customFormat="1" x14ac:dyDescent="0.25"/>
    <row r="685" s="135" customFormat="1" x14ac:dyDescent="0.25"/>
    <row r="686" s="135" customFormat="1" x14ac:dyDescent="0.25"/>
    <row r="687" s="135" customFormat="1" x14ac:dyDescent="0.25"/>
    <row r="688" s="135" customFormat="1" x14ac:dyDescent="0.25"/>
    <row r="689" s="135" customFormat="1" x14ac:dyDescent="0.25"/>
    <row r="690" s="135" customFormat="1" x14ac:dyDescent="0.25"/>
    <row r="691" s="135" customFormat="1" x14ac:dyDescent="0.25"/>
    <row r="692" s="135" customFormat="1" x14ac:dyDescent="0.25"/>
    <row r="693" s="135" customFormat="1" x14ac:dyDescent="0.25"/>
    <row r="694" s="135" customFormat="1" x14ac:dyDescent="0.25"/>
    <row r="695" s="135" customFormat="1" x14ac:dyDescent="0.25"/>
    <row r="696" s="135" customFormat="1" x14ac:dyDescent="0.25"/>
    <row r="697" s="135" customFormat="1" x14ac:dyDescent="0.25"/>
    <row r="698" s="135" customFormat="1" x14ac:dyDescent="0.25"/>
    <row r="699" s="135" customFormat="1" x14ac:dyDescent="0.25"/>
    <row r="700" s="135" customFormat="1" x14ac:dyDescent="0.25"/>
    <row r="701" s="135" customFormat="1" x14ac:dyDescent="0.25"/>
    <row r="702" s="135" customFormat="1" x14ac:dyDescent="0.25"/>
    <row r="703" s="135" customFormat="1" x14ac:dyDescent="0.25"/>
    <row r="704" s="135" customFormat="1" x14ac:dyDescent="0.25"/>
    <row r="705" s="135" customFormat="1" x14ac:dyDescent="0.25"/>
    <row r="706" s="135" customFormat="1" x14ac:dyDescent="0.25"/>
    <row r="707" s="135" customFormat="1" x14ac:dyDescent="0.25"/>
    <row r="708" s="135" customFormat="1" x14ac:dyDescent="0.25"/>
    <row r="709" s="135" customFormat="1" x14ac:dyDescent="0.25"/>
    <row r="710" s="135" customFormat="1" x14ac:dyDescent="0.25"/>
    <row r="711" s="135" customFormat="1" x14ac:dyDescent="0.25"/>
    <row r="712" s="135" customFormat="1" x14ac:dyDescent="0.25"/>
    <row r="713" s="135" customFormat="1" x14ac:dyDescent="0.25"/>
    <row r="714" s="135" customFormat="1" x14ac:dyDescent="0.25"/>
    <row r="715" s="135" customFormat="1" x14ac:dyDescent="0.25"/>
    <row r="716" s="135" customFormat="1" x14ac:dyDescent="0.25"/>
    <row r="717" s="135" customFormat="1" x14ac:dyDescent="0.25"/>
    <row r="718" s="135" customFormat="1" x14ac:dyDescent="0.25"/>
    <row r="719" s="135" customFormat="1" x14ac:dyDescent="0.25"/>
    <row r="720" s="135" customFormat="1" x14ac:dyDescent="0.25"/>
    <row r="721" s="135" customFormat="1" x14ac:dyDescent="0.25"/>
    <row r="722" s="135" customFormat="1" x14ac:dyDescent="0.25"/>
    <row r="723" s="135" customFormat="1" x14ac:dyDescent="0.25"/>
    <row r="724" s="135" customFormat="1" x14ac:dyDescent="0.25"/>
    <row r="725" s="135" customFormat="1" x14ac:dyDescent="0.25"/>
    <row r="726" s="135" customFormat="1" x14ac:dyDescent="0.25"/>
    <row r="727" s="135" customFormat="1" x14ac:dyDescent="0.25"/>
    <row r="728" s="135" customFormat="1" x14ac:dyDescent="0.25"/>
    <row r="729" s="135" customFormat="1" x14ac:dyDescent="0.25"/>
    <row r="730" s="135" customFormat="1" x14ac:dyDescent="0.25"/>
    <row r="731" s="135" customFormat="1" x14ac:dyDescent="0.25"/>
    <row r="732" s="135" customFormat="1" x14ac:dyDescent="0.25"/>
    <row r="733" s="135" customFormat="1" x14ac:dyDescent="0.25"/>
    <row r="734" s="135" customFormat="1" x14ac:dyDescent="0.25"/>
    <row r="735" s="135" customFormat="1" x14ac:dyDescent="0.25"/>
    <row r="736" s="135" customFormat="1" x14ac:dyDescent="0.25"/>
    <row r="737" s="135" customFormat="1" x14ac:dyDescent="0.25"/>
    <row r="738" s="135" customFormat="1" x14ac:dyDescent="0.25"/>
    <row r="739" s="135" customFormat="1" x14ac:dyDescent="0.25"/>
    <row r="740" s="135" customFormat="1" x14ac:dyDescent="0.25"/>
    <row r="741" s="135" customFormat="1" x14ac:dyDescent="0.25"/>
    <row r="742" s="135" customFormat="1" x14ac:dyDescent="0.25"/>
    <row r="743" s="135" customFormat="1" x14ac:dyDescent="0.25"/>
    <row r="744" s="135" customFormat="1" x14ac:dyDescent="0.25"/>
    <row r="745" s="135" customFormat="1" x14ac:dyDescent="0.25"/>
    <row r="746" s="135" customFormat="1" x14ac:dyDescent="0.25"/>
    <row r="747" s="135" customFormat="1" x14ac:dyDescent="0.25"/>
    <row r="748" s="135" customFormat="1" x14ac:dyDescent="0.25"/>
    <row r="749" s="135" customFormat="1" x14ac:dyDescent="0.25"/>
    <row r="750" s="135" customFormat="1" x14ac:dyDescent="0.25"/>
    <row r="751" s="135" customFormat="1" x14ac:dyDescent="0.25"/>
    <row r="752" s="135" customFormat="1" x14ac:dyDescent="0.25"/>
    <row r="753" s="135" customFormat="1" x14ac:dyDescent="0.25"/>
    <row r="754" s="135" customFormat="1" x14ac:dyDescent="0.25"/>
    <row r="755" s="135" customFormat="1" x14ac:dyDescent="0.25"/>
    <row r="756" s="135" customFormat="1" x14ac:dyDescent="0.25"/>
    <row r="757" s="135" customFormat="1" x14ac:dyDescent="0.25"/>
    <row r="758" s="135" customFormat="1" x14ac:dyDescent="0.25"/>
    <row r="759" s="135" customFormat="1" x14ac:dyDescent="0.25"/>
    <row r="760" s="135" customFormat="1" x14ac:dyDescent="0.25"/>
    <row r="761" s="135" customFormat="1" x14ac:dyDescent="0.25"/>
    <row r="762" s="135" customFormat="1" x14ac:dyDescent="0.25"/>
    <row r="763" s="135" customFormat="1" x14ac:dyDescent="0.25"/>
    <row r="764" s="135" customFormat="1" x14ac:dyDescent="0.25"/>
    <row r="765" s="135" customFormat="1" x14ac:dyDescent="0.25"/>
    <row r="766" s="135" customFormat="1" x14ac:dyDescent="0.25"/>
    <row r="767" s="135" customFormat="1" x14ac:dyDescent="0.25"/>
    <row r="768" s="135" customFormat="1" x14ac:dyDescent="0.25"/>
    <row r="769" s="135" customFormat="1" x14ac:dyDescent="0.25"/>
    <row r="770" s="135" customFormat="1" x14ac:dyDescent="0.25"/>
    <row r="771" s="135" customFormat="1" x14ac:dyDescent="0.25"/>
    <row r="772" s="135" customFormat="1" x14ac:dyDescent="0.25"/>
    <row r="773" s="135" customFormat="1" x14ac:dyDescent="0.25"/>
    <row r="774" s="135" customFormat="1" x14ac:dyDescent="0.25"/>
    <row r="775" s="135" customFormat="1" x14ac:dyDescent="0.25"/>
    <row r="776" s="135" customFormat="1" x14ac:dyDescent="0.25"/>
    <row r="777" s="135" customFormat="1" x14ac:dyDescent="0.25"/>
    <row r="778" s="135" customFormat="1" x14ac:dyDescent="0.25"/>
    <row r="779" s="135" customFormat="1" x14ac:dyDescent="0.25"/>
    <row r="780" s="135" customFormat="1" x14ac:dyDescent="0.25"/>
    <row r="781" s="135" customFormat="1" x14ac:dyDescent="0.25"/>
    <row r="782" s="135" customFormat="1" x14ac:dyDescent="0.25"/>
    <row r="783" s="135" customFormat="1" x14ac:dyDescent="0.25"/>
    <row r="784" s="135" customFormat="1" x14ac:dyDescent="0.25"/>
    <row r="785" s="135" customFormat="1" x14ac:dyDescent="0.25"/>
    <row r="786" s="135" customFormat="1" x14ac:dyDescent="0.25"/>
    <row r="787" s="135" customFormat="1" x14ac:dyDescent="0.25"/>
    <row r="788" s="135" customFormat="1" x14ac:dyDescent="0.25"/>
    <row r="789" s="135" customFormat="1" x14ac:dyDescent="0.25"/>
    <row r="790" s="135" customFormat="1" x14ac:dyDescent="0.25"/>
    <row r="791" s="135" customFormat="1" x14ac:dyDescent="0.25"/>
    <row r="792" s="135" customFormat="1" x14ac:dyDescent="0.25"/>
    <row r="793" s="135" customFormat="1" x14ac:dyDescent="0.25"/>
    <row r="794" s="135" customFormat="1" x14ac:dyDescent="0.25"/>
    <row r="795" s="135" customFormat="1" x14ac:dyDescent="0.25"/>
    <row r="796" s="135" customFormat="1" x14ac:dyDescent="0.25"/>
    <row r="797" s="135" customFormat="1" x14ac:dyDescent="0.25"/>
    <row r="798" s="135" customFormat="1" x14ac:dyDescent="0.25"/>
    <row r="799" s="135" customFormat="1" x14ac:dyDescent="0.25"/>
    <row r="800" s="135" customFormat="1" x14ac:dyDescent="0.25"/>
    <row r="801" s="135" customFormat="1" x14ac:dyDescent="0.25"/>
    <row r="802" s="135" customFormat="1" x14ac:dyDescent="0.25"/>
    <row r="803" s="135" customFormat="1" x14ac:dyDescent="0.25"/>
    <row r="804" s="135" customFormat="1" x14ac:dyDescent="0.25"/>
    <row r="805" s="135" customFormat="1" x14ac:dyDescent="0.25"/>
    <row r="806" s="135" customFormat="1" x14ac:dyDescent="0.25"/>
    <row r="807" s="135" customFormat="1" x14ac:dyDescent="0.25"/>
    <row r="808" s="135" customFormat="1" x14ac:dyDescent="0.25"/>
    <row r="809" s="135" customFormat="1" x14ac:dyDescent="0.25"/>
    <row r="810" s="135" customFormat="1" x14ac:dyDescent="0.25"/>
    <row r="811" s="135" customFormat="1" x14ac:dyDescent="0.25"/>
    <row r="812" s="135" customFormat="1" x14ac:dyDescent="0.25"/>
    <row r="813" s="135" customFormat="1" x14ac:dyDescent="0.25"/>
    <row r="814" s="135" customFormat="1" x14ac:dyDescent="0.25"/>
    <row r="815" s="135" customFormat="1" x14ac:dyDescent="0.25"/>
    <row r="816" s="135" customFormat="1" x14ac:dyDescent="0.25"/>
    <row r="817" s="135" customFormat="1" x14ac:dyDescent="0.25"/>
    <row r="818" s="135" customFormat="1" x14ac:dyDescent="0.25"/>
    <row r="819" s="135" customFormat="1" x14ac:dyDescent="0.25"/>
    <row r="820" s="135" customFormat="1" x14ac:dyDescent="0.25"/>
    <row r="821" s="135" customFormat="1" x14ac:dyDescent="0.25"/>
    <row r="822" s="135" customFormat="1" x14ac:dyDescent="0.25"/>
    <row r="823" s="135" customFormat="1" x14ac:dyDescent="0.25"/>
    <row r="824" s="135" customFormat="1" x14ac:dyDescent="0.25"/>
    <row r="825" s="135" customFormat="1" x14ac:dyDescent="0.25"/>
    <row r="826" s="135" customFormat="1" x14ac:dyDescent="0.25"/>
    <row r="827" s="135" customFormat="1" x14ac:dyDescent="0.25"/>
    <row r="828" s="135" customFormat="1" x14ac:dyDescent="0.25"/>
    <row r="829" s="135" customFormat="1" x14ac:dyDescent="0.25"/>
    <row r="830" s="135" customFormat="1" x14ac:dyDescent="0.25"/>
    <row r="831" s="135" customFormat="1" x14ac:dyDescent="0.25"/>
    <row r="832" s="135" customFormat="1" x14ac:dyDescent="0.25"/>
    <row r="833" s="135" customFormat="1" x14ac:dyDescent="0.25"/>
    <row r="834" s="135" customFormat="1" x14ac:dyDescent="0.25"/>
    <row r="835" s="135" customFormat="1" x14ac:dyDescent="0.25"/>
    <row r="836" s="135" customFormat="1" x14ac:dyDescent="0.25"/>
    <row r="837" s="135" customFormat="1" x14ac:dyDescent="0.25"/>
    <row r="838" s="135" customFormat="1" x14ac:dyDescent="0.25"/>
    <row r="839" s="135" customFormat="1" x14ac:dyDescent="0.25"/>
    <row r="840" s="135" customFormat="1" x14ac:dyDescent="0.25"/>
    <row r="841" s="135" customFormat="1" x14ac:dyDescent="0.25"/>
    <row r="842" s="135" customFormat="1" x14ac:dyDescent="0.25"/>
    <row r="843" s="135" customFormat="1" x14ac:dyDescent="0.25"/>
    <row r="844" s="135" customFormat="1" x14ac:dyDescent="0.25"/>
    <row r="845" s="135" customFormat="1" x14ac:dyDescent="0.25"/>
    <row r="846" s="135" customFormat="1" x14ac:dyDescent="0.25"/>
    <row r="847" s="135" customFormat="1" x14ac:dyDescent="0.25"/>
    <row r="848" s="135" customFormat="1" x14ac:dyDescent="0.25"/>
    <row r="849" s="135" customFormat="1" x14ac:dyDescent="0.25"/>
    <row r="850" s="135" customFormat="1" x14ac:dyDescent="0.25"/>
    <row r="851" s="135" customFormat="1" x14ac:dyDescent="0.25"/>
    <row r="852" s="135" customFormat="1" x14ac:dyDescent="0.25"/>
    <row r="853" s="135" customFormat="1" x14ac:dyDescent="0.25"/>
    <row r="854" s="135" customFormat="1" x14ac:dyDescent="0.25"/>
    <row r="855" s="135" customFormat="1" x14ac:dyDescent="0.25"/>
    <row r="856" s="135" customFormat="1" x14ac:dyDescent="0.25"/>
    <row r="857" s="135" customFormat="1" x14ac:dyDescent="0.25"/>
    <row r="858" s="135" customFormat="1" x14ac:dyDescent="0.25"/>
    <row r="859" s="135" customFormat="1" x14ac:dyDescent="0.25"/>
    <row r="860" s="135" customFormat="1" x14ac:dyDescent="0.25"/>
    <row r="861" s="135" customFormat="1" x14ac:dyDescent="0.25"/>
    <row r="862" s="135" customFormat="1" x14ac:dyDescent="0.25"/>
    <row r="863" s="135" customFormat="1" x14ac:dyDescent="0.25"/>
    <row r="864" s="135" customFormat="1" x14ac:dyDescent="0.25"/>
    <row r="865" s="135" customFormat="1" x14ac:dyDescent="0.25"/>
    <row r="866" s="135" customFormat="1" x14ac:dyDescent="0.25"/>
    <row r="867" s="135" customFormat="1" x14ac:dyDescent="0.25"/>
    <row r="868" s="135" customFormat="1" x14ac:dyDescent="0.25"/>
    <row r="869" s="135" customFormat="1" x14ac:dyDescent="0.25"/>
    <row r="870" s="135" customFormat="1" x14ac:dyDescent="0.25"/>
    <row r="871" s="135" customFormat="1" x14ac:dyDescent="0.25"/>
    <row r="872" s="135" customFormat="1" x14ac:dyDescent="0.25"/>
    <row r="873" s="135" customFormat="1" x14ac:dyDescent="0.25"/>
    <row r="874" s="135" customFormat="1" x14ac:dyDescent="0.25"/>
    <row r="875" s="135" customFormat="1" x14ac:dyDescent="0.25"/>
    <row r="876" s="135" customFormat="1" x14ac:dyDescent="0.25"/>
    <row r="877" s="135" customFormat="1" x14ac:dyDescent="0.25"/>
    <row r="878" s="135" customFormat="1" x14ac:dyDescent="0.25"/>
    <row r="879" s="135" customFormat="1" x14ac:dyDescent="0.25"/>
    <row r="880" s="135" customFormat="1" x14ac:dyDescent="0.25"/>
    <row r="881" s="135" customFormat="1" x14ac:dyDescent="0.25"/>
    <row r="882" s="135" customFormat="1" x14ac:dyDescent="0.25"/>
    <row r="883" s="135" customFormat="1" x14ac:dyDescent="0.25"/>
    <row r="884" s="135" customFormat="1" x14ac:dyDescent="0.25"/>
    <row r="885" s="135" customFormat="1" x14ac:dyDescent="0.25"/>
    <row r="886" s="135" customFormat="1" x14ac:dyDescent="0.25"/>
    <row r="887" s="135" customFormat="1" x14ac:dyDescent="0.25"/>
    <row r="888" s="135" customFormat="1" x14ac:dyDescent="0.25"/>
    <row r="889" s="135" customFormat="1" x14ac:dyDescent="0.25"/>
    <row r="890" s="135" customFormat="1" x14ac:dyDescent="0.25"/>
    <row r="891" s="135" customFormat="1" x14ac:dyDescent="0.25"/>
    <row r="892" s="135" customFormat="1" x14ac:dyDescent="0.25"/>
    <row r="893" s="135" customFormat="1" x14ac:dyDescent="0.25"/>
    <row r="894" s="135" customFormat="1" x14ac:dyDescent="0.25"/>
    <row r="895" s="135" customFormat="1" x14ac:dyDescent="0.25"/>
    <row r="896" s="135" customFormat="1" x14ac:dyDescent="0.25"/>
    <row r="897" s="135" customFormat="1" x14ac:dyDescent="0.25"/>
    <row r="898" s="135" customFormat="1" x14ac:dyDescent="0.25"/>
    <row r="899" s="135" customFormat="1" x14ac:dyDescent="0.25"/>
    <row r="900" s="135" customFormat="1" x14ac:dyDescent="0.25"/>
    <row r="901" s="135" customFormat="1" x14ac:dyDescent="0.25"/>
    <row r="902" s="135" customFormat="1" x14ac:dyDescent="0.25"/>
    <row r="903" s="135" customFormat="1" x14ac:dyDescent="0.25"/>
    <row r="904" s="135" customFormat="1" x14ac:dyDescent="0.25"/>
    <row r="905" s="135" customFormat="1" x14ac:dyDescent="0.25"/>
    <row r="906" s="135" customFormat="1" x14ac:dyDescent="0.25"/>
    <row r="907" s="135" customFormat="1" x14ac:dyDescent="0.25"/>
    <row r="908" s="135" customFormat="1" x14ac:dyDescent="0.25"/>
    <row r="909" s="135" customFormat="1" x14ac:dyDescent="0.25"/>
    <row r="910" s="135" customFormat="1" x14ac:dyDescent="0.25"/>
    <row r="911" s="135" customFormat="1" x14ac:dyDescent="0.25"/>
    <row r="912" s="135" customFormat="1" x14ac:dyDescent="0.25"/>
    <row r="913" s="135" customFormat="1" x14ac:dyDescent="0.25"/>
    <row r="914" s="135" customFormat="1" x14ac:dyDescent="0.25"/>
    <row r="915" s="135" customFormat="1" x14ac:dyDescent="0.25"/>
    <row r="916" s="135" customFormat="1" x14ac:dyDescent="0.25"/>
    <row r="917" s="135" customFormat="1" x14ac:dyDescent="0.25"/>
    <row r="918" s="135" customFormat="1" x14ac:dyDescent="0.25"/>
    <row r="919" s="135" customFormat="1" x14ac:dyDescent="0.25"/>
    <row r="920" s="135" customFormat="1" x14ac:dyDescent="0.25"/>
    <row r="921" s="135" customFormat="1" x14ac:dyDescent="0.25"/>
    <row r="922" s="135" customFormat="1" x14ac:dyDescent="0.25"/>
    <row r="923" s="135" customFormat="1" x14ac:dyDescent="0.25"/>
    <row r="924" s="135" customFormat="1" x14ac:dyDescent="0.25"/>
    <row r="925" s="135" customFormat="1" x14ac:dyDescent="0.25"/>
    <row r="926" s="135" customFormat="1" x14ac:dyDescent="0.25"/>
    <row r="927" s="135" customFormat="1" x14ac:dyDescent="0.25"/>
    <row r="928" s="135" customFormat="1" x14ac:dyDescent="0.25"/>
    <row r="929" s="135" customFormat="1" x14ac:dyDescent="0.25"/>
    <row r="930" s="135" customFormat="1" x14ac:dyDescent="0.25"/>
    <row r="931" s="135" customFormat="1" x14ac:dyDescent="0.25"/>
    <row r="932" s="135" customFormat="1" x14ac:dyDescent="0.25"/>
    <row r="933" s="135" customFormat="1" x14ac:dyDescent="0.25"/>
    <row r="934" s="135" customFormat="1" x14ac:dyDescent="0.25"/>
    <row r="935" s="135" customFormat="1" x14ac:dyDescent="0.25"/>
    <row r="936" s="135" customFormat="1" x14ac:dyDescent="0.25"/>
    <row r="937" s="135" customFormat="1" x14ac:dyDescent="0.25"/>
    <row r="938" s="135" customFormat="1" x14ac:dyDescent="0.25"/>
    <row r="939" s="135" customFormat="1" x14ac:dyDescent="0.25"/>
    <row r="940" s="135" customFormat="1" x14ac:dyDescent="0.25"/>
    <row r="941" s="135" customFormat="1" x14ac:dyDescent="0.25"/>
    <row r="942" s="135" customFormat="1" x14ac:dyDescent="0.25"/>
    <row r="943" s="135" customFormat="1" x14ac:dyDescent="0.25"/>
    <row r="944" s="135" customFormat="1" x14ac:dyDescent="0.25"/>
    <row r="945" s="135" customFormat="1" x14ac:dyDescent="0.25"/>
    <row r="946" s="135" customFormat="1" x14ac:dyDescent="0.25"/>
    <row r="947" s="135" customFormat="1" x14ac:dyDescent="0.25"/>
    <row r="948" s="135" customFormat="1" x14ac:dyDescent="0.25"/>
    <row r="949" s="135" customFormat="1" x14ac:dyDescent="0.25"/>
    <row r="950" s="135" customFormat="1" x14ac:dyDescent="0.25"/>
    <row r="951" s="135" customFormat="1" x14ac:dyDescent="0.25"/>
    <row r="952" s="135" customFormat="1" x14ac:dyDescent="0.25"/>
    <row r="953" s="135" customFormat="1" x14ac:dyDescent="0.25"/>
    <row r="954" s="135" customFormat="1" x14ac:dyDescent="0.25"/>
    <row r="955" s="135" customFormat="1" x14ac:dyDescent="0.25"/>
    <row r="956" s="135" customFormat="1" x14ac:dyDescent="0.25"/>
    <row r="957" s="135" customFormat="1" x14ac:dyDescent="0.25"/>
    <row r="958" s="135" customFormat="1" x14ac:dyDescent="0.25"/>
    <row r="959" s="135" customFormat="1" x14ac:dyDescent="0.25"/>
    <row r="960" s="135" customFormat="1" x14ac:dyDescent="0.25"/>
    <row r="961" s="135" customFormat="1" x14ac:dyDescent="0.25"/>
    <row r="962" s="135" customFormat="1" x14ac:dyDescent="0.25"/>
    <row r="963" s="135" customFormat="1" x14ac:dyDescent="0.25"/>
    <row r="964" s="135" customFormat="1" x14ac:dyDescent="0.25"/>
    <row r="965" s="135" customFormat="1" x14ac:dyDescent="0.25"/>
    <row r="966" s="135" customFormat="1" x14ac:dyDescent="0.25"/>
    <row r="967" s="135" customFormat="1" x14ac:dyDescent="0.25"/>
    <row r="968" s="135" customFormat="1" x14ac:dyDescent="0.25"/>
    <row r="969" s="135" customFormat="1" x14ac:dyDescent="0.25"/>
    <row r="970" s="135" customFormat="1" x14ac:dyDescent="0.25"/>
    <row r="971" s="135" customFormat="1" x14ac:dyDescent="0.25"/>
    <row r="972" s="135" customFormat="1" x14ac:dyDescent="0.25"/>
    <row r="973" s="135" customFormat="1" x14ac:dyDescent="0.25"/>
    <row r="974" s="135" customFormat="1" x14ac:dyDescent="0.25"/>
    <row r="975" s="135" customFormat="1" x14ac:dyDescent="0.25"/>
    <row r="976" s="135" customFormat="1" x14ac:dyDescent="0.25"/>
    <row r="977" s="135" customFormat="1" x14ac:dyDescent="0.25"/>
    <row r="978" s="135" customFormat="1" x14ac:dyDescent="0.25"/>
    <row r="979" s="135" customFormat="1" x14ac:dyDescent="0.25"/>
    <row r="980" s="135" customFormat="1" x14ac:dyDescent="0.25"/>
    <row r="981" s="135" customFormat="1" x14ac:dyDescent="0.25"/>
    <row r="982" s="135" customFormat="1" x14ac:dyDescent="0.25"/>
    <row r="983" s="135" customFormat="1" x14ac:dyDescent="0.25"/>
    <row r="984" s="135" customFormat="1" x14ac:dyDescent="0.25"/>
    <row r="985" s="135" customFormat="1" x14ac:dyDescent="0.25"/>
    <row r="986" s="135" customFormat="1" x14ac:dyDescent="0.25"/>
    <row r="987" s="135" customFormat="1" x14ac:dyDescent="0.25"/>
    <row r="988" s="135" customFormat="1" x14ac:dyDescent="0.25"/>
    <row r="989" s="135" customFormat="1" x14ac:dyDescent="0.25"/>
    <row r="990" s="135" customFormat="1" x14ac:dyDescent="0.25"/>
    <row r="991" s="135" customFormat="1" x14ac:dyDescent="0.25"/>
    <row r="992" s="135" customFormat="1" x14ac:dyDescent="0.25"/>
    <row r="993" s="135" customFormat="1" x14ac:dyDescent="0.25"/>
    <row r="994" s="135" customFormat="1" x14ac:dyDescent="0.25"/>
    <row r="995" s="135" customFormat="1" x14ac:dyDescent="0.25"/>
    <row r="996" s="135" customFormat="1" x14ac:dyDescent="0.25"/>
    <row r="997" s="135" customFormat="1" x14ac:dyDescent="0.25"/>
    <row r="998" s="135" customFormat="1" x14ac:dyDescent="0.25"/>
    <row r="999" s="135" customFormat="1" x14ac:dyDescent="0.25"/>
    <row r="1000" s="135" customFormat="1" x14ac:dyDescent="0.25"/>
    <row r="1001" s="135" customFormat="1" x14ac:dyDescent="0.25"/>
    <row r="1002" s="135" customFormat="1" x14ac:dyDescent="0.25"/>
    <row r="1003" s="135" customFormat="1" x14ac:dyDescent="0.25"/>
    <row r="1004" s="135" customFormat="1" x14ac:dyDescent="0.25"/>
    <row r="1005" s="135" customFormat="1" x14ac:dyDescent="0.25"/>
    <row r="1006" s="135" customFormat="1" x14ac:dyDescent="0.25"/>
    <row r="1007" s="135" customFormat="1" x14ac:dyDescent="0.25"/>
    <row r="1008" s="135" customFormat="1" x14ac:dyDescent="0.25"/>
    <row r="1009" s="135" customFormat="1" x14ac:dyDescent="0.25"/>
    <row r="1010" s="135" customFormat="1" x14ac:dyDescent="0.25"/>
    <row r="1011" s="135" customFormat="1" x14ac:dyDescent="0.25"/>
    <row r="1012" s="135" customFormat="1" x14ac:dyDescent="0.25"/>
    <row r="1013" s="135" customFormat="1" x14ac:dyDescent="0.25"/>
    <row r="1014" s="135" customFormat="1" x14ac:dyDescent="0.25"/>
    <row r="1015" s="135" customFormat="1" x14ac:dyDescent="0.25"/>
    <row r="1016" s="135" customFormat="1" x14ac:dyDescent="0.25"/>
    <row r="1017" s="135" customFormat="1" x14ac:dyDescent="0.25"/>
    <row r="1018" s="135" customFormat="1" x14ac:dyDescent="0.25"/>
    <row r="1019" s="135" customFormat="1" x14ac:dyDescent="0.25"/>
    <row r="1020" s="135" customFormat="1" x14ac:dyDescent="0.25"/>
    <row r="1021" s="135" customFormat="1" x14ac:dyDescent="0.25"/>
    <row r="1022" s="135" customFormat="1" x14ac:dyDescent="0.25"/>
    <row r="1023" s="135" customFormat="1" x14ac:dyDescent="0.25"/>
    <row r="1024" s="135" customFormat="1" x14ac:dyDescent="0.25"/>
    <row r="1025" s="135" customFormat="1" x14ac:dyDescent="0.25"/>
    <row r="1026" s="135" customFormat="1" x14ac:dyDescent="0.25"/>
    <row r="1027" s="135" customFormat="1" x14ac:dyDescent="0.25"/>
    <row r="1028" s="135" customFormat="1" x14ac:dyDescent="0.25"/>
    <row r="1029" s="135" customFormat="1" x14ac:dyDescent="0.25"/>
    <row r="1030" s="135" customFormat="1" x14ac:dyDescent="0.25"/>
    <row r="1031" s="135" customFormat="1" x14ac:dyDescent="0.25"/>
    <row r="1032" s="135" customFormat="1" x14ac:dyDescent="0.25"/>
    <row r="1033" s="135" customFormat="1" x14ac:dyDescent="0.25"/>
    <row r="1034" s="135" customFormat="1" x14ac:dyDescent="0.25"/>
    <row r="1035" s="135" customFormat="1" x14ac:dyDescent="0.25"/>
    <row r="1036" s="135" customFormat="1" x14ac:dyDescent="0.25"/>
    <row r="1037" s="135" customFormat="1" x14ac:dyDescent="0.25"/>
    <row r="1038" s="135" customFormat="1" x14ac:dyDescent="0.25"/>
    <row r="1039" s="135" customFormat="1" x14ac:dyDescent="0.25"/>
    <row r="1040" s="135" customFormat="1" x14ac:dyDescent="0.25"/>
    <row r="1041" s="135" customFormat="1" x14ac:dyDescent="0.25"/>
    <row r="1042" s="135" customFormat="1" x14ac:dyDescent="0.25"/>
    <row r="1043" s="135" customFormat="1" x14ac:dyDescent="0.25"/>
    <row r="1044" s="135" customFormat="1" x14ac:dyDescent="0.25"/>
    <row r="1045" s="135" customFormat="1" x14ac:dyDescent="0.25"/>
    <row r="1046" s="135" customFormat="1" x14ac:dyDescent="0.25"/>
    <row r="1047" s="135" customFormat="1" x14ac:dyDescent="0.25"/>
    <row r="1048" s="135" customFormat="1" x14ac:dyDescent="0.25"/>
    <row r="1049" s="135" customFormat="1" x14ac:dyDescent="0.25"/>
    <row r="1050" s="135" customFormat="1" x14ac:dyDescent="0.25"/>
    <row r="1051" s="135" customFormat="1" x14ac:dyDescent="0.25"/>
    <row r="1052" s="135" customFormat="1" x14ac:dyDescent="0.25"/>
    <row r="1053" s="135" customFormat="1" x14ac:dyDescent="0.25"/>
    <row r="1054" s="135" customFormat="1" x14ac:dyDescent="0.25"/>
    <row r="1055" s="135" customFormat="1" x14ac:dyDescent="0.25"/>
    <row r="1056" s="135" customFormat="1" x14ac:dyDescent="0.25"/>
    <row r="1057" s="135" customFormat="1" x14ac:dyDescent="0.25"/>
    <row r="1058" s="135" customFormat="1" x14ac:dyDescent="0.25"/>
    <row r="1059" s="135" customFormat="1" x14ac:dyDescent="0.25"/>
    <row r="1060" s="135" customFormat="1" x14ac:dyDescent="0.25"/>
    <row r="1061" s="135" customFormat="1" x14ac:dyDescent="0.25"/>
    <row r="1062" s="135" customFormat="1" x14ac:dyDescent="0.25"/>
    <row r="1063" s="135" customFormat="1" x14ac:dyDescent="0.25"/>
    <row r="1064" s="135" customFormat="1" x14ac:dyDescent="0.25"/>
    <row r="1065" s="135" customFormat="1" x14ac:dyDescent="0.25"/>
    <row r="1066" s="135" customFormat="1" x14ac:dyDescent="0.25"/>
    <row r="1067" s="135" customFormat="1" x14ac:dyDescent="0.25"/>
    <row r="1068" s="135" customFormat="1" x14ac:dyDescent="0.25"/>
    <row r="1069" s="135" customFormat="1" x14ac:dyDescent="0.25"/>
    <row r="1070" s="135" customFormat="1" x14ac:dyDescent="0.25"/>
    <row r="1071" s="135" customFormat="1" x14ac:dyDescent="0.25"/>
    <row r="1072" s="135" customFormat="1" x14ac:dyDescent="0.25"/>
    <row r="1073" s="135" customFormat="1" x14ac:dyDescent="0.25"/>
    <row r="1074" s="135" customFormat="1" x14ac:dyDescent="0.25"/>
    <row r="1075" s="135" customFormat="1" x14ac:dyDescent="0.25"/>
    <row r="1076" s="135" customFormat="1" x14ac:dyDescent="0.25"/>
    <row r="1077" s="135" customFormat="1" x14ac:dyDescent="0.25"/>
    <row r="1078" s="135" customFormat="1" x14ac:dyDescent="0.25"/>
    <row r="1079" s="135" customFormat="1" x14ac:dyDescent="0.25"/>
    <row r="1080" s="135" customFormat="1" x14ac:dyDescent="0.25"/>
    <row r="1081" s="135" customFormat="1" x14ac:dyDescent="0.25"/>
    <row r="1082" s="135" customFormat="1" x14ac:dyDescent="0.25"/>
    <row r="1083" s="135" customFormat="1" x14ac:dyDescent="0.25"/>
    <row r="1084" s="135" customFormat="1" x14ac:dyDescent="0.25"/>
    <row r="1085" s="135" customFormat="1" x14ac:dyDescent="0.25"/>
    <row r="1086" s="135" customFormat="1" x14ac:dyDescent="0.25"/>
    <row r="1087" s="135" customFormat="1" x14ac:dyDescent="0.25"/>
    <row r="1088" s="135" customFormat="1" x14ac:dyDescent="0.25"/>
    <row r="1089" s="135" customFormat="1" x14ac:dyDescent="0.25"/>
    <row r="1090" s="135" customFormat="1" x14ac:dyDescent="0.25"/>
    <row r="1091" s="135" customFormat="1" x14ac:dyDescent="0.25"/>
    <row r="1092" s="135" customFormat="1" x14ac:dyDescent="0.25"/>
    <row r="1093" s="135" customFormat="1" x14ac:dyDescent="0.25"/>
    <row r="1094" s="135" customFormat="1" x14ac:dyDescent="0.25"/>
    <row r="1095" s="135" customFormat="1" x14ac:dyDescent="0.25"/>
    <row r="1096" s="135" customFormat="1" x14ac:dyDescent="0.25"/>
    <row r="1097" s="135" customFormat="1" x14ac:dyDescent="0.25"/>
    <row r="1098" s="135" customFormat="1" x14ac:dyDescent="0.25"/>
    <row r="1099" s="135" customFormat="1" x14ac:dyDescent="0.25"/>
    <row r="1100" s="135" customFormat="1" x14ac:dyDescent="0.25"/>
    <row r="1101" s="135" customFormat="1" x14ac:dyDescent="0.25"/>
    <row r="1102" s="135" customFormat="1" x14ac:dyDescent="0.25"/>
    <row r="1103" s="135" customFormat="1" x14ac:dyDescent="0.25"/>
    <row r="1104" s="135" customFormat="1" x14ac:dyDescent="0.25"/>
    <row r="1105" s="135" customFormat="1" x14ac:dyDescent="0.25"/>
    <row r="1106" s="135" customFormat="1" x14ac:dyDescent="0.25"/>
    <row r="1107" s="135" customFormat="1" x14ac:dyDescent="0.25"/>
    <row r="1108" s="135" customFormat="1" x14ac:dyDescent="0.25"/>
    <row r="1109" s="135" customFormat="1" x14ac:dyDescent="0.25"/>
    <row r="1110" s="135" customFormat="1" x14ac:dyDescent="0.25"/>
    <row r="1111" s="135" customFormat="1" x14ac:dyDescent="0.25"/>
    <row r="1112" s="135" customFormat="1" x14ac:dyDescent="0.25"/>
    <row r="1113" s="135" customFormat="1" x14ac:dyDescent="0.25"/>
    <row r="1114" s="135" customFormat="1" x14ac:dyDescent="0.25"/>
    <row r="1115" s="135" customFormat="1" x14ac:dyDescent="0.25"/>
    <row r="1116" s="135" customFormat="1" x14ac:dyDescent="0.25"/>
    <row r="1117" s="135" customFormat="1" x14ac:dyDescent="0.25"/>
    <row r="1118" s="135" customFormat="1" x14ac:dyDescent="0.25"/>
    <row r="1119" s="135" customFormat="1" x14ac:dyDescent="0.25"/>
    <row r="1120" s="135" customFormat="1" x14ac:dyDescent="0.25"/>
    <row r="1121" s="135" customFormat="1" x14ac:dyDescent="0.25"/>
    <row r="1122" s="135" customFormat="1" x14ac:dyDescent="0.25"/>
    <row r="1123" s="135" customFormat="1" x14ac:dyDescent="0.25"/>
    <row r="1124" s="135" customFormat="1" x14ac:dyDescent="0.25"/>
    <row r="1125" s="135" customFormat="1" x14ac:dyDescent="0.25"/>
    <row r="1126" s="135" customFormat="1" x14ac:dyDescent="0.25"/>
    <row r="1127" s="135" customFormat="1" x14ac:dyDescent="0.25"/>
    <row r="1128" s="135" customFormat="1" x14ac:dyDescent="0.25"/>
    <row r="1129" s="135" customFormat="1" x14ac:dyDescent="0.25"/>
    <row r="1130" s="135" customFormat="1" x14ac:dyDescent="0.25"/>
    <row r="1131" s="135" customFormat="1" x14ac:dyDescent="0.25"/>
    <row r="1132" s="135" customFormat="1" x14ac:dyDescent="0.25"/>
    <row r="1133" s="135" customFormat="1" x14ac:dyDescent="0.25"/>
    <row r="1134" s="135" customFormat="1" x14ac:dyDescent="0.25"/>
    <row r="1135" s="135" customFormat="1" x14ac:dyDescent="0.25"/>
    <row r="1136" s="135" customFormat="1" x14ac:dyDescent="0.25"/>
    <row r="1137" s="135" customFormat="1" x14ac:dyDescent="0.25"/>
    <row r="1138" s="135" customFormat="1" x14ac:dyDescent="0.25"/>
    <row r="1139" s="135" customFormat="1" x14ac:dyDescent="0.25"/>
    <row r="1140" s="135" customFormat="1" x14ac:dyDescent="0.25"/>
    <row r="1141" s="135" customFormat="1" x14ac:dyDescent="0.25"/>
    <row r="1142" s="135" customFormat="1" x14ac:dyDescent="0.25"/>
    <row r="1143" s="135" customFormat="1" x14ac:dyDescent="0.25"/>
    <row r="1144" s="135" customFormat="1" x14ac:dyDescent="0.25"/>
    <row r="1145" s="135" customFormat="1" x14ac:dyDescent="0.25"/>
    <row r="1146" s="135" customFormat="1" x14ac:dyDescent="0.25"/>
    <row r="1147" s="135" customFormat="1" x14ac:dyDescent="0.25"/>
    <row r="1148" s="135" customFormat="1" x14ac:dyDescent="0.25"/>
    <row r="1149" s="135" customFormat="1" x14ac:dyDescent="0.25"/>
    <row r="1150" s="135" customFormat="1" x14ac:dyDescent="0.25"/>
    <row r="1151" s="135" customFormat="1" x14ac:dyDescent="0.25"/>
    <row r="1152" s="135" customFormat="1" x14ac:dyDescent="0.25"/>
    <row r="1153" s="135" customFormat="1" x14ac:dyDescent="0.25"/>
    <row r="1154" s="135" customFormat="1" x14ac:dyDescent="0.25"/>
    <row r="1155" s="135" customFormat="1" x14ac:dyDescent="0.25"/>
    <row r="1156" s="135" customFormat="1" x14ac:dyDescent="0.25"/>
    <row r="1157" s="135" customFormat="1" x14ac:dyDescent="0.25"/>
    <row r="1158" s="135" customFormat="1" x14ac:dyDescent="0.25"/>
    <row r="1159" s="135" customFormat="1" x14ac:dyDescent="0.25"/>
    <row r="1160" s="135" customFormat="1" x14ac:dyDescent="0.25"/>
    <row r="1161" s="135" customFormat="1" x14ac:dyDescent="0.25"/>
    <row r="1162" s="135" customFormat="1" x14ac:dyDescent="0.25"/>
    <row r="1163" s="135" customFormat="1" x14ac:dyDescent="0.25"/>
    <row r="1164" s="135" customFormat="1" x14ac:dyDescent="0.25"/>
    <row r="1165" s="135" customFormat="1" x14ac:dyDescent="0.25"/>
    <row r="1166" s="135" customFormat="1" x14ac:dyDescent="0.25"/>
    <row r="1167" s="135" customFormat="1" x14ac:dyDescent="0.25"/>
    <row r="1168" s="135" customFormat="1" x14ac:dyDescent="0.25"/>
    <row r="1169" s="135" customFormat="1" x14ac:dyDescent="0.25"/>
    <row r="1170" s="135" customFormat="1" x14ac:dyDescent="0.25"/>
    <row r="1171" s="135" customFormat="1" x14ac:dyDescent="0.25"/>
    <row r="1172" s="135" customFormat="1" x14ac:dyDescent="0.25"/>
    <row r="1173" s="135" customFormat="1" x14ac:dyDescent="0.25"/>
    <row r="1174" s="135" customFormat="1" x14ac:dyDescent="0.25"/>
    <row r="1175" s="135" customFormat="1" x14ac:dyDescent="0.25"/>
    <row r="1176" s="135" customFormat="1" x14ac:dyDescent="0.25"/>
    <row r="1177" s="135" customFormat="1" x14ac:dyDescent="0.25"/>
    <row r="1178" s="135" customFormat="1" x14ac:dyDescent="0.25"/>
    <row r="1179" s="135" customFormat="1" x14ac:dyDescent="0.25"/>
    <row r="1180" s="135" customFormat="1" x14ac:dyDescent="0.25"/>
    <row r="1181" s="135" customFormat="1" x14ac:dyDescent="0.25"/>
    <row r="1182" s="135" customFormat="1" x14ac:dyDescent="0.25"/>
    <row r="1183" s="135" customFormat="1" x14ac:dyDescent="0.25"/>
    <row r="1184" s="135" customFormat="1" x14ac:dyDescent="0.25"/>
    <row r="1185" s="135" customFormat="1" x14ac:dyDescent="0.25"/>
    <row r="1186" s="135" customFormat="1" x14ac:dyDescent="0.25"/>
    <row r="1187" s="135" customFormat="1" x14ac:dyDescent="0.25"/>
    <row r="1188" s="135" customFormat="1" x14ac:dyDescent="0.25"/>
    <row r="1189" s="135" customFormat="1" x14ac:dyDescent="0.25"/>
    <row r="1190" s="135" customFormat="1" x14ac:dyDescent="0.25"/>
    <row r="1191" s="135" customFormat="1" x14ac:dyDescent="0.25"/>
    <row r="1192" s="135" customFormat="1" x14ac:dyDescent="0.25"/>
    <row r="1193" s="135" customFormat="1" x14ac:dyDescent="0.25"/>
    <row r="1194" s="135" customFormat="1" x14ac:dyDescent="0.25"/>
    <row r="1195" s="135" customFormat="1" x14ac:dyDescent="0.25"/>
    <row r="1196" s="135" customFormat="1" x14ac:dyDescent="0.25"/>
    <row r="1197" s="135" customFormat="1" x14ac:dyDescent="0.25"/>
    <row r="1198" s="135" customFormat="1" x14ac:dyDescent="0.25"/>
    <row r="1199" s="135" customFormat="1" x14ac:dyDescent="0.25"/>
    <row r="1200" s="135" customFormat="1" x14ac:dyDescent="0.25"/>
    <row r="1201" s="135" customFormat="1" x14ac:dyDescent="0.25"/>
    <row r="1202" s="135" customFormat="1" x14ac:dyDescent="0.25"/>
    <row r="1203" s="135" customFormat="1" x14ac:dyDescent="0.25"/>
    <row r="1204" s="135" customFormat="1" x14ac:dyDescent="0.25"/>
    <row r="1205" s="135" customFormat="1" x14ac:dyDescent="0.25"/>
    <row r="1206" s="135" customFormat="1" x14ac:dyDescent="0.25"/>
    <row r="1207" s="135" customFormat="1" x14ac:dyDescent="0.25"/>
    <row r="1208" s="135" customFormat="1" x14ac:dyDescent="0.25"/>
    <row r="1209" s="135" customFormat="1" x14ac:dyDescent="0.25"/>
    <row r="1210" s="135" customFormat="1" x14ac:dyDescent="0.25"/>
    <row r="1211" s="135" customFormat="1" x14ac:dyDescent="0.25"/>
    <row r="1212" s="135" customFormat="1" x14ac:dyDescent="0.25"/>
    <row r="1213" s="135" customFormat="1" x14ac:dyDescent="0.25"/>
    <row r="1214" s="135" customFormat="1" x14ac:dyDescent="0.25"/>
    <row r="1215" s="135" customFormat="1" x14ac:dyDescent="0.25"/>
    <row r="1216" s="135" customFormat="1" x14ac:dyDescent="0.25"/>
    <row r="1217" s="135" customFormat="1" x14ac:dyDescent="0.25"/>
    <row r="1218" s="135" customFormat="1" x14ac:dyDescent="0.25"/>
    <row r="1219" s="135" customFormat="1" x14ac:dyDescent="0.25"/>
    <row r="1220" s="135" customFormat="1" x14ac:dyDescent="0.25"/>
    <row r="1221" s="135" customFormat="1" x14ac:dyDescent="0.25"/>
    <row r="1222" s="135" customFormat="1" x14ac:dyDescent="0.25"/>
    <row r="1223" s="135" customFormat="1" x14ac:dyDescent="0.25"/>
    <row r="1224" s="135" customFormat="1" x14ac:dyDescent="0.25"/>
    <row r="1225" s="135" customFormat="1" x14ac:dyDescent="0.25"/>
    <row r="1226" s="135" customFormat="1" x14ac:dyDescent="0.25"/>
    <row r="1227" s="135" customFormat="1" x14ac:dyDescent="0.25"/>
    <row r="1228" s="135" customFormat="1" x14ac:dyDescent="0.25"/>
    <row r="1229" s="135" customFormat="1" x14ac:dyDescent="0.25"/>
    <row r="1230" s="135" customFormat="1" x14ac:dyDescent="0.25"/>
    <row r="1231" s="135" customFormat="1" x14ac:dyDescent="0.25"/>
    <row r="1232" s="135" customFormat="1" x14ac:dyDescent="0.25"/>
    <row r="1233" s="135" customFormat="1" x14ac:dyDescent="0.25"/>
    <row r="1234" s="135" customFormat="1" x14ac:dyDescent="0.25"/>
    <row r="1235" s="135" customFormat="1" x14ac:dyDescent="0.25"/>
    <row r="1236" s="135" customFormat="1" x14ac:dyDescent="0.25"/>
    <row r="1237" s="135" customFormat="1" x14ac:dyDescent="0.25"/>
    <row r="1238" s="135" customFormat="1" x14ac:dyDescent="0.25"/>
    <row r="1239" s="135" customFormat="1" x14ac:dyDescent="0.25"/>
    <row r="1240" s="135" customFormat="1" x14ac:dyDescent="0.25"/>
    <row r="1241" s="135" customFormat="1" x14ac:dyDescent="0.25"/>
    <row r="1242" s="135" customFormat="1" x14ac:dyDescent="0.25"/>
    <row r="1243" s="135" customFormat="1" x14ac:dyDescent="0.25"/>
    <row r="1244" s="135" customFormat="1" x14ac:dyDescent="0.25"/>
    <row r="1245" s="135" customFormat="1" x14ac:dyDescent="0.25"/>
    <row r="1246" s="135" customFormat="1" x14ac:dyDescent="0.25"/>
    <row r="1247" s="135" customFormat="1" x14ac:dyDescent="0.25"/>
    <row r="1248" s="135" customFormat="1" x14ac:dyDescent="0.25"/>
    <row r="1249" s="135" customFormat="1" x14ac:dyDescent="0.25"/>
    <row r="1250" s="135" customFormat="1" x14ac:dyDescent="0.25"/>
    <row r="1251" s="135" customFormat="1" x14ac:dyDescent="0.25"/>
    <row r="1252" s="135" customFormat="1" x14ac:dyDescent="0.25"/>
    <row r="1253" s="135" customFormat="1" x14ac:dyDescent="0.25"/>
    <row r="1254" s="135" customFormat="1" x14ac:dyDescent="0.25"/>
    <row r="1255" s="135" customFormat="1" x14ac:dyDescent="0.25"/>
    <row r="1256" s="135" customFormat="1" x14ac:dyDescent="0.25"/>
    <row r="1257" s="135" customFormat="1" x14ac:dyDescent="0.25"/>
    <row r="1258" s="135" customFormat="1" x14ac:dyDescent="0.25"/>
    <row r="1259" s="135" customFormat="1" x14ac:dyDescent="0.25"/>
    <row r="1260" s="135" customFormat="1" x14ac:dyDescent="0.25"/>
    <row r="1261" s="135" customFormat="1" x14ac:dyDescent="0.25"/>
    <row r="1262" s="135" customFormat="1" x14ac:dyDescent="0.25"/>
    <row r="1263" s="135" customFormat="1" x14ac:dyDescent="0.25"/>
    <row r="1264" s="135" customFormat="1" x14ac:dyDescent="0.25"/>
    <row r="1265" s="135" customFormat="1" x14ac:dyDescent="0.25"/>
    <row r="1266" s="135" customFormat="1" x14ac:dyDescent="0.25"/>
    <row r="1267" s="135" customFormat="1" x14ac:dyDescent="0.25"/>
    <row r="1268" s="135" customFormat="1" x14ac:dyDescent="0.25"/>
    <row r="1269" s="135" customFormat="1" x14ac:dyDescent="0.25"/>
    <row r="1270" s="135" customFormat="1" x14ac:dyDescent="0.25"/>
    <row r="1271" s="135" customFormat="1" x14ac:dyDescent="0.25"/>
    <row r="1272" s="135" customFormat="1" x14ac:dyDescent="0.25"/>
    <row r="1273" s="135" customFormat="1" x14ac:dyDescent="0.25"/>
    <row r="1274" s="135" customFormat="1" x14ac:dyDescent="0.25"/>
    <row r="1275" s="135" customFormat="1" x14ac:dyDescent="0.25"/>
    <row r="1276" s="135" customFormat="1" x14ac:dyDescent="0.25"/>
    <row r="1277" s="135" customFormat="1" x14ac:dyDescent="0.25"/>
    <row r="1278" s="135" customFormat="1" x14ac:dyDescent="0.25"/>
    <row r="1279" s="135" customFormat="1" x14ac:dyDescent="0.25"/>
    <row r="1280" s="135" customFormat="1" x14ac:dyDescent="0.25"/>
    <row r="1281" s="135" customFormat="1" x14ac:dyDescent="0.25"/>
    <row r="1282" s="135" customFormat="1" x14ac:dyDescent="0.25"/>
    <row r="1283" s="135" customFormat="1" x14ac:dyDescent="0.25"/>
    <row r="1284" s="135" customFormat="1" x14ac:dyDescent="0.25"/>
  </sheetData>
  <sheetProtection algorithmName="SHA-512" hashValue="YldNsrfurf2/xT+HNIDFjBfEMpb9AvLahWOPIDsixg+/9l68dpGCPlB55sHO+TwT+CUTy+xku7ckVsIsNYMOIQ==" saltValue="qA3LuphRLlcG/31i6tJZ7w==" spinCount="100000" sheet="1" formatCells="0" formatColumns="0" formatRows="0" insertColumns="0" insertRows="0" insertHyperlinks="0" deleteColumns="0" deleteRows="0" selectLockedCells="1" sort="0" autoFilter="0" pivotTables="0"/>
  <mergeCells count="32">
    <mergeCell ref="A6:A11"/>
    <mergeCell ref="A67:A71"/>
    <mergeCell ref="A13:A17"/>
    <mergeCell ref="A19:A23"/>
    <mergeCell ref="A25:A29"/>
    <mergeCell ref="A31:A35"/>
    <mergeCell ref="A37:A41"/>
    <mergeCell ref="A43:A47"/>
    <mergeCell ref="A49:A53"/>
    <mergeCell ref="A55:A59"/>
    <mergeCell ref="A61:A65"/>
    <mergeCell ref="A79:A83"/>
    <mergeCell ref="A85:A89"/>
    <mergeCell ref="A91:A95"/>
    <mergeCell ref="A97:A101"/>
    <mergeCell ref="A103:A107"/>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11"/>
      <c r="B1" s="312"/>
      <c r="C1" s="312"/>
      <c r="D1" s="312"/>
      <c r="E1" s="313"/>
      <c r="F1" s="17"/>
      <c r="G1" s="17"/>
      <c r="H1" s="17"/>
      <c r="I1" s="17"/>
      <c r="J1" s="17"/>
    </row>
    <row r="2" spans="1:10" ht="18.75" x14ac:dyDescent="0.3">
      <c r="A2" s="251" t="s">
        <v>0</v>
      </c>
      <c r="B2" s="252"/>
      <c r="C2" s="252"/>
      <c r="D2" s="252"/>
      <c r="E2" s="253"/>
      <c r="F2" s="17"/>
      <c r="G2" s="17"/>
      <c r="H2" s="17"/>
      <c r="I2" s="17"/>
      <c r="J2" s="17"/>
    </row>
    <row r="3" spans="1:10" ht="18.75" x14ac:dyDescent="0.3">
      <c r="A3" s="314" t="s">
        <v>48</v>
      </c>
      <c r="B3" s="315"/>
      <c r="C3" s="315"/>
      <c r="D3" s="315"/>
      <c r="E3" s="316"/>
      <c r="F3" s="18"/>
      <c r="G3" s="18"/>
      <c r="H3" s="18"/>
      <c r="I3" s="18"/>
      <c r="J3" s="18"/>
    </row>
    <row r="4" spans="1:10" ht="16.5" customHeight="1" x14ac:dyDescent="0.3">
      <c r="A4" s="251" t="s">
        <v>93</v>
      </c>
      <c r="B4" s="252"/>
      <c r="C4" s="252"/>
      <c r="D4" s="252"/>
      <c r="E4" s="253"/>
      <c r="F4" s="8"/>
      <c r="G4" s="8"/>
      <c r="H4" s="8"/>
      <c r="I4" s="8"/>
      <c r="J4" s="8"/>
    </row>
    <row r="5" spans="1:10" ht="18.75" x14ac:dyDescent="0.3">
      <c r="A5" s="251" t="s">
        <v>94</v>
      </c>
      <c r="B5" s="252"/>
      <c r="C5" s="252"/>
      <c r="D5" s="252"/>
      <c r="E5" s="253"/>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7" t="s">
        <v>27</v>
      </c>
      <c r="B53" s="318"/>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RESUMEN MES</vt:lpstr>
      <vt:lpstr>VENTAS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2025-06-01T14:28:17Z</dcterms:modified>
  <cp:category/>
  <cp:contentStatus/>
</cp:coreProperties>
</file>