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trlProps/ctrlProp1.xml" ContentType="application/vnd.ms-excel.controlproperties+xml"/>
  <Override PartName="/xl/ctrlProps/ctrlProp2.xml" ContentType="application/vnd.ms-excel.control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项目日程表 1" sheetId="3" r:id="rId1"/>
    <sheet name="项目日程表2" sheetId="1" r:id="rId2"/>
    <sheet name="项目日程表3" sheetId="4" r:id="rId3"/>
    <sheet name="计算" sheetId="2" state="hidden" r:id="rId4"/>
  </sheets>
  <definedNames>
    <definedName name="Actual">(PeriodInActual*(项目日程表3!$E1&gt;0))*PeriodInPlan</definedName>
    <definedName name="ActualBeyond">PeriodInActual*(项目日程表3!$E1&gt;0)</definedName>
    <definedName name="DayRails">StartDateWindow+ROW(项目日程表2!$1:$25)-1</definedName>
    <definedName name="GridCalc">IFERROR(计算!$A1/SUMPRODUCT((Activities[Id]=计算!$C1)*(Activities[开始]&lt;=计算!A$31)*((Activities[结束]&gt;=计算!A$31)+(LEN(Activities[结束])=0)*(Activities[开始]=计算!A$31))),NA())</definedName>
    <definedName name="PercentComplete">PercentCompleteBeyond*PeriodInPlan</definedName>
    <definedName name="PercentCompleteBeyond">(项目日程表3!A$8=MEDIAN(项目日程表3!A$8,项目日程表3!$E1,项目日程表3!$E1+项目日程表3!$F1)*(项目日程表3!$E1&gt;0))*((项目日程表3!A$8&lt;(INT(项目日程表3!$E1+项目日程表3!$F1*项目日程表3!$G1)))+(项目日程表3!A$8=项目日程表3!$E1))*(项目日程表3!$G1&gt;0)</definedName>
    <definedName name="period_selected">项目日程表3!$N$3</definedName>
    <definedName name="PeriodInActual">项目日程表3!A$8=MEDIAN(项目日程表3!A$8,项目日程表3!$E1,项目日程表3!$E1+项目日程表3!$F1-1)</definedName>
    <definedName name="PeriodInPlan">项目日程表3!A$8=MEDIAN(项目日程表3!A$8,项目日程表3!$C1,项目日程表3!$C1+项目日程表3!$D1-1)</definedName>
    <definedName name="Plan">PeriodInPlan*(项目日程表3!$C1&gt;0)</definedName>
    <definedName name="_xlnm.Print_Area" localSheetId="0">'项目日程表 1'!$A$1:$N$17</definedName>
    <definedName name="_xlnm.Print_Area" localSheetId="2">项目日程表3!$A$1:$BA$35</definedName>
    <definedName name="ProjectEnd">'项目日程表 1'!$L$21</definedName>
    <definedName name="ProjectStart">'项目日程表 1'!$L$19</definedName>
    <definedName name="StartDate">计算!$D$28</definedName>
    <definedName name="StartDateWindow">计算!$D$25</definedName>
    <definedName name="WindowDays">计算!$D$29</definedName>
    <definedName name="WindowOffset">计算!$D$26</definedName>
  </definedNames>
  <calcPr calcId="144525" iterate="1" iterateCount="100" iterateDelta="0.001"/>
</workbook>
</file>

<file path=xl/sharedStrings.xml><?xml version="1.0" encoding="utf-8"?>
<sst xmlns="http://schemas.openxmlformats.org/spreadsheetml/2006/main" count="85">
  <si>
    <t xml:space="preserve"> 您的项目</t>
  </si>
  <si>
    <t>日程表</t>
  </si>
  <si>
    <t>项目详细信息</t>
  </si>
  <si>
    <t>日期</t>
  </si>
  <si>
    <t>里程碑</t>
  </si>
  <si>
    <t>位置</t>
  </si>
  <si>
    <t>BASELINE</t>
  </si>
  <si>
    <t>2020.01.01</t>
  </si>
  <si>
    <t>签订合约</t>
  </si>
  <si>
    <t>2020.01.27</t>
  </si>
  <si>
    <t>履行合约</t>
  </si>
  <si>
    <t>2020.02.15</t>
  </si>
  <si>
    <t>里程碑 2</t>
  </si>
  <si>
    <t>2020.02.16</t>
  </si>
  <si>
    <t>里程碑 3</t>
  </si>
  <si>
    <t>2020.02.17</t>
  </si>
  <si>
    <t>里程碑 4</t>
  </si>
  <si>
    <t>2020.02.18</t>
  </si>
  <si>
    <t>里程碑 5</t>
  </si>
  <si>
    <t>2020.02.19</t>
  </si>
  <si>
    <t>里程碑 6</t>
  </si>
  <si>
    <t>2020.02.20</t>
  </si>
  <si>
    <t>里程碑 7</t>
  </si>
  <si>
    <t>2020.02.21</t>
  </si>
  <si>
    <t>里程碑 8</t>
  </si>
  <si>
    <t>2020.02.22</t>
  </si>
  <si>
    <t>里程碑 9</t>
  </si>
  <si>
    <t>2020.02.23</t>
  </si>
  <si>
    <t>里程碑 10</t>
  </si>
  <si>
    <t>2020.02.24</t>
  </si>
  <si>
    <t>项目结束</t>
  </si>
  <si>
    <t>项目日程表</t>
  </si>
  <si>
    <t xml:space="preserve">输入开始日期： </t>
  </si>
  <si>
    <t>Id</t>
  </si>
  <si>
    <t>活动</t>
  </si>
  <si>
    <t>开始</t>
  </si>
  <si>
    <t>结束</t>
  </si>
  <si>
    <t>备注</t>
  </si>
  <si>
    <t>项目开始</t>
  </si>
  <si>
    <t>里程碑 1</t>
  </si>
  <si>
    <t xml:space="preserve"> 期间突出显示：</t>
  </si>
  <si>
    <t>计划</t>
  </si>
  <si>
    <t>实际</t>
  </si>
  <si>
    <t>% 完成</t>
  </si>
  <si>
    <t>实际（超出计划）</t>
  </si>
  <si>
    <t>% 完成（超出计划）</t>
  </si>
  <si>
    <t>百分比</t>
  </si>
  <si>
    <t>持续时间</t>
  </si>
  <si>
    <t>完成</t>
  </si>
  <si>
    <t>期间</t>
  </si>
  <si>
    <t>活动 01</t>
  </si>
  <si>
    <t>活动 02</t>
  </si>
  <si>
    <t>活动 03</t>
  </si>
  <si>
    <t>活动 04</t>
  </si>
  <si>
    <t>活动 05</t>
  </si>
  <si>
    <t>活动 06</t>
  </si>
  <si>
    <t>活动 07</t>
  </si>
  <si>
    <t>活动 08</t>
  </si>
  <si>
    <t>活动 09</t>
  </si>
  <si>
    <t>活动 10</t>
  </si>
  <si>
    <t>活动 11</t>
  </si>
  <si>
    <t>活动 12</t>
  </si>
  <si>
    <t>活动 13</t>
  </si>
  <si>
    <t>活动 14</t>
  </si>
  <si>
    <t>活动 15</t>
  </si>
  <si>
    <t>活动 16</t>
  </si>
  <si>
    <t>活动 17</t>
  </si>
  <si>
    <t>活动 18</t>
  </si>
  <si>
    <t>活动 19</t>
  </si>
  <si>
    <t>活动 20</t>
  </si>
  <si>
    <t>活动 21</t>
  </si>
  <si>
    <t>活动 22</t>
  </si>
  <si>
    <t>活动 23</t>
  </si>
  <si>
    <t>活动 24</t>
  </si>
  <si>
    <t>活动 25</t>
  </si>
  <si>
    <t>活动 26</t>
  </si>
  <si>
    <t>*** 此工作表应保持为隐藏状态 ***</t>
  </si>
  <si>
    <t>今天：</t>
  </si>
  <si>
    <t>窗口活动：</t>
  </si>
  <si>
    <t>计算器窗口启动</t>
  </si>
  <si>
    <t>偏移量</t>
  </si>
  <si>
    <t>窗口</t>
  </si>
  <si>
    <t>系列</t>
  </si>
  <si>
    <t>活动 ID</t>
  </si>
  <si>
    <t>当天</t>
  </si>
</sst>
</file>

<file path=xl/styles.xml><?xml version="1.0" encoding="utf-8"?>
<styleSheet xmlns="http://schemas.openxmlformats.org/spreadsheetml/2006/main">
  <numFmts count="6">
    <numFmt numFmtId="176" formatCode="[$-804]yyyy&quot;年&quot;m&quot;月&quot;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7" formatCode="mmm\!\ yyyy"/>
  </numFmts>
  <fonts count="51">
    <font>
      <sz val="10"/>
      <color theme="3"/>
      <name val="Calibri"/>
      <charset val="134"/>
      <scheme val="minor"/>
    </font>
    <font>
      <sz val="10"/>
      <color theme="3"/>
      <name val="Microsoft YaHei UI"/>
      <charset val="134"/>
    </font>
    <font>
      <sz val="11"/>
      <color theme="1" tint="0.249946592608417"/>
      <name val="Microsoft YaHei UI"/>
      <charset val="134"/>
    </font>
    <font>
      <b/>
      <sz val="13"/>
      <color theme="1" tint="0.249946592608417"/>
      <name val="Microsoft YaHei UI"/>
      <charset val="134"/>
    </font>
    <font>
      <b/>
      <sz val="13"/>
      <color theme="7"/>
      <name val="Microsoft YaHei UI"/>
      <charset val="134"/>
    </font>
    <font>
      <b/>
      <sz val="42"/>
      <color theme="7"/>
      <name val="Microsoft YaHei UI"/>
      <charset val="134"/>
    </font>
    <font>
      <b/>
      <sz val="9.5"/>
      <color theme="1" tint="0.499984740745262"/>
      <name val="Microsoft YaHei UI"/>
      <charset val="134"/>
    </font>
    <font>
      <sz val="12"/>
      <color theme="1" tint="0.249946592608417"/>
      <name val="Microsoft YaHei UI"/>
      <charset val="134"/>
    </font>
    <font>
      <b/>
      <sz val="11"/>
      <color theme="1" tint="0.249946592608417"/>
      <name val="Microsoft YaHei UI"/>
      <charset val="134"/>
    </font>
    <font>
      <sz val="14"/>
      <color theme="7"/>
      <name val="Microsoft YaHei UI"/>
      <charset val="134"/>
    </font>
    <font>
      <sz val="30"/>
      <color theme="0"/>
      <name val="Microsoft YaHei UI"/>
      <charset val="134"/>
    </font>
    <font>
      <b/>
      <sz val="22"/>
      <color theme="1"/>
      <name val="Microsoft YaHei UI"/>
      <charset val="134"/>
    </font>
    <font>
      <sz val="14"/>
      <color theme="3" tint="0.399975585192419"/>
      <name val="Microsoft YaHei UI"/>
      <charset val="134"/>
    </font>
    <font>
      <sz val="10"/>
      <color theme="3" tint="0.399975585192419"/>
      <name val="Microsoft YaHei UI"/>
      <charset val="134"/>
    </font>
    <font>
      <sz val="12"/>
      <color theme="3"/>
      <name val="Microsoft YaHei UI"/>
      <charset val="134"/>
    </font>
    <font>
      <sz val="10"/>
      <color theme="1" tint="0.499984740745262"/>
      <name val="Microsoft YaHei UI"/>
      <charset val="134"/>
    </font>
    <font>
      <sz val="10"/>
      <color theme="5"/>
      <name val="Microsoft YaHei UI"/>
      <charset val="134"/>
    </font>
    <font>
      <b/>
      <sz val="20"/>
      <color theme="0"/>
      <name val="Microsoft YaHei UI"/>
      <charset val="134"/>
    </font>
    <font>
      <b/>
      <sz val="11"/>
      <color theme="5"/>
      <name val="Microsoft YaHei UI"/>
      <charset val="134"/>
    </font>
    <font>
      <b/>
      <sz val="11"/>
      <color theme="1"/>
      <name val="Microsoft YaHei U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9.5"/>
      <color theme="1" tint="0.499984740745262"/>
      <name val="Calibri"/>
      <charset val="134"/>
      <scheme val="minor"/>
    </font>
    <font>
      <b/>
      <sz val="11"/>
      <color theme="1" tint="0.249946592608417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20"/>
      <color theme="0"/>
      <name val="Calibri"/>
      <charset val="134"/>
      <scheme val="minor"/>
    </font>
    <font>
      <b/>
      <sz val="13"/>
      <color theme="7"/>
      <name val="Calibri"/>
      <charset val="134"/>
      <scheme val="maj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4"/>
      <color theme="1" tint="0.249946592608417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1" tint="0.249946592608417"/>
      <name val="Calibri"/>
      <charset val="134"/>
      <scheme val="major"/>
    </font>
    <font>
      <sz val="11"/>
      <color rgb="FF9C6500"/>
      <name val="Calibri"/>
      <charset val="0"/>
      <scheme val="minor"/>
    </font>
    <font>
      <b/>
      <sz val="42"/>
      <color theme="7"/>
      <name val="Calibri"/>
      <charset val="134"/>
      <scheme val="maj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5"/>
      <name val="Calibri"/>
      <charset val="134"/>
      <scheme val="minor"/>
    </font>
    <font>
      <sz val="11"/>
      <color theme="1" tint="0.249946592608417"/>
      <name val="Calibri"/>
      <charset val="134"/>
      <scheme val="major"/>
    </font>
    <font>
      <sz val="10"/>
      <color theme="5"/>
      <name val="Calibri"/>
      <charset val="134"/>
      <scheme val="major"/>
    </font>
    <font>
      <sz val="10"/>
      <color theme="1" tint="0.499984740745262"/>
      <name val="Calibri"/>
      <charset val="134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9" tint="0.599963377788629"/>
        <bgColor indexed="64"/>
      </patternFill>
    </fill>
    <fill>
      <patternFill patternType="lightUp">
        <fgColor theme="7"/>
      </patternFill>
    </fill>
    <fill>
      <patternFill patternType="lightUp">
        <fgColor theme="7"/>
        <bgColor theme="7" tint="0.599963377788629"/>
      </patternFill>
    </fill>
    <fill>
      <patternFill patternType="solid">
        <fgColor theme="7"/>
        <bgColor indexed="64"/>
      </patternFill>
    </fill>
    <fill>
      <patternFill patternType="lightUp">
        <fgColor theme="7"/>
        <bgColor theme="9" tint="0.599963377788629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099948118533890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theme="7"/>
      </bottom>
      <diagonal/>
    </border>
    <border>
      <left/>
      <right/>
      <top style="thin">
        <color theme="9" tint="-0.249946592608417"/>
      </top>
      <bottom style="thin">
        <color theme="9" tint="-0.249946592608417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ck">
        <color theme="4"/>
      </bottom>
      <diagonal/>
    </border>
    <border>
      <left/>
      <right style="medium">
        <color theme="3"/>
      </right>
      <top/>
      <bottom style="thick">
        <color theme="4"/>
      </bottom>
      <diagonal/>
    </border>
    <border>
      <left style="thin">
        <color theme="2" tint="-0.0999481185338908"/>
      </left>
      <right style="thin">
        <color theme="2" tint="-0.0999481185338908"/>
      </right>
      <top style="thin">
        <color theme="2" tint="-0.0999481185338908"/>
      </top>
      <bottom style="thin">
        <color theme="2" tint="-0.0999481185338908"/>
      </bottom>
      <diagonal/>
    </border>
    <border>
      <left style="thick">
        <color theme="3"/>
      </left>
      <right/>
      <top style="thick">
        <color theme="3"/>
      </top>
      <bottom/>
      <diagonal/>
    </border>
    <border>
      <left/>
      <right/>
      <top style="thick">
        <color theme="3"/>
      </top>
      <bottom/>
      <diagonal/>
    </border>
    <border>
      <left/>
      <right style="thick">
        <color theme="3"/>
      </right>
      <top style="thick">
        <color theme="3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1">
    <xf numFmtId="0" fontId="0" fillId="0" borderId="0">
      <alignment vertical="center"/>
    </xf>
    <xf numFmtId="42" fontId="25" fillId="0" borderId="0" applyFont="0" applyFill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38" fillId="25" borderId="15" applyNumberFormat="0" applyAlignment="0" applyProtection="0">
      <alignment vertical="center"/>
    </xf>
    <xf numFmtId="44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9" fontId="34" fillId="0" borderId="0" applyFill="0" applyBorder="0" applyProtection="0">
      <alignment horizontal="center" vertical="center"/>
    </xf>
    <xf numFmtId="0" fontId="21" fillId="17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0" fontId="33" fillId="9" borderId="0" applyNumberFormat="0" applyBorder="0" applyAlignment="0" applyProtection="0"/>
    <xf numFmtId="0" fontId="20" fillId="20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7" fillId="0" borderId="0" applyNumberFormat="0" applyFill="0" applyBorder="0" applyProtection="0">
      <alignment horizontal="left" vertical="center"/>
    </xf>
    <xf numFmtId="9" fontId="25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24" borderId="14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5" fillId="23" borderId="13" applyNumberFormat="0" applyAlignment="0" applyProtection="0">
      <alignment vertical="center"/>
    </xf>
    <xf numFmtId="0" fontId="45" fillId="23" borderId="15" applyNumberFormat="0" applyAlignment="0" applyProtection="0">
      <alignment vertical="center"/>
    </xf>
    <xf numFmtId="0" fontId="32" fillId="18" borderId="12" applyNumberFormat="0" applyAlignment="0" applyProtection="0">
      <alignment vertical="center"/>
    </xf>
    <xf numFmtId="0" fontId="41" fillId="0" borderId="0" applyNumberFormat="0" applyFill="0" applyBorder="0" applyAlignment="0" applyProtection="0"/>
    <xf numFmtId="0" fontId="21" fillId="32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44" fillId="0" borderId="17" applyNumberFormat="0" applyFill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7" fillId="9" borderId="0" applyNumberFormat="0" applyBorder="0" applyAlignment="0" applyProtection="0"/>
    <xf numFmtId="0" fontId="21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8" fillId="2" borderId="2" applyNumberFormat="0" applyProtection="0">
      <alignment horizontal="left" vertical="center"/>
    </xf>
    <xf numFmtId="0" fontId="20" fillId="3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7" fillId="0" borderId="0" applyFill="0" applyBorder="0" applyProtection="0">
      <alignment horizontal="center"/>
    </xf>
    <xf numFmtId="0" fontId="20" fillId="1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39" fillId="0" borderId="0" applyFill="0" applyBorder="0" applyProtection="0">
      <alignment horizontal="left"/>
    </xf>
    <xf numFmtId="3" fontId="27" fillId="0" borderId="1" applyFill="0" applyProtection="0">
      <alignment horizontal="center"/>
    </xf>
    <xf numFmtId="0" fontId="49" fillId="9" borderId="0" applyNumberFormat="0" applyBorder="0" applyAlignment="0" applyProtection="0"/>
    <xf numFmtId="0" fontId="50" fillId="10" borderId="0">
      <alignment vertical="center"/>
    </xf>
    <xf numFmtId="0" fontId="48" fillId="0" borderId="0" applyNumberFormat="0" applyFill="0" applyBorder="0" applyProtection="0">
      <alignment vertical="center"/>
    </xf>
  </cellStyleXfs>
  <cellXfs count="55">
    <xf numFmtId="0" fontId="0" fillId="0" borderId="0" xfId="0">
      <alignment vertical="center"/>
    </xf>
    <xf numFmtId="0" fontId="1" fillId="0" borderId="0" xfId="0" applyFont="1">
      <alignment vertical="center"/>
    </xf>
    <xf numFmtId="14" fontId="1" fillId="0" borderId="0" xfId="0" applyNumberFormat="1" applyFont="1">
      <alignment vertical="center"/>
    </xf>
    <xf numFmtId="16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177" fontId="1" fillId="0" borderId="0" xfId="0" applyNumberFormat="1" applyFont="1">
      <alignment vertical="center"/>
    </xf>
    <xf numFmtId="0" fontId="2" fillId="0" borderId="0" xfId="60" applyFont="1">
      <alignment vertical="center"/>
    </xf>
    <xf numFmtId="0" fontId="3" fillId="0" borderId="0" xfId="56" applyFont="1">
      <alignment horizontal="left"/>
    </xf>
    <xf numFmtId="0" fontId="2" fillId="0" borderId="0" xfId="60" applyFont="1" applyAlignment="1">
      <alignment horizontal="center"/>
    </xf>
    <xf numFmtId="9" fontId="4" fillId="0" borderId="0" xfId="6" applyFont="1">
      <alignment horizontal="center" vertical="center"/>
    </xf>
    <xf numFmtId="0" fontId="5" fillId="0" borderId="0" xfId="30" applyFont="1" applyAlignment="1">
      <alignment horizontal="left"/>
    </xf>
    <xf numFmtId="0" fontId="6" fillId="0" borderId="0" xfId="52" applyFont="1">
      <alignment horizontal="center"/>
    </xf>
    <xf numFmtId="0" fontId="6" fillId="0" borderId="0" xfId="52" applyFont="1" applyAlignment="1">
      <alignment horizontal="left"/>
    </xf>
    <xf numFmtId="3" fontId="6" fillId="0" borderId="1" xfId="57" applyFont="1">
      <alignment horizontal="center"/>
    </xf>
    <xf numFmtId="0" fontId="7" fillId="0" borderId="0" xfId="60" applyFont="1" applyAlignment="1">
      <alignment horizontal="center"/>
    </xf>
    <xf numFmtId="0" fontId="8" fillId="2" borderId="2" xfId="44" applyFont="1">
      <alignment horizontal="left" vertical="center"/>
    </xf>
    <xf numFmtId="0" fontId="9" fillId="2" borderId="2" xfId="44" applyFont="1">
      <alignment horizontal="left" vertical="center"/>
    </xf>
    <xf numFmtId="0" fontId="2" fillId="3" borderId="3" xfId="60" applyFont="1" applyFill="1" applyBorder="1" applyAlignment="1">
      <alignment horizontal="center"/>
    </xf>
    <xf numFmtId="0" fontId="7" fillId="0" borderId="0" xfId="13" applyFont="1">
      <alignment horizontal="left" vertical="center"/>
    </xf>
    <xf numFmtId="0" fontId="2" fillId="4" borderId="3" xfId="60" applyFont="1" applyFill="1" applyBorder="1" applyAlignment="1">
      <alignment horizontal="center"/>
    </xf>
    <xf numFmtId="0" fontId="2" fillId="5" borderId="3" xfId="60" applyFont="1" applyFill="1" applyBorder="1" applyAlignment="1">
      <alignment horizontal="center"/>
    </xf>
    <xf numFmtId="0" fontId="2" fillId="6" borderId="3" xfId="60" applyFont="1" applyFill="1" applyBorder="1" applyAlignment="1">
      <alignment horizontal="center"/>
    </xf>
    <xf numFmtId="0" fontId="2" fillId="7" borderId="3" xfId="60" applyFont="1" applyFill="1" applyBorder="1" applyAlignment="1">
      <alignment horizontal="center"/>
    </xf>
    <xf numFmtId="0" fontId="1" fillId="8" borderId="0" xfId="0" applyFont="1" applyFill="1" applyProtection="1">
      <alignment vertical="center"/>
    </xf>
    <xf numFmtId="0" fontId="1" fillId="0" borderId="0" xfId="0" applyFont="1" applyProtection="1">
      <alignment vertical="center"/>
    </xf>
    <xf numFmtId="0" fontId="1" fillId="9" borderId="4" xfId="0" applyFont="1" applyFill="1" applyBorder="1" applyProtection="1">
      <alignment vertical="center"/>
    </xf>
    <xf numFmtId="0" fontId="1" fillId="8" borderId="4" xfId="0" applyFont="1" applyFill="1" applyBorder="1" applyProtection="1">
      <alignment vertical="center"/>
    </xf>
    <xf numFmtId="0" fontId="10" fillId="9" borderId="4" xfId="0" applyFont="1" applyFill="1" applyBorder="1" applyAlignment="1" applyProtection="1">
      <alignment horizontal="left" vertical="center"/>
    </xf>
    <xf numFmtId="0" fontId="1" fillId="9" borderId="5" xfId="0" applyFont="1" applyFill="1" applyBorder="1" applyProtection="1">
      <alignment vertical="center"/>
    </xf>
    <xf numFmtId="0" fontId="11" fillId="0" borderId="0" xfId="0" applyFont="1" applyProtection="1">
      <alignment vertical="center"/>
    </xf>
    <xf numFmtId="0" fontId="1" fillId="0" borderId="4" xfId="0" applyFont="1" applyBorder="1" applyProtection="1">
      <alignment vertical="center"/>
    </xf>
    <xf numFmtId="0" fontId="1" fillId="0" borderId="0" xfId="0" applyFont="1" applyFill="1" applyProtection="1">
      <alignment vertical="center"/>
    </xf>
    <xf numFmtId="0" fontId="12" fillId="0" borderId="0" xfId="0" applyFont="1" applyFill="1" applyAlignment="1" applyProtection="1">
      <alignment horizontal="right"/>
    </xf>
    <xf numFmtId="14" fontId="13" fillId="0" borderId="6" xfId="0" applyNumberFormat="1" applyFont="1" applyFill="1" applyBorder="1" applyAlignment="1" applyProtection="1">
      <alignment horizontal="center" vertical="center"/>
    </xf>
    <xf numFmtId="0" fontId="1" fillId="0" borderId="0" xfId="0" applyFont="1" applyFill="1" applyBorder="1" applyProtection="1">
      <alignment vertical="center"/>
    </xf>
    <xf numFmtId="0" fontId="14" fillId="0" borderId="0" xfId="0" applyFont="1" applyFill="1" applyBorder="1" applyAlignment="1" applyProtection="1">
      <alignment horizontal="left" vertical="center" indent="1"/>
    </xf>
    <xf numFmtId="0" fontId="1" fillId="0" borderId="0" xfId="0" applyFont="1" applyFill="1" applyBorder="1" applyAlignment="1" applyProtection="1">
      <alignment horizontal="left" vertical="center" indent="1"/>
    </xf>
    <xf numFmtId="14" fontId="1" fillId="0" borderId="0" xfId="0" applyNumberFormat="1" applyFont="1" applyFill="1" applyBorder="1" applyAlignment="1" applyProtection="1">
      <alignment horizontal="left" vertical="center" indent="1"/>
    </xf>
    <xf numFmtId="0" fontId="1" fillId="0" borderId="0" xfId="0" applyNumberFormat="1" applyFont="1" applyFill="1" applyBorder="1" applyProtection="1">
      <alignment vertical="center"/>
    </xf>
    <xf numFmtId="0" fontId="15" fillId="10" borderId="0" xfId="59" applyFont="1">
      <alignment vertical="center"/>
    </xf>
    <xf numFmtId="0" fontId="15" fillId="9" borderId="0" xfId="59" applyFont="1" applyFill="1">
      <alignment vertical="center"/>
    </xf>
    <xf numFmtId="0" fontId="16" fillId="9" borderId="0" xfId="58" applyFont="1" applyAlignment="1"/>
    <xf numFmtId="0" fontId="17" fillId="9" borderId="0" xfId="10" applyFont="1" applyAlignment="1">
      <alignment vertical="center"/>
    </xf>
    <xf numFmtId="14" fontId="15" fillId="10" borderId="0" xfId="59" applyNumberFormat="1" applyFont="1">
      <alignment vertical="center"/>
    </xf>
    <xf numFmtId="0" fontId="18" fillId="9" borderId="7" xfId="37" applyFont="1" applyFill="1" applyBorder="1" applyAlignment="1">
      <alignment horizontal="left" vertical="center" indent="1"/>
    </xf>
    <xf numFmtId="0" fontId="15" fillId="9" borderId="8" xfId="59" applyFont="1" applyFill="1" applyBorder="1">
      <alignment vertical="center"/>
    </xf>
    <xf numFmtId="0" fontId="15" fillId="9" borderId="9" xfId="59" applyFont="1" applyFill="1" applyBorder="1">
      <alignment vertical="center"/>
    </xf>
    <xf numFmtId="0" fontId="15" fillId="10" borderId="0" xfId="59" applyFont="1" applyAlignment="1">
      <alignment horizontal="left" vertical="center" indent="2"/>
    </xf>
    <xf numFmtId="0" fontId="15" fillId="10" borderId="0" xfId="59" applyFont="1" applyAlignment="1">
      <alignment horizontal="center" vertical="center"/>
    </xf>
    <xf numFmtId="49" fontId="15" fillId="10" borderId="0" xfId="59" applyNumberFormat="1" applyFont="1" applyAlignment="1">
      <alignment horizontal="left" vertical="center" indent="2"/>
    </xf>
    <xf numFmtId="0" fontId="15" fillId="10" borderId="0" xfId="59" applyNumberFormat="1" applyFont="1">
      <alignment vertical="center"/>
    </xf>
    <xf numFmtId="0" fontId="19" fillId="10" borderId="0" xfId="59" applyFont="1">
      <alignment vertical="center"/>
    </xf>
    <xf numFmtId="0" fontId="15" fillId="10" borderId="0" xfId="59" applyNumberFormat="1" applyFont="1" applyAlignment="1">
      <alignment horizontal="center" vertical="center"/>
    </xf>
    <xf numFmtId="0" fontId="15" fillId="10" borderId="0" xfId="59" applyFont="1" applyAlignment="1">
      <alignment horizontal="center"/>
    </xf>
    <xf numFmtId="0" fontId="15" fillId="10" borderId="0" xfId="59" applyFont="1" applyAlignment="1">
      <alignment horizontal="left"/>
    </xf>
  </cellXfs>
  <cellStyles count="6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Percent Complete" xfId="6"/>
    <cellStyle name="40% - 强调文字颜色 3" xfId="7" builtinId="39"/>
    <cellStyle name="差" xfId="8" builtinId="27"/>
    <cellStyle name="千位分隔" xfId="9" builtinId="3"/>
    <cellStyle name="标题 5" xfId="10"/>
    <cellStyle name="60% - 强调文字颜色 3" xfId="11" builtinId="40"/>
    <cellStyle name="超链接" xfId="12" builtinId="8"/>
    <cellStyle name="Label" xfId="13"/>
    <cellStyle name="百分比" xfId="14" builtinId="5"/>
    <cellStyle name="已访问的超链接" xfId="15" builtinId="9"/>
    <cellStyle name="注释" xfId="16" builtinId="10"/>
    <cellStyle name="60% - 强调文字颜色 2" xfId="17" builtinId="36"/>
    <cellStyle name="标题 4" xfId="18" builtinId="19"/>
    <cellStyle name="警告文本" xfId="19" builtinId="11"/>
    <cellStyle name="标题" xfId="20" builtinId="15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标题 1 3" xfId="30"/>
    <cellStyle name="20% - 强调文字颜色 6" xfId="31" builtinId="50"/>
    <cellStyle name="强调文字颜色 2" xfId="32" builtinId="33"/>
    <cellStyle name="链接单元格" xfId="33" builtinId="24"/>
    <cellStyle name="汇总" xfId="34" builtinId="25"/>
    <cellStyle name="好" xfId="35" builtinId="26"/>
    <cellStyle name="适中" xfId="36" builtinId="28"/>
    <cellStyle name="标题 1 2" xfId="37"/>
    <cellStyle name="20% - 强调文字颜色 5" xfId="38" builtinId="46"/>
    <cellStyle name="强调文字颜色 1" xfId="39" builtinId="29"/>
    <cellStyle name="20% - 强调文字颜色 1" xfId="40" builtinId="30"/>
    <cellStyle name="40% - 强调文字颜色 1" xfId="41" builtinId="31"/>
    <cellStyle name="20% - 强调文字颜色 2" xfId="42" builtinId="34"/>
    <cellStyle name="40% - 强调文字颜色 2" xfId="43" builtinId="35"/>
    <cellStyle name="Period Highlight Control" xfId="44"/>
    <cellStyle name="强调文字颜色 3" xfId="45" builtinId="37"/>
    <cellStyle name="强调文字颜色 4" xfId="46" builtinId="41"/>
    <cellStyle name="20% - 强调文字颜色 4" xfId="47" builtinId="42"/>
    <cellStyle name="40% - 强调文字颜色 4" xfId="48" builtinId="43"/>
    <cellStyle name="强调文字颜色 5" xfId="49" builtinId="45"/>
    <cellStyle name="40% - 强调文字颜色 5" xfId="50" builtinId="47"/>
    <cellStyle name="60% - 强调文字颜色 5" xfId="51" builtinId="48"/>
    <cellStyle name="Project Headers" xfId="52"/>
    <cellStyle name="强调文字颜色 6" xfId="53" builtinId="49"/>
    <cellStyle name="40% - 强调文字颜色 6" xfId="54" builtinId="51"/>
    <cellStyle name="60% - 强调文字颜色 6" xfId="55" builtinId="52"/>
    <cellStyle name="Activity" xfId="56"/>
    <cellStyle name="Period Headers" xfId="57"/>
    <cellStyle name="标题 2 2" xfId="58"/>
    <cellStyle name="常规 2" xfId="59"/>
    <cellStyle name="常规 3" xfId="60"/>
  </cellStyles>
  <dxfs count="25">
    <dxf>
      <font>
        <name val="Microsoft YaHei UI"/>
        <scheme val="none"/>
        <strike val="0"/>
        <u val="none"/>
      </font>
      <numFmt numFmtId="49" formatCode="@"/>
      <alignment horizontal="left" vertical="center" indent="2"/>
    </dxf>
    <dxf>
      <font>
        <name val="Microsoft YaHei UI"/>
        <scheme val="none"/>
        <strike val="0"/>
        <u val="none"/>
      </font>
      <alignment horizontal="left" vertical="center" indent="2"/>
    </dxf>
    <dxf>
      <font>
        <name val="Microsoft YaHei UI"/>
        <scheme val="none"/>
        <strike val="0"/>
        <u val="none"/>
      </font>
      <alignment horizontal="center" vertical="center"/>
    </dxf>
    <dxf>
      <font>
        <name val="Microsoft YaHei UI"/>
        <scheme val="none"/>
        <strike val="0"/>
        <u val="none"/>
      </font>
    </dxf>
    <dxf>
      <font>
        <name val="Microsoft YaHei UI"/>
        <scheme val="none"/>
        <strike val="0"/>
        <u val="none"/>
      </font>
    </dxf>
    <dxf>
      <font>
        <name val="Microsoft YaHei UI"/>
        <scheme val="none"/>
        <strike val="0"/>
        <u val="none"/>
      </font>
      <alignment horizontal="left" vertical="center" indent="1"/>
    </dxf>
    <dxf>
      <font>
        <name val="Microsoft YaHei UI"/>
        <scheme val="none"/>
        <strike val="0"/>
        <u val="none"/>
      </font>
      <numFmt numFmtId="178" formatCode="mm/dd/yyyy"/>
      <alignment horizontal="left" vertical="center" indent="1"/>
    </dxf>
    <dxf>
      <font>
        <name val="Microsoft YaHei UI"/>
        <scheme val="none"/>
        <strike val="0"/>
        <u val="none"/>
      </font>
      <numFmt numFmtId="179" formatCode="mm/dd/yyyy"/>
      <alignment horizontal="left" vertical="center" indent="1"/>
    </dxf>
    <dxf>
      <font>
        <name val="Microsoft YaHei UI"/>
        <scheme val="none"/>
        <strike val="0"/>
        <u val="none"/>
      </font>
      <alignment horizontal="left" vertical="center" indent="1"/>
    </dxf>
    <dxf>
      <fill>
        <patternFill patternType="solid">
          <bgColor theme="9" tint="0.599963377788629"/>
        </patternFill>
      </fill>
      <border>
        <left style="thin">
          <color theme="9" tint="-0.249946592608417"/>
        </left>
        <right style="thin">
          <color theme="9" tint="-0.249946592608417"/>
        </right>
        <bottom style="thin">
          <color theme="7"/>
        </bottom>
      </border>
    </dxf>
    <dxf>
      <border>
        <top style="thin">
          <color theme="7"/>
        </top>
      </border>
    </dxf>
    <dxf>
      <fill>
        <patternFill patternType="solid">
          <bgColor theme="7"/>
        </patternFill>
      </fill>
      <border>
        <bottom style="thin">
          <color theme="0"/>
        </bottom>
      </border>
    </dxf>
    <dxf>
      <fill>
        <patternFill patternType="solid">
          <bgColor theme="9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9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9"/>
        </patternFill>
      </fill>
      <border>
        <bottom style="thin">
          <color theme="0"/>
        </bottom>
      </border>
    </dxf>
    <dxf>
      <fill>
        <patternFill patternType="lightUp">
          <fgColor theme="7"/>
        </patternFill>
      </fill>
      <border>
        <bottom style="thin">
          <color theme="0"/>
        </bottom>
      </border>
    </dxf>
    <dxf>
      <fill>
        <patternFill patternType="solid">
          <bgColor theme="9" tint="0.599963377788629"/>
        </patternFill>
      </fill>
      <border>
        <left style="thin">
          <color theme="9" tint="-0.249946592608417"/>
        </left>
        <right style="thin">
          <color theme="9" tint="-0.249946592608417"/>
        </right>
        <bottom style="thin">
          <color theme="9" tint="0.599963377788629"/>
        </bottom>
      </border>
    </dxf>
    <dxf>
      <fill>
        <patternFill patternType="solid">
          <bgColor theme="0" tint="-0.0499893185216834"/>
        </patternFill>
      </fill>
      <border>
        <bottom style="thin">
          <color theme="0"/>
        </bottom>
      </border>
    </dxf>
    <dxf>
      <fill>
        <patternFill patternType="solid">
          <bgColor theme="0"/>
        </patternFill>
      </fill>
      <border>
        <bottom style="thin">
          <color theme="0"/>
        </bottom>
      </border>
    </dxf>
    <dxf>
      <font>
        <color theme="3"/>
      </font>
      <fill>
        <patternFill patternType="solid">
          <bgColor theme="2"/>
        </patternFill>
      </fill>
    </dxf>
    <dxf>
      <font>
        <color theme="3"/>
      </font>
    </dxf>
    <dxf>
      <font>
        <color theme="0"/>
      </font>
      <fill>
        <patternFill patternType="solid">
          <fgColor theme="4"/>
          <bgColor theme="3"/>
        </patternFill>
      </fill>
      <border>
        <left/>
        <right/>
        <top/>
        <bottom/>
        <vertical/>
        <horizontal/>
      </border>
    </dxf>
    <dxf>
      <font>
        <color theme="1"/>
      </font>
      <border>
        <left/>
        <right/>
        <top/>
        <bottom/>
        <vertical style="thin">
          <color theme="3" tint="0.599963377788629"/>
        </vertical>
        <horizontal/>
      </border>
    </dxf>
    <dxf>
      <font>
        <b val="1"/>
        <i val="0"/>
        <color theme="5"/>
      </font>
      <border>
        <bottom style="medium">
          <color theme="1" tint="0.499984740745262"/>
        </bottom>
      </border>
    </dxf>
    <dxf>
      <fill>
        <patternFill patternType="solid">
          <bgColor theme="2"/>
        </patternFill>
      </fill>
      <border>
        <left style="thick">
          <color theme="3"/>
        </left>
        <right style="thick">
          <color theme="3"/>
        </right>
        <top style="thick">
          <color theme="3"/>
        </top>
        <bottom style="thick">
          <color theme="3"/>
        </bottom>
        <horizontal style="thin">
          <color theme="2" tint="-0.0999481185338908"/>
        </horizontal>
      </border>
    </dxf>
  </dxfs>
  <tableStyles count="2" defaultTableStyle="TableStyleMedium2" defaultPivotStyle="PivotStyleLight8">
    <tableStyle name="Project Timeline" pivot="0" count="4">
      <tableStyleElement type="wholeTable" dxfId="22"/>
      <tableStyleElement type="headerRow" dxfId="21"/>
      <tableStyleElement type="firstRowStripe" dxfId="20"/>
      <tableStyleElement type="secondRowStripe" dxfId="19"/>
    </tableStyle>
    <tableStyle name="Project Timeline 2" pivot="0" count="2">
      <tableStyleElement type="wholeTable" dxfId="24"/>
      <tableStyleElement type="headerRow" dxfId="23"/>
    </tableStyle>
  </tableStyles>
  <colors>
    <mruColors>
      <color rgb="00CCFFCC"/>
      <color rgb="00D1CBE1"/>
      <color rgb="00FED9CD"/>
      <color rgb="00FF5757"/>
      <color rgb="00FAEBD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643993396585144"/>
          <c:y val="0.039426523297491"/>
          <c:w val="0.877744358810272"/>
          <c:h val="0.921146953405018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'项目日程表 1'!$D$19</c:f>
              <c:strCache>
                <c:ptCount val="1"/>
                <c:pt idx="0">
                  <c:v>位置</c:v>
                </c:pt>
              </c:strCache>
            </c:strRef>
          </c:tx>
          <c:spPr>
            <a:noFill/>
          </c:spPr>
          <c:invertIfNegative val="0"/>
          <c:dLbls>
            <c:dLbl>
              <c:idx val="0"/>
              <c:layout>
                <c:manualLayout>
                  <c:x val="-1.23463193537377e-17"/>
                  <c:y val="-4.10688206710322e-18"/>
                </c:manualLayout>
              </c:layout>
              <c:spPr>
                <a:solidFill>
                  <a:schemeClr val="bg2"/>
                </a:solidFill>
                <a:ln>
                  <a:noFill/>
                </a:ln>
                <a:effectLst/>
              </c:spPr>
              <c:txPr>
                <a:bodyPr rot="0" spcFirstLastPara="0" vertOverflow="overflow" vert="horz" wrap="square" lIns="38100" tIns="19050" rIns="38100" bIns="19050" anchor="ctr" anchorCtr="1"/>
                <a:lstStyle/>
                <a:p>
                  <a:pPr>
                    <a:defRPr lang="zh-CN" sz="900" b="0" i="0" u="none" strike="noStrike" kern="1200" cap="all" spc="10" baseline="0">
                      <a:solidFill>
                        <a:schemeClr val="accent2"/>
                      </a:solidFill>
                      <a:latin typeface="Microsoft YaHei UI" panose="020B0503020204020204" pitchFamily="34" charset="-122"/>
                      <a:ea typeface="Microsoft YaHei UI" panose="020B0503020204020204" pitchFamily="34" charset="-122"/>
                      <a:cs typeface="+mn-cs"/>
                    </a:defRPr>
                  </a:pPr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206097854823"/>
                      <c:h val="0.0478316823300313"/>
                    </c:manualLayout>
                  </c15:layout>
                </c:ext>
              </c:extLst>
            </c:dLbl>
            <c:dLbl>
              <c:idx val="1"/>
              <c:layout>
                <c:manualLayout>
                  <c:x val="-2.19490121844226e-17"/>
                  <c:y val="-4.10688206710322e-18"/>
                </c:manualLayout>
              </c:layout>
              <c:spPr>
                <a:solidFill>
                  <a:schemeClr val="bg2"/>
                </a:solidFill>
                <a:ln>
                  <a:noFill/>
                </a:ln>
                <a:effectLst/>
              </c:spPr>
              <c:txPr>
                <a:bodyPr rot="0" spcFirstLastPara="0" vertOverflow="overflow" vert="horz" wrap="square" lIns="38100" tIns="19050" rIns="38100" bIns="19050" anchor="ctr" anchorCtr="1"/>
                <a:lstStyle/>
                <a:p>
                  <a:pPr>
                    <a:defRPr lang="zh-CN" sz="900" b="0" i="0" u="none" strike="noStrike" kern="1200" cap="all" spc="10" baseline="0">
                      <a:solidFill>
                        <a:schemeClr val="accent2"/>
                      </a:solidFill>
                      <a:latin typeface="Microsoft YaHei UI" panose="020B0503020204020204" pitchFamily="34" charset="-122"/>
                      <a:ea typeface="Microsoft YaHei UI" panose="020B0503020204020204" pitchFamily="34" charset="-122"/>
                      <a:cs typeface="+mn-cs"/>
                    </a:defRPr>
                  </a:pPr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206097854823"/>
                      <c:h val="0.0478316823300313"/>
                    </c:manualLayout>
                  </c15:layout>
                </c:ext>
              </c:extLst>
            </c:dLbl>
            <c:dLbl>
              <c:idx val="2"/>
              <c:layout>
                <c:manualLayout>
                  <c:x val="-2.19490121844226e-17"/>
                  <c:y val="4.10688206710322e-18"/>
                </c:manualLayout>
              </c:layout>
              <c:spPr>
                <a:solidFill>
                  <a:schemeClr val="bg2"/>
                </a:solidFill>
                <a:ln>
                  <a:noFill/>
                </a:ln>
                <a:effectLst/>
              </c:spPr>
              <c:txPr>
                <a:bodyPr rot="0" spcFirstLastPara="0" vertOverflow="overflow" vert="horz" wrap="square" lIns="38100" tIns="19050" rIns="38100" bIns="19050" anchor="ctr" anchorCtr="1"/>
                <a:lstStyle/>
                <a:p>
                  <a:pPr>
                    <a:defRPr lang="zh-CN" sz="900" b="0" i="0" u="none" strike="noStrike" kern="1200" cap="all" spc="10" baseline="0">
                      <a:solidFill>
                        <a:schemeClr val="accent2"/>
                      </a:solidFill>
                      <a:latin typeface="Microsoft YaHei UI" panose="020B0503020204020204" pitchFamily="34" charset="-122"/>
                      <a:ea typeface="Microsoft YaHei UI" panose="020B0503020204020204" pitchFamily="34" charset="-122"/>
                      <a:cs typeface="+mn-cs"/>
                    </a:defRPr>
                  </a:pPr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206097854823"/>
                      <c:h val="0.0478316823300313"/>
                    </c:manualLayout>
                  </c15:layout>
                </c:ext>
              </c:extLst>
            </c:dLbl>
            <c:dLbl>
              <c:idx val="3"/>
              <c:layout>
                <c:manualLayout>
                  <c:x val="-1.09745060922113e-17"/>
                  <c:y val="-4.10688206710322e-18"/>
                </c:manualLayout>
              </c:layout>
              <c:spPr>
                <a:solidFill>
                  <a:schemeClr val="bg2"/>
                </a:solidFill>
                <a:ln>
                  <a:noFill/>
                </a:ln>
                <a:effectLst/>
              </c:spPr>
              <c:txPr>
                <a:bodyPr rot="0" spcFirstLastPara="0" vertOverflow="overflow" vert="horz" wrap="square" lIns="38100" tIns="19050" rIns="38100" bIns="19050" anchor="ctr" anchorCtr="1"/>
                <a:lstStyle/>
                <a:p>
                  <a:pPr>
                    <a:defRPr lang="zh-CN" sz="900" b="0" i="0" u="none" strike="noStrike" kern="1200" cap="all" spc="10" baseline="0">
                      <a:solidFill>
                        <a:schemeClr val="accent2"/>
                      </a:solidFill>
                      <a:latin typeface="Microsoft YaHei UI" panose="020B0503020204020204" pitchFamily="34" charset="-122"/>
                      <a:ea typeface="Microsoft YaHei UI" panose="020B0503020204020204" pitchFamily="34" charset="-122"/>
                      <a:cs typeface="+mn-cs"/>
                    </a:defRPr>
                  </a:pPr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206097854823"/>
                      <c:h val="0.0478316823300313"/>
                    </c:manualLayout>
                  </c15:layout>
                </c:ext>
              </c:extLst>
            </c:dLbl>
            <c:dLbl>
              <c:idx val="4"/>
              <c:layout>
                <c:manualLayout>
                  <c:x val="-1.09745060922113e-17"/>
                  <c:y val="4.10688206710322e-18"/>
                </c:manualLayout>
              </c:layout>
              <c:spPr>
                <a:solidFill>
                  <a:schemeClr val="bg2"/>
                </a:solidFill>
                <a:ln>
                  <a:noFill/>
                </a:ln>
                <a:effectLst/>
              </c:spPr>
              <c:txPr>
                <a:bodyPr rot="0" spcFirstLastPara="0" vertOverflow="overflow" vert="horz" wrap="square" lIns="38100" tIns="19050" rIns="38100" bIns="19050" anchor="ctr" anchorCtr="1"/>
                <a:lstStyle/>
                <a:p>
                  <a:pPr>
                    <a:defRPr lang="zh-CN" sz="900" b="0" i="0" u="none" strike="noStrike" kern="1200" cap="all" spc="10" baseline="0">
                      <a:solidFill>
                        <a:schemeClr val="accent2"/>
                      </a:solidFill>
                      <a:latin typeface="Microsoft YaHei UI" panose="020B0503020204020204" pitchFamily="34" charset="-122"/>
                      <a:ea typeface="Microsoft YaHei UI" panose="020B0503020204020204" pitchFamily="34" charset="-122"/>
                      <a:cs typeface="+mn-cs"/>
                    </a:defRPr>
                  </a:pPr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206097854823"/>
                      <c:h val="0.0478316823300313"/>
                    </c:manualLayout>
                  </c15:layout>
                </c:ext>
              </c:extLst>
            </c:dLbl>
            <c:dLbl>
              <c:idx val="5"/>
              <c:layout>
                <c:manualLayout>
                  <c:x val="-1.09745060922113e-17"/>
                  <c:y val="-4.10688206710322e-18"/>
                </c:manualLayout>
              </c:layout>
              <c:spPr>
                <a:solidFill>
                  <a:schemeClr val="bg2"/>
                </a:solidFill>
                <a:ln>
                  <a:noFill/>
                </a:ln>
                <a:effectLst/>
              </c:spPr>
              <c:txPr>
                <a:bodyPr rot="0" spcFirstLastPara="0" vertOverflow="overflow" vert="horz" wrap="square" lIns="38100" tIns="19050" rIns="38100" bIns="19050" anchor="ctr" anchorCtr="1"/>
                <a:lstStyle/>
                <a:p>
                  <a:pPr>
                    <a:defRPr lang="zh-CN" sz="900" b="0" i="0" u="none" strike="noStrike" kern="1200" cap="all" spc="10" baseline="0">
                      <a:solidFill>
                        <a:schemeClr val="accent2"/>
                      </a:solidFill>
                      <a:latin typeface="Microsoft YaHei UI" panose="020B0503020204020204" pitchFamily="34" charset="-122"/>
                      <a:ea typeface="Microsoft YaHei UI" panose="020B0503020204020204" pitchFamily="34" charset="-122"/>
                      <a:cs typeface="+mn-cs"/>
                    </a:defRPr>
                  </a:pPr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206097854823"/>
                      <c:h val="0.0478316823300313"/>
                    </c:manualLayout>
                  </c15:layout>
                </c:ext>
              </c:extLst>
            </c:dLbl>
            <c:dLbl>
              <c:idx val="6"/>
              <c:layout>
                <c:manualLayout>
                  <c:x val="-1.09745060922113e-17"/>
                  <c:y val="4.10688206710322e-18"/>
                </c:manualLayout>
              </c:layout>
              <c:spPr>
                <a:solidFill>
                  <a:schemeClr val="bg2"/>
                </a:solidFill>
                <a:ln>
                  <a:noFill/>
                </a:ln>
                <a:effectLst/>
              </c:spPr>
              <c:txPr>
                <a:bodyPr rot="0" spcFirstLastPara="0" vertOverflow="overflow" vert="horz" wrap="square" lIns="38100" tIns="19050" rIns="38100" bIns="19050" anchor="ctr" anchorCtr="1"/>
                <a:lstStyle/>
                <a:p>
                  <a:pPr>
                    <a:defRPr lang="zh-CN" sz="900" b="0" i="0" u="none" strike="noStrike" kern="1200" cap="all" spc="10" baseline="0">
                      <a:solidFill>
                        <a:schemeClr val="accent2"/>
                      </a:solidFill>
                      <a:latin typeface="Microsoft YaHei UI" panose="020B0503020204020204" pitchFamily="34" charset="-122"/>
                      <a:ea typeface="Microsoft YaHei UI" panose="020B0503020204020204" pitchFamily="34" charset="-122"/>
                      <a:cs typeface="+mn-cs"/>
                    </a:defRPr>
                  </a:pPr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206097854823"/>
                      <c:h val="0.0478316823300313"/>
                    </c:manualLayout>
                  </c15:layout>
                </c:ext>
              </c:extLst>
            </c:dLbl>
            <c:dLbl>
              <c:idx val="7"/>
              <c:layout>
                <c:manualLayout>
                  <c:x val="-1.09745060922113e-17"/>
                  <c:y val="-4.10688206710322e-18"/>
                </c:manualLayout>
              </c:layout>
              <c:spPr>
                <a:solidFill>
                  <a:schemeClr val="bg2"/>
                </a:solidFill>
                <a:ln>
                  <a:noFill/>
                </a:ln>
                <a:effectLst/>
              </c:spPr>
              <c:txPr>
                <a:bodyPr rot="0" spcFirstLastPara="0" vertOverflow="overflow" vert="horz" wrap="square" lIns="38100" tIns="19050" rIns="38100" bIns="19050" anchor="ctr" anchorCtr="1"/>
                <a:lstStyle/>
                <a:p>
                  <a:pPr>
                    <a:defRPr lang="zh-CN" sz="900" b="0" i="0" u="none" strike="noStrike" kern="1200" cap="all" spc="10" baseline="0">
                      <a:solidFill>
                        <a:schemeClr val="accent2"/>
                      </a:solidFill>
                      <a:latin typeface="Microsoft YaHei UI" panose="020B0503020204020204" pitchFamily="34" charset="-122"/>
                      <a:ea typeface="Microsoft YaHei UI" panose="020B0503020204020204" pitchFamily="34" charset="-122"/>
                      <a:cs typeface="+mn-cs"/>
                    </a:defRPr>
                  </a:pPr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206097854823"/>
                      <c:h val="0.0478316823300313"/>
                    </c:manualLayout>
                  </c15:layout>
                </c:ext>
              </c:extLst>
            </c:dLbl>
            <c:dLbl>
              <c:idx val="8"/>
              <c:layout>
                <c:manualLayout>
                  <c:x val="-1.09745060922113e-17"/>
                  <c:y val="4.10688206710322e-18"/>
                </c:manualLayout>
              </c:layout>
              <c:spPr>
                <a:solidFill>
                  <a:schemeClr val="bg2"/>
                </a:solidFill>
                <a:ln>
                  <a:noFill/>
                </a:ln>
                <a:effectLst/>
              </c:spPr>
              <c:txPr>
                <a:bodyPr rot="0" spcFirstLastPara="0" vertOverflow="overflow" vert="horz" wrap="square" lIns="38100" tIns="19050" rIns="38100" bIns="19050" anchor="ctr" anchorCtr="1"/>
                <a:lstStyle/>
                <a:p>
                  <a:pPr>
                    <a:defRPr lang="zh-CN" sz="900" b="0" i="0" u="none" strike="noStrike" kern="1200" cap="all" spc="10" baseline="0">
                      <a:solidFill>
                        <a:schemeClr val="accent2"/>
                      </a:solidFill>
                      <a:latin typeface="Microsoft YaHei UI" panose="020B0503020204020204" pitchFamily="34" charset="-122"/>
                      <a:ea typeface="Microsoft YaHei UI" panose="020B0503020204020204" pitchFamily="34" charset="-122"/>
                      <a:cs typeface="+mn-cs"/>
                    </a:defRPr>
                  </a:pPr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206097854823"/>
                      <c:h val="0.0478316823300313"/>
                    </c:manualLayout>
                  </c15:layout>
                </c:ext>
              </c:extLst>
            </c:dLbl>
            <c:dLbl>
              <c:idx val="9"/>
              <c:layout>
                <c:manualLayout>
                  <c:x val="-1.09745060922113e-17"/>
                  <c:y val="-4.10688206710322e-18"/>
                </c:manualLayout>
              </c:layout>
              <c:spPr>
                <a:solidFill>
                  <a:schemeClr val="bg2"/>
                </a:solidFill>
                <a:ln>
                  <a:noFill/>
                </a:ln>
                <a:effectLst/>
              </c:spPr>
              <c:txPr>
                <a:bodyPr rot="0" spcFirstLastPara="0" vertOverflow="overflow" vert="horz" wrap="square" lIns="38100" tIns="19050" rIns="38100" bIns="19050" anchor="ctr" anchorCtr="1"/>
                <a:lstStyle/>
                <a:p>
                  <a:pPr>
                    <a:defRPr lang="zh-CN" sz="900" b="0" i="0" u="none" strike="noStrike" kern="1200" cap="all" spc="10" baseline="0">
                      <a:solidFill>
                        <a:schemeClr val="accent2"/>
                      </a:solidFill>
                      <a:latin typeface="Microsoft YaHei UI" panose="020B0503020204020204" pitchFamily="34" charset="-122"/>
                      <a:ea typeface="Microsoft YaHei UI" panose="020B0503020204020204" pitchFamily="34" charset="-122"/>
                      <a:cs typeface="+mn-cs"/>
                    </a:defRPr>
                  </a:pPr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206097854823"/>
                      <c:h val="0.0478316823300313"/>
                    </c:manualLayout>
                  </c15:layout>
                </c:ext>
              </c:extLst>
            </c:dLbl>
            <c:dLbl>
              <c:idx val="10"/>
              <c:layout>
                <c:manualLayout>
                  <c:x val="-1.86566603567592e-16"/>
                  <c:y val="4.10688206710322e-18"/>
                </c:manualLayout>
              </c:layout>
              <c:spPr>
                <a:solidFill>
                  <a:schemeClr val="bg2"/>
                </a:solidFill>
                <a:ln>
                  <a:noFill/>
                </a:ln>
                <a:effectLst/>
              </c:spPr>
              <c:txPr>
                <a:bodyPr rot="0" spcFirstLastPara="0" vertOverflow="overflow" vert="horz" wrap="square" lIns="38100" tIns="19050" rIns="38100" bIns="19050" anchor="ctr" anchorCtr="1"/>
                <a:lstStyle/>
                <a:p>
                  <a:pPr>
                    <a:defRPr lang="zh-CN" sz="900" b="0" i="0" u="none" strike="noStrike" kern="1200" cap="all" spc="10" baseline="0">
                      <a:solidFill>
                        <a:schemeClr val="accent2"/>
                      </a:solidFill>
                      <a:latin typeface="Microsoft YaHei UI" panose="020B0503020204020204" pitchFamily="34" charset="-122"/>
                      <a:ea typeface="Microsoft YaHei UI" panose="020B0503020204020204" pitchFamily="34" charset="-122"/>
                      <a:cs typeface="+mn-cs"/>
                    </a:defRPr>
                  </a:pPr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206097854823"/>
                      <c:h val="0.0478316823300313"/>
                    </c:manualLayout>
                  </c15:layout>
                </c:ext>
              </c:extLst>
            </c:dLbl>
            <c:dLbl>
              <c:idx val="11"/>
              <c:layout>
                <c:manualLayout>
                  <c:x val="-1.09745060922113e-17"/>
                  <c:y val="-4.10688206710322e-18"/>
                </c:manualLayout>
              </c:layout>
              <c:spPr>
                <a:solidFill>
                  <a:schemeClr val="bg2"/>
                </a:solidFill>
                <a:ln>
                  <a:noFill/>
                </a:ln>
                <a:effectLst/>
              </c:spPr>
              <c:txPr>
                <a:bodyPr rot="0" spcFirstLastPara="0" vertOverflow="overflow" vert="horz" wrap="square" lIns="38100" tIns="19050" rIns="38100" bIns="19050" anchor="ctr" anchorCtr="1"/>
                <a:lstStyle/>
                <a:p>
                  <a:pPr>
                    <a:defRPr lang="zh-CN" sz="900" b="0" i="0" u="none" strike="noStrike" kern="1200" cap="all" spc="10" baseline="0">
                      <a:solidFill>
                        <a:schemeClr val="accent2"/>
                      </a:solidFill>
                      <a:latin typeface="Microsoft YaHei UI" panose="020B0503020204020204" pitchFamily="34" charset="-122"/>
                      <a:ea typeface="Microsoft YaHei UI" panose="020B0503020204020204" pitchFamily="34" charset="-122"/>
                      <a:cs typeface="+mn-cs"/>
                    </a:defRPr>
                  </a:pPr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206097854823"/>
                      <c:h val="0.0478316823300313"/>
                    </c:manualLayout>
                  </c15:layout>
                </c:ext>
              </c:extLst>
            </c:dLbl>
            <c:dLbl>
              <c:idx val="12"/>
              <c:layout/>
              <c:numFmt formatCode="General" sourceLinked="1"/>
              <c:spPr>
                <a:solidFill>
                  <a:schemeClr val="bg2"/>
                </a:solidFill>
                <a:ln>
                  <a:noFill/>
                </a:ln>
                <a:effectLst/>
              </c:spPr>
              <c:txPr>
                <a:bodyPr rot="0" spcFirstLastPara="0" vertOverflow="overflow" vert="horz" wrap="square" lIns="38100" tIns="19050" rIns="38100" bIns="19050" anchor="ctr" anchorCtr="1"/>
                <a:lstStyle/>
                <a:p>
                  <a:pPr>
                    <a:defRPr lang="zh-CN" sz="900" b="0" i="0" u="none" strike="noStrike" kern="1200" cap="all" spc="10" baseline="0">
                      <a:solidFill>
                        <a:schemeClr val="accent2"/>
                      </a:solidFill>
                      <a:latin typeface="Microsoft YaHei UI" panose="020B0503020204020204" pitchFamily="34" charset="-122"/>
                      <a:ea typeface="Microsoft YaHei UI" panose="020B0503020204020204" pitchFamily="34" charset="-122"/>
                      <a:cs typeface="+mn-cs"/>
                    </a:defRPr>
                  </a:pPr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solidFill>
                <a:schemeClr val="bg2"/>
              </a:solidFill>
              <a:ln>
                <a:noFill/>
              </a:ln>
              <a:effectLst/>
            </c:spPr>
            <c:txPr>
              <a:bodyPr rot="0" spcFirstLastPara="0" vertOverflow="overflow" horzOverflow="overflow" vert="horz" wrap="square" lIns="38100" tIns="19050" rIns="38100" bIns="19050" anchor="ctr" anchorCtr="1">
                <a:noAutofit/>
              </a:bodyPr>
              <a:lstStyle/>
              <a:p>
                <a:pPr>
                  <a:defRPr lang="zh-CN" sz="900" b="0" i="0" u="none" strike="noStrike" kern="1200" cap="all" spc="10" baseline="0">
                    <a:solidFill>
                      <a:schemeClr val="accent2"/>
                    </a:solidFill>
                    <a:latin typeface="Microsoft YaHei UI" panose="020B0503020204020204" pitchFamily="34" charset="-122"/>
                    <a:ea typeface="Microsoft YaHei UI" panose="020B0503020204020204" pitchFamily="34" charset="-122"/>
                    <a:cs typeface="+mn-cs"/>
                  </a:defRPr>
                </a:pPr>
              </a:p>
            </c:tx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errBars>
            <c:errBarType val="minus"/>
            <c:errValType val="percentage"/>
            <c:noEndCap val="0"/>
            <c:val val="100"/>
            <c:spPr>
              <a:ln w="9525" cap="flat" cmpd="sng" algn="ctr">
                <a:solidFill>
                  <a:schemeClr val="bg1">
                    <a:lumMod val="75000"/>
                  </a:schemeClr>
                </a:solidFill>
                <a:prstDash val="solid"/>
                <a:round/>
              </a:ln>
            </c:spPr>
          </c:errBars>
          <c:cat>
            <c:strRef>
              <c:f>'项目日程表 1'!$C$20:$C$32</c:f>
              <c:strCache>
                <c:ptCount val="13"/>
                <c:pt idx="0">
                  <c:v>签订合约</c:v>
                </c:pt>
                <c:pt idx="1">
                  <c:v>履行合约</c:v>
                </c:pt>
                <c:pt idx="2">
                  <c:v>里程碑 2</c:v>
                </c:pt>
                <c:pt idx="3">
                  <c:v>里程碑 3</c:v>
                </c:pt>
                <c:pt idx="4">
                  <c:v>里程碑 4</c:v>
                </c:pt>
                <c:pt idx="5">
                  <c:v>里程碑 5</c:v>
                </c:pt>
                <c:pt idx="6">
                  <c:v>里程碑 6</c:v>
                </c:pt>
                <c:pt idx="7">
                  <c:v>里程碑 7</c:v>
                </c:pt>
                <c:pt idx="8">
                  <c:v>里程碑 8</c:v>
                </c:pt>
                <c:pt idx="9">
                  <c:v>里程碑 9</c:v>
                </c:pt>
                <c:pt idx="10">
                  <c:v>里程碑 10</c:v>
                </c:pt>
                <c:pt idx="11">
                  <c:v>项目结束</c:v>
                </c:pt>
              </c:strCache>
            </c:strRef>
          </c:cat>
          <c:val>
            <c:numRef>
              <c:f>'项目日程表 1'!$D$20:$D$32</c:f>
              <c:numCache>
                <c:formatCode>General</c:formatCode>
                <c:ptCount val="13"/>
                <c:pt idx="0">
                  <c:v>22</c:v>
                </c:pt>
                <c:pt idx="1">
                  <c:v>10</c:v>
                </c:pt>
                <c:pt idx="2">
                  <c:v>-10</c:v>
                </c:pt>
                <c:pt idx="3">
                  <c:v>15</c:v>
                </c:pt>
                <c:pt idx="4">
                  <c:v>-15</c:v>
                </c:pt>
                <c:pt idx="5">
                  <c:v>15</c:v>
                </c:pt>
                <c:pt idx="6">
                  <c:v>-15</c:v>
                </c:pt>
                <c:pt idx="7">
                  <c:v>15</c:v>
                </c:pt>
                <c:pt idx="8">
                  <c:v>-20</c:v>
                </c:pt>
                <c:pt idx="9">
                  <c:v>20</c:v>
                </c:pt>
                <c:pt idx="10">
                  <c:v>-15</c:v>
                </c:pt>
                <c:pt idx="11">
                  <c:v>15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4275456"/>
        <c:axId val="244273920"/>
      </c:barChart>
      <c:lineChart>
        <c:grouping val="standard"/>
        <c:varyColors val="0"/>
        <c:ser>
          <c:idx val="0"/>
          <c:order val="0"/>
          <c:tx>
            <c:strRef>
              <c:f>'项目日程表 1'!$B$19</c:f>
              <c:strCache>
                <c:ptCount val="1"/>
                <c:pt idx="0">
                  <c:v>日期</c:v>
                </c:pt>
              </c:strCache>
            </c:strRef>
          </c:tx>
          <c:spPr>
            <a:ln w="28575" cap="rnd" cmpd="sng" algn="ctr">
              <a:noFill/>
              <a:prstDash val="solid"/>
              <a:round/>
            </a:ln>
          </c:spPr>
          <c:marker>
            <c:symbol val="circle"/>
            <c:size val="4"/>
            <c:spPr>
              <a:solidFill>
                <a:schemeClr val="accent1"/>
              </a:solidFill>
              <a:ln w="60325" cap="flat" cmpd="sng" algn="ctr">
                <a:solidFill>
                  <a:schemeClr val="accent1"/>
                </a:solidFill>
                <a:prstDash val="solid"/>
                <a:round/>
              </a:ln>
            </c:spPr>
          </c:marker>
          <c:dLbls>
            <c:delete val="1"/>
          </c:dLbls>
          <c:errBars>
            <c:errDir val="y"/>
            <c:errBarType val="both"/>
            <c:errValType val="percentage"/>
            <c:noEndCap val="0"/>
            <c:val val="5"/>
          </c:errBars>
          <c:cat>
            <c:strRef>
              <c:f>'项目日程表 1'!$B$20:$B$32</c:f>
              <c:strCache>
                <c:ptCount val="13"/>
                <c:pt idx="0" c:formatCode="@">
                  <c:v>2020.01.01</c:v>
                </c:pt>
                <c:pt idx="1" c:formatCode="@">
                  <c:v>2020.01.27</c:v>
                </c:pt>
                <c:pt idx="2" c:formatCode="@">
                  <c:v>2020.02.15</c:v>
                </c:pt>
                <c:pt idx="3" c:formatCode="@">
                  <c:v>2020.02.16</c:v>
                </c:pt>
                <c:pt idx="4" c:formatCode="@">
                  <c:v>2020.02.17</c:v>
                </c:pt>
                <c:pt idx="5" c:formatCode="@">
                  <c:v>2020.02.18</c:v>
                </c:pt>
                <c:pt idx="6" c:formatCode="@">
                  <c:v>2020.02.19</c:v>
                </c:pt>
                <c:pt idx="7" c:formatCode="@">
                  <c:v>2020.02.20</c:v>
                </c:pt>
                <c:pt idx="8" c:formatCode="@">
                  <c:v>2020.02.21</c:v>
                </c:pt>
                <c:pt idx="9" c:formatCode="@">
                  <c:v>2020.02.22</c:v>
                </c:pt>
                <c:pt idx="10" c:formatCode="@">
                  <c:v>2020.02.23</c:v>
                </c:pt>
                <c:pt idx="11" c:formatCode="@">
                  <c:v>2020.02.24</c:v>
                </c:pt>
              </c:strCache>
            </c:strRef>
          </c:cat>
          <c:val>
            <c:numRef>
              <c:f>'项目日程表 1'!$E$20:$E$32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1"/>
        <c:axId val="266204288"/>
        <c:axId val="267177344"/>
      </c:lineChart>
      <c:dateAx>
        <c:axId val="266204288"/>
        <c:scaling>
          <c:orientation val="minMax"/>
        </c:scaling>
        <c:delete val="0"/>
        <c:axPos val="b"/>
        <c:numFmt formatCode="[$-C04]d\ mmmm" sourceLinked="0"/>
        <c:majorTickMark val="cross"/>
        <c:minorTickMark val="in"/>
        <c:tickLblPos val="nextTo"/>
        <c:spPr>
          <a:solidFill>
            <a:schemeClr val="bg2"/>
          </a:solidFill>
          <a:ln w="9525" cap="flat" cmpd="sng" algn="ctr">
            <a:solidFill>
              <a:schemeClr val="bg1">
                <a:lumMod val="6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800" b="1" i="0" u="none" strike="noStrike" kern="1200" baseline="0">
                <a:solidFill>
                  <a:schemeClr val="bg1">
                    <a:lumMod val="65000"/>
                  </a:schemeClr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defRPr>
            </a:pPr>
          </a:p>
        </c:txPr>
        <c:crossAx val="267177344"/>
        <c:crosses val="autoZero"/>
        <c:auto val="1"/>
        <c:lblAlgn val="ctr"/>
        <c:lblOffset val="100"/>
        <c:baseTimeUnit val="days"/>
      </c:dateAx>
      <c:valAx>
        <c:axId val="267177344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266204288"/>
        <c:crosses val="autoZero"/>
        <c:crossBetween val="midCat"/>
      </c:valAx>
      <c:catAx>
        <c:axId val="24427545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244273920"/>
        <c:crosses val="autoZero"/>
        <c:auto val="1"/>
        <c:lblAlgn val="ctr"/>
        <c:lblOffset val="100"/>
        <c:noMultiLvlLbl val="0"/>
      </c:catAx>
      <c:valAx>
        <c:axId val="244273920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244275456"/>
        <c:crosses val="max"/>
        <c:crossBetween val="between"/>
      </c:valAx>
      <c:spPr>
        <a:noFill/>
      </c:spPr>
    </c:plotArea>
    <c:plotVisOnly val="0"/>
    <c:dispBlanksAs val="gap"/>
    <c:showDLblsOverMax val="0"/>
  </c:chart>
  <c:spPr>
    <a:solidFill>
      <a:schemeClr val="bg2"/>
    </a:solidFill>
    <a:ln w="9525" cap="flat" cmpd="sng" algn="ctr">
      <a:noFill/>
      <a:prstDash val="solid"/>
      <a:round/>
    </a:ln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1"/>
        </c:manualLayout>
      </c:layout>
      <c:lineChart>
        <c:grouping val="standard"/>
        <c:varyColors val="0"/>
        <c:ser>
          <c:idx val="0"/>
          <c:order val="0"/>
          <c:tx>
            <c:strRef>
              <c:f>计算!$B$32</c:f>
              <c:strCache>
                <c:ptCount val="1"/>
                <c:pt idx="0">
                  <c:v>1</c:v>
                </c:pt>
              </c:strCache>
            </c:strRef>
          </c:tx>
          <c:spPr>
            <a:ln w="193675" cap="sq" cmpd="sng" algn="ctr">
              <a:solidFill>
                <a:schemeClr val="accent5">
                  <a:lumMod val="60000"/>
                  <a:lumOff val="40000"/>
                </a:schemeClr>
              </a:solidFill>
              <a:prstDash val="solid"/>
              <a:round/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 w="9525" cap="flat" cmpd="sng" algn="ctr">
                <a:noFill/>
                <a:prstDash val="solid"/>
                <a:round/>
              </a:ln>
            </c:spPr>
          </c:marker>
          <c:dLbls>
            <c:delete val="1"/>
          </c:dLbls>
          <c:cat>
            <c:numRef>
              <c:f>计算!$E$31:$AH$31</c:f>
              <c:numCache>
                <c:formatCode>yyyy/m/d</c:formatCode>
                <c:ptCount val="30"/>
                <c:pt idx="0" c:formatCode="yyyy/m/d">
                  <c:v>43914</c:v>
                </c:pt>
                <c:pt idx="1" c:formatCode="yyyy/m/d">
                  <c:v>43915</c:v>
                </c:pt>
                <c:pt idx="2" c:formatCode="yyyy/m/d">
                  <c:v>43916</c:v>
                </c:pt>
                <c:pt idx="3" c:formatCode="yyyy/m/d">
                  <c:v>43917</c:v>
                </c:pt>
                <c:pt idx="4" c:formatCode="yyyy/m/d">
                  <c:v>43918</c:v>
                </c:pt>
                <c:pt idx="5" c:formatCode="yyyy/m/d">
                  <c:v>43919</c:v>
                </c:pt>
                <c:pt idx="6" c:formatCode="yyyy/m/d">
                  <c:v>43920</c:v>
                </c:pt>
                <c:pt idx="7" c:formatCode="yyyy/m/d">
                  <c:v>43921</c:v>
                </c:pt>
                <c:pt idx="8" c:formatCode="yyyy/m/d">
                  <c:v>43922</c:v>
                </c:pt>
                <c:pt idx="9" c:formatCode="yyyy/m/d">
                  <c:v>43923</c:v>
                </c:pt>
                <c:pt idx="10" c:formatCode="yyyy/m/d">
                  <c:v>43924</c:v>
                </c:pt>
                <c:pt idx="11" c:formatCode="yyyy/m/d">
                  <c:v>43925</c:v>
                </c:pt>
                <c:pt idx="12" c:formatCode="yyyy/m/d">
                  <c:v>43926</c:v>
                </c:pt>
                <c:pt idx="13" c:formatCode="yyyy/m/d">
                  <c:v>43927</c:v>
                </c:pt>
                <c:pt idx="14" c:formatCode="yyyy/m/d">
                  <c:v>43928</c:v>
                </c:pt>
                <c:pt idx="15" c:formatCode="yyyy/m/d">
                  <c:v>43929</c:v>
                </c:pt>
                <c:pt idx="16" c:formatCode="yyyy/m/d">
                  <c:v>43930</c:v>
                </c:pt>
                <c:pt idx="17" c:formatCode="yyyy/m/d">
                  <c:v>43931</c:v>
                </c:pt>
                <c:pt idx="18" c:formatCode="yyyy/m/d">
                  <c:v>43932</c:v>
                </c:pt>
                <c:pt idx="19" c:formatCode="yyyy/m/d">
                  <c:v>43933</c:v>
                </c:pt>
                <c:pt idx="20" c:formatCode="yyyy/m/d">
                  <c:v>43934</c:v>
                </c:pt>
                <c:pt idx="21" c:formatCode="yyyy/m/d">
                  <c:v>43935</c:v>
                </c:pt>
                <c:pt idx="22" c:formatCode="yyyy/m/d">
                  <c:v>43936</c:v>
                </c:pt>
                <c:pt idx="23" c:formatCode="yyyy/m/d">
                  <c:v>43937</c:v>
                </c:pt>
                <c:pt idx="24" c:formatCode="yyyy/m/d">
                  <c:v>43938</c:v>
                </c:pt>
                <c:pt idx="25" c:formatCode="yyyy/m/d">
                  <c:v>43939</c:v>
                </c:pt>
                <c:pt idx="26" c:formatCode="yyyy/m/d">
                  <c:v>43940</c:v>
                </c:pt>
                <c:pt idx="27" c:formatCode="yyyy/m/d">
                  <c:v>43941</c:v>
                </c:pt>
                <c:pt idx="28" c:formatCode="yyyy/m/d">
                  <c:v>43942</c:v>
                </c:pt>
                <c:pt idx="29" c:formatCode="yyyy/m/d">
                  <c:v>43943</c:v>
                </c:pt>
              </c:numCache>
            </c:numRef>
          </c:cat>
          <c:val>
            <c:numRef>
              <c:f>计算!$E$32:$AH$32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5"/>
          <c:order val="1"/>
          <c:tx>
            <c:strRef>
              <c:f>计算!$D$44</c:f>
              <c:strCache>
                <c:ptCount val="1"/>
                <c:pt idx="0">
                  <c:v>#N/A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prstDash val="solid"/>
                <a:round/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Microsoft YaHei UI" panose="020B0503020204020204" pitchFamily="34" charset="-122"/>
                    <a:ea typeface="Microsoft YaHei UI" panose="020B0503020204020204" pitchFamily="34" charset="-122"/>
                    <a:cs typeface="+mn-cs"/>
                  </a:defRPr>
                </a:pPr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val>
            <c:numRef>
              <c:f>计算!$E$44:$AH$44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计算!$B$33</c:f>
              <c:strCache>
                <c:ptCount val="1"/>
                <c:pt idx="0">
                  <c:v>2</c:v>
                </c:pt>
              </c:strCache>
            </c:strRef>
          </c:tx>
          <c:spPr>
            <a:ln w="193675" cap="sq" cmpd="sng" algn="ctr">
              <a:solidFill>
                <a:schemeClr val="accent5">
                  <a:lumMod val="60000"/>
                  <a:lumOff val="40000"/>
                </a:schemeClr>
              </a:solidFill>
              <a:prstDash val="solid"/>
              <a:round/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 w="9525" cap="flat" cmpd="sng" algn="ctr">
                <a:noFill/>
                <a:prstDash val="solid"/>
                <a:round/>
              </a:ln>
            </c:spPr>
          </c:marker>
          <c:dLbls>
            <c:delete val="1"/>
          </c:dLbls>
          <c:cat>
            <c:numRef>
              <c:f>计算!$E$31:$AH$31</c:f>
              <c:numCache>
                <c:formatCode>yyyy/m/d</c:formatCode>
                <c:ptCount val="30"/>
                <c:pt idx="0" c:formatCode="yyyy/m/d">
                  <c:v>43914</c:v>
                </c:pt>
                <c:pt idx="1" c:formatCode="yyyy/m/d">
                  <c:v>43915</c:v>
                </c:pt>
                <c:pt idx="2" c:formatCode="yyyy/m/d">
                  <c:v>43916</c:v>
                </c:pt>
                <c:pt idx="3" c:formatCode="yyyy/m/d">
                  <c:v>43917</c:v>
                </c:pt>
                <c:pt idx="4" c:formatCode="yyyy/m/d">
                  <c:v>43918</c:v>
                </c:pt>
                <c:pt idx="5" c:formatCode="yyyy/m/d">
                  <c:v>43919</c:v>
                </c:pt>
                <c:pt idx="6" c:formatCode="yyyy/m/d">
                  <c:v>43920</c:v>
                </c:pt>
                <c:pt idx="7" c:formatCode="yyyy/m/d">
                  <c:v>43921</c:v>
                </c:pt>
                <c:pt idx="8" c:formatCode="yyyy/m/d">
                  <c:v>43922</c:v>
                </c:pt>
                <c:pt idx="9" c:formatCode="yyyy/m/d">
                  <c:v>43923</c:v>
                </c:pt>
                <c:pt idx="10" c:formatCode="yyyy/m/d">
                  <c:v>43924</c:v>
                </c:pt>
                <c:pt idx="11" c:formatCode="yyyy/m/d">
                  <c:v>43925</c:v>
                </c:pt>
                <c:pt idx="12" c:formatCode="yyyy/m/d">
                  <c:v>43926</c:v>
                </c:pt>
                <c:pt idx="13" c:formatCode="yyyy/m/d">
                  <c:v>43927</c:v>
                </c:pt>
                <c:pt idx="14" c:formatCode="yyyy/m/d">
                  <c:v>43928</c:v>
                </c:pt>
                <c:pt idx="15" c:formatCode="yyyy/m/d">
                  <c:v>43929</c:v>
                </c:pt>
                <c:pt idx="16" c:formatCode="yyyy/m/d">
                  <c:v>43930</c:v>
                </c:pt>
                <c:pt idx="17" c:formatCode="yyyy/m/d">
                  <c:v>43931</c:v>
                </c:pt>
                <c:pt idx="18" c:formatCode="yyyy/m/d">
                  <c:v>43932</c:v>
                </c:pt>
                <c:pt idx="19" c:formatCode="yyyy/m/d">
                  <c:v>43933</c:v>
                </c:pt>
                <c:pt idx="20" c:formatCode="yyyy/m/d">
                  <c:v>43934</c:v>
                </c:pt>
                <c:pt idx="21" c:formatCode="yyyy/m/d">
                  <c:v>43935</c:v>
                </c:pt>
                <c:pt idx="22" c:formatCode="yyyy/m/d">
                  <c:v>43936</c:v>
                </c:pt>
                <c:pt idx="23" c:formatCode="yyyy/m/d">
                  <c:v>43937</c:v>
                </c:pt>
                <c:pt idx="24" c:formatCode="yyyy/m/d">
                  <c:v>43938</c:v>
                </c:pt>
                <c:pt idx="25" c:formatCode="yyyy/m/d">
                  <c:v>43939</c:v>
                </c:pt>
                <c:pt idx="26" c:formatCode="yyyy/m/d">
                  <c:v>43940</c:v>
                </c:pt>
                <c:pt idx="27" c:formatCode="yyyy/m/d">
                  <c:v>43941</c:v>
                </c:pt>
                <c:pt idx="28" c:formatCode="yyyy/m/d">
                  <c:v>43942</c:v>
                </c:pt>
                <c:pt idx="29" c:formatCode="yyyy/m/d">
                  <c:v>43943</c:v>
                </c:pt>
              </c:numCache>
            </c:numRef>
          </c:cat>
          <c:val>
            <c:numRef>
              <c:f>计算!$E$33:$AH$33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6"/>
          <c:order val="3"/>
          <c:tx>
            <c:strRef>
              <c:f>计算!$D$45</c:f>
              <c:strCache>
                <c:ptCount val="1"/>
                <c:pt idx="0">
                  <c:v>#N/A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prstDash val="solid"/>
                <a:round/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Microsoft YaHei UI" panose="020B0503020204020204" pitchFamily="34" charset="-122"/>
                    <a:ea typeface="Microsoft YaHei UI" panose="020B0503020204020204" pitchFamily="34" charset="-122"/>
                    <a:cs typeface="+mn-cs"/>
                  </a:defRPr>
                </a:pPr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val>
            <c:numRef>
              <c:f>计算!$E$45:$AH$45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2"/>
          <c:order val="4"/>
          <c:tx>
            <c:strRef>
              <c:f>计算!$B$34</c:f>
              <c:strCache>
                <c:ptCount val="1"/>
                <c:pt idx="0">
                  <c:v>3</c:v>
                </c:pt>
              </c:strCache>
            </c:strRef>
          </c:tx>
          <c:spPr>
            <a:ln w="193675" cap="sq" cmpd="sng" algn="ctr">
              <a:solidFill>
                <a:schemeClr val="accent5">
                  <a:lumMod val="60000"/>
                  <a:lumOff val="40000"/>
                </a:schemeClr>
              </a:solidFill>
              <a:prstDash val="solid"/>
              <a:round/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 w="9525" cap="flat" cmpd="sng" algn="ctr">
                <a:noFill/>
                <a:prstDash val="solid"/>
                <a:round/>
              </a:ln>
            </c:spPr>
          </c:marker>
          <c:dLbls>
            <c:delete val="1"/>
          </c:dLbls>
          <c:cat>
            <c:numRef>
              <c:f>计算!$E$31:$AH$31</c:f>
              <c:numCache>
                <c:formatCode>yyyy/m/d</c:formatCode>
                <c:ptCount val="30"/>
                <c:pt idx="0" c:formatCode="yyyy/m/d">
                  <c:v>43914</c:v>
                </c:pt>
                <c:pt idx="1" c:formatCode="yyyy/m/d">
                  <c:v>43915</c:v>
                </c:pt>
                <c:pt idx="2" c:formatCode="yyyy/m/d">
                  <c:v>43916</c:v>
                </c:pt>
                <c:pt idx="3" c:formatCode="yyyy/m/d">
                  <c:v>43917</c:v>
                </c:pt>
                <c:pt idx="4" c:formatCode="yyyy/m/d">
                  <c:v>43918</c:v>
                </c:pt>
                <c:pt idx="5" c:formatCode="yyyy/m/d">
                  <c:v>43919</c:v>
                </c:pt>
                <c:pt idx="6" c:formatCode="yyyy/m/d">
                  <c:v>43920</c:v>
                </c:pt>
                <c:pt idx="7" c:formatCode="yyyy/m/d">
                  <c:v>43921</c:v>
                </c:pt>
                <c:pt idx="8" c:formatCode="yyyy/m/d">
                  <c:v>43922</c:v>
                </c:pt>
                <c:pt idx="9" c:formatCode="yyyy/m/d">
                  <c:v>43923</c:v>
                </c:pt>
                <c:pt idx="10" c:formatCode="yyyy/m/d">
                  <c:v>43924</c:v>
                </c:pt>
                <c:pt idx="11" c:formatCode="yyyy/m/d">
                  <c:v>43925</c:v>
                </c:pt>
                <c:pt idx="12" c:formatCode="yyyy/m/d">
                  <c:v>43926</c:v>
                </c:pt>
                <c:pt idx="13" c:formatCode="yyyy/m/d">
                  <c:v>43927</c:v>
                </c:pt>
                <c:pt idx="14" c:formatCode="yyyy/m/d">
                  <c:v>43928</c:v>
                </c:pt>
                <c:pt idx="15" c:formatCode="yyyy/m/d">
                  <c:v>43929</c:v>
                </c:pt>
                <c:pt idx="16" c:formatCode="yyyy/m/d">
                  <c:v>43930</c:v>
                </c:pt>
                <c:pt idx="17" c:formatCode="yyyy/m/d">
                  <c:v>43931</c:v>
                </c:pt>
                <c:pt idx="18" c:formatCode="yyyy/m/d">
                  <c:v>43932</c:v>
                </c:pt>
                <c:pt idx="19" c:formatCode="yyyy/m/d">
                  <c:v>43933</c:v>
                </c:pt>
                <c:pt idx="20" c:formatCode="yyyy/m/d">
                  <c:v>43934</c:v>
                </c:pt>
                <c:pt idx="21" c:formatCode="yyyy/m/d">
                  <c:v>43935</c:v>
                </c:pt>
                <c:pt idx="22" c:formatCode="yyyy/m/d">
                  <c:v>43936</c:v>
                </c:pt>
                <c:pt idx="23" c:formatCode="yyyy/m/d">
                  <c:v>43937</c:v>
                </c:pt>
                <c:pt idx="24" c:formatCode="yyyy/m/d">
                  <c:v>43938</c:v>
                </c:pt>
                <c:pt idx="25" c:formatCode="yyyy/m/d">
                  <c:v>43939</c:v>
                </c:pt>
                <c:pt idx="26" c:formatCode="yyyy/m/d">
                  <c:v>43940</c:v>
                </c:pt>
                <c:pt idx="27" c:formatCode="yyyy/m/d">
                  <c:v>43941</c:v>
                </c:pt>
                <c:pt idx="28" c:formatCode="yyyy/m/d">
                  <c:v>43942</c:v>
                </c:pt>
                <c:pt idx="29" c:formatCode="yyyy/m/d">
                  <c:v>43943</c:v>
                </c:pt>
              </c:numCache>
            </c:numRef>
          </c:cat>
          <c:val>
            <c:numRef>
              <c:f>计算!$E$34:$AH$34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7"/>
          <c:order val="5"/>
          <c:tx>
            <c:strRef>
              <c:f>计算!$D$46</c:f>
              <c:strCache>
                <c:ptCount val="1"/>
                <c:pt idx="0">
                  <c:v>#N/A</c:v>
                </c:pt>
              </c:strCache>
            </c:strRef>
          </c:tx>
          <c:spPr>
            <a:ln w="28575" cap="sq" cmpd="sng" algn="ctr">
              <a:solidFill>
                <a:schemeClr val="accent2">
                  <a:shade val="76667"/>
                  <a:shade val="95000"/>
                  <a:satMod val="105000"/>
                </a:schemeClr>
              </a:solidFill>
              <a:prstDash val="solid"/>
              <a:round/>
            </a:ln>
          </c:spPr>
          <c:marker>
            <c:symbol val="circle"/>
            <c:size val="9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prstDash val="solid"/>
                <a:round/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Microsoft YaHei UI" panose="020B0503020204020204" pitchFamily="34" charset="-122"/>
                    <a:ea typeface="Microsoft YaHei UI" panose="020B0503020204020204" pitchFamily="34" charset="-122"/>
                    <a:cs typeface="+mn-cs"/>
                  </a:defRPr>
                </a:pPr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val>
            <c:numRef>
              <c:f>计算!$E$46:$AH$46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3"/>
          <c:order val="6"/>
          <c:tx>
            <c:strRef>
              <c:f>计算!$B$35</c:f>
              <c:strCache>
                <c:ptCount val="1"/>
                <c:pt idx="0">
                  <c:v>4</c:v>
                </c:pt>
              </c:strCache>
            </c:strRef>
          </c:tx>
          <c:spPr>
            <a:ln w="193675" cap="sq" cmpd="sng" algn="ctr">
              <a:solidFill>
                <a:schemeClr val="accent5">
                  <a:lumMod val="60000"/>
                  <a:lumOff val="40000"/>
                </a:schemeClr>
              </a:solidFill>
              <a:prstDash val="solid"/>
              <a:round/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 w="9525" cap="flat" cmpd="sng" algn="ctr">
                <a:noFill/>
                <a:prstDash val="solid"/>
                <a:round/>
              </a:ln>
            </c:spPr>
          </c:marker>
          <c:dLbls>
            <c:delete val="1"/>
          </c:dLbls>
          <c:cat>
            <c:numRef>
              <c:f>计算!$E$31:$AH$31</c:f>
              <c:numCache>
                <c:formatCode>yyyy/m/d</c:formatCode>
                <c:ptCount val="30"/>
                <c:pt idx="0" c:formatCode="yyyy/m/d">
                  <c:v>43914</c:v>
                </c:pt>
                <c:pt idx="1" c:formatCode="yyyy/m/d">
                  <c:v>43915</c:v>
                </c:pt>
                <c:pt idx="2" c:formatCode="yyyy/m/d">
                  <c:v>43916</c:v>
                </c:pt>
                <c:pt idx="3" c:formatCode="yyyy/m/d">
                  <c:v>43917</c:v>
                </c:pt>
                <c:pt idx="4" c:formatCode="yyyy/m/d">
                  <c:v>43918</c:v>
                </c:pt>
                <c:pt idx="5" c:formatCode="yyyy/m/d">
                  <c:v>43919</c:v>
                </c:pt>
                <c:pt idx="6" c:formatCode="yyyy/m/d">
                  <c:v>43920</c:v>
                </c:pt>
                <c:pt idx="7" c:formatCode="yyyy/m/d">
                  <c:v>43921</c:v>
                </c:pt>
                <c:pt idx="8" c:formatCode="yyyy/m/d">
                  <c:v>43922</c:v>
                </c:pt>
                <c:pt idx="9" c:formatCode="yyyy/m/d">
                  <c:v>43923</c:v>
                </c:pt>
                <c:pt idx="10" c:formatCode="yyyy/m/d">
                  <c:v>43924</c:v>
                </c:pt>
                <c:pt idx="11" c:formatCode="yyyy/m/d">
                  <c:v>43925</c:v>
                </c:pt>
                <c:pt idx="12" c:formatCode="yyyy/m/d">
                  <c:v>43926</c:v>
                </c:pt>
                <c:pt idx="13" c:formatCode="yyyy/m/d">
                  <c:v>43927</c:v>
                </c:pt>
                <c:pt idx="14" c:formatCode="yyyy/m/d">
                  <c:v>43928</c:v>
                </c:pt>
                <c:pt idx="15" c:formatCode="yyyy/m/d">
                  <c:v>43929</c:v>
                </c:pt>
                <c:pt idx="16" c:formatCode="yyyy/m/d">
                  <c:v>43930</c:v>
                </c:pt>
                <c:pt idx="17" c:formatCode="yyyy/m/d">
                  <c:v>43931</c:v>
                </c:pt>
                <c:pt idx="18" c:formatCode="yyyy/m/d">
                  <c:v>43932</c:v>
                </c:pt>
                <c:pt idx="19" c:formatCode="yyyy/m/d">
                  <c:v>43933</c:v>
                </c:pt>
                <c:pt idx="20" c:formatCode="yyyy/m/d">
                  <c:v>43934</c:v>
                </c:pt>
                <c:pt idx="21" c:formatCode="yyyy/m/d">
                  <c:v>43935</c:v>
                </c:pt>
                <c:pt idx="22" c:formatCode="yyyy/m/d">
                  <c:v>43936</c:v>
                </c:pt>
                <c:pt idx="23" c:formatCode="yyyy/m/d">
                  <c:v>43937</c:v>
                </c:pt>
                <c:pt idx="24" c:formatCode="yyyy/m/d">
                  <c:v>43938</c:v>
                </c:pt>
                <c:pt idx="25" c:formatCode="yyyy/m/d">
                  <c:v>43939</c:v>
                </c:pt>
                <c:pt idx="26" c:formatCode="yyyy/m/d">
                  <c:v>43940</c:v>
                </c:pt>
                <c:pt idx="27" c:formatCode="yyyy/m/d">
                  <c:v>43941</c:v>
                </c:pt>
                <c:pt idx="28" c:formatCode="yyyy/m/d">
                  <c:v>43942</c:v>
                </c:pt>
                <c:pt idx="29" c:formatCode="yyyy/m/d">
                  <c:v>43943</c:v>
                </c:pt>
              </c:numCache>
            </c:numRef>
          </c:cat>
          <c:val>
            <c:numRef>
              <c:f>计算!$E$35:$AH$35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8"/>
          <c:order val="7"/>
          <c:tx>
            <c:strRef>
              <c:f>计算!$D$47</c:f>
              <c:strCache>
                <c:ptCount val="1"/>
                <c:pt idx="0">
                  <c:v>#N/A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prstDash val="solid"/>
                <a:round/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Microsoft YaHei UI" panose="020B0503020204020204" pitchFamily="34" charset="-122"/>
                    <a:ea typeface="Microsoft YaHei UI" panose="020B0503020204020204" pitchFamily="34" charset="-122"/>
                    <a:cs typeface="+mn-cs"/>
                  </a:defRPr>
                </a:pPr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val>
            <c:numRef>
              <c:f>计算!$E$47:$AH$47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4"/>
          <c:order val="8"/>
          <c:tx>
            <c:strRef>
              <c:f>计算!$B$36</c:f>
              <c:strCache>
                <c:ptCount val="1"/>
                <c:pt idx="0">
                  <c:v>5</c:v>
                </c:pt>
              </c:strCache>
            </c:strRef>
          </c:tx>
          <c:spPr>
            <a:ln w="193675" cap="sq" cmpd="sng" algn="ctr">
              <a:solidFill>
                <a:schemeClr val="accent5">
                  <a:lumMod val="60000"/>
                  <a:lumOff val="40000"/>
                </a:schemeClr>
              </a:solidFill>
              <a:prstDash val="solid"/>
              <a:round/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 w="9525" cap="flat" cmpd="sng" algn="ctr">
                <a:noFill/>
                <a:prstDash val="solid"/>
                <a:round/>
              </a:ln>
            </c:spPr>
          </c:marker>
          <c:dLbls>
            <c:delete val="1"/>
          </c:dLbls>
          <c:cat>
            <c:numRef>
              <c:f>计算!$E$31:$AH$31</c:f>
              <c:numCache>
                <c:formatCode>yyyy/m/d</c:formatCode>
                <c:ptCount val="30"/>
                <c:pt idx="0" c:formatCode="yyyy/m/d">
                  <c:v>43914</c:v>
                </c:pt>
                <c:pt idx="1" c:formatCode="yyyy/m/d">
                  <c:v>43915</c:v>
                </c:pt>
                <c:pt idx="2" c:formatCode="yyyy/m/d">
                  <c:v>43916</c:v>
                </c:pt>
                <c:pt idx="3" c:formatCode="yyyy/m/d">
                  <c:v>43917</c:v>
                </c:pt>
                <c:pt idx="4" c:formatCode="yyyy/m/d">
                  <c:v>43918</c:v>
                </c:pt>
                <c:pt idx="5" c:formatCode="yyyy/m/d">
                  <c:v>43919</c:v>
                </c:pt>
                <c:pt idx="6" c:formatCode="yyyy/m/d">
                  <c:v>43920</c:v>
                </c:pt>
                <c:pt idx="7" c:formatCode="yyyy/m/d">
                  <c:v>43921</c:v>
                </c:pt>
                <c:pt idx="8" c:formatCode="yyyy/m/d">
                  <c:v>43922</c:v>
                </c:pt>
                <c:pt idx="9" c:formatCode="yyyy/m/d">
                  <c:v>43923</c:v>
                </c:pt>
                <c:pt idx="10" c:formatCode="yyyy/m/d">
                  <c:v>43924</c:v>
                </c:pt>
                <c:pt idx="11" c:formatCode="yyyy/m/d">
                  <c:v>43925</c:v>
                </c:pt>
                <c:pt idx="12" c:formatCode="yyyy/m/d">
                  <c:v>43926</c:v>
                </c:pt>
                <c:pt idx="13" c:formatCode="yyyy/m/d">
                  <c:v>43927</c:v>
                </c:pt>
                <c:pt idx="14" c:formatCode="yyyy/m/d">
                  <c:v>43928</c:v>
                </c:pt>
                <c:pt idx="15" c:formatCode="yyyy/m/d">
                  <c:v>43929</c:v>
                </c:pt>
                <c:pt idx="16" c:formatCode="yyyy/m/d">
                  <c:v>43930</c:v>
                </c:pt>
                <c:pt idx="17" c:formatCode="yyyy/m/d">
                  <c:v>43931</c:v>
                </c:pt>
                <c:pt idx="18" c:formatCode="yyyy/m/d">
                  <c:v>43932</c:v>
                </c:pt>
                <c:pt idx="19" c:formatCode="yyyy/m/d">
                  <c:v>43933</c:v>
                </c:pt>
                <c:pt idx="20" c:formatCode="yyyy/m/d">
                  <c:v>43934</c:v>
                </c:pt>
                <c:pt idx="21" c:formatCode="yyyy/m/d">
                  <c:v>43935</c:v>
                </c:pt>
                <c:pt idx="22" c:formatCode="yyyy/m/d">
                  <c:v>43936</c:v>
                </c:pt>
                <c:pt idx="23" c:formatCode="yyyy/m/d">
                  <c:v>43937</c:v>
                </c:pt>
                <c:pt idx="24" c:formatCode="yyyy/m/d">
                  <c:v>43938</c:v>
                </c:pt>
                <c:pt idx="25" c:formatCode="yyyy/m/d">
                  <c:v>43939</c:v>
                </c:pt>
                <c:pt idx="26" c:formatCode="yyyy/m/d">
                  <c:v>43940</c:v>
                </c:pt>
                <c:pt idx="27" c:formatCode="yyyy/m/d">
                  <c:v>43941</c:v>
                </c:pt>
                <c:pt idx="28" c:formatCode="yyyy/m/d">
                  <c:v>43942</c:v>
                </c:pt>
                <c:pt idx="29" c:formatCode="yyyy/m/d">
                  <c:v>43943</c:v>
                </c:pt>
              </c:numCache>
            </c:numRef>
          </c:cat>
          <c:val>
            <c:numRef>
              <c:f>计算!$E$36:$AH$36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7.3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计算!$D$48</c:f>
              <c:strCache>
                <c:ptCount val="1"/>
                <c:pt idx="0">
                  <c:v>项目开始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prstDash val="solid"/>
                <a:round/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Microsoft YaHei UI" panose="020B0503020204020204" pitchFamily="34" charset="-122"/>
                    <a:ea typeface="Microsoft YaHei UI" panose="020B0503020204020204" pitchFamily="34" charset="-122"/>
                    <a:cs typeface="+mn-cs"/>
                  </a:defRPr>
                </a:pPr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val>
            <c:numRef>
              <c:f>计算!$E$48:$AH$48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7.3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计算!$B$37</c:f>
              <c:strCache>
                <c:ptCount val="1"/>
                <c:pt idx="0">
                  <c:v>6</c:v>
                </c:pt>
              </c:strCache>
            </c:strRef>
          </c:tx>
          <c:spPr>
            <a:ln w="193675" cap="sq" cmpd="sng" algn="ctr">
              <a:solidFill>
                <a:schemeClr val="accent5">
                  <a:lumMod val="60000"/>
                  <a:lumOff val="40000"/>
                </a:schemeClr>
              </a:solidFill>
              <a:prstDash val="solid"/>
              <a:round/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 w="9525" cap="flat" cmpd="sng" algn="ctr">
                <a:noFill/>
                <a:prstDash val="solid"/>
                <a:round/>
              </a:ln>
            </c:spPr>
          </c:marker>
          <c:dLbls>
            <c:delete val="1"/>
          </c:dLbls>
          <c:val>
            <c:numRef>
              <c:f>计算!$E$37:$AH$37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6.3</c:v>
                </c:pt>
                <c:pt idx="14">
                  <c:v>6.3</c:v>
                </c:pt>
                <c:pt idx="15">
                  <c:v>6.3</c:v>
                </c:pt>
                <c:pt idx="16">
                  <c:v>6.3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计算!$D$49</c:f>
              <c:strCache>
                <c:ptCount val="1"/>
                <c:pt idx="0">
                  <c:v>里程碑 1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prstDash val="solid"/>
                <a:round/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Microsoft YaHei UI" panose="020B0503020204020204" pitchFamily="34" charset="-122"/>
                    <a:ea typeface="Microsoft YaHei UI" panose="020B0503020204020204" pitchFamily="34" charset="-122"/>
                    <a:cs typeface="+mn-cs"/>
                  </a:defRPr>
                </a:pPr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val>
            <c:numRef>
              <c:f>计算!$E$49:$AH$49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6.3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计算!$B$38</c:f>
              <c:strCache>
                <c:ptCount val="1"/>
                <c:pt idx="0">
                  <c:v>7</c:v>
                </c:pt>
              </c:strCache>
            </c:strRef>
          </c:tx>
          <c:spPr>
            <a:ln w="193675" cap="sq" cmpd="sng" algn="ctr">
              <a:solidFill>
                <a:schemeClr val="accent5">
                  <a:lumMod val="60000"/>
                  <a:lumOff val="40000"/>
                </a:schemeClr>
              </a:solidFill>
              <a:prstDash val="solid"/>
              <a:round/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 w="9525" cap="flat" cmpd="sng" algn="ctr">
                <a:noFill/>
                <a:prstDash val="solid"/>
                <a:round/>
              </a:ln>
            </c:spPr>
          </c:marker>
          <c:dLbls>
            <c:delete val="1"/>
          </c:dLbls>
          <c:val>
            <c:numRef>
              <c:f>计算!$E$38:$AH$38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5.3</c:v>
                </c:pt>
                <c:pt idx="15">
                  <c:v>5.3</c:v>
                </c:pt>
                <c:pt idx="16">
                  <c:v>5.3</c:v>
                </c:pt>
                <c:pt idx="17">
                  <c:v>5.3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计算!$D$50</c:f>
              <c:strCache>
                <c:ptCount val="1"/>
                <c:pt idx="0">
                  <c:v>里程碑 2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prstDash val="solid"/>
                <a:round/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Microsoft YaHei UI" panose="020B0503020204020204" pitchFamily="34" charset="-122"/>
                    <a:ea typeface="Microsoft YaHei UI" panose="020B0503020204020204" pitchFamily="34" charset="-122"/>
                    <a:cs typeface="+mn-cs"/>
                  </a:defRPr>
                </a:pPr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val>
            <c:numRef>
              <c:f>计算!$E$50:$AH$50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5.3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计算!$B$39</c:f>
              <c:strCache>
                <c:ptCount val="1"/>
                <c:pt idx="0">
                  <c:v>8</c:v>
                </c:pt>
              </c:strCache>
            </c:strRef>
          </c:tx>
          <c:spPr>
            <a:ln w="193675" cap="sq" cmpd="sng" algn="ctr">
              <a:solidFill>
                <a:schemeClr val="accent5">
                  <a:lumMod val="60000"/>
                  <a:lumOff val="40000"/>
                </a:schemeClr>
              </a:solidFill>
              <a:prstDash val="solid"/>
              <a:round/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 w="9525" cap="flat" cmpd="sng" algn="ctr">
                <a:noFill/>
                <a:prstDash val="solid"/>
                <a:round/>
              </a:ln>
            </c:spPr>
          </c:marker>
          <c:dLbls>
            <c:delete val="1"/>
          </c:dLbls>
          <c:val>
            <c:numRef>
              <c:f>计算!$E$39:$AH$39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4.3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计算!$D$51</c:f>
              <c:strCache>
                <c:ptCount val="1"/>
                <c:pt idx="0">
                  <c:v>里程碑 3</c:v>
                </c:pt>
              </c:strCache>
            </c:strRef>
          </c:tx>
          <c:spPr>
            <a:ln w="28575" cap="sq" cmpd="sng" algn="ctr">
              <a:solidFill>
                <a:schemeClr val="accent4">
                  <a:shade val="95000"/>
                  <a:satMod val="105000"/>
                </a:schemeClr>
              </a:solidFill>
              <a:prstDash val="solid"/>
              <a:round/>
            </a:ln>
          </c:spPr>
          <c:marker>
            <c:symbol val="circle"/>
            <c:size val="9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prstDash val="solid"/>
                <a:round/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Microsoft YaHei UI" panose="020B0503020204020204" pitchFamily="34" charset="-122"/>
                    <a:ea typeface="Microsoft YaHei UI" panose="020B0503020204020204" pitchFamily="34" charset="-122"/>
                    <a:cs typeface="+mn-cs"/>
                  </a:defRPr>
                </a:pPr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val>
            <c:numRef>
              <c:f>计算!$E$51:$AH$51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4.3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6"/>
          <c:order val="16"/>
          <c:tx>
            <c:strRef>
              <c:f>计算!$B$40</c:f>
              <c:strCache>
                <c:ptCount val="1"/>
                <c:pt idx="0">
                  <c:v>9</c:v>
                </c:pt>
              </c:strCache>
            </c:strRef>
          </c:tx>
          <c:spPr>
            <a:ln w="193675" cap="sq" cmpd="sng" algn="ctr">
              <a:solidFill>
                <a:schemeClr val="accent5">
                  <a:lumMod val="60000"/>
                  <a:lumOff val="40000"/>
                </a:schemeClr>
              </a:solidFill>
              <a:prstDash val="solid"/>
              <a:round/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 w="9525" cap="flat" cmpd="sng" algn="ctr">
                <a:noFill/>
                <a:prstDash val="solid"/>
                <a:round/>
              </a:ln>
            </c:spPr>
          </c:marker>
          <c:dLbls>
            <c:delete val="1"/>
          </c:dLbls>
          <c:val>
            <c:numRef>
              <c:f>计算!$E$40:$AH$40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3.3</c:v>
                </c:pt>
              </c:numCache>
            </c:numRef>
          </c:val>
          <c:smooth val="0"/>
        </c:ser>
        <c:ser>
          <c:idx val="17"/>
          <c:order val="17"/>
          <c:tx>
            <c:strRef>
              <c:f>计算!$D$52</c:f>
              <c:strCache>
                <c:ptCount val="1"/>
                <c:pt idx="0">
                  <c:v>里程碑 4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prstDash val="solid"/>
                <a:round/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Microsoft YaHei UI" panose="020B0503020204020204" pitchFamily="34" charset="-122"/>
                    <a:ea typeface="Microsoft YaHei UI" panose="020B0503020204020204" pitchFamily="34" charset="-122"/>
                    <a:cs typeface="+mn-cs"/>
                  </a:defRPr>
                </a:pPr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val>
            <c:numRef>
              <c:f>计算!$E$52:$AH$52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8"/>
          <c:order val="18"/>
          <c:tx>
            <c:strRef>
              <c:f>"Today"</c:f>
              <c:strCache>
                <c:ptCount val="1"/>
                <c:pt idx="0">
                  <c:v>Today</c:v>
                </c:pt>
              </c:strCache>
            </c:strRef>
          </c:tx>
          <c:marker>
            <c:symbol val="none"/>
          </c:marker>
          <c:dLbls>
            <c:delete val="1"/>
          </c:dLbls>
          <c:errBars>
            <c:errDir val="y"/>
            <c:errBarType val="both"/>
            <c:errValType val="fixedVal"/>
            <c:noEndCap val="0"/>
            <c:val val="10"/>
            <c:spPr>
              <a:ln w="263525" cap="flat" cmpd="sng" algn="ctr">
                <a:solidFill>
                  <a:schemeClr val="bg1">
                    <a:lumMod val="95000"/>
                  </a:schemeClr>
                </a:solidFill>
                <a:prstDash val="solid"/>
                <a:round/>
              </a:ln>
            </c:spPr>
          </c:errBars>
          <c:val>
            <c:numRef>
              <c:f>计算!$E$56:$AH$56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9"/>
          <c:order val="19"/>
          <c:tx>
            <c:strRef>
              <c:f>计算!$D$58</c:f>
              <c:strCache>
                <c:ptCount val="1"/>
                <c:pt idx="0">
                  <c:v>2020年3月</c:v>
                </c:pt>
              </c:strCache>
            </c:strRef>
          </c:tx>
          <c:spPr>
            <a:ln w="228600" cap="sq" cmpd="sng" algn="ctr">
              <a:solidFill>
                <a:schemeClr val="accent3"/>
              </a:solidFill>
              <a:prstDash val="solid"/>
              <a:round/>
            </a:ln>
          </c:spPr>
          <c:marker>
            <c:symbol val="none"/>
          </c:marker>
          <c:dLbls>
            <c:delete val="1"/>
          </c:dLbls>
          <c:val>
            <c:numRef>
              <c:f>计算!$E$58:$AH$58</c:f>
              <c:numCache>
                <c:formatCode>General</c:formatCode>
                <c:ptCount val="30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20"/>
          <c:order val="20"/>
          <c:tx>
            <c:strRef>
              <c:f>计算!$D$61</c:f>
              <c:strCache>
                <c:ptCount val="1"/>
                <c:pt idx="0">
                  <c:v>2020年4月</c:v>
                </c:pt>
              </c:strCache>
            </c:strRef>
          </c:tx>
          <c:spPr>
            <a:ln w="228600" cap="sq" cmpd="sng" algn="ctr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dLbls>
            <c:delete val="1"/>
          </c:dLbls>
          <c:val>
            <c:numRef>
              <c:f>计算!$E$61:$AH$61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</c:numCache>
            </c:numRef>
          </c:val>
          <c:smooth val="0"/>
        </c:ser>
        <c:ser>
          <c:idx val="21"/>
          <c:order val="21"/>
          <c:tx>
            <c:strRef>
              <c:f>计算!$D$66</c:f>
              <c:strCache>
                <c:ptCount val="1"/>
                <c:pt idx="0">
                  <c:v>2020年4月</c:v>
                </c:pt>
              </c:strCache>
            </c:strRef>
          </c:tx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bg1"/>
                    </a:solidFill>
                    <a:latin typeface="Microsoft YaHei UI" panose="020B0503020204020204" pitchFamily="34" charset="-122"/>
                    <a:ea typeface="Microsoft YaHei UI" panose="020B0503020204020204" pitchFamily="34" charset="-122"/>
                    <a:cs typeface="+mn-cs"/>
                  </a:defRPr>
                </a:pPr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val>
            <c:numRef>
              <c:f>计算!$E$66:$AH$66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0.5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22"/>
          <c:order val="22"/>
          <c:tx>
            <c:strRef>
              <c:f>计算!$D$65</c:f>
              <c:strCache>
                <c:ptCount val="1"/>
                <c:pt idx="0">
                  <c:v>2020年3月</c:v>
                </c:pt>
              </c:strCache>
            </c:strRef>
          </c:tx>
          <c:spPr>
            <a:ln w="209550" cap="sq" cmpd="sng" algn="ctr">
              <a:solidFill>
                <a:schemeClr val="accent5">
                  <a:tint val="76667"/>
                  <a:shade val="95000"/>
                  <a:satMod val="105000"/>
                </a:schemeClr>
              </a:solidFill>
              <a:prstDash val="solid"/>
              <a:round/>
            </a:ln>
          </c:spPr>
          <c:marker>
            <c:symbol val="none"/>
          </c:marker>
          <c:dPt>
            <c:idx val="2"/>
            <c:marker>
              <c:symbol val="none"/>
            </c:marker>
            <c:bubble3D val="0"/>
            <c:spPr>
              <a:ln w="28575" cap="sq" cmpd="sng" algn="ctr">
                <a:solidFill>
                  <a:schemeClr val="accent5">
                    <a:tint val="76667"/>
                    <a:shade val="95000"/>
                    <a:satMod val="105000"/>
                  </a:schemeClr>
                </a:solidFill>
                <a:prstDash val="solid"/>
                <a:round/>
              </a:ln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Microsoft YaHei UI" panose="020B0503020204020204" pitchFamily="34" charset="-122"/>
                    <a:ea typeface="Microsoft YaHei UI" panose="020B0503020204020204" pitchFamily="34" charset="-122"/>
                    <a:cs typeface="+mn-cs"/>
                  </a:defRPr>
                </a:pPr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val>
            <c:numRef>
              <c:f>计算!$E$65:$AH$65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24"/>
          <c:order val="23"/>
          <c:tx>
            <c:strRef>
              <c:f>"Day Dot Line"</c:f>
              <c:strCache>
                <c:ptCount val="1"/>
                <c:pt idx="0">
                  <c:v>Day Dot Line</c:v>
                </c:pt>
              </c:strCache>
            </c:strRef>
          </c:tx>
          <c:spPr>
            <a:ln w="15875" cap="rnd" cmpd="sng" algn="ctr">
              <a:solidFill>
                <a:schemeClr val="tx2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tx2"/>
              </a:solidFill>
              <a:ln w="9525" cap="flat" cmpd="sng" algn="ctr">
                <a:noFill/>
                <a:prstDash val="solid"/>
                <a:round/>
              </a:ln>
            </c:spPr>
          </c:marker>
          <c:dLbls>
            <c:dLbl>
              <c:idx val="0"/>
              <c:layout/>
              <c:tx>
                <c:strRef>
                  <c:f>计算!$E$72</c:f>
                  <c:strCache>
                    <c:ptCount val="1"/>
                    <c:pt idx="0">
                      <c:v>24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layout/>
              <c:tx>
                <c:strRef>
                  <c:f>计算!$F$72</c:f>
                  <c:strCache>
                    <c:ptCount val="1"/>
                    <c:pt idx="0">
                      <c:v>25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/>
              <c:tx>
                <c:strRef>
                  <c:f>计算!$G$72</c:f>
                  <c:strCache>
                    <c:ptCount val="1"/>
                    <c:pt idx="0">
                      <c:v>26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layout/>
              <c:tx>
                <c:strRef>
                  <c:f>计算!$H$72</c:f>
                  <c:strCache>
                    <c:ptCount val="1"/>
                    <c:pt idx="0">
                      <c:v>27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/>
              <c:tx>
                <c:strRef>
                  <c:f>计算!$I$72</c:f>
                  <c:strCache>
                    <c:ptCount val="1"/>
                    <c:pt idx="0">
                      <c:v>28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layout/>
              <c:tx>
                <c:strRef>
                  <c:f>计算!$J$72</c:f>
                  <c:strCache>
                    <c:ptCount val="1"/>
                    <c:pt idx="0">
                      <c:v>29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layout/>
              <c:tx>
                <c:strRef>
                  <c:f>计算!$K$72</c:f>
                  <c:strCache>
                    <c:ptCount val="1"/>
                    <c:pt idx="0">
                      <c:v>30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"/>
              <c:layout/>
              <c:tx>
                <c:strRef>
                  <c:f>计算!$L$72</c:f>
                  <c:strCache>
                    <c:ptCount val="1"/>
                    <c:pt idx="0">
                      <c:v>31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"/>
              <c:layout/>
              <c:tx>
                <c:strRef>
                  <c:f>计算!$M$72</c:f>
                  <c:strCache>
                    <c:ptCount val="1"/>
                    <c:pt idx="0">
                      <c:v>01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"/>
              <c:layout/>
              <c:tx>
                <c:strRef>
                  <c:f>计算!$N$72</c:f>
                  <c:strCache>
                    <c:ptCount val="1"/>
                    <c:pt idx="0">
                      <c:v>02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"/>
              <c:layout/>
              <c:tx>
                <c:strRef>
                  <c:f>计算!$O$72</c:f>
                  <c:strCache>
                    <c:ptCount val="1"/>
                    <c:pt idx="0">
                      <c:v>03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"/>
              <c:layout/>
              <c:tx>
                <c:strRef>
                  <c:f>计算!$P$72</c:f>
                  <c:strCache>
                    <c:ptCount val="1"/>
                    <c:pt idx="0">
                      <c:v>04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"/>
              <c:layout/>
              <c:tx>
                <c:strRef>
                  <c:f>计算!$Q$72</c:f>
                  <c:strCache>
                    <c:ptCount val="1"/>
                    <c:pt idx="0">
                      <c:v>05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"/>
              <c:layout/>
              <c:tx>
                <c:strRef>
                  <c:f>计算!$R$72</c:f>
                  <c:strCache>
                    <c:ptCount val="1"/>
                    <c:pt idx="0">
                      <c:v>06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4"/>
              <c:layout/>
              <c:tx>
                <c:strRef>
                  <c:f>计算!$S$72</c:f>
                  <c:strCache>
                    <c:ptCount val="1"/>
                    <c:pt idx="0">
                      <c:v>07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5"/>
              <c:layout/>
              <c:tx>
                <c:strRef>
                  <c:f>计算!$T$72</c:f>
                  <c:strCache>
                    <c:ptCount val="1"/>
                    <c:pt idx="0">
                      <c:v>08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6"/>
              <c:layout/>
              <c:tx>
                <c:strRef>
                  <c:f>计算!$U$72</c:f>
                  <c:strCache>
                    <c:ptCount val="1"/>
                    <c:pt idx="0">
                      <c:v>09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7"/>
              <c:layout/>
              <c:tx>
                <c:strRef>
                  <c:f>计算!$V$72</c:f>
                  <c:strCache>
                    <c:ptCount val="1"/>
                    <c:pt idx="0">
                      <c:v>10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8"/>
              <c:layout/>
              <c:tx>
                <c:strRef>
                  <c:f>计算!$W$72</c:f>
                  <c:strCache>
                    <c:ptCount val="1"/>
                    <c:pt idx="0">
                      <c:v>11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9"/>
              <c:layout/>
              <c:tx>
                <c:strRef>
                  <c:f>计算!$X$72</c:f>
                  <c:strCache>
                    <c:ptCount val="1"/>
                    <c:pt idx="0">
                      <c:v>12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0"/>
              <c:layout/>
              <c:tx>
                <c:strRef>
                  <c:f>计算!$Y$72</c:f>
                  <c:strCache>
                    <c:ptCount val="1"/>
                    <c:pt idx="0">
                      <c:v>13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1"/>
              <c:layout/>
              <c:tx>
                <c:strRef>
                  <c:f>计算!$Z$72</c:f>
                  <c:strCache>
                    <c:ptCount val="1"/>
                    <c:pt idx="0">
                      <c:v>14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2"/>
              <c:layout/>
              <c:tx>
                <c:strRef>
                  <c:f>计算!$AA$72</c:f>
                  <c:strCache>
                    <c:ptCount val="1"/>
                    <c:pt idx="0">
                      <c:v>15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3"/>
              <c:layout/>
              <c:tx>
                <c:strRef>
                  <c:f>计算!$AB$72</c:f>
                  <c:strCache>
                    <c:ptCount val="1"/>
                    <c:pt idx="0">
                      <c:v>16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4"/>
              <c:layout/>
              <c:tx>
                <c:strRef>
                  <c:f>计算!$AC$72</c:f>
                  <c:strCache>
                    <c:ptCount val="1"/>
                    <c:pt idx="0">
                      <c:v>17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5"/>
              <c:layout/>
              <c:tx>
                <c:strRef>
                  <c:f>计算!$AD$72</c:f>
                  <c:strCache>
                    <c:ptCount val="1"/>
                    <c:pt idx="0">
                      <c:v>18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6"/>
              <c:layout/>
              <c:tx>
                <c:strRef>
                  <c:f>计算!$AE$72</c:f>
                  <c:strCache>
                    <c:ptCount val="1"/>
                    <c:pt idx="0">
                      <c:v>19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7"/>
              <c:layout/>
              <c:tx>
                <c:strRef>
                  <c:f>计算!$AF$72</c:f>
                  <c:strCache>
                    <c:ptCount val="1"/>
                    <c:pt idx="0">
                      <c:v>20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8"/>
              <c:layout/>
              <c:tx>
                <c:strRef>
                  <c:f>计算!$AG$72</c:f>
                  <c:strCache>
                    <c:ptCount val="1"/>
                    <c:pt idx="0">
                      <c:v>21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9"/>
              <c:layout/>
              <c:tx>
                <c:strRef>
                  <c:f>计算!$AH$72</c:f>
                  <c:strCache>
                    <c:ptCount val="1"/>
                    <c:pt idx="0">
                      <c:v>22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800" b="0" i="0" u="none" strike="noStrike" kern="1200" baseline="0">
                    <a:solidFill>
                      <a:schemeClr val="tx1"/>
                    </a:solidFill>
                    <a:latin typeface="Microsoft YaHei UI" panose="020B0503020204020204" pitchFamily="34" charset="-122"/>
                    <a:ea typeface="Microsoft YaHei UI" panose="020B0503020204020204" pitchFamily="34" charset="-122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val>
            <c:numRef>
              <c:f>计算!$E$71:$AH$71</c:f>
              <c:numCache>
                <c:formatCode>General</c:formatCode>
                <c:ptCount val="30"/>
                <c:pt idx="0">
                  <c:v>1.3</c:v>
                </c:pt>
                <c:pt idx="1">
                  <c:v>1.3</c:v>
                </c:pt>
                <c:pt idx="2">
                  <c:v>1.3</c:v>
                </c:pt>
                <c:pt idx="3">
                  <c:v>1.3</c:v>
                </c:pt>
                <c:pt idx="4">
                  <c:v>1.3</c:v>
                </c:pt>
                <c:pt idx="5">
                  <c:v>1.3</c:v>
                </c:pt>
                <c:pt idx="6">
                  <c:v>1.3</c:v>
                </c:pt>
                <c:pt idx="7">
                  <c:v>1.3</c:v>
                </c:pt>
                <c:pt idx="8">
                  <c:v>1.3</c:v>
                </c:pt>
                <c:pt idx="9">
                  <c:v>1.3</c:v>
                </c:pt>
                <c:pt idx="10">
                  <c:v>1.3</c:v>
                </c:pt>
                <c:pt idx="11">
                  <c:v>1.3</c:v>
                </c:pt>
                <c:pt idx="12">
                  <c:v>1.3</c:v>
                </c:pt>
                <c:pt idx="13">
                  <c:v>1.3</c:v>
                </c:pt>
                <c:pt idx="14">
                  <c:v>1.3</c:v>
                </c:pt>
                <c:pt idx="15">
                  <c:v>1.3</c:v>
                </c:pt>
                <c:pt idx="16">
                  <c:v>1.3</c:v>
                </c:pt>
                <c:pt idx="17">
                  <c:v>1.3</c:v>
                </c:pt>
                <c:pt idx="18">
                  <c:v>1.3</c:v>
                </c:pt>
                <c:pt idx="19">
                  <c:v>1.3</c:v>
                </c:pt>
                <c:pt idx="20">
                  <c:v>1.3</c:v>
                </c:pt>
                <c:pt idx="21">
                  <c:v>1.3</c:v>
                </c:pt>
                <c:pt idx="22">
                  <c:v>1.3</c:v>
                </c:pt>
                <c:pt idx="23">
                  <c:v>1.3</c:v>
                </c:pt>
                <c:pt idx="24">
                  <c:v>1.3</c:v>
                </c:pt>
                <c:pt idx="25">
                  <c:v>1.3</c:v>
                </c:pt>
                <c:pt idx="26">
                  <c:v>1.3</c:v>
                </c:pt>
                <c:pt idx="27">
                  <c:v>1.3</c:v>
                </c:pt>
                <c:pt idx="28">
                  <c:v>1.3</c:v>
                </c:pt>
                <c:pt idx="29">
                  <c:v>1.3</c:v>
                </c:pt>
              </c:numCache>
            </c:numRef>
          </c:val>
          <c:smooth val="0"/>
        </c:ser>
        <c:ser>
          <c:idx val="23"/>
          <c:order val="24"/>
          <c:tx>
            <c:strRef>
              <c:f>"Day Dot Line For Text Labels"</c:f>
              <c:strCache>
                <c:ptCount val="1"/>
                <c:pt idx="0">
                  <c:v>Day Dot Line For Text Labels</c:v>
                </c:pt>
              </c:strCache>
            </c:strRef>
          </c:tx>
          <c:spPr>
            <a:ln w="28575" cap="rnd" cmpd="sng" algn="ctr">
              <a:noFill/>
              <a:prstDash val="solid"/>
              <a:round/>
            </a:ln>
          </c:spPr>
          <c:marker>
            <c:symbol val="none"/>
          </c:marker>
          <c:dLbls>
            <c:dLbl>
              <c:idx val="0"/>
              <c:layout>
                <c:manualLayout>
                  <c:x val="-0.0242600679281902"/>
                  <c:y val="0"/>
                </c:manualLayout>
              </c:layout>
              <c:tx>
                <c:strRef>
                  <c:f>计算!$E$70</c:f>
                  <c:strCache>
                    <c:ptCount val="1"/>
                    <c:pt idx="0">
                      <c:v>二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/>
              <c:tx>
                <c:strRef>
                  <c:f>计算!$F$70</c:f>
                  <c:strCache>
                    <c:ptCount val="1"/>
                    <c:pt idx="0">
                      <c:v>三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/>
              <c:tx>
                <c:strRef>
                  <c:f>计算!$G$70</c:f>
                  <c:strCache>
                    <c:ptCount val="1"/>
                    <c:pt idx="0">
                      <c:v>四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layout/>
              <c:tx>
                <c:strRef>
                  <c:f>计算!$H$70</c:f>
                  <c:strCache>
                    <c:ptCount val="1"/>
                    <c:pt idx="0">
                      <c:v>五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/>
              <c:tx>
                <c:strRef>
                  <c:f>计算!$I$70</c:f>
                  <c:strCache>
                    <c:ptCount val="1"/>
                    <c:pt idx="0">
                      <c:v>六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layout/>
              <c:tx>
                <c:strRef>
                  <c:f>计算!$J$70</c:f>
                  <c:strCache>
                    <c:ptCount val="1"/>
                    <c:pt idx="0">
                      <c:v>日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layout/>
              <c:tx>
                <c:strRef>
                  <c:f>计算!$K$70</c:f>
                  <c:strCache>
                    <c:ptCount val="1"/>
                    <c:pt idx="0">
                      <c:v>一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"/>
              <c:layout/>
              <c:tx>
                <c:strRef>
                  <c:f>计算!$L$70</c:f>
                  <c:strCache>
                    <c:ptCount val="1"/>
                    <c:pt idx="0">
                      <c:v>二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"/>
              <c:layout/>
              <c:tx>
                <c:strRef>
                  <c:f>计算!$M$70</c:f>
                  <c:strCache>
                    <c:ptCount val="1"/>
                    <c:pt idx="0">
                      <c:v>三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"/>
              <c:layout/>
              <c:tx>
                <c:strRef>
                  <c:f>计算!$N$70</c:f>
                  <c:strCache>
                    <c:ptCount val="1"/>
                    <c:pt idx="0">
                      <c:v>四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"/>
              <c:layout/>
              <c:tx>
                <c:strRef>
                  <c:f>计算!$O$70</c:f>
                  <c:strCache>
                    <c:ptCount val="1"/>
                    <c:pt idx="0">
                      <c:v>五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"/>
              <c:layout/>
              <c:tx>
                <c:strRef>
                  <c:f>计算!$P$70</c:f>
                  <c:strCache>
                    <c:ptCount val="1"/>
                    <c:pt idx="0">
                      <c:v>六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"/>
              <c:layout/>
              <c:tx>
                <c:strRef>
                  <c:f>计算!$Q$70</c:f>
                  <c:strCache>
                    <c:ptCount val="1"/>
                    <c:pt idx="0">
                      <c:v>日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"/>
              <c:layout/>
              <c:tx>
                <c:strRef>
                  <c:f>计算!$R$70</c:f>
                  <c:strCache>
                    <c:ptCount val="1"/>
                    <c:pt idx="0">
                      <c:v>一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4"/>
              <c:layout/>
              <c:tx>
                <c:strRef>
                  <c:f>计算!$S$70</c:f>
                  <c:strCache>
                    <c:ptCount val="1"/>
                    <c:pt idx="0">
                      <c:v>二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5"/>
              <c:layout/>
              <c:tx>
                <c:strRef>
                  <c:f>计算!$T$70</c:f>
                  <c:strCache>
                    <c:ptCount val="1"/>
                    <c:pt idx="0">
                      <c:v>三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6"/>
              <c:layout/>
              <c:tx>
                <c:strRef>
                  <c:f>计算!$U$70</c:f>
                  <c:strCache>
                    <c:ptCount val="1"/>
                    <c:pt idx="0">
                      <c:v>四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7"/>
              <c:layout/>
              <c:tx>
                <c:strRef>
                  <c:f>计算!$V$70</c:f>
                  <c:strCache>
                    <c:ptCount val="1"/>
                    <c:pt idx="0">
                      <c:v>五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8"/>
              <c:layout/>
              <c:tx>
                <c:strRef>
                  <c:f>计算!$W$70</c:f>
                  <c:strCache>
                    <c:ptCount val="1"/>
                    <c:pt idx="0">
                      <c:v>六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9"/>
              <c:layout/>
              <c:tx>
                <c:strRef>
                  <c:f>计算!$X$70</c:f>
                  <c:strCache>
                    <c:ptCount val="1"/>
                    <c:pt idx="0">
                      <c:v>日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0"/>
              <c:layout/>
              <c:tx>
                <c:strRef>
                  <c:f>计算!$Y$70</c:f>
                  <c:strCache>
                    <c:ptCount val="1"/>
                    <c:pt idx="0">
                      <c:v>一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1"/>
              <c:layout/>
              <c:tx>
                <c:strRef>
                  <c:f>计算!$Z$70</c:f>
                  <c:strCache>
                    <c:ptCount val="1"/>
                    <c:pt idx="0">
                      <c:v>二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2"/>
              <c:layout/>
              <c:tx>
                <c:strRef>
                  <c:f>计算!$AA$70</c:f>
                  <c:strCache>
                    <c:ptCount val="1"/>
                    <c:pt idx="0">
                      <c:v>三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3"/>
              <c:layout/>
              <c:tx>
                <c:strRef>
                  <c:f>计算!$AB$70</c:f>
                  <c:strCache>
                    <c:ptCount val="1"/>
                    <c:pt idx="0">
                      <c:v>四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4"/>
              <c:layout/>
              <c:tx>
                <c:strRef>
                  <c:f>计算!$AC$70</c:f>
                  <c:strCache>
                    <c:ptCount val="1"/>
                    <c:pt idx="0">
                      <c:v>五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5"/>
              <c:layout/>
              <c:tx>
                <c:strRef>
                  <c:f>计算!$AD$70</c:f>
                  <c:strCache>
                    <c:ptCount val="1"/>
                    <c:pt idx="0">
                      <c:v>六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6"/>
              <c:layout/>
              <c:tx>
                <c:strRef>
                  <c:f>计算!$AE$70</c:f>
                  <c:strCache>
                    <c:ptCount val="1"/>
                    <c:pt idx="0">
                      <c:v>日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7"/>
              <c:layout/>
              <c:tx>
                <c:strRef>
                  <c:f>计算!$AF$70</c:f>
                  <c:strCache>
                    <c:ptCount val="1"/>
                    <c:pt idx="0">
                      <c:v>一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8"/>
              <c:layout/>
              <c:tx>
                <c:strRef>
                  <c:f>计算!$AG$70</c:f>
                  <c:strCache>
                    <c:ptCount val="1"/>
                    <c:pt idx="0">
                      <c:v>二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9"/>
              <c:layout/>
              <c:tx>
                <c:strRef>
                  <c:f>计算!$AH$70</c:f>
                  <c:strCache>
                    <c:ptCount val="1"/>
                    <c:pt idx="0">
                      <c:v>三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800" b="0" i="0" u="none" strike="noStrike" kern="1200" baseline="0">
                    <a:solidFill>
                      <a:schemeClr val="tx1"/>
                    </a:solidFill>
                    <a:latin typeface="Microsoft YaHei UI" panose="020B0503020204020204" pitchFamily="34" charset="-122"/>
                    <a:ea typeface="Microsoft YaHei UI" panose="020B0503020204020204" pitchFamily="34" charset="-122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val>
            <c:numRef>
              <c:f>计算!$E$69:$AH$69</c:f>
              <c:numCache>
                <c:formatCode>General</c:formatCode>
                <c:ptCount val="30"/>
                <c:pt idx="0">
                  <c:v>2.5</c:v>
                </c:pt>
                <c:pt idx="1">
                  <c:v>2.5</c:v>
                </c:pt>
                <c:pt idx="2">
                  <c:v>2.5</c:v>
                </c:pt>
                <c:pt idx="3">
                  <c:v>2.5</c:v>
                </c:pt>
                <c:pt idx="4">
                  <c:v>2.5</c:v>
                </c:pt>
                <c:pt idx="5">
                  <c:v>2.5</c:v>
                </c:pt>
                <c:pt idx="6">
                  <c:v>2.5</c:v>
                </c:pt>
                <c:pt idx="7">
                  <c:v>2.5</c:v>
                </c:pt>
                <c:pt idx="8">
                  <c:v>2.5</c:v>
                </c:pt>
                <c:pt idx="9">
                  <c:v>2.5</c:v>
                </c:pt>
                <c:pt idx="10">
                  <c:v>2.5</c:v>
                </c:pt>
                <c:pt idx="11">
                  <c:v>2.5</c:v>
                </c:pt>
                <c:pt idx="12">
                  <c:v>2.5</c:v>
                </c:pt>
                <c:pt idx="13">
                  <c:v>2.5</c:v>
                </c:pt>
                <c:pt idx="14">
                  <c:v>2.5</c:v>
                </c:pt>
                <c:pt idx="15">
                  <c:v>2.5</c:v>
                </c:pt>
                <c:pt idx="16">
                  <c:v>2.5</c:v>
                </c:pt>
                <c:pt idx="17">
                  <c:v>2.5</c:v>
                </c:pt>
                <c:pt idx="18">
                  <c:v>2.5</c:v>
                </c:pt>
                <c:pt idx="19">
                  <c:v>2.5</c:v>
                </c:pt>
                <c:pt idx="20">
                  <c:v>2.5</c:v>
                </c:pt>
                <c:pt idx="21">
                  <c:v>2.5</c:v>
                </c:pt>
                <c:pt idx="22">
                  <c:v>2.5</c:v>
                </c:pt>
                <c:pt idx="23">
                  <c:v>2.5</c:v>
                </c:pt>
                <c:pt idx="24">
                  <c:v>2.5</c:v>
                </c:pt>
                <c:pt idx="25">
                  <c:v>2.5</c:v>
                </c:pt>
                <c:pt idx="26">
                  <c:v>2.5</c:v>
                </c:pt>
                <c:pt idx="27">
                  <c:v>2.5</c:v>
                </c:pt>
                <c:pt idx="28">
                  <c:v>2.5</c:v>
                </c:pt>
                <c:pt idx="29">
                  <c:v>2.5</c:v>
                </c:pt>
              </c:numCache>
            </c:numRef>
          </c:val>
          <c:smooth val="0"/>
        </c:ser>
        <c:ser>
          <c:idx val="25"/>
          <c:order val="25"/>
          <c:tx>
            <c:strRef>
              <c:f>计算!$D$59</c:f>
              <c:strCache>
                <c:ptCount val="1"/>
                <c:pt idx="0">
                  <c:v>2020年3月 - Top Band</c:v>
                </c:pt>
              </c:strCache>
            </c:strRef>
          </c:tx>
          <c:spPr>
            <a:ln w="228600" cap="sq" cmpd="sng" algn="ctr">
              <a:solidFill>
                <a:schemeClr val="accent3"/>
              </a:solidFill>
              <a:prstDash val="solid"/>
              <a:round/>
            </a:ln>
          </c:spPr>
          <c:marker>
            <c:symbol val="none"/>
          </c:marker>
          <c:dLbls>
            <c:delete val="1"/>
          </c:dLbls>
          <c:val>
            <c:numRef>
              <c:f>计算!$E$59:$AH$59</c:f>
              <c:numCache>
                <c:formatCode>General</c:formatCode>
                <c:ptCount val="30"/>
                <c:pt idx="0">
                  <c:v>13</c:v>
                </c:pt>
                <c:pt idx="1">
                  <c:v>13</c:v>
                </c:pt>
                <c:pt idx="2">
                  <c:v>13</c:v>
                </c:pt>
                <c:pt idx="3">
                  <c:v>13</c:v>
                </c:pt>
                <c:pt idx="4">
                  <c:v>13</c:v>
                </c:pt>
                <c:pt idx="5">
                  <c:v>13</c:v>
                </c:pt>
                <c:pt idx="6">
                  <c:v>13</c:v>
                </c:pt>
                <c:pt idx="7">
                  <c:v>13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26"/>
          <c:order val="26"/>
          <c:tx>
            <c:strRef>
              <c:f>计算!$D$62</c:f>
              <c:strCache>
                <c:ptCount val="1"/>
                <c:pt idx="0">
                  <c:v>2020年4月 - Top Band</c:v>
                </c:pt>
              </c:strCache>
            </c:strRef>
          </c:tx>
          <c:spPr>
            <a:ln w="228600" cap="sq" cmpd="sng" algn="ctr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dLbls>
            <c:delete val="1"/>
          </c:dLbls>
          <c:val>
            <c:numRef>
              <c:f>计算!$E$62:$AH$62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13</c:v>
                </c:pt>
                <c:pt idx="9">
                  <c:v>13</c:v>
                </c:pt>
                <c:pt idx="10">
                  <c:v>13</c:v>
                </c:pt>
                <c:pt idx="11">
                  <c:v>13</c:v>
                </c:pt>
                <c:pt idx="12">
                  <c:v>13</c:v>
                </c:pt>
                <c:pt idx="13">
                  <c:v>13</c:v>
                </c:pt>
                <c:pt idx="14">
                  <c:v>13</c:v>
                </c:pt>
                <c:pt idx="15">
                  <c:v>13</c:v>
                </c:pt>
                <c:pt idx="16">
                  <c:v>13</c:v>
                </c:pt>
                <c:pt idx="17">
                  <c:v>13</c:v>
                </c:pt>
                <c:pt idx="18">
                  <c:v>13</c:v>
                </c:pt>
                <c:pt idx="19">
                  <c:v>13</c:v>
                </c:pt>
                <c:pt idx="20">
                  <c:v>13</c:v>
                </c:pt>
                <c:pt idx="21">
                  <c:v>13</c:v>
                </c:pt>
                <c:pt idx="22">
                  <c:v>13</c:v>
                </c:pt>
                <c:pt idx="23">
                  <c:v>13</c:v>
                </c:pt>
                <c:pt idx="24">
                  <c:v>13</c:v>
                </c:pt>
                <c:pt idx="25">
                  <c:v>13</c:v>
                </c:pt>
                <c:pt idx="26">
                  <c:v>13</c:v>
                </c:pt>
                <c:pt idx="27">
                  <c:v>13</c:v>
                </c:pt>
                <c:pt idx="28">
                  <c:v>13</c:v>
                </c:pt>
                <c:pt idx="29">
                  <c:v>13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7259136"/>
        <c:axId val="247260672"/>
      </c:lineChart>
      <c:dateAx>
        <c:axId val="247259136"/>
        <c:scaling>
          <c:orientation val="minMax"/>
        </c:scaling>
        <c:delete val="1"/>
        <c:axPos val="b"/>
        <c:majorGridlines>
          <c:spPr>
            <a:ln w="3175" cap="flat" cmpd="sng" algn="ctr">
              <a:solidFill>
                <a:schemeClr val="tx2">
                  <a:lumMod val="20000"/>
                  <a:lumOff val="80000"/>
                  <a:alpha val="85000"/>
                </a:schemeClr>
              </a:solidFill>
              <a:prstDash val="solid"/>
              <a:round/>
            </a:ln>
          </c:spPr>
        </c:majorGridlines>
        <c:numFmt formatCode="d" sourceLinked="0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defRPr>
            </a:pPr>
          </a:p>
        </c:txPr>
        <c:crossAx val="247260672"/>
        <c:crosses val="autoZero"/>
        <c:auto val="1"/>
        <c:lblOffset val="100"/>
        <c:baseTimeUnit val="days"/>
      </c:dateAx>
      <c:valAx>
        <c:axId val="247260672"/>
        <c:scaling>
          <c:orientation val="minMax"/>
          <c:max val="13.5"/>
          <c:min val="0"/>
        </c:scaling>
        <c:delete val="1"/>
        <c:axPos val="l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defRPr>
            </a:pPr>
          </a:p>
        </c:txPr>
        <c:crossAx val="247259136"/>
        <c:crosses val="autoZero"/>
        <c:crossBetween val="between"/>
        <c:majorUnit val="1"/>
      </c:valAx>
    </c:plotArea>
    <c:plotVisOnly val="1"/>
    <c:dispBlanksAs val="gap"/>
    <c:showDLblsOverMax val="0"/>
  </c:chart>
  <c:spPr>
    <a:noFill/>
    <a:ln w="9525" cap="flat" cmpd="sng" algn="ctr">
      <a:noFill/>
      <a:prstDash val="solid"/>
      <a:round/>
    </a:ln>
  </c:spPr>
  <c:txPr>
    <a:bodyPr/>
    <a:lstStyle/>
    <a:p>
      <a:pPr>
        <a:defRPr lang="zh-CN" sz="1000">
          <a:latin typeface="Microsoft YaHei UI" panose="020B0503020204020204" pitchFamily="34" charset="-122"/>
          <a:ea typeface="Microsoft YaHei UI" panose="020B0503020204020204" pitchFamily="34" charset="-122"/>
        </a:defRPr>
      </a:pPr>
    </a:p>
  </c:txPr>
  <c:printSettings>
    <c:headerFooter/>
    <c:pageMargins b="0.75" l="0.7" r="0.7" t="0.75" header="0.3" footer="0.3"/>
    <c:pageSetup/>
  </c:printSettings>
</c:chartSpace>
</file>

<file path=xl/ctrlProps/ctrlProp1.xml><?xml version="1.0" encoding="utf-8"?>
<formControlPr xmlns="http://schemas.microsoft.com/office/spreadsheetml/2009/9/main" objectType="Scroll" dx="16" fmlaLink="WindowOffset" horiz="1" max="100" noThreeD="1" page="7" val="0"/>
</file>

<file path=xl/ctrlProps/ctrlProp2.xml><?xml version="1.0" encoding="utf-8"?>
<formControlPr xmlns="http://schemas.microsoft.com/office/spreadsheetml/2009/9/main" objectType="Spin" dx="16" fmlaLink="period_selected" max="60" min="1" page="10" val="1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2</xdr:row>
      <xdr:rowOff>14287</xdr:rowOff>
    </xdr:from>
    <xdr:to>
      <xdr:col>14</xdr:col>
      <xdr:colOff>17276</xdr:colOff>
      <xdr:row>16</xdr:row>
      <xdr:rowOff>90487</xdr:rowOff>
    </xdr:to>
    <xdr:graphicFrame>
      <xdr:nvGraphicFramePr>
        <xdr:cNvPr id="2" name="项目日程表" descr="该折线图在对应的时间范围上绘制各个项目的图形。&#10;" title="项目日程表"/>
        <xdr:cNvGraphicFramePr/>
      </xdr:nvGraphicFramePr>
      <xdr:xfrm>
        <a:off x="0" y="690245"/>
        <a:ext cx="10608945" cy="35433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457200</xdr:colOff>
      <xdr:row>17</xdr:row>
      <xdr:rowOff>209551</xdr:rowOff>
    </xdr:from>
    <xdr:to>
      <xdr:col>11</xdr:col>
      <xdr:colOff>485775</xdr:colOff>
      <xdr:row>26</xdr:row>
      <xdr:rowOff>85725</xdr:rowOff>
    </xdr:to>
    <xdr:sp>
      <xdr:nvSpPr>
        <xdr:cNvPr id="3" name="日程表提示" descr="项目详细信息”表中的“位置”值用于防止里程碑标签在日程表上相互重叠。使用正数可将标签定位在日程表上方，而使用负数可将标签定位在下方。&#10;&#10;要添加其他里程碑，请在表格中插入新行，或者在最后一个表格条目下方开始键入，表格将自动展开以容纳您新添加的数据。&#10;" title="项目日程表提示"/>
        <xdr:cNvSpPr txBox="1"/>
      </xdr:nvSpPr>
      <xdr:spPr>
        <a:xfrm>
          <a:off x="5010150" y="4600575"/>
          <a:ext cx="4057650" cy="2219325"/>
        </a:xfrm>
        <a:prstGeom prst="wedgeRectCallout">
          <a:avLst>
            <a:gd name="adj1" fmla="val -58703"/>
            <a:gd name="adj2" fmla="val -24361"/>
          </a:avLst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182880" rtlCol="0" anchor="ctr"/>
        <a:lstStyle/>
        <a:p>
          <a:endParaRPr lang="en-US" altLang="ja-JP" sz="1200" b="1" spc="30" baseline="0">
            <a:solidFill>
              <a:schemeClr val="accent1"/>
            </a:solidFill>
            <a:effectLst/>
            <a:latin typeface="Microsoft YaHei UI" panose="020B0503020204020204" pitchFamily="34" charset="-122"/>
            <a:ea typeface="Microsoft YaHei UI" panose="020B0503020204020204" pitchFamily="34" charset="-122"/>
            <a:cs typeface="+mn-cs"/>
          </a:endParaRPr>
        </a:p>
        <a:p>
          <a:r>
            <a:rPr lang="ja-JP" altLang="en-US" sz="1200" b="1" spc="30" baseline="0">
              <a:solidFill>
                <a:schemeClr val="accent1"/>
              </a:solidFill>
              <a:effectLst/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rPr>
            <a:t>项目日程表提示：</a:t>
          </a:r>
          <a:endParaRPr lang="en-US" altLang="ja-JP" sz="1200" b="1" spc="30" baseline="0">
            <a:solidFill>
              <a:schemeClr val="accent1"/>
            </a:solidFill>
            <a:effectLst/>
            <a:latin typeface="Microsoft YaHei UI" panose="020B0503020204020204" pitchFamily="34" charset="-122"/>
            <a:ea typeface="Microsoft YaHei UI" panose="020B0503020204020204" pitchFamily="34" charset="-122"/>
            <a:cs typeface="+mn-cs"/>
          </a:endParaRPr>
        </a:p>
        <a:p>
          <a:endParaRPr lang="en-US" sz="1000">
            <a:solidFill>
              <a:schemeClr val="tx1">
                <a:lumMod val="50000"/>
                <a:lumOff val="50000"/>
              </a:schemeClr>
            </a:solidFill>
            <a:effectLst/>
            <a:latin typeface="Microsoft YaHei UI" panose="020B0503020204020204" pitchFamily="34" charset="-122"/>
            <a:ea typeface="Microsoft YaHei UI" panose="020B0503020204020204" pitchFamily="34" charset="-122"/>
            <a:cs typeface="+mn-cs"/>
          </a:endParaRPr>
        </a:p>
        <a:p>
          <a:pPr marL="0" indent="0">
            <a:buClr>
              <a:schemeClr val="accent1"/>
            </a:buClr>
            <a:buFontTx/>
            <a:buNone/>
          </a:pPr>
          <a:r>
            <a:rPr lang="ja-JP" altLang="en-US" sz="1000" spc="20">
              <a:solidFill>
                <a:schemeClr val="tx1">
                  <a:lumMod val="50000"/>
                  <a:lumOff val="50000"/>
                </a:schemeClr>
              </a:solidFill>
              <a:effectLst/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rPr>
            <a:t>“项目详细信息”表中的“位置”值用于防止里程碑标签在日程表上相互重叠。使用正数可将标签定位在日程表上方，而使用负数可将标签定位在下方。</a:t>
          </a:r>
          <a:endParaRPr lang="en-US" altLang="ja-JP" sz="1000" spc="20">
            <a:solidFill>
              <a:schemeClr val="tx1">
                <a:lumMod val="50000"/>
                <a:lumOff val="50000"/>
              </a:schemeClr>
            </a:solidFill>
            <a:effectLst/>
            <a:latin typeface="Microsoft YaHei UI" panose="020B0503020204020204" pitchFamily="34" charset="-122"/>
            <a:ea typeface="Microsoft YaHei UI" panose="020B0503020204020204" pitchFamily="34" charset="-122"/>
            <a:cs typeface="+mn-cs"/>
          </a:endParaRPr>
        </a:p>
        <a:p>
          <a:pPr marL="0" indent="0">
            <a:buClr>
              <a:schemeClr val="accent1"/>
            </a:buClr>
            <a:buFontTx/>
            <a:buNone/>
          </a:pPr>
          <a:endParaRPr lang="en-US" sz="1000" spc="20">
            <a:solidFill>
              <a:schemeClr val="tx1">
                <a:lumMod val="50000"/>
                <a:lumOff val="50000"/>
              </a:schemeClr>
            </a:solidFill>
            <a:effectLst/>
            <a:latin typeface="Microsoft YaHei UI" panose="020B0503020204020204" pitchFamily="34" charset="-122"/>
            <a:ea typeface="Microsoft YaHei UI" panose="020B0503020204020204" pitchFamily="34" charset="-122"/>
            <a:cs typeface="+mn-cs"/>
          </a:endParaRPr>
        </a:p>
        <a:p>
          <a:pPr marL="0" indent="0">
            <a:buClr>
              <a:schemeClr val="accent1"/>
            </a:buClr>
            <a:buFontTx/>
            <a:buNone/>
          </a:pPr>
          <a:r>
            <a:rPr lang="ja-JP" altLang="en-US" sz="1000" spc="20">
              <a:solidFill>
                <a:schemeClr val="tx1">
                  <a:lumMod val="50000"/>
                  <a:lumOff val="50000"/>
                </a:schemeClr>
              </a:solidFill>
              <a:effectLst/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rPr>
            <a:t>要添加其他里程碑，请在表格中插入新行，或者在最后一个表格条目下方开始键入，表格将自动展开以容纳您新添加的数据。</a:t>
          </a:r>
          <a:endParaRPr lang="en-US" sz="1100" spc="20" baseline="0">
            <a:solidFill>
              <a:schemeClr val="dk1"/>
            </a:solidFill>
            <a:effectLst/>
            <a:latin typeface="Microsoft YaHei UI" panose="020B0503020204020204" pitchFamily="34" charset="-122"/>
            <a:ea typeface="Microsoft YaHei UI" panose="020B0503020204020204" pitchFamily="34" charset="-122"/>
            <a:cs typeface="+mn-cs"/>
          </a:endParaRPr>
        </a:p>
      </xdr:txBody>
    </xdr:sp>
    <xdr:clientData fPrintsWithSheet="0"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absolute">
    <xdr:from>
      <xdr:col>0</xdr:col>
      <xdr:colOff>323850</xdr:colOff>
      <xdr:row>1</xdr:row>
      <xdr:rowOff>190500</xdr:rowOff>
    </xdr:from>
    <xdr:to>
      <xdr:col>6</xdr:col>
      <xdr:colOff>12954</xdr:colOff>
      <xdr:row>16</xdr:row>
      <xdr:rowOff>161925</xdr:rowOff>
    </xdr:to>
    <xdr:graphicFrame>
      <xdr:nvGraphicFramePr>
        <xdr:cNvPr id="7" name="WindowDays" descr="项目活动的可滚动日程表。" title="日程表图表"/>
        <xdr:cNvGraphicFramePr/>
      </xdr:nvGraphicFramePr>
      <xdr:xfrm>
        <a:off x="323850" y="790575"/>
        <a:ext cx="8375650" cy="32575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18</xdr:row>
          <xdr:rowOff>209550</xdr:rowOff>
        </xdr:from>
        <xdr:to>
          <xdr:col>6</xdr:col>
          <xdr:colOff>0</xdr:colOff>
          <xdr:row>20</xdr:row>
          <xdr:rowOff>0</xdr:rowOff>
        </xdr:to>
        <xdr:sp>
          <xdr:nvSpPr>
            <xdr:cNvPr id="1025" name="滚动条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3714750" y="4533900"/>
              <a:ext cx="4972050" cy="22860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66675</xdr:colOff>
          <xdr:row>2</xdr:row>
          <xdr:rowOff>28575</xdr:rowOff>
        </xdr:from>
        <xdr:to>
          <xdr:col>14</xdr:col>
          <xdr:colOff>200025</xdr:colOff>
          <xdr:row>2</xdr:row>
          <xdr:rowOff>257175</xdr:rowOff>
        </xdr:to>
        <xdr:sp>
          <xdr:nvSpPr>
            <xdr:cNvPr id="4097" name="微调控制箭头 5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>
            <a:xfrm>
              <a:off x="6067425" y="438150"/>
              <a:ext cx="133350" cy="22860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2" name="ProjectDetails" displayName="ProjectDetails" ref="B19:E31" totalsRowShown="0">
  <tableColumns count="4">
    <tableColumn id="1" name="日期" dataDxfId="0"/>
    <tableColumn id="2" name="里程碑" dataDxfId="1"/>
    <tableColumn id="3" name="位置" dataDxfId="2"/>
    <tableColumn id="4" name="BASELINE" dataDxfId="3"/>
  </tableColumns>
  <tableStyleInfo name="Project Timeline 2" showFirstColumn="0" showLastColumn="0" showRowStripes="1" showColumnStripes="0"/>
</table>
</file>

<file path=xl/tables/table2.xml><?xml version="1.0" encoding="utf-8"?>
<table xmlns="http://schemas.openxmlformats.org/spreadsheetml/2006/main" id="1" name="Activities" displayName="Activities" ref="B22:F34" totalsRowShown="0">
  <autoFilter ref="B22:F34"/>
  <sortState ref="B22:F34">
    <sortCondition ref="D19:D25"/>
  </sortState>
  <tableColumns count="5">
    <tableColumn id="1" name="Id" dataDxfId="4"/>
    <tableColumn id="2" name="活动" dataDxfId="5"/>
    <tableColumn id="3" name="开始" dataDxfId="6"/>
    <tableColumn id="4" name="结束" dataDxfId="7"/>
    <tableColumn id="5" name="备注" dataDxfId="8"/>
  </tableColumns>
  <tableStyleInfo name="Project Timelin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Project Timeline">
      <a:dk1>
        <a:sysClr val="windowText" lastClr="000000"/>
      </a:dk1>
      <a:lt1>
        <a:sysClr val="window" lastClr="FFFFFF"/>
      </a:lt1>
      <a:dk2>
        <a:srgbClr val="37464D"/>
      </a:dk2>
      <a:lt2>
        <a:srgbClr val="F0ECEB"/>
      </a:lt2>
      <a:accent1>
        <a:srgbClr val="FE713B"/>
      </a:accent1>
      <a:accent2>
        <a:srgbClr val="0CA8C7"/>
      </a:accent2>
      <a:accent3>
        <a:srgbClr val="9BD174"/>
      </a:accent3>
      <a:accent4>
        <a:srgbClr val="8F6BA2"/>
      </a:accent4>
      <a:accent5>
        <a:srgbClr val="FFED56"/>
      </a:accent5>
      <a:accent6>
        <a:srgbClr val="E95877"/>
      </a:accent6>
      <a:hlink>
        <a:srgbClr val="47C2D9"/>
      </a:hlink>
      <a:folHlink>
        <a:srgbClr val="8F6BA2"/>
      </a:folHlink>
    </a:clrScheme>
    <a:fontScheme name="Project Timeline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table" Target="../tables/table2.xml"/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3"/>
    <pageSetUpPr fitToPage="1" autoPageBreaks="0"/>
  </sheetPr>
  <dimension ref="A1:N31"/>
  <sheetViews>
    <sheetView showGridLines="0" tabSelected="1" topLeftCell="A13" workbookViewId="0">
      <selection activeCell="B21" sqref="B21"/>
    </sheetView>
  </sheetViews>
  <sheetFormatPr defaultColWidth="9" defaultRowHeight="19.5" customHeight="1"/>
  <cols>
    <col min="1" max="1" width="3.71428571428571" style="39" customWidth="1"/>
    <col min="2" max="2" width="15.5714285714286" style="39" customWidth="1"/>
    <col min="3" max="3" width="35.7142857142857" style="39" customWidth="1"/>
    <col min="4" max="4" width="13.2857142857143" style="39" customWidth="1"/>
    <col min="5" max="5" width="12.2857142857143" style="39" hidden="1" customWidth="1"/>
    <col min="6" max="6" width="12.5714285714286" style="39" customWidth="1"/>
    <col min="7" max="7" width="11.2857142857143" style="39" customWidth="1"/>
    <col min="8" max="11" width="9.14285714285714" style="39"/>
    <col min="12" max="12" width="10.7142857142857" style="39" customWidth="1"/>
    <col min="13" max="13" width="10.2857142857143" style="39" customWidth="1"/>
    <col min="14" max="14" width="9.14285714285714" style="39" customWidth="1"/>
    <col min="15" max="16384" width="9.14285714285714" style="39"/>
  </cols>
  <sheetData>
    <row r="1" ht="24.75" customHeight="1" spans="1:14">
      <c r="A1" s="40"/>
      <c r="B1" s="41" t="s">
        <v>0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</row>
    <row r="2" ht="28.5" customHeight="1" spans="1:14">
      <c r="A2" s="40"/>
      <c r="B2" s="42" t="s">
        <v>1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</row>
    <row r="7" customHeight="1" spans="6:6">
      <c r="F7" s="43"/>
    </row>
    <row r="8" customHeight="1" spans="6:6">
      <c r="F8" s="43"/>
    </row>
    <row r="9" customHeight="1" spans="6:6">
      <c r="F9" s="43"/>
    </row>
    <row r="10" customHeight="1" spans="6:6">
      <c r="F10" s="43"/>
    </row>
    <row r="11" customHeight="1" spans="6:6">
      <c r="F11" s="43"/>
    </row>
    <row r="12" customHeight="1" spans="6:6">
      <c r="F12" s="43"/>
    </row>
    <row r="13" customHeight="1" spans="6:14">
      <c r="F13" s="43"/>
      <c r="I13" s="53"/>
      <c r="K13" s="53"/>
      <c r="M13" s="53"/>
      <c r="N13" s="54"/>
    </row>
    <row r="14" customHeight="1" spans="6:14">
      <c r="F14" s="43"/>
      <c r="I14" s="53"/>
      <c r="K14" s="53"/>
      <c r="M14" s="53"/>
      <c r="N14" s="54"/>
    </row>
    <row r="15" customHeight="1" spans="6:14">
      <c r="F15" s="43"/>
      <c r="I15" s="53"/>
      <c r="K15" s="53"/>
      <c r="M15" s="53"/>
      <c r="N15" s="54"/>
    </row>
    <row r="16" customHeight="1" spans="6:14">
      <c r="F16" s="43"/>
      <c r="I16" s="53"/>
      <c r="K16" s="53"/>
      <c r="M16" s="53"/>
      <c r="N16" s="54"/>
    </row>
    <row r="17" customHeight="1" spans="9:14">
      <c r="I17" s="53"/>
      <c r="K17" s="53"/>
      <c r="M17" s="53"/>
      <c r="N17" s="54"/>
    </row>
    <row r="18" ht="24" customHeight="1" spans="2:14">
      <c r="B18" s="44" t="s">
        <v>2</v>
      </c>
      <c r="C18" s="45"/>
      <c r="D18" s="46"/>
      <c r="I18" s="53"/>
      <c r="K18" s="53"/>
      <c r="M18" s="53"/>
      <c r="N18" s="54"/>
    </row>
    <row r="19" ht="24" customHeight="1" spans="2:14">
      <c r="B19" s="47" t="s">
        <v>3</v>
      </c>
      <c r="C19" s="47" t="s">
        <v>4</v>
      </c>
      <c r="D19" s="48" t="s">
        <v>5</v>
      </c>
      <c r="E19" s="39" t="s">
        <v>6</v>
      </c>
      <c r="I19" s="53"/>
      <c r="K19" s="53"/>
      <c r="L19" s="43"/>
      <c r="M19" s="53"/>
      <c r="N19" s="54"/>
    </row>
    <row r="20" customHeight="1" spans="2:14">
      <c r="B20" s="49" t="s">
        <v>7</v>
      </c>
      <c r="C20" s="47" t="s">
        <v>8</v>
      </c>
      <c r="D20" s="48">
        <v>22</v>
      </c>
      <c r="E20" s="39">
        <f t="shared" ref="E20:E31" si="0">1</f>
        <v>1</v>
      </c>
      <c r="I20" s="53"/>
      <c r="K20" s="53"/>
      <c r="M20" s="53"/>
      <c r="N20" s="54"/>
    </row>
    <row r="21" customHeight="1" spans="2:14">
      <c r="B21" s="49" t="s">
        <v>9</v>
      </c>
      <c r="C21" s="47" t="s">
        <v>10</v>
      </c>
      <c r="D21" s="48">
        <v>10</v>
      </c>
      <c r="E21" s="39">
        <f t="shared" si="0"/>
        <v>1</v>
      </c>
      <c r="I21" s="53"/>
      <c r="K21" s="53"/>
      <c r="L21" s="43"/>
      <c r="M21" s="53"/>
      <c r="N21" s="54"/>
    </row>
    <row r="22" customHeight="1" spans="2:14">
      <c r="B22" s="49" t="s">
        <v>11</v>
      </c>
      <c r="C22" s="47" t="s">
        <v>12</v>
      </c>
      <c r="D22" s="48">
        <v>-10</v>
      </c>
      <c r="E22" s="39">
        <f t="shared" si="0"/>
        <v>1</v>
      </c>
      <c r="I22" s="53"/>
      <c r="K22" s="53"/>
      <c r="M22" s="53"/>
      <c r="N22" s="54"/>
    </row>
    <row r="23" customHeight="1" spans="2:14">
      <c r="B23" s="49" t="s">
        <v>13</v>
      </c>
      <c r="C23" s="47" t="s">
        <v>14</v>
      </c>
      <c r="D23" s="48">
        <v>15</v>
      </c>
      <c r="E23" s="39">
        <f t="shared" si="0"/>
        <v>1</v>
      </c>
      <c r="I23" s="53"/>
      <c r="K23" s="53"/>
      <c r="M23" s="53"/>
      <c r="N23" s="54"/>
    </row>
    <row r="24" customHeight="1" spans="2:14">
      <c r="B24" s="49" t="s">
        <v>15</v>
      </c>
      <c r="C24" s="47" t="s">
        <v>16</v>
      </c>
      <c r="D24" s="48">
        <v>-15</v>
      </c>
      <c r="E24" s="39">
        <f t="shared" si="0"/>
        <v>1</v>
      </c>
      <c r="I24" s="53"/>
      <c r="K24" s="53"/>
      <c r="M24" s="53"/>
      <c r="N24" s="54"/>
    </row>
    <row r="25" customHeight="1" spans="2:14">
      <c r="B25" s="49" t="s">
        <v>17</v>
      </c>
      <c r="C25" s="47" t="s">
        <v>18</v>
      </c>
      <c r="D25" s="48">
        <v>15</v>
      </c>
      <c r="E25" s="39">
        <f t="shared" si="0"/>
        <v>1</v>
      </c>
      <c r="I25" s="53"/>
      <c r="K25" s="53"/>
      <c r="M25" s="53"/>
      <c r="N25" s="54"/>
    </row>
    <row r="26" customHeight="1" spans="2:14">
      <c r="B26" s="49" t="s">
        <v>19</v>
      </c>
      <c r="C26" s="47" t="s">
        <v>20</v>
      </c>
      <c r="D26" s="48">
        <v>-15</v>
      </c>
      <c r="E26" s="39">
        <f t="shared" si="0"/>
        <v>1</v>
      </c>
      <c r="I26" s="53"/>
      <c r="K26" s="53"/>
      <c r="M26" s="53"/>
      <c r="N26" s="54"/>
    </row>
    <row r="27" customHeight="1" spans="2:5">
      <c r="B27" s="49" t="s">
        <v>21</v>
      </c>
      <c r="C27" s="47" t="s">
        <v>22</v>
      </c>
      <c r="D27" s="48">
        <v>15</v>
      </c>
      <c r="E27" s="50">
        <f t="shared" si="0"/>
        <v>1</v>
      </c>
    </row>
    <row r="28" customHeight="1" spans="2:5">
      <c r="B28" s="49" t="s">
        <v>23</v>
      </c>
      <c r="C28" s="47" t="s">
        <v>24</v>
      </c>
      <c r="D28" s="48">
        <v>-20</v>
      </c>
      <c r="E28" s="50">
        <f t="shared" si="0"/>
        <v>1</v>
      </c>
    </row>
    <row r="29" customHeight="1" spans="2:8">
      <c r="B29" s="49" t="s">
        <v>25</v>
      </c>
      <c r="C29" s="47" t="s">
        <v>26</v>
      </c>
      <c r="D29" s="48">
        <v>20</v>
      </c>
      <c r="E29" s="50">
        <f t="shared" si="0"/>
        <v>1</v>
      </c>
      <c r="H29" s="51"/>
    </row>
    <row r="30" customHeight="1" spans="2:5">
      <c r="B30" s="49" t="s">
        <v>27</v>
      </c>
      <c r="C30" s="47" t="s">
        <v>28</v>
      </c>
      <c r="D30" s="52">
        <v>-15</v>
      </c>
      <c r="E30" s="50">
        <f t="shared" si="0"/>
        <v>1</v>
      </c>
    </row>
    <row r="31" customHeight="1" spans="2:5">
      <c r="B31" s="49" t="s">
        <v>29</v>
      </c>
      <c r="C31" s="47" t="s">
        <v>30</v>
      </c>
      <c r="D31" s="52">
        <v>15</v>
      </c>
      <c r="E31" s="50">
        <f t="shared" si="0"/>
        <v>1</v>
      </c>
    </row>
  </sheetData>
  <pageMargins left="0.699305555555556" right="0.699305555555556" top="0.75" bottom="0.75" header="0.3" footer="0.3"/>
  <pageSetup paperSize="1" scale="78" fitToHeight="0" orientation="landscape"/>
  <headerFooter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/>
    <pageSetUpPr autoPageBreaks="0"/>
  </sheetPr>
  <dimension ref="A1:G34"/>
  <sheetViews>
    <sheetView showGridLines="0" workbookViewId="0">
      <selection activeCell="K13" sqref="K13"/>
    </sheetView>
  </sheetViews>
  <sheetFormatPr defaultColWidth="9" defaultRowHeight="17.25" customHeight="1" outlineLevelCol="6"/>
  <cols>
    <col min="1" max="1" width="5.57142857142857" style="24" customWidth="1"/>
    <col min="2" max="2" width="9" style="24" hidden="1" customWidth="1"/>
    <col min="3" max="3" width="31" style="24" customWidth="1"/>
    <col min="4" max="5" width="18.4285714285714" style="24" customWidth="1"/>
    <col min="6" max="6" width="56.8571428571429" style="24" customWidth="1"/>
    <col min="7" max="7" width="5.57142857142857" style="24" customWidth="1"/>
    <col min="8" max="16384" width="9.14285714285714" style="24"/>
  </cols>
  <sheetData>
    <row r="1" s="23" customFormat="1" ht="47.25" customHeight="1" spans="1:7">
      <c r="A1" s="25"/>
      <c r="B1" s="26"/>
      <c r="C1" s="27" t="s">
        <v>31</v>
      </c>
      <c r="D1" s="25"/>
      <c r="E1" s="25"/>
      <c r="F1" s="25"/>
      <c r="G1" s="28"/>
    </row>
    <row r="2" customHeight="1" spans="3:3">
      <c r="C2" s="29"/>
    </row>
    <row r="18" customHeight="1" spans="3:6">
      <c r="C18" s="30"/>
      <c r="D18" s="30"/>
      <c r="E18" s="30"/>
      <c r="F18" s="30"/>
    </row>
    <row r="19" customHeight="1" spans="3:6">
      <c r="C19" s="31"/>
      <c r="D19" s="31"/>
      <c r="E19" s="31"/>
      <c r="F19" s="31"/>
    </row>
    <row r="20" customHeight="1" spans="3:6">
      <c r="C20" s="32" t="s">
        <v>32</v>
      </c>
      <c r="D20" s="33">
        <f ca="1">TODAY()-30</f>
        <v>43914</v>
      </c>
      <c r="E20" s="31"/>
      <c r="F20" s="31"/>
    </row>
    <row r="21" customHeight="1" spans="3:6">
      <c r="C21" s="31"/>
      <c r="D21" s="31"/>
      <c r="E21" s="31"/>
      <c r="F21" s="31"/>
    </row>
    <row r="22" customHeight="1" spans="2:6">
      <c r="B22" s="34" t="s">
        <v>33</v>
      </c>
      <c r="C22" s="35" t="s">
        <v>34</v>
      </c>
      <c r="D22" s="35" t="s">
        <v>35</v>
      </c>
      <c r="E22" s="35" t="s">
        <v>36</v>
      </c>
      <c r="F22" s="35" t="s">
        <v>37</v>
      </c>
    </row>
    <row r="23" customHeight="1" spans="2:6">
      <c r="B23" s="34">
        <f t="shared" ref="B23:B28" si="0">N(B22)+1</f>
        <v>1</v>
      </c>
      <c r="C23" s="36" t="s">
        <v>38</v>
      </c>
      <c r="D23" s="37">
        <f ca="1">D20+3</f>
        <v>43917</v>
      </c>
      <c r="E23" s="37"/>
      <c r="F23" s="36"/>
    </row>
    <row r="24" customHeight="1" spans="2:6">
      <c r="B24" s="34">
        <f t="shared" si="0"/>
        <v>2</v>
      </c>
      <c r="C24" s="36" t="s">
        <v>39</v>
      </c>
      <c r="D24" s="37">
        <f ca="1" t="shared" ref="D24:D34" si="1">D23+10</f>
        <v>43927</v>
      </c>
      <c r="E24" s="37">
        <f ca="1">Activities[[#This Row],[开始]]+3</f>
        <v>43930</v>
      </c>
      <c r="F24" s="36"/>
    </row>
    <row r="25" customHeight="1" spans="2:6">
      <c r="B25" s="34">
        <f t="shared" si="0"/>
        <v>3</v>
      </c>
      <c r="C25" s="36" t="s">
        <v>12</v>
      </c>
      <c r="D25" s="37">
        <f ca="1">D24+1</f>
        <v>43928</v>
      </c>
      <c r="E25" s="37">
        <f ca="1">Activities[[#This Row],[开始]]+3</f>
        <v>43931</v>
      </c>
      <c r="F25" s="36"/>
    </row>
    <row r="26" customHeight="1" spans="2:6">
      <c r="B26" s="34">
        <f t="shared" si="0"/>
        <v>4</v>
      </c>
      <c r="C26" s="36" t="s">
        <v>14</v>
      </c>
      <c r="D26" s="37">
        <f ca="1">D25+5</f>
        <v>43933</v>
      </c>
      <c r="E26" s="37"/>
      <c r="F26" s="36"/>
    </row>
    <row r="27" customHeight="1" spans="2:6">
      <c r="B27" s="34">
        <f t="shared" si="0"/>
        <v>5</v>
      </c>
      <c r="C27" s="36" t="s">
        <v>16</v>
      </c>
      <c r="D27" s="37">
        <f ca="1" t="shared" si="1"/>
        <v>43943</v>
      </c>
      <c r="E27" s="37">
        <f ca="1">Activities[[#This Row],[开始]]+2</f>
        <v>43945</v>
      </c>
      <c r="F27" s="36"/>
    </row>
    <row r="28" customHeight="1" spans="2:6">
      <c r="B28" s="34">
        <f t="shared" si="0"/>
        <v>6</v>
      </c>
      <c r="C28" s="36" t="s">
        <v>18</v>
      </c>
      <c r="D28" s="37">
        <f ca="1" t="shared" si="1"/>
        <v>43953</v>
      </c>
      <c r="E28" s="37">
        <f ca="1">Activities[[#This Row],[开始]]+2</f>
        <v>43955</v>
      </c>
      <c r="F28" s="36"/>
    </row>
    <row r="29" customHeight="1" spans="2:6">
      <c r="B29" s="38">
        <f t="shared" ref="B29:B34" si="2">N(B28)+1</f>
        <v>7</v>
      </c>
      <c r="C29" s="36" t="s">
        <v>20</v>
      </c>
      <c r="D29" s="37">
        <f ca="1" t="shared" si="1"/>
        <v>43963</v>
      </c>
      <c r="E29" s="37">
        <f ca="1">Activities[[#This Row],[开始]]+2</f>
        <v>43965</v>
      </c>
      <c r="F29" s="36"/>
    </row>
    <row r="30" customHeight="1" spans="2:6">
      <c r="B30" s="38">
        <f t="shared" si="2"/>
        <v>8</v>
      </c>
      <c r="C30" s="36" t="s">
        <v>22</v>
      </c>
      <c r="D30" s="37">
        <f ca="1" t="shared" si="1"/>
        <v>43973</v>
      </c>
      <c r="E30" s="37"/>
      <c r="F30" s="36"/>
    </row>
    <row r="31" customHeight="1" spans="2:6">
      <c r="B31" s="38">
        <f t="shared" si="2"/>
        <v>9</v>
      </c>
      <c r="C31" s="36" t="s">
        <v>24</v>
      </c>
      <c r="D31" s="37">
        <f ca="1" t="shared" si="1"/>
        <v>43983</v>
      </c>
      <c r="E31" s="37">
        <f ca="1">Activities[[#This Row],[开始]]+2</f>
        <v>43985</v>
      </c>
      <c r="F31" s="36"/>
    </row>
    <row r="32" customHeight="1" spans="2:6">
      <c r="B32" s="38">
        <f t="shared" si="2"/>
        <v>10</v>
      </c>
      <c r="C32" s="36" t="s">
        <v>26</v>
      </c>
      <c r="D32" s="37">
        <f ca="1" t="shared" si="1"/>
        <v>43993</v>
      </c>
      <c r="E32" s="37">
        <f ca="1">Activities[[#This Row],[开始]]+2</f>
        <v>43995</v>
      </c>
      <c r="F32" s="36"/>
    </row>
    <row r="33" customHeight="1" spans="2:6">
      <c r="B33" s="38">
        <f t="shared" si="2"/>
        <v>11</v>
      </c>
      <c r="C33" s="36" t="s">
        <v>28</v>
      </c>
      <c r="D33" s="37">
        <f ca="1" t="shared" si="1"/>
        <v>44003</v>
      </c>
      <c r="E33" s="37">
        <f ca="1">Activities[[#This Row],[开始]]+2</f>
        <v>44005</v>
      </c>
      <c r="F33" s="36"/>
    </row>
    <row r="34" customHeight="1" spans="2:6">
      <c r="B34" s="38">
        <f t="shared" si="2"/>
        <v>12</v>
      </c>
      <c r="C34" s="36" t="s">
        <v>30</v>
      </c>
      <c r="D34" s="37">
        <f ca="1" t="shared" si="1"/>
        <v>44013</v>
      </c>
      <c r="E34" s="37"/>
      <c r="F34" s="36"/>
    </row>
  </sheetData>
  <sheetProtection selectLockedCells="1"/>
  <printOptions horizontalCentered="1"/>
  <pageMargins left="0.25" right="0.25" top="0.5" bottom="0.5" header="0.3" footer="0.3"/>
  <pageSetup paperSize="1" fitToHeight="0" orientation="landscape"/>
  <headerFooter/>
  <rowBreaks count="2" manualBreakCount="2">
    <brk id="18" max="16383" man="1"/>
    <brk id="20" max="16383" man="1"/>
  </rowBreaks>
  <ignoredErrors>
    <ignoredError sqref="D27:D34 D24" unlockedFormula="1"/>
    <ignoredError sqref="D23 E24:E25 D25:D26" calculatedColumn="1"/>
  </ignoredErrors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name="滚动条" r:id="rId3">
              <controlPr defaultSize="0">
                <anchor moveWithCells="1">
                  <from>
                    <xdr:col>4</xdr:col>
                    <xdr:colOff>47625</xdr:colOff>
                    <xdr:row>18</xdr:row>
                    <xdr:rowOff>209550</xdr:rowOff>
                  </from>
                  <to>
                    <xdr:col>6</xdr:col>
                    <xdr:colOff>0</xdr:colOff>
                    <xdr:row>20</xdr:row>
                    <xdr:rowOff>0</xdr:rowOff>
                  </to>
                </anchor>
              </controlPr>
            </control>
          </mc:Choice>
        </mc:AlternateContent>
      </controls>
    </mc:Choice>
  </mc:AlternateContent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B2:BQ34"/>
  <sheetViews>
    <sheetView showGridLines="0" workbookViewId="0">
      <selection activeCell="N3" sqref="N3"/>
    </sheetView>
  </sheetViews>
  <sheetFormatPr defaultColWidth="3.14285714285714" defaultRowHeight="19.5"/>
  <cols>
    <col min="1" max="1" width="3" style="6" customWidth="1"/>
    <col min="2" max="2" width="18.1428571428571" style="7" customWidth="1"/>
    <col min="3" max="5" width="8.28571428571429" style="8" customWidth="1"/>
    <col min="6" max="6" width="9.57142857142857" style="8" customWidth="1"/>
    <col min="7" max="7" width="8.28571428571429" style="9" customWidth="1"/>
    <col min="8" max="8" width="4.85714285714286" style="8" customWidth="1"/>
    <col min="9" max="13" width="3.28571428571429" style="8" customWidth="1"/>
    <col min="14" max="14" width="4.85714285714286" style="8" customWidth="1"/>
    <col min="15" max="17" width="3.28571428571429" style="8" customWidth="1"/>
    <col min="18" max="28" width="4" style="8" customWidth="1"/>
    <col min="29" max="68" width="4" style="6" customWidth="1"/>
    <col min="69" max="16384" width="3.14285714285714" style="6"/>
  </cols>
  <sheetData>
    <row r="2" ht="12.75" spans="2:7">
      <c r="B2" s="10" t="s">
        <v>31</v>
      </c>
      <c r="C2" s="10"/>
      <c r="D2" s="10"/>
      <c r="E2" s="10"/>
      <c r="F2" s="10"/>
      <c r="G2" s="10"/>
    </row>
    <row r="3" ht="21" customHeight="1" spans="2:38">
      <c r="B3" s="10"/>
      <c r="C3" s="10"/>
      <c r="D3" s="10"/>
      <c r="E3" s="10"/>
      <c r="F3" s="10"/>
      <c r="G3" s="10"/>
      <c r="I3" s="15" t="s">
        <v>40</v>
      </c>
      <c r="J3" s="15"/>
      <c r="K3" s="15"/>
      <c r="L3" s="15"/>
      <c r="M3" s="15"/>
      <c r="N3" s="16">
        <v>10</v>
      </c>
      <c r="O3" s="15"/>
      <c r="Q3" s="17"/>
      <c r="R3" s="18" t="s">
        <v>41</v>
      </c>
      <c r="T3" s="19"/>
      <c r="U3" s="18" t="s">
        <v>42</v>
      </c>
      <c r="X3" s="20"/>
      <c r="Y3" s="18" t="s">
        <v>43</v>
      </c>
      <c r="AC3" s="21"/>
      <c r="AD3" s="18" t="s">
        <v>44</v>
      </c>
      <c r="AG3" s="8"/>
      <c r="AH3" s="8"/>
      <c r="AI3" s="8"/>
      <c r="AJ3" s="8"/>
      <c r="AK3" s="22"/>
      <c r="AL3" s="18" t="s">
        <v>45</v>
      </c>
    </row>
    <row r="4" ht="18.75" customHeight="1" spans="2:50">
      <c r="B4" s="10"/>
      <c r="C4" s="10"/>
      <c r="D4" s="10"/>
      <c r="E4" s="10"/>
      <c r="F4" s="10"/>
      <c r="G4" s="10"/>
      <c r="AT4" s="8"/>
      <c r="AU4" s="8"/>
      <c r="AV4" s="8"/>
      <c r="AW4" s="8"/>
      <c r="AX4" s="8"/>
    </row>
    <row r="5" spans="46:48">
      <c r="AT5" s="8"/>
      <c r="AU5" s="8"/>
      <c r="AV5" s="8"/>
    </row>
    <row r="6" ht="16.5" spans="2:48">
      <c r="B6" s="11"/>
      <c r="C6" s="11" t="s">
        <v>41</v>
      </c>
      <c r="D6" s="11" t="s">
        <v>41</v>
      </c>
      <c r="E6" s="11" t="s">
        <v>42</v>
      </c>
      <c r="F6" s="11" t="s">
        <v>42</v>
      </c>
      <c r="G6" s="11" t="s">
        <v>46</v>
      </c>
      <c r="H6" s="11"/>
      <c r="I6" s="11"/>
      <c r="J6" s="11"/>
      <c r="AT6" s="8"/>
      <c r="AU6" s="8"/>
      <c r="AV6" s="8"/>
    </row>
    <row r="7" ht="13.5" customHeight="1" spans="2:10">
      <c r="B7" s="12" t="s">
        <v>34</v>
      </c>
      <c r="C7" s="11" t="s">
        <v>35</v>
      </c>
      <c r="D7" s="11" t="s">
        <v>47</v>
      </c>
      <c r="E7" s="11" t="s">
        <v>35</v>
      </c>
      <c r="F7" s="11" t="s">
        <v>47</v>
      </c>
      <c r="G7" s="11" t="s">
        <v>48</v>
      </c>
      <c r="H7" s="11"/>
      <c r="I7" s="11" t="s">
        <v>49</v>
      </c>
      <c r="J7" s="11"/>
    </row>
    <row r="8" ht="15.75" customHeight="1" spans="2:69">
      <c r="B8" s="13"/>
      <c r="C8" s="13"/>
      <c r="D8" s="13"/>
      <c r="E8" s="13"/>
      <c r="F8" s="13"/>
      <c r="G8" s="13"/>
      <c r="H8" s="13"/>
      <c r="I8" s="13">
        <v>1</v>
      </c>
      <c r="J8" s="13">
        <v>2</v>
      </c>
      <c r="K8" s="13">
        <v>3</v>
      </c>
      <c r="L8" s="13">
        <v>4</v>
      </c>
      <c r="M8" s="13">
        <v>5</v>
      </c>
      <c r="N8" s="13">
        <v>6</v>
      </c>
      <c r="O8" s="13">
        <v>7</v>
      </c>
      <c r="P8" s="13">
        <v>8</v>
      </c>
      <c r="Q8" s="13">
        <v>9</v>
      </c>
      <c r="R8" s="13">
        <v>10</v>
      </c>
      <c r="S8" s="13">
        <v>11</v>
      </c>
      <c r="T8" s="13">
        <v>12</v>
      </c>
      <c r="U8" s="13">
        <v>13</v>
      </c>
      <c r="V8" s="13">
        <v>14</v>
      </c>
      <c r="W8" s="13">
        <v>15</v>
      </c>
      <c r="X8" s="13">
        <v>16</v>
      </c>
      <c r="Y8" s="13">
        <v>17</v>
      </c>
      <c r="Z8" s="13">
        <v>18</v>
      </c>
      <c r="AA8" s="13">
        <v>19</v>
      </c>
      <c r="AB8" s="13">
        <v>20</v>
      </c>
      <c r="AC8" s="13">
        <v>21</v>
      </c>
      <c r="AD8" s="13">
        <v>22</v>
      </c>
      <c r="AE8" s="13">
        <v>23</v>
      </c>
      <c r="AF8" s="13">
        <v>24</v>
      </c>
      <c r="AG8" s="13">
        <v>25</v>
      </c>
      <c r="AH8" s="13">
        <v>26</v>
      </c>
      <c r="AI8" s="13">
        <v>27</v>
      </c>
      <c r="AJ8" s="13">
        <v>28</v>
      </c>
      <c r="AK8" s="13">
        <v>29</v>
      </c>
      <c r="AL8" s="13">
        <v>30</v>
      </c>
      <c r="AM8" s="13">
        <v>31</v>
      </c>
      <c r="AN8" s="13">
        <v>32</v>
      </c>
      <c r="AO8" s="13">
        <v>33</v>
      </c>
      <c r="AP8" s="13">
        <v>34</v>
      </c>
      <c r="AQ8" s="13">
        <v>35</v>
      </c>
      <c r="AR8" s="13">
        <v>36</v>
      </c>
      <c r="AS8" s="13">
        <v>37</v>
      </c>
      <c r="AT8" s="13">
        <v>38</v>
      </c>
      <c r="AU8" s="13">
        <v>39</v>
      </c>
      <c r="AV8" s="13">
        <v>40</v>
      </c>
      <c r="AW8" s="13">
        <v>41</v>
      </c>
      <c r="AX8" s="13">
        <v>42</v>
      </c>
      <c r="AY8" s="13">
        <v>43</v>
      </c>
      <c r="AZ8" s="13">
        <v>44</v>
      </c>
      <c r="BA8" s="13">
        <v>45</v>
      </c>
      <c r="BB8" s="13">
        <v>46</v>
      </c>
      <c r="BC8" s="13">
        <v>47</v>
      </c>
      <c r="BD8" s="13">
        <v>48</v>
      </c>
      <c r="BE8" s="13">
        <v>49</v>
      </c>
      <c r="BF8" s="13">
        <v>50</v>
      </c>
      <c r="BG8" s="13">
        <v>51</v>
      </c>
      <c r="BH8" s="13">
        <v>52</v>
      </c>
      <c r="BI8" s="13">
        <v>53</v>
      </c>
      <c r="BJ8" s="13">
        <v>54</v>
      </c>
      <c r="BK8" s="13">
        <v>55</v>
      </c>
      <c r="BL8" s="13">
        <v>56</v>
      </c>
      <c r="BM8" s="13">
        <v>57</v>
      </c>
      <c r="BN8" s="13">
        <v>58</v>
      </c>
      <c r="BO8" s="13">
        <v>59</v>
      </c>
      <c r="BP8" s="13">
        <v>60</v>
      </c>
      <c r="BQ8" s="8"/>
    </row>
    <row r="9" ht="18.95" customHeight="1" spans="2:7">
      <c r="B9" s="7" t="s">
        <v>50</v>
      </c>
      <c r="C9" s="14">
        <v>9</v>
      </c>
      <c r="D9" s="14">
        <v>5</v>
      </c>
      <c r="E9" s="14">
        <v>10</v>
      </c>
      <c r="F9" s="14">
        <v>9</v>
      </c>
      <c r="G9" s="9">
        <v>0.25</v>
      </c>
    </row>
    <row r="10" ht="18.75" customHeight="1" spans="2:7">
      <c r="B10" s="7" t="s">
        <v>51</v>
      </c>
      <c r="C10" s="14">
        <v>1</v>
      </c>
      <c r="D10" s="14">
        <v>6</v>
      </c>
      <c r="E10" s="14">
        <v>1</v>
      </c>
      <c r="F10" s="14">
        <v>6</v>
      </c>
      <c r="G10" s="9">
        <v>1</v>
      </c>
    </row>
    <row r="11" ht="18.95" customHeight="1" spans="2:7">
      <c r="B11" s="7" t="s">
        <v>52</v>
      </c>
      <c r="C11" s="14">
        <v>2</v>
      </c>
      <c r="D11" s="14">
        <v>4</v>
      </c>
      <c r="E11" s="14">
        <v>2</v>
      </c>
      <c r="F11" s="14">
        <v>5</v>
      </c>
      <c r="G11" s="9">
        <v>0.35</v>
      </c>
    </row>
    <row r="12" ht="18.95" customHeight="1" spans="2:7">
      <c r="B12" s="7" t="s">
        <v>53</v>
      </c>
      <c r="C12" s="14">
        <v>4</v>
      </c>
      <c r="D12" s="14">
        <v>8</v>
      </c>
      <c r="E12" s="14">
        <v>4</v>
      </c>
      <c r="F12" s="14">
        <v>6</v>
      </c>
      <c r="G12" s="9">
        <v>0.1</v>
      </c>
    </row>
    <row r="13" ht="18.95" customHeight="1" spans="2:7">
      <c r="B13" s="7" t="s">
        <v>54</v>
      </c>
      <c r="C13" s="14">
        <v>4</v>
      </c>
      <c r="D13" s="14">
        <v>2</v>
      </c>
      <c r="E13" s="14">
        <v>4</v>
      </c>
      <c r="F13" s="14">
        <v>8</v>
      </c>
      <c r="G13" s="9">
        <v>0.85</v>
      </c>
    </row>
    <row r="14" ht="18.95" customHeight="1" spans="2:7">
      <c r="B14" s="7" t="s">
        <v>55</v>
      </c>
      <c r="C14" s="14">
        <v>4</v>
      </c>
      <c r="D14" s="14">
        <v>3</v>
      </c>
      <c r="E14" s="14">
        <v>4</v>
      </c>
      <c r="F14" s="14">
        <v>6</v>
      </c>
      <c r="G14" s="9">
        <v>0.85</v>
      </c>
    </row>
    <row r="15" ht="18.95" customHeight="1" spans="2:7">
      <c r="B15" s="7" t="s">
        <v>56</v>
      </c>
      <c r="C15" s="14">
        <v>5</v>
      </c>
      <c r="D15" s="14">
        <v>4</v>
      </c>
      <c r="E15" s="14">
        <v>5</v>
      </c>
      <c r="F15" s="14">
        <v>3</v>
      </c>
      <c r="G15" s="9">
        <v>0.5</v>
      </c>
    </row>
    <row r="16" ht="18.95" customHeight="1" spans="2:7">
      <c r="B16" s="7" t="s">
        <v>57</v>
      </c>
      <c r="C16" s="14">
        <v>5</v>
      </c>
      <c r="D16" s="14">
        <v>2</v>
      </c>
      <c r="E16" s="14">
        <v>5</v>
      </c>
      <c r="F16" s="14">
        <v>5</v>
      </c>
      <c r="G16" s="9">
        <v>0.6</v>
      </c>
    </row>
    <row r="17" ht="18.95" customHeight="1" spans="2:7">
      <c r="B17" s="7" t="s">
        <v>58</v>
      </c>
      <c r="C17" s="14">
        <v>5</v>
      </c>
      <c r="D17" s="14">
        <v>2</v>
      </c>
      <c r="E17" s="14">
        <v>5</v>
      </c>
      <c r="F17" s="14">
        <v>6</v>
      </c>
      <c r="G17" s="9">
        <v>0.75</v>
      </c>
    </row>
    <row r="18" ht="18.95" customHeight="1" spans="2:7">
      <c r="B18" s="7" t="s">
        <v>59</v>
      </c>
      <c r="C18" s="14">
        <v>6</v>
      </c>
      <c r="D18" s="14">
        <v>5</v>
      </c>
      <c r="E18" s="14">
        <v>6</v>
      </c>
      <c r="F18" s="14">
        <v>7</v>
      </c>
      <c r="G18" s="9">
        <v>1</v>
      </c>
    </row>
    <row r="19" ht="18.95" customHeight="1" spans="2:7">
      <c r="B19" s="7" t="s">
        <v>60</v>
      </c>
      <c r="C19" s="14">
        <v>6</v>
      </c>
      <c r="D19" s="14">
        <v>1</v>
      </c>
      <c r="E19" s="14">
        <v>5</v>
      </c>
      <c r="F19" s="14">
        <v>8</v>
      </c>
      <c r="G19" s="9">
        <v>0.6</v>
      </c>
    </row>
    <row r="20" ht="18.95" customHeight="1" spans="2:7">
      <c r="B20" s="7" t="s">
        <v>61</v>
      </c>
      <c r="C20" s="14">
        <v>9</v>
      </c>
      <c r="D20" s="14">
        <v>3</v>
      </c>
      <c r="E20" s="14">
        <v>9</v>
      </c>
      <c r="F20" s="14">
        <v>3</v>
      </c>
      <c r="G20" s="9">
        <v>0</v>
      </c>
    </row>
    <row r="21" ht="18.95" customHeight="1" spans="2:7">
      <c r="B21" s="7" t="s">
        <v>62</v>
      </c>
      <c r="C21" s="14">
        <v>9</v>
      </c>
      <c r="D21" s="14">
        <v>6</v>
      </c>
      <c r="E21" s="14">
        <v>9</v>
      </c>
      <c r="F21" s="14">
        <v>7</v>
      </c>
      <c r="G21" s="9">
        <v>0.5</v>
      </c>
    </row>
    <row r="22" ht="18.95" customHeight="1" spans="2:7">
      <c r="B22" s="7" t="s">
        <v>63</v>
      </c>
      <c r="C22" s="14">
        <v>9</v>
      </c>
      <c r="D22" s="14">
        <v>3</v>
      </c>
      <c r="E22" s="14">
        <v>9</v>
      </c>
      <c r="F22" s="14">
        <v>1</v>
      </c>
      <c r="G22" s="9">
        <v>0</v>
      </c>
    </row>
    <row r="23" ht="18.95" customHeight="1" spans="2:7">
      <c r="B23" s="7" t="s">
        <v>64</v>
      </c>
      <c r="C23" s="14">
        <v>9</v>
      </c>
      <c r="D23" s="14">
        <v>4</v>
      </c>
      <c r="E23" s="14">
        <v>8</v>
      </c>
      <c r="F23" s="14">
        <v>5</v>
      </c>
      <c r="G23" s="9">
        <v>0.01</v>
      </c>
    </row>
    <row r="24" ht="18.95" customHeight="1" spans="2:7">
      <c r="B24" s="7" t="s">
        <v>65</v>
      </c>
      <c r="C24" s="14">
        <v>10</v>
      </c>
      <c r="D24" s="14">
        <v>5</v>
      </c>
      <c r="E24" s="14">
        <v>10</v>
      </c>
      <c r="F24" s="14">
        <v>3</v>
      </c>
      <c r="G24" s="9">
        <v>0.8</v>
      </c>
    </row>
    <row r="25" ht="18.95" customHeight="1" spans="2:7">
      <c r="B25" s="7" t="s">
        <v>66</v>
      </c>
      <c r="C25" s="14">
        <v>11</v>
      </c>
      <c r="D25" s="14">
        <v>2</v>
      </c>
      <c r="E25" s="14">
        <v>11</v>
      </c>
      <c r="F25" s="14">
        <v>5</v>
      </c>
      <c r="G25" s="9">
        <v>0</v>
      </c>
    </row>
    <row r="26" ht="18.95" customHeight="1" spans="2:7">
      <c r="B26" s="7" t="s">
        <v>67</v>
      </c>
      <c r="C26" s="14">
        <v>12</v>
      </c>
      <c r="D26" s="14">
        <v>6</v>
      </c>
      <c r="E26" s="14">
        <v>12</v>
      </c>
      <c r="F26" s="14">
        <v>7</v>
      </c>
      <c r="G26" s="9">
        <v>0</v>
      </c>
    </row>
    <row r="27" ht="18.95" customHeight="1" spans="2:7">
      <c r="B27" s="7" t="s">
        <v>68</v>
      </c>
      <c r="C27" s="14">
        <v>12</v>
      </c>
      <c r="D27" s="14">
        <v>1</v>
      </c>
      <c r="E27" s="14">
        <v>12</v>
      </c>
      <c r="F27" s="14">
        <v>5</v>
      </c>
      <c r="G27" s="9">
        <v>0</v>
      </c>
    </row>
    <row r="28" ht="18.95" customHeight="1" spans="2:7">
      <c r="B28" s="7" t="s">
        <v>69</v>
      </c>
      <c r="C28" s="14">
        <v>14</v>
      </c>
      <c r="D28" s="14">
        <v>5</v>
      </c>
      <c r="E28" s="14">
        <v>14</v>
      </c>
      <c r="F28" s="14">
        <v>6</v>
      </c>
      <c r="G28" s="9">
        <v>0</v>
      </c>
    </row>
    <row r="29" ht="18.95" customHeight="1" spans="2:7">
      <c r="B29" s="7" t="s">
        <v>70</v>
      </c>
      <c r="C29" s="14">
        <v>14</v>
      </c>
      <c r="D29" s="14">
        <v>8</v>
      </c>
      <c r="E29" s="14">
        <v>14</v>
      </c>
      <c r="F29" s="14">
        <v>2</v>
      </c>
      <c r="G29" s="9">
        <v>0.44</v>
      </c>
    </row>
    <row r="30" ht="18.95" customHeight="1" spans="2:7">
      <c r="B30" s="7" t="s">
        <v>71</v>
      </c>
      <c r="C30" s="14">
        <v>14</v>
      </c>
      <c r="D30" s="14">
        <v>7</v>
      </c>
      <c r="E30" s="14">
        <v>14</v>
      </c>
      <c r="F30" s="14">
        <v>3</v>
      </c>
      <c r="G30" s="9">
        <v>0</v>
      </c>
    </row>
    <row r="31" ht="18.95" customHeight="1" spans="2:7">
      <c r="B31" s="7" t="s">
        <v>72</v>
      </c>
      <c r="C31" s="14">
        <v>15</v>
      </c>
      <c r="D31" s="14">
        <v>4</v>
      </c>
      <c r="E31" s="14">
        <v>15</v>
      </c>
      <c r="F31" s="14">
        <v>8</v>
      </c>
      <c r="G31" s="9">
        <v>0.12</v>
      </c>
    </row>
    <row r="32" ht="18.95" customHeight="1" spans="2:7">
      <c r="B32" s="7" t="s">
        <v>73</v>
      </c>
      <c r="C32" s="14">
        <v>15</v>
      </c>
      <c r="D32" s="14">
        <v>5</v>
      </c>
      <c r="E32" s="14">
        <v>15</v>
      </c>
      <c r="F32" s="14">
        <v>3</v>
      </c>
      <c r="G32" s="9">
        <v>0.05</v>
      </c>
    </row>
    <row r="33" ht="18.95" customHeight="1" spans="2:7">
      <c r="B33" s="7" t="s">
        <v>74</v>
      </c>
      <c r="C33" s="14">
        <v>15</v>
      </c>
      <c r="D33" s="14">
        <v>8</v>
      </c>
      <c r="E33" s="14">
        <v>15</v>
      </c>
      <c r="F33" s="14">
        <v>5</v>
      </c>
      <c r="G33" s="9">
        <v>0</v>
      </c>
    </row>
    <row r="34" ht="18.95" customHeight="1" spans="2:7">
      <c r="B34" s="7" t="s">
        <v>75</v>
      </c>
      <c r="C34" s="14">
        <v>16</v>
      </c>
      <c r="D34" s="14">
        <v>28</v>
      </c>
      <c r="E34" s="14">
        <v>16</v>
      </c>
      <c r="F34" s="14">
        <v>30</v>
      </c>
      <c r="G34" s="9">
        <v>0.5</v>
      </c>
    </row>
  </sheetData>
  <mergeCells count="1">
    <mergeCell ref="B2:G4"/>
  </mergeCells>
  <conditionalFormatting sqref="I8:BP8">
    <cfRule type="expression" dxfId="9" priority="8">
      <formula>I$8=period_selected</formula>
    </cfRule>
  </conditionalFormatting>
  <conditionalFormatting sqref="B35:BP35">
    <cfRule type="expression" dxfId="10" priority="2">
      <formula>TRUE</formula>
    </cfRule>
  </conditionalFormatting>
  <conditionalFormatting sqref="I9:BP34">
    <cfRule type="expression" dxfId="11" priority="1">
      <formula>PercentComplete</formula>
    </cfRule>
    <cfRule type="expression" dxfId="12" priority="3">
      <formula>PercentCompleteBeyond</formula>
    </cfRule>
    <cfRule type="expression" dxfId="13" priority="4">
      <formula>Actual</formula>
    </cfRule>
    <cfRule type="expression" dxfId="14" priority="5">
      <formula>ActualBeyond</formula>
    </cfRule>
    <cfRule type="expression" dxfId="15" priority="6">
      <formula>Plan</formula>
    </cfRule>
    <cfRule type="expression" dxfId="16" priority="7">
      <formula>I$8=period_selected</formula>
    </cfRule>
    <cfRule type="expression" dxfId="17" priority="9">
      <formula>MOD(COLUMN(),2)</formula>
    </cfRule>
    <cfRule type="expression" dxfId="18" priority="10">
      <formula>MOD(COLUMN(),2)=0</formula>
    </cfRule>
  </conditionalFormatting>
  <pageMargins left="0.45" right="0.45" top="0.5" bottom="0.5" header="0.3" footer="0.3"/>
  <pageSetup paperSize="1" scale="58" fitToHeight="0" orientation="landscape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name="微调控制箭头 5" r:id="rId3">
              <controlPr print="0" defaultSize="0">
                <anchor moveWithCells="1">
                  <from>
                    <xdr:col>14</xdr:col>
                    <xdr:colOff>66675</xdr:colOff>
                    <xdr:row>2</xdr:row>
                    <xdr:rowOff>28575</xdr:rowOff>
                  </from>
                  <to>
                    <xdr:col>14</xdr:col>
                    <xdr:colOff>200025</xdr:colOff>
                    <xdr:row>2</xdr:row>
                    <xdr:rowOff>257175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72"/>
  <sheetViews>
    <sheetView workbookViewId="0">
      <selection activeCell="A1" sqref="A1"/>
    </sheetView>
  </sheetViews>
  <sheetFormatPr defaultColWidth="9" defaultRowHeight="16.5"/>
  <cols>
    <col min="1" max="2" width="9.14285714285714" style="1"/>
    <col min="3" max="3" width="17.4285714285714" style="1" customWidth="1"/>
    <col min="4" max="4" width="23.8571428571429" style="1" customWidth="1"/>
    <col min="5" max="34" width="10.8571428571429" style="1" customWidth="1"/>
    <col min="35" max="35" width="17.5714285714286" style="1" customWidth="1"/>
    <col min="36" max="16384" width="9.14285714285714" style="1"/>
  </cols>
  <sheetData>
    <row r="1" spans="1:1">
      <c r="A1" s="1" t="s">
        <v>76</v>
      </c>
    </row>
    <row r="3" spans="3:5">
      <c r="C3" s="1" t="s">
        <v>77</v>
      </c>
      <c r="D3" s="2">
        <f ca="1">TODAY()</f>
        <v>43944</v>
      </c>
      <c r="E3" s="2"/>
    </row>
    <row r="4" spans="4:4">
      <c r="D4" s="1">
        <v>5</v>
      </c>
    </row>
    <row r="6" spans="5:5">
      <c r="E6" s="1" t="e">
        <f t="shared" ref="E6:E14" si="0">NA()</f>
        <v>#N/A</v>
      </c>
    </row>
    <row r="7" spans="5:5">
      <c r="E7" s="1" t="e">
        <f t="shared" si="0"/>
        <v>#N/A</v>
      </c>
    </row>
    <row r="8" spans="5:5">
      <c r="E8" s="1" t="e">
        <f t="shared" si="0"/>
        <v>#N/A</v>
      </c>
    </row>
    <row r="9" spans="3:5">
      <c r="C9" s="3" t="s">
        <v>78</v>
      </c>
      <c r="D9" s="1">
        <f ca="1">SUMPRODUCT(((Activities[开始]&gt;=StartDateWindow)+(Activities[结束]&gt;=StartDateWindow)&gt;0)*(Activities[开始]&lt;=(StartDateWindow+WindowDays-1)))</f>
        <v>5</v>
      </c>
      <c r="E9" s="1" t="e">
        <f t="shared" si="0"/>
        <v>#N/A</v>
      </c>
    </row>
    <row r="10" spans="4:5">
      <c r="D10" s="1">
        <v>9</v>
      </c>
      <c r="E10" s="1" t="e">
        <f t="shared" si="0"/>
        <v>#N/A</v>
      </c>
    </row>
    <row r="11" spans="4:5">
      <c r="D11" s="1">
        <f ca="1">D10-MIN(D10,D9)</f>
        <v>4</v>
      </c>
      <c r="E11" s="1" t="e">
        <f t="shared" si="0"/>
        <v>#N/A</v>
      </c>
    </row>
    <row r="12" spans="5:5">
      <c r="E12" s="1" t="e">
        <f t="shared" si="0"/>
        <v>#N/A</v>
      </c>
    </row>
    <row r="13" spans="3:5">
      <c r="C13" s="3"/>
      <c r="E13" s="1" t="e">
        <f t="shared" si="0"/>
        <v>#N/A</v>
      </c>
    </row>
    <row r="14" spans="3:5">
      <c r="C14" s="3"/>
      <c r="E14" s="1" t="e">
        <f t="shared" si="0"/>
        <v>#N/A</v>
      </c>
    </row>
    <row r="15" spans="3:6">
      <c r="C15" s="3"/>
      <c r="E15" s="1">
        <f ca="1" t="array" ref="E15">INDEX(Activities[Id],MATCH(1,((Activities[开始]&gt;=StartDateWindow)+(Activities[结束]&gt;=StartDateWindow)&gt;0)*(Activities[开始]&lt;=(StartDateWindow+WindowDays-1)),0))</f>
        <v>1</v>
      </c>
      <c r="F15" s="1" t="e">
        <f ca="1" t="shared" ref="F15:F23" si="1">OFFSET(E15,-$D$11,)</f>
        <v>#N/A</v>
      </c>
    </row>
    <row r="16" spans="3:6">
      <c r="C16" s="3"/>
      <c r="E16" s="1">
        <f ca="1" t="array" ref="E16">INDEX(Activities[Id],MATCH(1,(Activities[Id]&gt;E15)*((Activities[开始]&gt;=StartDateWindow)+(Activities[结束]&gt;=StartDateWindow)&gt;0)*(Activities[开始]&lt;=(StartDateWindow+WindowDays-1)),0))</f>
        <v>2</v>
      </c>
      <c r="F16" s="1" t="e">
        <f ca="1" t="shared" si="1"/>
        <v>#N/A</v>
      </c>
    </row>
    <row r="17" spans="3:6">
      <c r="C17" s="3"/>
      <c r="E17" s="1">
        <f ca="1" t="array" ref="E17">INDEX(Activities[Id],MATCH(1,(Activities[Id]&gt;E16)*((Activities[开始]&gt;=StartDateWindow)+(Activities[结束]&gt;=StartDateWindow)&gt;0)*(Activities[开始]&lt;=(StartDateWindow+WindowDays-1)),0))</f>
        <v>3</v>
      </c>
      <c r="F17" s="1" t="e">
        <f ca="1" t="shared" si="1"/>
        <v>#N/A</v>
      </c>
    </row>
    <row r="18" spans="5:6">
      <c r="E18" s="1">
        <f ca="1" t="array" ref="E18">INDEX(Activities[Id],MATCH(1,(Activities[Id]&gt;E17)*((Activities[开始]&gt;=StartDateWindow)+(Activities[结束]&gt;=StartDateWindow)&gt;0)*(Activities[开始]&lt;=(StartDateWindow+WindowDays-1)),0))</f>
        <v>4</v>
      </c>
      <c r="F18" s="1" t="e">
        <f ca="1" t="shared" si="1"/>
        <v>#N/A</v>
      </c>
    </row>
    <row r="19" spans="5:6">
      <c r="E19" s="1">
        <f ca="1" t="array" ref="E19">INDEX(Activities[Id],MATCH(1,(Activities[Id]&gt;E18)*((Activities[开始]&gt;=StartDateWindow)+(Activities[结束]&gt;=StartDateWindow)&gt;0)*(Activities[开始]&lt;=(StartDateWindow+WindowDays-1)),0))</f>
        <v>5</v>
      </c>
      <c r="F19" s="1">
        <f ca="1" t="shared" si="1"/>
        <v>1</v>
      </c>
    </row>
    <row r="20" spans="5:6">
      <c r="E20" s="1" t="e">
        <f ca="1" t="array" ref="E20">INDEX(Activities[Id],MATCH(1,(Activities[Id]&gt;E19)*((Activities[开始]&gt;=StartDateWindow)+(Activities[结束]&gt;=StartDateWindow)&gt;0)*(Activities[开始]&lt;=(StartDateWindow+WindowDays-1)),0))</f>
        <v>#N/A</v>
      </c>
      <c r="F20" s="1">
        <f ca="1" t="shared" si="1"/>
        <v>2</v>
      </c>
    </row>
    <row r="21" spans="5:6">
      <c r="E21" s="1" t="e">
        <f ca="1" t="array" ref="E21">INDEX(Activities[Id],MATCH(1,(Activities[Id]&gt;E20)*((Activities[开始]&gt;=StartDateWindow)+(Activities[结束]&gt;=StartDateWindow)&gt;0)*(Activities[开始]&lt;=(StartDateWindow+WindowDays-1)),0))</f>
        <v>#N/A</v>
      </c>
      <c r="F21" s="1">
        <f ca="1" t="shared" si="1"/>
        <v>3</v>
      </c>
    </row>
    <row r="22" spans="5:6">
      <c r="E22" s="1" t="e">
        <f ca="1" t="array" ref="E22">INDEX(Activities[Id],MATCH(1,(Activities[Id]&gt;E21)*((Activities[开始]&gt;=StartDateWindow)+(Activities[结束]&gt;=StartDateWindow)&gt;0)*(Activities[开始]&lt;=(StartDateWindow+WindowDays-1)),0))</f>
        <v>#N/A</v>
      </c>
      <c r="F22" s="1">
        <f ca="1" t="shared" si="1"/>
        <v>4</v>
      </c>
    </row>
    <row r="23" spans="5:6">
      <c r="E23" s="1" t="e">
        <f ca="1" t="array" ref="E23">INDEX(Activities[Id],MATCH(1,(Activities[Id]&gt;E22)*((Activities[开始]&gt;=StartDateWindow)+(Activities[结束]&gt;=StartDateWindow)&gt;0)*(Activities[开始]&lt;=(StartDateWindow+WindowDays-1)),0))</f>
        <v>#N/A</v>
      </c>
      <c r="F23" s="1">
        <f ca="1" t="shared" si="1"/>
        <v>5</v>
      </c>
    </row>
    <row r="25" spans="3:4">
      <c r="C25" s="1" t="s">
        <v>79</v>
      </c>
      <c r="D25" s="2">
        <f ca="1">StartDate+WindowOffset</f>
        <v>43914</v>
      </c>
    </row>
    <row r="26" spans="3:4">
      <c r="C26" s="1" t="s">
        <v>80</v>
      </c>
      <c r="D26" s="1">
        <v>0</v>
      </c>
    </row>
    <row r="28" spans="3:4">
      <c r="C28" s="1" t="s">
        <v>35</v>
      </c>
      <c r="D28" s="3">
        <f ca="1">项目日程表2!D20</f>
        <v>43914</v>
      </c>
    </row>
    <row r="29" spans="3:4">
      <c r="C29" s="1" t="s">
        <v>81</v>
      </c>
      <c r="D29" s="1">
        <v>30</v>
      </c>
    </row>
    <row r="31" spans="1:35">
      <c r="A31" s="1" t="s">
        <v>5</v>
      </c>
      <c r="B31" s="1" t="s">
        <v>82</v>
      </c>
      <c r="C31" s="1" t="s">
        <v>83</v>
      </c>
      <c r="D31" s="1" t="s">
        <v>34</v>
      </c>
      <c r="E31" s="2">
        <f ca="1">StartDateWindow</f>
        <v>43914</v>
      </c>
      <c r="F31" s="2">
        <f ca="1" t="shared" ref="F31:AI31" si="2">E31+1</f>
        <v>43915</v>
      </c>
      <c r="G31" s="2">
        <f ca="1" t="shared" si="2"/>
        <v>43916</v>
      </c>
      <c r="H31" s="2">
        <f ca="1" t="shared" si="2"/>
        <v>43917</v>
      </c>
      <c r="I31" s="2">
        <f ca="1" t="shared" si="2"/>
        <v>43918</v>
      </c>
      <c r="J31" s="2">
        <f ca="1" t="shared" si="2"/>
        <v>43919</v>
      </c>
      <c r="K31" s="2">
        <f ca="1" t="shared" si="2"/>
        <v>43920</v>
      </c>
      <c r="L31" s="2">
        <f ca="1" t="shared" si="2"/>
        <v>43921</v>
      </c>
      <c r="M31" s="2">
        <f ca="1" t="shared" si="2"/>
        <v>43922</v>
      </c>
      <c r="N31" s="2">
        <f ca="1" t="shared" si="2"/>
        <v>43923</v>
      </c>
      <c r="O31" s="2">
        <f ca="1" t="shared" si="2"/>
        <v>43924</v>
      </c>
      <c r="P31" s="2">
        <f ca="1" t="shared" si="2"/>
        <v>43925</v>
      </c>
      <c r="Q31" s="2">
        <f ca="1" t="shared" si="2"/>
        <v>43926</v>
      </c>
      <c r="R31" s="2">
        <f ca="1" t="shared" si="2"/>
        <v>43927</v>
      </c>
      <c r="S31" s="2">
        <f ca="1" t="shared" si="2"/>
        <v>43928</v>
      </c>
      <c r="T31" s="2">
        <f ca="1" t="shared" si="2"/>
        <v>43929</v>
      </c>
      <c r="U31" s="2">
        <f ca="1" t="shared" si="2"/>
        <v>43930</v>
      </c>
      <c r="V31" s="2">
        <f ca="1" t="shared" si="2"/>
        <v>43931</v>
      </c>
      <c r="W31" s="2">
        <f ca="1" t="shared" si="2"/>
        <v>43932</v>
      </c>
      <c r="X31" s="2">
        <f ca="1" t="shared" si="2"/>
        <v>43933</v>
      </c>
      <c r="Y31" s="2">
        <f ca="1" t="shared" si="2"/>
        <v>43934</v>
      </c>
      <c r="Z31" s="2">
        <f ca="1" t="shared" si="2"/>
        <v>43935</v>
      </c>
      <c r="AA31" s="2">
        <f ca="1" t="shared" si="2"/>
        <v>43936</v>
      </c>
      <c r="AB31" s="2">
        <f ca="1" t="shared" si="2"/>
        <v>43937</v>
      </c>
      <c r="AC31" s="2">
        <f ca="1" t="shared" si="2"/>
        <v>43938</v>
      </c>
      <c r="AD31" s="2">
        <f ca="1" t="shared" si="2"/>
        <v>43939</v>
      </c>
      <c r="AE31" s="2">
        <f ca="1" t="shared" si="2"/>
        <v>43940</v>
      </c>
      <c r="AF31" s="2">
        <f ca="1" t="shared" si="2"/>
        <v>43941</v>
      </c>
      <c r="AG31" s="2">
        <f ca="1" t="shared" si="2"/>
        <v>43942</v>
      </c>
      <c r="AH31" s="2">
        <f ca="1" t="shared" si="2"/>
        <v>43943</v>
      </c>
      <c r="AI31" s="2">
        <f ca="1" t="shared" si="2"/>
        <v>43944</v>
      </c>
    </row>
    <row r="32" spans="1:35">
      <c r="A32" s="1">
        <v>11.3</v>
      </c>
      <c r="B32" s="1">
        <v>1</v>
      </c>
      <c r="C32" s="1" t="e">
        <f ca="1" t="shared" ref="C32:C40" si="3">F15</f>
        <v>#N/A</v>
      </c>
      <c r="D32" s="1" t="e">
        <f ca="1">INDEX(Activities[活动],MATCH($C32,Activities[Id],0))</f>
        <v>#N/A</v>
      </c>
      <c r="E32" s="1" t="e">
        <f ca="1">GridCalc</f>
        <v>#N/A</v>
      </c>
      <c r="F32" s="1" t="e">
        <f ca="1">GridCalc</f>
        <v>#N/A</v>
      </c>
      <c r="G32" s="1" t="e">
        <f ca="1">GridCalc</f>
        <v>#N/A</v>
      </c>
      <c r="H32" s="1" t="e">
        <f ca="1">GridCalc</f>
        <v>#N/A</v>
      </c>
      <c r="I32" s="1" t="e">
        <f ca="1">GridCalc</f>
        <v>#N/A</v>
      </c>
      <c r="J32" s="1" t="e">
        <f ca="1">GridCalc</f>
        <v>#N/A</v>
      </c>
      <c r="K32" s="1" t="e">
        <f ca="1">GridCalc</f>
        <v>#N/A</v>
      </c>
      <c r="L32" s="1" t="e">
        <f ca="1">GridCalc</f>
        <v>#N/A</v>
      </c>
      <c r="M32" s="1" t="e">
        <f ca="1">GridCalc</f>
        <v>#N/A</v>
      </c>
      <c r="N32" s="1" t="e">
        <f ca="1">GridCalc</f>
        <v>#N/A</v>
      </c>
      <c r="O32" s="1" t="e">
        <f ca="1">GridCalc</f>
        <v>#N/A</v>
      </c>
      <c r="P32" s="1" t="e">
        <f ca="1">GridCalc</f>
        <v>#N/A</v>
      </c>
      <c r="Q32" s="1" t="e">
        <f ca="1">GridCalc</f>
        <v>#N/A</v>
      </c>
      <c r="R32" s="1" t="e">
        <f ca="1">GridCalc</f>
        <v>#N/A</v>
      </c>
      <c r="S32" s="1" t="e">
        <f ca="1">GridCalc</f>
        <v>#N/A</v>
      </c>
      <c r="T32" s="1" t="e">
        <f ca="1">GridCalc</f>
        <v>#N/A</v>
      </c>
      <c r="U32" s="1" t="e">
        <f ca="1">GridCalc</f>
        <v>#N/A</v>
      </c>
      <c r="V32" s="1" t="e">
        <f ca="1">GridCalc</f>
        <v>#N/A</v>
      </c>
      <c r="W32" s="1" t="e">
        <f ca="1">GridCalc</f>
        <v>#N/A</v>
      </c>
      <c r="X32" s="1" t="e">
        <f ca="1">GridCalc</f>
        <v>#N/A</v>
      </c>
      <c r="Y32" s="1" t="e">
        <f ca="1">GridCalc</f>
        <v>#N/A</v>
      </c>
      <c r="Z32" s="1" t="e">
        <f ca="1">GridCalc</f>
        <v>#N/A</v>
      </c>
      <c r="AA32" s="1" t="e">
        <f ca="1">GridCalc</f>
        <v>#N/A</v>
      </c>
      <c r="AB32" s="1" t="e">
        <f ca="1">GridCalc</f>
        <v>#N/A</v>
      </c>
      <c r="AC32" s="1" t="e">
        <f ca="1">GridCalc</f>
        <v>#N/A</v>
      </c>
      <c r="AD32" s="1" t="e">
        <f ca="1">GridCalc</f>
        <v>#N/A</v>
      </c>
      <c r="AE32" s="1" t="e">
        <f ca="1">GridCalc</f>
        <v>#N/A</v>
      </c>
      <c r="AF32" s="1" t="e">
        <f ca="1">GridCalc</f>
        <v>#N/A</v>
      </c>
      <c r="AG32" s="1" t="e">
        <f ca="1">GridCalc</f>
        <v>#N/A</v>
      </c>
      <c r="AH32" s="1" t="e">
        <f ca="1">GridCalc</f>
        <v>#N/A</v>
      </c>
      <c r="AI32" s="1" t="e">
        <f ca="1">GridCalc</f>
        <v>#N/A</v>
      </c>
    </row>
    <row r="33" spans="1:35">
      <c r="A33" s="1">
        <f>A32-1</f>
        <v>10.3</v>
      </c>
      <c r="B33" s="1">
        <v>2</v>
      </c>
      <c r="C33" s="1" t="e">
        <f ca="1" t="shared" si="3"/>
        <v>#N/A</v>
      </c>
      <c r="D33" s="1" t="e">
        <f ca="1">INDEX(Activities[活动],MATCH($C33,Activities[Id],0))</f>
        <v>#N/A</v>
      </c>
      <c r="E33" s="1" t="e">
        <f ca="1">GridCalc</f>
        <v>#N/A</v>
      </c>
      <c r="F33" s="1" t="e">
        <f ca="1">GridCalc</f>
        <v>#N/A</v>
      </c>
      <c r="G33" s="1" t="e">
        <f ca="1">GridCalc</f>
        <v>#N/A</v>
      </c>
      <c r="H33" s="1" t="e">
        <f ca="1">GridCalc</f>
        <v>#N/A</v>
      </c>
      <c r="I33" s="1" t="e">
        <f ca="1">GridCalc</f>
        <v>#N/A</v>
      </c>
      <c r="J33" s="1" t="e">
        <f ca="1">GridCalc</f>
        <v>#N/A</v>
      </c>
      <c r="K33" s="1" t="e">
        <f ca="1">GridCalc</f>
        <v>#N/A</v>
      </c>
      <c r="L33" s="1" t="e">
        <f ca="1">GridCalc</f>
        <v>#N/A</v>
      </c>
      <c r="M33" s="1" t="e">
        <f ca="1">GridCalc</f>
        <v>#N/A</v>
      </c>
      <c r="N33" s="1" t="e">
        <f ca="1">GridCalc</f>
        <v>#N/A</v>
      </c>
      <c r="O33" s="1" t="e">
        <f ca="1">GridCalc</f>
        <v>#N/A</v>
      </c>
      <c r="P33" s="1" t="e">
        <f ca="1">GridCalc</f>
        <v>#N/A</v>
      </c>
      <c r="Q33" s="1" t="e">
        <f ca="1">GridCalc</f>
        <v>#N/A</v>
      </c>
      <c r="R33" s="1" t="e">
        <f ca="1">GridCalc</f>
        <v>#N/A</v>
      </c>
      <c r="S33" s="1" t="e">
        <f ca="1">GridCalc</f>
        <v>#N/A</v>
      </c>
      <c r="T33" s="1" t="e">
        <f ca="1">GridCalc</f>
        <v>#N/A</v>
      </c>
      <c r="U33" s="1" t="e">
        <f ca="1">GridCalc</f>
        <v>#N/A</v>
      </c>
      <c r="V33" s="1" t="e">
        <f ca="1">GridCalc</f>
        <v>#N/A</v>
      </c>
      <c r="W33" s="1" t="e">
        <f ca="1">GridCalc</f>
        <v>#N/A</v>
      </c>
      <c r="X33" s="1" t="e">
        <f ca="1">GridCalc</f>
        <v>#N/A</v>
      </c>
      <c r="Y33" s="1" t="e">
        <f ca="1">GridCalc</f>
        <v>#N/A</v>
      </c>
      <c r="Z33" s="1" t="e">
        <f ca="1">GridCalc</f>
        <v>#N/A</v>
      </c>
      <c r="AA33" s="1" t="e">
        <f ca="1">GridCalc</f>
        <v>#N/A</v>
      </c>
      <c r="AB33" s="1" t="e">
        <f ca="1">GridCalc</f>
        <v>#N/A</v>
      </c>
      <c r="AC33" s="1" t="e">
        <f ca="1">GridCalc</f>
        <v>#N/A</v>
      </c>
      <c r="AD33" s="1" t="e">
        <f ca="1">GridCalc</f>
        <v>#N/A</v>
      </c>
      <c r="AE33" s="1" t="e">
        <f ca="1">GridCalc</f>
        <v>#N/A</v>
      </c>
      <c r="AF33" s="1" t="e">
        <f ca="1">GridCalc</f>
        <v>#N/A</v>
      </c>
      <c r="AG33" s="1" t="e">
        <f ca="1">GridCalc</f>
        <v>#N/A</v>
      </c>
      <c r="AH33" s="1" t="e">
        <f ca="1">GridCalc</f>
        <v>#N/A</v>
      </c>
      <c r="AI33" s="1" t="e">
        <f ca="1">GridCalc</f>
        <v>#N/A</v>
      </c>
    </row>
    <row r="34" spans="1:35">
      <c r="A34" s="1">
        <f t="shared" ref="A34:A40" si="4">A33-1</f>
        <v>9.3</v>
      </c>
      <c r="B34" s="1">
        <v>3</v>
      </c>
      <c r="C34" s="1" t="e">
        <f ca="1" t="shared" si="3"/>
        <v>#N/A</v>
      </c>
      <c r="D34" s="1" t="e">
        <f ca="1">INDEX(Activities[活动],MATCH($C34,Activities[Id],0))</f>
        <v>#N/A</v>
      </c>
      <c r="E34" s="1" t="e">
        <f ca="1">GridCalc</f>
        <v>#N/A</v>
      </c>
      <c r="F34" s="1" t="e">
        <f ca="1">GridCalc</f>
        <v>#N/A</v>
      </c>
      <c r="G34" s="1" t="e">
        <f ca="1">GridCalc</f>
        <v>#N/A</v>
      </c>
      <c r="H34" s="1" t="e">
        <f ca="1">GridCalc</f>
        <v>#N/A</v>
      </c>
      <c r="I34" s="1" t="e">
        <f ca="1">GridCalc</f>
        <v>#N/A</v>
      </c>
      <c r="J34" s="1" t="e">
        <f ca="1">GridCalc</f>
        <v>#N/A</v>
      </c>
      <c r="K34" s="1" t="e">
        <f ca="1">GridCalc</f>
        <v>#N/A</v>
      </c>
      <c r="L34" s="1" t="e">
        <f ca="1">GridCalc</f>
        <v>#N/A</v>
      </c>
      <c r="M34" s="1" t="e">
        <f ca="1">GridCalc</f>
        <v>#N/A</v>
      </c>
      <c r="N34" s="1" t="e">
        <f ca="1">GridCalc</f>
        <v>#N/A</v>
      </c>
      <c r="O34" s="1" t="e">
        <f ca="1">GridCalc</f>
        <v>#N/A</v>
      </c>
      <c r="P34" s="1" t="e">
        <f ca="1">GridCalc</f>
        <v>#N/A</v>
      </c>
      <c r="Q34" s="1" t="e">
        <f ca="1">GridCalc</f>
        <v>#N/A</v>
      </c>
      <c r="R34" s="1" t="e">
        <f ca="1">GridCalc</f>
        <v>#N/A</v>
      </c>
      <c r="S34" s="1" t="e">
        <f ca="1">GridCalc</f>
        <v>#N/A</v>
      </c>
      <c r="T34" s="1" t="e">
        <f ca="1">GridCalc</f>
        <v>#N/A</v>
      </c>
      <c r="U34" s="1" t="e">
        <f ca="1">GridCalc</f>
        <v>#N/A</v>
      </c>
      <c r="V34" s="1" t="e">
        <f ca="1">GridCalc</f>
        <v>#N/A</v>
      </c>
      <c r="W34" s="1" t="e">
        <f ca="1">GridCalc</f>
        <v>#N/A</v>
      </c>
      <c r="X34" s="1" t="e">
        <f ca="1">GridCalc</f>
        <v>#N/A</v>
      </c>
      <c r="Y34" s="1" t="e">
        <f ca="1">GridCalc</f>
        <v>#N/A</v>
      </c>
      <c r="Z34" s="1" t="e">
        <f ca="1">GridCalc</f>
        <v>#N/A</v>
      </c>
      <c r="AA34" s="1" t="e">
        <f ca="1">GridCalc</f>
        <v>#N/A</v>
      </c>
      <c r="AB34" s="1" t="e">
        <f ca="1">GridCalc</f>
        <v>#N/A</v>
      </c>
      <c r="AC34" s="1" t="e">
        <f ca="1">GridCalc</f>
        <v>#N/A</v>
      </c>
      <c r="AD34" s="1" t="e">
        <f ca="1">GridCalc</f>
        <v>#N/A</v>
      </c>
      <c r="AE34" s="1" t="e">
        <f ca="1">GridCalc</f>
        <v>#N/A</v>
      </c>
      <c r="AF34" s="1" t="e">
        <f ca="1">GridCalc</f>
        <v>#N/A</v>
      </c>
      <c r="AG34" s="1" t="e">
        <f ca="1">GridCalc</f>
        <v>#N/A</v>
      </c>
      <c r="AH34" s="1" t="e">
        <f ca="1">GridCalc</f>
        <v>#N/A</v>
      </c>
      <c r="AI34" s="1" t="e">
        <f ca="1">GridCalc</f>
        <v>#N/A</v>
      </c>
    </row>
    <row r="35" spans="1:35">
      <c r="A35" s="1">
        <f t="shared" si="4"/>
        <v>8.3</v>
      </c>
      <c r="B35" s="1">
        <v>4</v>
      </c>
      <c r="C35" s="1" t="e">
        <f ca="1" t="shared" si="3"/>
        <v>#N/A</v>
      </c>
      <c r="D35" s="1" t="e">
        <f ca="1">INDEX(Activities[活动],MATCH($C35,Activities[Id],0))</f>
        <v>#N/A</v>
      </c>
      <c r="E35" s="1" t="e">
        <f ca="1">GridCalc</f>
        <v>#N/A</v>
      </c>
      <c r="F35" s="1" t="e">
        <f ca="1">GridCalc</f>
        <v>#N/A</v>
      </c>
      <c r="G35" s="1" t="e">
        <f ca="1">GridCalc</f>
        <v>#N/A</v>
      </c>
      <c r="H35" s="1" t="e">
        <f ca="1">GridCalc</f>
        <v>#N/A</v>
      </c>
      <c r="I35" s="1" t="e">
        <f ca="1">GridCalc</f>
        <v>#N/A</v>
      </c>
      <c r="J35" s="1" t="e">
        <f ca="1">GridCalc</f>
        <v>#N/A</v>
      </c>
      <c r="K35" s="1" t="e">
        <f ca="1">GridCalc</f>
        <v>#N/A</v>
      </c>
      <c r="L35" s="1" t="e">
        <f ca="1">GridCalc</f>
        <v>#N/A</v>
      </c>
      <c r="M35" s="1" t="e">
        <f ca="1">GridCalc</f>
        <v>#N/A</v>
      </c>
      <c r="N35" s="1" t="e">
        <f ca="1">GridCalc</f>
        <v>#N/A</v>
      </c>
      <c r="O35" s="1" t="e">
        <f ca="1">GridCalc</f>
        <v>#N/A</v>
      </c>
      <c r="P35" s="1" t="e">
        <f ca="1">GridCalc</f>
        <v>#N/A</v>
      </c>
      <c r="Q35" s="1" t="e">
        <f ca="1">GridCalc</f>
        <v>#N/A</v>
      </c>
      <c r="R35" s="1" t="e">
        <f ca="1">GridCalc</f>
        <v>#N/A</v>
      </c>
      <c r="S35" s="1" t="e">
        <f ca="1">GridCalc</f>
        <v>#N/A</v>
      </c>
      <c r="T35" s="1" t="e">
        <f ca="1">GridCalc</f>
        <v>#N/A</v>
      </c>
      <c r="U35" s="1" t="e">
        <f ca="1">GridCalc</f>
        <v>#N/A</v>
      </c>
      <c r="V35" s="1" t="e">
        <f ca="1">GridCalc</f>
        <v>#N/A</v>
      </c>
      <c r="W35" s="1" t="e">
        <f ca="1">GridCalc</f>
        <v>#N/A</v>
      </c>
      <c r="X35" s="1" t="e">
        <f ca="1">GridCalc</f>
        <v>#N/A</v>
      </c>
      <c r="Y35" s="1" t="e">
        <f ca="1">GridCalc</f>
        <v>#N/A</v>
      </c>
      <c r="Z35" s="1" t="e">
        <f ca="1">GridCalc</f>
        <v>#N/A</v>
      </c>
      <c r="AA35" s="1" t="e">
        <f ca="1">GridCalc</f>
        <v>#N/A</v>
      </c>
      <c r="AB35" s="1" t="e">
        <f ca="1">GridCalc</f>
        <v>#N/A</v>
      </c>
      <c r="AC35" s="1" t="e">
        <f ca="1">GridCalc</f>
        <v>#N/A</v>
      </c>
      <c r="AD35" s="1" t="e">
        <f ca="1">GridCalc</f>
        <v>#N/A</v>
      </c>
      <c r="AE35" s="1" t="e">
        <f ca="1">GridCalc</f>
        <v>#N/A</v>
      </c>
      <c r="AF35" s="1" t="e">
        <f ca="1">GridCalc</f>
        <v>#N/A</v>
      </c>
      <c r="AG35" s="1" t="e">
        <f ca="1">GridCalc</f>
        <v>#N/A</v>
      </c>
      <c r="AH35" s="1" t="e">
        <f ca="1">GridCalc</f>
        <v>#N/A</v>
      </c>
      <c r="AI35" s="1" t="e">
        <f ca="1">GridCalc</f>
        <v>#N/A</v>
      </c>
    </row>
    <row r="36" spans="1:35">
      <c r="A36" s="1">
        <f t="shared" si="4"/>
        <v>7.3</v>
      </c>
      <c r="B36" s="1">
        <v>5</v>
      </c>
      <c r="C36" s="1">
        <f ca="1" t="shared" si="3"/>
        <v>1</v>
      </c>
      <c r="D36" s="1" t="str">
        <f ca="1">INDEX(Activities[活动],MATCH($C36,Activities[Id],0))</f>
        <v>项目开始</v>
      </c>
      <c r="E36" s="1" t="e">
        <f ca="1">GridCalc</f>
        <v>#N/A</v>
      </c>
      <c r="F36" s="1" t="e">
        <f ca="1">GridCalc</f>
        <v>#N/A</v>
      </c>
      <c r="G36" s="1" t="e">
        <f ca="1">GridCalc</f>
        <v>#N/A</v>
      </c>
      <c r="H36" s="1">
        <f ca="1">GridCalc</f>
        <v>7.3</v>
      </c>
      <c r="I36" s="1" t="e">
        <f ca="1">GridCalc</f>
        <v>#N/A</v>
      </c>
      <c r="J36" s="1" t="e">
        <f ca="1">GridCalc</f>
        <v>#N/A</v>
      </c>
      <c r="K36" s="1" t="e">
        <f ca="1">GridCalc</f>
        <v>#N/A</v>
      </c>
      <c r="L36" s="1" t="e">
        <f ca="1">GridCalc</f>
        <v>#N/A</v>
      </c>
      <c r="M36" s="1" t="e">
        <f ca="1">GridCalc</f>
        <v>#N/A</v>
      </c>
      <c r="N36" s="1" t="e">
        <f ca="1">GridCalc</f>
        <v>#N/A</v>
      </c>
      <c r="O36" s="1" t="e">
        <f ca="1">GridCalc</f>
        <v>#N/A</v>
      </c>
      <c r="P36" s="1" t="e">
        <f ca="1">GridCalc</f>
        <v>#N/A</v>
      </c>
      <c r="Q36" s="1" t="e">
        <f ca="1">GridCalc</f>
        <v>#N/A</v>
      </c>
      <c r="R36" s="1" t="e">
        <f ca="1">GridCalc</f>
        <v>#N/A</v>
      </c>
      <c r="S36" s="1" t="e">
        <f ca="1">GridCalc</f>
        <v>#N/A</v>
      </c>
      <c r="T36" s="1" t="e">
        <f ca="1">GridCalc</f>
        <v>#N/A</v>
      </c>
      <c r="U36" s="1" t="e">
        <f ca="1">GridCalc</f>
        <v>#N/A</v>
      </c>
      <c r="V36" s="1" t="e">
        <f ca="1">GridCalc</f>
        <v>#N/A</v>
      </c>
      <c r="W36" s="1" t="e">
        <f ca="1">GridCalc</f>
        <v>#N/A</v>
      </c>
      <c r="X36" s="1" t="e">
        <f ca="1">GridCalc</f>
        <v>#N/A</v>
      </c>
      <c r="Y36" s="1" t="e">
        <f ca="1">GridCalc</f>
        <v>#N/A</v>
      </c>
      <c r="Z36" s="1" t="e">
        <f ca="1">GridCalc</f>
        <v>#N/A</v>
      </c>
      <c r="AA36" s="1" t="e">
        <f ca="1">GridCalc</f>
        <v>#N/A</v>
      </c>
      <c r="AB36" s="1" t="e">
        <f ca="1">GridCalc</f>
        <v>#N/A</v>
      </c>
      <c r="AC36" s="1" t="e">
        <f ca="1">GridCalc</f>
        <v>#N/A</v>
      </c>
      <c r="AD36" s="1" t="e">
        <f ca="1">GridCalc</f>
        <v>#N/A</v>
      </c>
      <c r="AE36" s="1" t="e">
        <f ca="1">GridCalc</f>
        <v>#N/A</v>
      </c>
      <c r="AF36" s="1" t="e">
        <f ca="1">GridCalc</f>
        <v>#N/A</v>
      </c>
      <c r="AG36" s="1" t="e">
        <f ca="1">GridCalc</f>
        <v>#N/A</v>
      </c>
      <c r="AH36" s="1" t="e">
        <f ca="1">GridCalc</f>
        <v>#N/A</v>
      </c>
      <c r="AI36" s="1" t="e">
        <f ca="1">GridCalc</f>
        <v>#N/A</v>
      </c>
    </row>
    <row r="37" spans="1:35">
      <c r="A37" s="1">
        <f t="shared" si="4"/>
        <v>6.3</v>
      </c>
      <c r="B37" s="1">
        <v>6</v>
      </c>
      <c r="C37" s="1">
        <f ca="1" t="shared" si="3"/>
        <v>2</v>
      </c>
      <c r="D37" s="1" t="str">
        <f ca="1">INDEX(Activities[活动],MATCH($C37,Activities[Id],0))</f>
        <v>里程碑 1</v>
      </c>
      <c r="E37" s="1" t="e">
        <f ca="1">GridCalc</f>
        <v>#N/A</v>
      </c>
      <c r="F37" s="1" t="e">
        <f ca="1">GridCalc</f>
        <v>#N/A</v>
      </c>
      <c r="G37" s="1" t="e">
        <f ca="1">GridCalc</f>
        <v>#N/A</v>
      </c>
      <c r="H37" s="1" t="e">
        <f ca="1">GridCalc</f>
        <v>#N/A</v>
      </c>
      <c r="I37" s="1" t="e">
        <f ca="1">GridCalc</f>
        <v>#N/A</v>
      </c>
      <c r="J37" s="1" t="e">
        <f ca="1">GridCalc</f>
        <v>#N/A</v>
      </c>
      <c r="K37" s="1" t="e">
        <f ca="1">GridCalc</f>
        <v>#N/A</v>
      </c>
      <c r="L37" s="1" t="e">
        <f ca="1">GridCalc</f>
        <v>#N/A</v>
      </c>
      <c r="M37" s="1" t="e">
        <f ca="1">GridCalc</f>
        <v>#N/A</v>
      </c>
      <c r="N37" s="1" t="e">
        <f ca="1">GridCalc</f>
        <v>#N/A</v>
      </c>
      <c r="O37" s="1" t="e">
        <f ca="1">GridCalc</f>
        <v>#N/A</v>
      </c>
      <c r="P37" s="1" t="e">
        <f ca="1">GridCalc</f>
        <v>#N/A</v>
      </c>
      <c r="Q37" s="1" t="e">
        <f ca="1">GridCalc</f>
        <v>#N/A</v>
      </c>
      <c r="R37" s="1">
        <f ca="1">GridCalc</f>
        <v>6.3</v>
      </c>
      <c r="S37" s="1">
        <f ca="1">GridCalc</f>
        <v>6.3</v>
      </c>
      <c r="T37" s="1">
        <f ca="1">GridCalc</f>
        <v>6.3</v>
      </c>
      <c r="U37" s="1">
        <f ca="1">GridCalc</f>
        <v>6.3</v>
      </c>
      <c r="V37" s="1" t="e">
        <f ca="1">GridCalc</f>
        <v>#N/A</v>
      </c>
      <c r="W37" s="1" t="e">
        <f ca="1">GridCalc</f>
        <v>#N/A</v>
      </c>
      <c r="X37" s="1" t="e">
        <f ca="1">GridCalc</f>
        <v>#N/A</v>
      </c>
      <c r="Y37" s="1" t="e">
        <f ca="1">GridCalc</f>
        <v>#N/A</v>
      </c>
      <c r="Z37" s="1" t="e">
        <f ca="1">GridCalc</f>
        <v>#N/A</v>
      </c>
      <c r="AA37" s="1" t="e">
        <f ca="1">GridCalc</f>
        <v>#N/A</v>
      </c>
      <c r="AB37" s="1" t="e">
        <f ca="1">GridCalc</f>
        <v>#N/A</v>
      </c>
      <c r="AC37" s="1" t="e">
        <f ca="1">GridCalc</f>
        <v>#N/A</v>
      </c>
      <c r="AD37" s="1" t="e">
        <f ca="1">GridCalc</f>
        <v>#N/A</v>
      </c>
      <c r="AE37" s="1" t="e">
        <f ca="1">GridCalc</f>
        <v>#N/A</v>
      </c>
      <c r="AF37" s="1" t="e">
        <f ca="1">GridCalc</f>
        <v>#N/A</v>
      </c>
      <c r="AG37" s="1" t="e">
        <f ca="1">GridCalc</f>
        <v>#N/A</v>
      </c>
      <c r="AH37" s="1" t="e">
        <f ca="1">GridCalc</f>
        <v>#N/A</v>
      </c>
      <c r="AI37" s="1" t="e">
        <f ca="1">GridCalc</f>
        <v>#N/A</v>
      </c>
    </row>
    <row r="38" spans="1:35">
      <c r="A38" s="1">
        <f t="shared" si="4"/>
        <v>5.3</v>
      </c>
      <c r="B38" s="1">
        <v>7</v>
      </c>
      <c r="C38" s="1">
        <f ca="1" t="shared" si="3"/>
        <v>3</v>
      </c>
      <c r="D38" s="1" t="str">
        <f ca="1">INDEX(Activities[活动],MATCH($C38,Activities[Id],0))</f>
        <v>里程碑 2</v>
      </c>
      <c r="E38" s="1" t="e">
        <f ca="1">GridCalc</f>
        <v>#N/A</v>
      </c>
      <c r="F38" s="1" t="e">
        <f ca="1">GridCalc</f>
        <v>#N/A</v>
      </c>
      <c r="G38" s="1" t="e">
        <f ca="1">GridCalc</f>
        <v>#N/A</v>
      </c>
      <c r="H38" s="1" t="e">
        <f ca="1">GridCalc</f>
        <v>#N/A</v>
      </c>
      <c r="I38" s="1" t="e">
        <f ca="1">GridCalc</f>
        <v>#N/A</v>
      </c>
      <c r="J38" s="1" t="e">
        <f ca="1">GridCalc</f>
        <v>#N/A</v>
      </c>
      <c r="K38" s="1" t="e">
        <f ca="1">GridCalc</f>
        <v>#N/A</v>
      </c>
      <c r="L38" s="1" t="e">
        <f ca="1">GridCalc</f>
        <v>#N/A</v>
      </c>
      <c r="M38" s="1" t="e">
        <f ca="1">GridCalc</f>
        <v>#N/A</v>
      </c>
      <c r="N38" s="1" t="e">
        <f ca="1">GridCalc</f>
        <v>#N/A</v>
      </c>
      <c r="O38" s="1" t="e">
        <f ca="1">GridCalc</f>
        <v>#N/A</v>
      </c>
      <c r="P38" s="1" t="e">
        <f ca="1">GridCalc</f>
        <v>#N/A</v>
      </c>
      <c r="Q38" s="1" t="e">
        <f ca="1">GridCalc</f>
        <v>#N/A</v>
      </c>
      <c r="R38" s="1" t="e">
        <f ca="1">GridCalc</f>
        <v>#N/A</v>
      </c>
      <c r="S38" s="1">
        <f ca="1">GridCalc</f>
        <v>5.3</v>
      </c>
      <c r="T38" s="1">
        <f ca="1">GridCalc</f>
        <v>5.3</v>
      </c>
      <c r="U38" s="1">
        <f ca="1">GridCalc</f>
        <v>5.3</v>
      </c>
      <c r="V38" s="1">
        <f ca="1">GridCalc</f>
        <v>5.3</v>
      </c>
      <c r="W38" s="1" t="e">
        <f ca="1">GridCalc</f>
        <v>#N/A</v>
      </c>
      <c r="X38" s="1" t="e">
        <f ca="1">GridCalc</f>
        <v>#N/A</v>
      </c>
      <c r="Y38" s="1" t="e">
        <f ca="1">GridCalc</f>
        <v>#N/A</v>
      </c>
      <c r="Z38" s="1" t="e">
        <f ca="1">GridCalc</f>
        <v>#N/A</v>
      </c>
      <c r="AA38" s="1" t="e">
        <f ca="1">GridCalc</f>
        <v>#N/A</v>
      </c>
      <c r="AB38" s="1" t="e">
        <f ca="1">GridCalc</f>
        <v>#N/A</v>
      </c>
      <c r="AC38" s="1" t="e">
        <f ca="1">GridCalc</f>
        <v>#N/A</v>
      </c>
      <c r="AD38" s="1" t="e">
        <f ca="1">GridCalc</f>
        <v>#N/A</v>
      </c>
      <c r="AE38" s="1" t="e">
        <f ca="1">GridCalc</f>
        <v>#N/A</v>
      </c>
      <c r="AF38" s="1" t="e">
        <f ca="1">GridCalc</f>
        <v>#N/A</v>
      </c>
      <c r="AG38" s="1" t="e">
        <f ca="1">GridCalc</f>
        <v>#N/A</v>
      </c>
      <c r="AH38" s="1" t="e">
        <f ca="1">GridCalc</f>
        <v>#N/A</v>
      </c>
      <c r="AI38" s="1" t="e">
        <f ca="1">GridCalc</f>
        <v>#N/A</v>
      </c>
    </row>
    <row r="39" spans="1:35">
      <c r="A39" s="1">
        <f t="shared" si="4"/>
        <v>4.3</v>
      </c>
      <c r="B39" s="1">
        <v>8</v>
      </c>
      <c r="C39" s="1">
        <f ca="1" t="shared" si="3"/>
        <v>4</v>
      </c>
      <c r="D39" s="1" t="str">
        <f ca="1">INDEX(Activities[活动],MATCH($C39,Activities[Id],0))</f>
        <v>里程碑 3</v>
      </c>
      <c r="E39" s="1" t="e">
        <f ca="1">GridCalc</f>
        <v>#N/A</v>
      </c>
      <c r="F39" s="1" t="e">
        <f ca="1">GridCalc</f>
        <v>#N/A</v>
      </c>
      <c r="G39" s="1" t="e">
        <f ca="1">GridCalc</f>
        <v>#N/A</v>
      </c>
      <c r="H39" s="1" t="e">
        <f ca="1">GridCalc</f>
        <v>#N/A</v>
      </c>
      <c r="I39" s="1" t="e">
        <f ca="1">GridCalc</f>
        <v>#N/A</v>
      </c>
      <c r="J39" s="1" t="e">
        <f ca="1">GridCalc</f>
        <v>#N/A</v>
      </c>
      <c r="K39" s="1" t="e">
        <f ca="1">GridCalc</f>
        <v>#N/A</v>
      </c>
      <c r="L39" s="1" t="e">
        <f ca="1">GridCalc</f>
        <v>#N/A</v>
      </c>
      <c r="M39" s="1" t="e">
        <f ca="1">GridCalc</f>
        <v>#N/A</v>
      </c>
      <c r="N39" s="1" t="e">
        <f ca="1">GridCalc</f>
        <v>#N/A</v>
      </c>
      <c r="O39" s="1" t="e">
        <f ca="1">GridCalc</f>
        <v>#N/A</v>
      </c>
      <c r="P39" s="1" t="e">
        <f ca="1">GridCalc</f>
        <v>#N/A</v>
      </c>
      <c r="Q39" s="1" t="e">
        <f ca="1">GridCalc</f>
        <v>#N/A</v>
      </c>
      <c r="R39" s="1" t="e">
        <f ca="1">GridCalc</f>
        <v>#N/A</v>
      </c>
      <c r="S39" s="1" t="e">
        <f ca="1">GridCalc</f>
        <v>#N/A</v>
      </c>
      <c r="T39" s="1" t="e">
        <f ca="1">GridCalc</f>
        <v>#N/A</v>
      </c>
      <c r="U39" s="1" t="e">
        <f ca="1">GridCalc</f>
        <v>#N/A</v>
      </c>
      <c r="V39" s="1" t="e">
        <f ca="1">GridCalc</f>
        <v>#N/A</v>
      </c>
      <c r="W39" s="1" t="e">
        <f ca="1">GridCalc</f>
        <v>#N/A</v>
      </c>
      <c r="X39" s="1">
        <f ca="1">GridCalc</f>
        <v>4.3</v>
      </c>
      <c r="Y39" s="1" t="e">
        <f ca="1">GridCalc</f>
        <v>#N/A</v>
      </c>
      <c r="Z39" s="1" t="e">
        <f ca="1">GridCalc</f>
        <v>#N/A</v>
      </c>
      <c r="AA39" s="1" t="e">
        <f ca="1">GridCalc</f>
        <v>#N/A</v>
      </c>
      <c r="AB39" s="1" t="e">
        <f ca="1">GridCalc</f>
        <v>#N/A</v>
      </c>
      <c r="AC39" s="1" t="e">
        <f ca="1">GridCalc</f>
        <v>#N/A</v>
      </c>
      <c r="AD39" s="1" t="e">
        <f ca="1">GridCalc</f>
        <v>#N/A</v>
      </c>
      <c r="AE39" s="1" t="e">
        <f ca="1">GridCalc</f>
        <v>#N/A</v>
      </c>
      <c r="AF39" s="1" t="e">
        <f ca="1">GridCalc</f>
        <v>#N/A</v>
      </c>
      <c r="AG39" s="1" t="e">
        <f ca="1">GridCalc</f>
        <v>#N/A</v>
      </c>
      <c r="AH39" s="1" t="e">
        <f ca="1">GridCalc</f>
        <v>#N/A</v>
      </c>
      <c r="AI39" s="1" t="e">
        <f ca="1">GridCalc</f>
        <v>#N/A</v>
      </c>
    </row>
    <row r="40" spans="1:35">
      <c r="A40" s="1">
        <f t="shared" si="4"/>
        <v>3.3</v>
      </c>
      <c r="B40" s="1">
        <v>9</v>
      </c>
      <c r="C40" s="1">
        <f ca="1" t="shared" si="3"/>
        <v>5</v>
      </c>
      <c r="D40" s="1" t="str">
        <f ca="1">INDEX(Activities[活动],MATCH($C40,Activities[Id],0))</f>
        <v>里程碑 4</v>
      </c>
      <c r="E40" s="1" t="e">
        <f ca="1">GridCalc</f>
        <v>#N/A</v>
      </c>
      <c r="F40" s="1" t="e">
        <f ca="1">GridCalc</f>
        <v>#N/A</v>
      </c>
      <c r="G40" s="1" t="e">
        <f ca="1">GridCalc</f>
        <v>#N/A</v>
      </c>
      <c r="H40" s="1" t="e">
        <f ca="1">GridCalc</f>
        <v>#N/A</v>
      </c>
      <c r="I40" s="1" t="e">
        <f ca="1">GridCalc</f>
        <v>#N/A</v>
      </c>
      <c r="J40" s="1" t="e">
        <f ca="1">GridCalc</f>
        <v>#N/A</v>
      </c>
      <c r="K40" s="1" t="e">
        <f ca="1">GridCalc</f>
        <v>#N/A</v>
      </c>
      <c r="L40" s="1" t="e">
        <f ca="1">GridCalc</f>
        <v>#N/A</v>
      </c>
      <c r="M40" s="1" t="e">
        <f ca="1">GridCalc</f>
        <v>#N/A</v>
      </c>
      <c r="N40" s="1" t="e">
        <f ca="1">GridCalc</f>
        <v>#N/A</v>
      </c>
      <c r="O40" s="1" t="e">
        <f ca="1">GridCalc</f>
        <v>#N/A</v>
      </c>
      <c r="P40" s="1" t="e">
        <f ca="1">GridCalc</f>
        <v>#N/A</v>
      </c>
      <c r="Q40" s="1" t="e">
        <f ca="1">GridCalc</f>
        <v>#N/A</v>
      </c>
      <c r="R40" s="1" t="e">
        <f ca="1">GridCalc</f>
        <v>#N/A</v>
      </c>
      <c r="S40" s="1" t="e">
        <f ca="1">GridCalc</f>
        <v>#N/A</v>
      </c>
      <c r="T40" s="1" t="e">
        <f ca="1">GridCalc</f>
        <v>#N/A</v>
      </c>
      <c r="U40" s="1" t="e">
        <f ca="1">GridCalc</f>
        <v>#N/A</v>
      </c>
      <c r="V40" s="1" t="e">
        <f ca="1">GridCalc</f>
        <v>#N/A</v>
      </c>
      <c r="W40" s="1" t="e">
        <f ca="1">GridCalc</f>
        <v>#N/A</v>
      </c>
      <c r="X40" s="1" t="e">
        <f ca="1">GridCalc</f>
        <v>#N/A</v>
      </c>
      <c r="Y40" s="1" t="e">
        <f ca="1">GridCalc</f>
        <v>#N/A</v>
      </c>
      <c r="Z40" s="1" t="e">
        <f ca="1">GridCalc</f>
        <v>#N/A</v>
      </c>
      <c r="AA40" s="1" t="e">
        <f ca="1">GridCalc</f>
        <v>#N/A</v>
      </c>
      <c r="AB40" s="1" t="e">
        <f ca="1">GridCalc</f>
        <v>#N/A</v>
      </c>
      <c r="AC40" s="1" t="e">
        <f ca="1">GridCalc</f>
        <v>#N/A</v>
      </c>
      <c r="AD40" s="1" t="e">
        <f ca="1">GridCalc</f>
        <v>#N/A</v>
      </c>
      <c r="AE40" s="1" t="e">
        <f ca="1">GridCalc</f>
        <v>#N/A</v>
      </c>
      <c r="AF40" s="1" t="e">
        <f ca="1">GridCalc</f>
        <v>#N/A</v>
      </c>
      <c r="AG40" s="1" t="e">
        <f ca="1">GridCalc</f>
        <v>#N/A</v>
      </c>
      <c r="AH40" s="1">
        <f ca="1">GridCalc</f>
        <v>3.3</v>
      </c>
      <c r="AI40" s="1">
        <f ca="1">GridCalc</f>
        <v>3.3</v>
      </c>
    </row>
    <row r="43" spans="5:34">
      <c r="E43" s="2">
        <f ca="1">E31</f>
        <v>43914</v>
      </c>
      <c r="F43" s="2">
        <f ca="1" t="shared" ref="F43:AH43" si="5">F31</f>
        <v>43915</v>
      </c>
      <c r="G43" s="2">
        <f ca="1" t="shared" si="5"/>
        <v>43916</v>
      </c>
      <c r="H43" s="2">
        <f ca="1" t="shared" si="5"/>
        <v>43917</v>
      </c>
      <c r="I43" s="2">
        <f ca="1" t="shared" si="5"/>
        <v>43918</v>
      </c>
      <c r="J43" s="2">
        <f ca="1" t="shared" si="5"/>
        <v>43919</v>
      </c>
      <c r="K43" s="2">
        <f ca="1" t="shared" si="5"/>
        <v>43920</v>
      </c>
      <c r="L43" s="2">
        <f ca="1" t="shared" si="5"/>
        <v>43921</v>
      </c>
      <c r="M43" s="2">
        <f ca="1" t="shared" si="5"/>
        <v>43922</v>
      </c>
      <c r="N43" s="2">
        <f ca="1" t="shared" si="5"/>
        <v>43923</v>
      </c>
      <c r="O43" s="2">
        <f ca="1" t="shared" si="5"/>
        <v>43924</v>
      </c>
      <c r="P43" s="2">
        <f ca="1" t="shared" si="5"/>
        <v>43925</v>
      </c>
      <c r="Q43" s="2">
        <f ca="1" t="shared" si="5"/>
        <v>43926</v>
      </c>
      <c r="R43" s="2">
        <f ca="1" t="shared" si="5"/>
        <v>43927</v>
      </c>
      <c r="S43" s="2">
        <f ca="1" t="shared" si="5"/>
        <v>43928</v>
      </c>
      <c r="T43" s="2">
        <f ca="1" t="shared" si="5"/>
        <v>43929</v>
      </c>
      <c r="U43" s="2">
        <f ca="1" t="shared" si="5"/>
        <v>43930</v>
      </c>
      <c r="V43" s="2">
        <f ca="1" t="shared" si="5"/>
        <v>43931</v>
      </c>
      <c r="W43" s="2">
        <f ca="1" t="shared" si="5"/>
        <v>43932</v>
      </c>
      <c r="X43" s="2">
        <f ca="1" t="shared" si="5"/>
        <v>43933</v>
      </c>
      <c r="Y43" s="2">
        <f ca="1" t="shared" si="5"/>
        <v>43934</v>
      </c>
      <c r="Z43" s="2">
        <f ca="1" t="shared" si="5"/>
        <v>43935</v>
      </c>
      <c r="AA43" s="2">
        <f ca="1" t="shared" si="5"/>
        <v>43936</v>
      </c>
      <c r="AB43" s="2">
        <f ca="1" t="shared" si="5"/>
        <v>43937</v>
      </c>
      <c r="AC43" s="2">
        <f ca="1" t="shared" si="5"/>
        <v>43938</v>
      </c>
      <c r="AD43" s="2">
        <f ca="1" t="shared" si="5"/>
        <v>43939</v>
      </c>
      <c r="AE43" s="2">
        <f ca="1" t="shared" si="5"/>
        <v>43940</v>
      </c>
      <c r="AF43" s="2">
        <f ca="1" t="shared" si="5"/>
        <v>43941</v>
      </c>
      <c r="AG43" s="2">
        <f ca="1" t="shared" si="5"/>
        <v>43942</v>
      </c>
      <c r="AH43" s="2">
        <f ca="1" t="shared" si="5"/>
        <v>43943</v>
      </c>
    </row>
    <row r="44" spans="3:34">
      <c r="C44" s="1" t="e">
        <f ca="1">C32</f>
        <v>#N/A</v>
      </c>
      <c r="D44" s="1" t="e">
        <f ca="1">UPPER(INDEX(Activities[活动],MATCH($C44,Activities[Id],0)))</f>
        <v>#N/A</v>
      </c>
      <c r="E44" s="1" t="e">
        <f ca="1" t="shared" ref="E44:AH44" si="6">IF(ISERROR(F32),E32,NA())</f>
        <v>#N/A</v>
      </c>
      <c r="F44" s="1" t="e">
        <f ca="1" t="shared" si="6"/>
        <v>#N/A</v>
      </c>
      <c r="G44" s="1" t="e">
        <f ca="1" t="shared" si="6"/>
        <v>#N/A</v>
      </c>
      <c r="H44" s="1" t="e">
        <f ca="1" t="shared" si="6"/>
        <v>#N/A</v>
      </c>
      <c r="I44" s="1" t="e">
        <f ca="1" t="shared" si="6"/>
        <v>#N/A</v>
      </c>
      <c r="J44" s="1" t="e">
        <f ca="1" t="shared" si="6"/>
        <v>#N/A</v>
      </c>
      <c r="K44" s="1" t="e">
        <f ca="1" t="shared" si="6"/>
        <v>#N/A</v>
      </c>
      <c r="L44" s="1" t="e">
        <f ca="1" t="shared" si="6"/>
        <v>#N/A</v>
      </c>
      <c r="M44" s="1" t="e">
        <f ca="1" t="shared" si="6"/>
        <v>#N/A</v>
      </c>
      <c r="N44" s="1" t="e">
        <f ca="1" t="shared" si="6"/>
        <v>#N/A</v>
      </c>
      <c r="O44" s="1" t="e">
        <f ca="1" t="shared" si="6"/>
        <v>#N/A</v>
      </c>
      <c r="P44" s="1" t="e">
        <f ca="1" t="shared" si="6"/>
        <v>#N/A</v>
      </c>
      <c r="Q44" s="1" t="e">
        <f ca="1" t="shared" si="6"/>
        <v>#N/A</v>
      </c>
      <c r="R44" s="1" t="e">
        <f ca="1" t="shared" si="6"/>
        <v>#N/A</v>
      </c>
      <c r="S44" s="1" t="e">
        <f ca="1" t="shared" si="6"/>
        <v>#N/A</v>
      </c>
      <c r="T44" s="1" t="e">
        <f ca="1" t="shared" si="6"/>
        <v>#N/A</v>
      </c>
      <c r="U44" s="1" t="e">
        <f ca="1" t="shared" si="6"/>
        <v>#N/A</v>
      </c>
      <c r="V44" s="1" t="e">
        <f ca="1" t="shared" si="6"/>
        <v>#N/A</v>
      </c>
      <c r="W44" s="1" t="e">
        <f ca="1" t="shared" si="6"/>
        <v>#N/A</v>
      </c>
      <c r="X44" s="1" t="e">
        <f ca="1" t="shared" si="6"/>
        <v>#N/A</v>
      </c>
      <c r="Y44" s="1" t="e">
        <f ca="1" t="shared" si="6"/>
        <v>#N/A</v>
      </c>
      <c r="Z44" s="1" t="e">
        <f ca="1" t="shared" si="6"/>
        <v>#N/A</v>
      </c>
      <c r="AA44" s="1" t="e">
        <f ca="1" t="shared" si="6"/>
        <v>#N/A</v>
      </c>
      <c r="AB44" s="1" t="e">
        <f ca="1" t="shared" si="6"/>
        <v>#N/A</v>
      </c>
      <c r="AC44" s="1" t="e">
        <f ca="1" t="shared" si="6"/>
        <v>#N/A</v>
      </c>
      <c r="AD44" s="1" t="e">
        <f ca="1" t="shared" si="6"/>
        <v>#N/A</v>
      </c>
      <c r="AE44" s="1" t="e">
        <f ca="1" t="shared" si="6"/>
        <v>#N/A</v>
      </c>
      <c r="AF44" s="1" t="e">
        <f ca="1" t="shared" si="6"/>
        <v>#N/A</v>
      </c>
      <c r="AG44" s="1" t="e">
        <f ca="1" t="shared" si="6"/>
        <v>#N/A</v>
      </c>
      <c r="AH44" s="1" t="e">
        <f ca="1" t="shared" si="6"/>
        <v>#N/A</v>
      </c>
    </row>
    <row r="45" spans="3:34">
      <c r="C45" s="1" t="e">
        <f ca="1" t="shared" ref="C45:C52" si="7">C33</f>
        <v>#N/A</v>
      </c>
      <c r="D45" s="1" t="e">
        <f ca="1">UPPER(INDEX(Activities[活动],MATCH($C45,Activities[Id],0)))</f>
        <v>#N/A</v>
      </c>
      <c r="E45" s="1" t="e">
        <f ca="1" t="shared" ref="E45:AH45" si="8">IF(ISERROR(F33),E33,NA())</f>
        <v>#N/A</v>
      </c>
      <c r="F45" s="1" t="e">
        <f ca="1" t="shared" si="8"/>
        <v>#N/A</v>
      </c>
      <c r="G45" s="1" t="e">
        <f ca="1" t="shared" si="8"/>
        <v>#N/A</v>
      </c>
      <c r="H45" s="1" t="e">
        <f ca="1" t="shared" si="8"/>
        <v>#N/A</v>
      </c>
      <c r="I45" s="1" t="e">
        <f ca="1" t="shared" si="8"/>
        <v>#N/A</v>
      </c>
      <c r="J45" s="1" t="e">
        <f ca="1" t="shared" si="8"/>
        <v>#N/A</v>
      </c>
      <c r="K45" s="1" t="e">
        <f ca="1" t="shared" si="8"/>
        <v>#N/A</v>
      </c>
      <c r="L45" s="1" t="e">
        <f ca="1" t="shared" si="8"/>
        <v>#N/A</v>
      </c>
      <c r="M45" s="1" t="e">
        <f ca="1" t="shared" si="8"/>
        <v>#N/A</v>
      </c>
      <c r="N45" s="1" t="e">
        <f ca="1" t="shared" si="8"/>
        <v>#N/A</v>
      </c>
      <c r="O45" s="1" t="e">
        <f ca="1" t="shared" si="8"/>
        <v>#N/A</v>
      </c>
      <c r="P45" s="1" t="e">
        <f ca="1" t="shared" si="8"/>
        <v>#N/A</v>
      </c>
      <c r="Q45" s="1" t="e">
        <f ca="1" t="shared" si="8"/>
        <v>#N/A</v>
      </c>
      <c r="R45" s="1" t="e">
        <f ca="1" t="shared" si="8"/>
        <v>#N/A</v>
      </c>
      <c r="S45" s="1" t="e">
        <f ca="1" t="shared" si="8"/>
        <v>#N/A</v>
      </c>
      <c r="T45" s="1" t="e">
        <f ca="1" t="shared" si="8"/>
        <v>#N/A</v>
      </c>
      <c r="U45" s="1" t="e">
        <f ca="1" t="shared" si="8"/>
        <v>#N/A</v>
      </c>
      <c r="V45" s="1" t="e">
        <f ca="1" t="shared" si="8"/>
        <v>#N/A</v>
      </c>
      <c r="W45" s="1" t="e">
        <f ca="1" t="shared" si="8"/>
        <v>#N/A</v>
      </c>
      <c r="X45" s="1" t="e">
        <f ca="1" t="shared" si="8"/>
        <v>#N/A</v>
      </c>
      <c r="Y45" s="1" t="e">
        <f ca="1" t="shared" si="8"/>
        <v>#N/A</v>
      </c>
      <c r="Z45" s="1" t="e">
        <f ca="1" t="shared" si="8"/>
        <v>#N/A</v>
      </c>
      <c r="AA45" s="1" t="e">
        <f ca="1" t="shared" si="8"/>
        <v>#N/A</v>
      </c>
      <c r="AB45" s="1" t="e">
        <f ca="1" t="shared" si="8"/>
        <v>#N/A</v>
      </c>
      <c r="AC45" s="1" t="e">
        <f ca="1" t="shared" si="8"/>
        <v>#N/A</v>
      </c>
      <c r="AD45" s="1" t="e">
        <f ca="1" t="shared" si="8"/>
        <v>#N/A</v>
      </c>
      <c r="AE45" s="1" t="e">
        <f ca="1" t="shared" si="8"/>
        <v>#N/A</v>
      </c>
      <c r="AF45" s="1" t="e">
        <f ca="1" t="shared" si="8"/>
        <v>#N/A</v>
      </c>
      <c r="AG45" s="1" t="e">
        <f ca="1" t="shared" si="8"/>
        <v>#N/A</v>
      </c>
      <c r="AH45" s="1" t="e">
        <f ca="1" t="shared" si="8"/>
        <v>#N/A</v>
      </c>
    </row>
    <row r="46" spans="3:34">
      <c r="C46" s="1" t="e">
        <f ca="1" t="shared" si="7"/>
        <v>#N/A</v>
      </c>
      <c r="D46" s="1" t="e">
        <f ca="1">UPPER(INDEX(Activities[活动],MATCH($C46,Activities[Id],0)))</f>
        <v>#N/A</v>
      </c>
      <c r="E46" s="1" t="e">
        <f ca="1" t="shared" ref="E46:AH46" si="9">IF(ISERROR(F34),E34,NA())</f>
        <v>#N/A</v>
      </c>
      <c r="F46" s="1" t="e">
        <f ca="1" t="shared" si="9"/>
        <v>#N/A</v>
      </c>
      <c r="G46" s="1" t="e">
        <f ca="1" t="shared" si="9"/>
        <v>#N/A</v>
      </c>
      <c r="H46" s="1" t="e">
        <f ca="1" t="shared" si="9"/>
        <v>#N/A</v>
      </c>
      <c r="I46" s="1" t="e">
        <f ca="1" t="shared" si="9"/>
        <v>#N/A</v>
      </c>
      <c r="J46" s="1" t="e">
        <f ca="1" t="shared" si="9"/>
        <v>#N/A</v>
      </c>
      <c r="K46" s="1" t="e">
        <f ca="1" t="shared" si="9"/>
        <v>#N/A</v>
      </c>
      <c r="L46" s="1" t="e">
        <f ca="1" t="shared" si="9"/>
        <v>#N/A</v>
      </c>
      <c r="M46" s="1" t="e">
        <f ca="1" t="shared" si="9"/>
        <v>#N/A</v>
      </c>
      <c r="N46" s="1" t="e">
        <f ca="1" t="shared" si="9"/>
        <v>#N/A</v>
      </c>
      <c r="O46" s="1" t="e">
        <f ca="1" t="shared" si="9"/>
        <v>#N/A</v>
      </c>
      <c r="P46" s="1" t="e">
        <f ca="1" t="shared" si="9"/>
        <v>#N/A</v>
      </c>
      <c r="Q46" s="1" t="e">
        <f ca="1" t="shared" si="9"/>
        <v>#N/A</v>
      </c>
      <c r="R46" s="1" t="e">
        <f ca="1" t="shared" si="9"/>
        <v>#N/A</v>
      </c>
      <c r="S46" s="1" t="e">
        <f ca="1" t="shared" si="9"/>
        <v>#N/A</v>
      </c>
      <c r="T46" s="1" t="e">
        <f ca="1" t="shared" si="9"/>
        <v>#N/A</v>
      </c>
      <c r="U46" s="1" t="e">
        <f ca="1" t="shared" si="9"/>
        <v>#N/A</v>
      </c>
      <c r="V46" s="1" t="e">
        <f ca="1" t="shared" si="9"/>
        <v>#N/A</v>
      </c>
      <c r="W46" s="1" t="e">
        <f ca="1" t="shared" si="9"/>
        <v>#N/A</v>
      </c>
      <c r="X46" s="1" t="e">
        <f ca="1" t="shared" si="9"/>
        <v>#N/A</v>
      </c>
      <c r="Y46" s="1" t="e">
        <f ca="1" t="shared" si="9"/>
        <v>#N/A</v>
      </c>
      <c r="Z46" s="1" t="e">
        <f ca="1" t="shared" si="9"/>
        <v>#N/A</v>
      </c>
      <c r="AA46" s="1" t="e">
        <f ca="1" t="shared" si="9"/>
        <v>#N/A</v>
      </c>
      <c r="AB46" s="1" t="e">
        <f ca="1" t="shared" si="9"/>
        <v>#N/A</v>
      </c>
      <c r="AC46" s="1" t="e">
        <f ca="1" t="shared" si="9"/>
        <v>#N/A</v>
      </c>
      <c r="AD46" s="1" t="e">
        <f ca="1" t="shared" si="9"/>
        <v>#N/A</v>
      </c>
      <c r="AE46" s="1" t="e">
        <f ca="1" t="shared" si="9"/>
        <v>#N/A</v>
      </c>
      <c r="AF46" s="1" t="e">
        <f ca="1" t="shared" si="9"/>
        <v>#N/A</v>
      </c>
      <c r="AG46" s="1" t="e">
        <f ca="1" t="shared" si="9"/>
        <v>#N/A</v>
      </c>
      <c r="AH46" s="1" t="e">
        <f ca="1" t="shared" si="9"/>
        <v>#N/A</v>
      </c>
    </row>
    <row r="47" spans="3:34">
      <c r="C47" s="1" t="e">
        <f ca="1" t="shared" si="7"/>
        <v>#N/A</v>
      </c>
      <c r="D47" s="1" t="e">
        <f ca="1">UPPER(INDEX(Activities[活动],MATCH($C47,Activities[Id],0)))</f>
        <v>#N/A</v>
      </c>
      <c r="E47" s="1" t="e">
        <f ca="1" t="shared" ref="E47:AH47" si="10">IF(ISERROR(F35),E35,NA())</f>
        <v>#N/A</v>
      </c>
      <c r="F47" s="1" t="e">
        <f ca="1" t="shared" si="10"/>
        <v>#N/A</v>
      </c>
      <c r="G47" s="1" t="e">
        <f ca="1" t="shared" si="10"/>
        <v>#N/A</v>
      </c>
      <c r="H47" s="1" t="e">
        <f ca="1" t="shared" si="10"/>
        <v>#N/A</v>
      </c>
      <c r="I47" s="1" t="e">
        <f ca="1" t="shared" si="10"/>
        <v>#N/A</v>
      </c>
      <c r="J47" s="1" t="e">
        <f ca="1" t="shared" si="10"/>
        <v>#N/A</v>
      </c>
      <c r="K47" s="1" t="e">
        <f ca="1" t="shared" si="10"/>
        <v>#N/A</v>
      </c>
      <c r="L47" s="1" t="e">
        <f ca="1" t="shared" si="10"/>
        <v>#N/A</v>
      </c>
      <c r="M47" s="1" t="e">
        <f ca="1" t="shared" si="10"/>
        <v>#N/A</v>
      </c>
      <c r="N47" s="1" t="e">
        <f ca="1" t="shared" si="10"/>
        <v>#N/A</v>
      </c>
      <c r="O47" s="1" t="e">
        <f ca="1" t="shared" si="10"/>
        <v>#N/A</v>
      </c>
      <c r="P47" s="1" t="e">
        <f ca="1" t="shared" si="10"/>
        <v>#N/A</v>
      </c>
      <c r="Q47" s="1" t="e">
        <f ca="1" t="shared" si="10"/>
        <v>#N/A</v>
      </c>
      <c r="R47" s="1" t="e">
        <f ca="1" t="shared" si="10"/>
        <v>#N/A</v>
      </c>
      <c r="S47" s="1" t="e">
        <f ca="1" t="shared" si="10"/>
        <v>#N/A</v>
      </c>
      <c r="T47" s="1" t="e">
        <f ca="1" t="shared" si="10"/>
        <v>#N/A</v>
      </c>
      <c r="U47" s="1" t="e">
        <f ca="1" t="shared" si="10"/>
        <v>#N/A</v>
      </c>
      <c r="V47" s="1" t="e">
        <f ca="1" t="shared" si="10"/>
        <v>#N/A</v>
      </c>
      <c r="W47" s="1" t="e">
        <f ca="1" t="shared" si="10"/>
        <v>#N/A</v>
      </c>
      <c r="X47" s="1" t="e">
        <f ca="1" t="shared" si="10"/>
        <v>#N/A</v>
      </c>
      <c r="Y47" s="1" t="e">
        <f ca="1" t="shared" si="10"/>
        <v>#N/A</v>
      </c>
      <c r="Z47" s="1" t="e">
        <f ca="1" t="shared" si="10"/>
        <v>#N/A</v>
      </c>
      <c r="AA47" s="1" t="e">
        <f ca="1" t="shared" si="10"/>
        <v>#N/A</v>
      </c>
      <c r="AB47" s="1" t="e">
        <f ca="1" t="shared" si="10"/>
        <v>#N/A</v>
      </c>
      <c r="AC47" s="1" t="e">
        <f ca="1" t="shared" si="10"/>
        <v>#N/A</v>
      </c>
      <c r="AD47" s="1" t="e">
        <f ca="1" t="shared" si="10"/>
        <v>#N/A</v>
      </c>
      <c r="AE47" s="1" t="e">
        <f ca="1" t="shared" si="10"/>
        <v>#N/A</v>
      </c>
      <c r="AF47" s="1" t="e">
        <f ca="1" t="shared" si="10"/>
        <v>#N/A</v>
      </c>
      <c r="AG47" s="1" t="e">
        <f ca="1" t="shared" si="10"/>
        <v>#N/A</v>
      </c>
      <c r="AH47" s="1" t="e">
        <f ca="1" t="shared" si="10"/>
        <v>#N/A</v>
      </c>
    </row>
    <row r="48" spans="3:34">
      <c r="C48" s="1">
        <f ca="1" t="shared" si="7"/>
        <v>1</v>
      </c>
      <c r="D48" s="1" t="str">
        <f ca="1">UPPER(INDEX(Activities[活动],MATCH($C48,Activities[Id],0)))</f>
        <v>项目开始</v>
      </c>
      <c r="E48" s="1" t="e">
        <f ca="1" t="shared" ref="E48:AH48" si="11">IF(ISERROR(F36),E36,NA())</f>
        <v>#N/A</v>
      </c>
      <c r="F48" s="1" t="e">
        <f ca="1" t="shared" si="11"/>
        <v>#N/A</v>
      </c>
      <c r="G48" s="1" t="e">
        <f ca="1" t="shared" si="11"/>
        <v>#N/A</v>
      </c>
      <c r="H48" s="1">
        <f ca="1" t="shared" si="11"/>
        <v>7.3</v>
      </c>
      <c r="I48" s="1" t="e">
        <f ca="1" t="shared" si="11"/>
        <v>#N/A</v>
      </c>
      <c r="J48" s="1" t="e">
        <f ca="1" t="shared" si="11"/>
        <v>#N/A</v>
      </c>
      <c r="K48" s="1" t="e">
        <f ca="1" t="shared" si="11"/>
        <v>#N/A</v>
      </c>
      <c r="L48" s="1" t="e">
        <f ca="1" t="shared" si="11"/>
        <v>#N/A</v>
      </c>
      <c r="M48" s="1" t="e">
        <f ca="1" t="shared" si="11"/>
        <v>#N/A</v>
      </c>
      <c r="N48" s="1" t="e">
        <f ca="1" t="shared" si="11"/>
        <v>#N/A</v>
      </c>
      <c r="O48" s="1" t="e">
        <f ca="1" t="shared" si="11"/>
        <v>#N/A</v>
      </c>
      <c r="P48" s="1" t="e">
        <f ca="1" t="shared" si="11"/>
        <v>#N/A</v>
      </c>
      <c r="Q48" s="1" t="e">
        <f ca="1" t="shared" si="11"/>
        <v>#N/A</v>
      </c>
      <c r="R48" s="1" t="e">
        <f ca="1" t="shared" si="11"/>
        <v>#N/A</v>
      </c>
      <c r="S48" s="1" t="e">
        <f ca="1" t="shared" si="11"/>
        <v>#N/A</v>
      </c>
      <c r="T48" s="1" t="e">
        <f ca="1" t="shared" si="11"/>
        <v>#N/A</v>
      </c>
      <c r="U48" s="1" t="e">
        <f ca="1" t="shared" si="11"/>
        <v>#N/A</v>
      </c>
      <c r="V48" s="1" t="e">
        <f ca="1" t="shared" si="11"/>
        <v>#N/A</v>
      </c>
      <c r="W48" s="1" t="e">
        <f ca="1" t="shared" si="11"/>
        <v>#N/A</v>
      </c>
      <c r="X48" s="1" t="e">
        <f ca="1" t="shared" si="11"/>
        <v>#N/A</v>
      </c>
      <c r="Y48" s="1" t="e">
        <f ca="1" t="shared" si="11"/>
        <v>#N/A</v>
      </c>
      <c r="Z48" s="1" t="e">
        <f ca="1" t="shared" si="11"/>
        <v>#N/A</v>
      </c>
      <c r="AA48" s="1" t="e">
        <f ca="1" t="shared" si="11"/>
        <v>#N/A</v>
      </c>
      <c r="AB48" s="1" t="e">
        <f ca="1" t="shared" si="11"/>
        <v>#N/A</v>
      </c>
      <c r="AC48" s="1" t="e">
        <f ca="1" t="shared" si="11"/>
        <v>#N/A</v>
      </c>
      <c r="AD48" s="1" t="e">
        <f ca="1" t="shared" si="11"/>
        <v>#N/A</v>
      </c>
      <c r="AE48" s="1" t="e">
        <f ca="1" t="shared" si="11"/>
        <v>#N/A</v>
      </c>
      <c r="AF48" s="1" t="e">
        <f ca="1" t="shared" si="11"/>
        <v>#N/A</v>
      </c>
      <c r="AG48" s="1" t="e">
        <f ca="1" t="shared" si="11"/>
        <v>#N/A</v>
      </c>
      <c r="AH48" s="1" t="e">
        <f ca="1" t="shared" si="11"/>
        <v>#N/A</v>
      </c>
    </row>
    <row r="49" spans="3:34">
      <c r="C49" s="1">
        <f ca="1" t="shared" si="7"/>
        <v>2</v>
      </c>
      <c r="D49" s="1" t="str">
        <f ca="1">UPPER(INDEX(Activities[活动],MATCH($C49,Activities[Id],0)))</f>
        <v>里程碑 1</v>
      </c>
      <c r="E49" s="1" t="e">
        <f ca="1" t="shared" ref="E49:AH49" si="12">IF(ISERROR(F37),E37,NA())</f>
        <v>#N/A</v>
      </c>
      <c r="F49" s="1" t="e">
        <f ca="1" t="shared" si="12"/>
        <v>#N/A</v>
      </c>
      <c r="G49" s="1" t="e">
        <f ca="1" t="shared" si="12"/>
        <v>#N/A</v>
      </c>
      <c r="H49" s="1" t="e">
        <f ca="1" t="shared" si="12"/>
        <v>#N/A</v>
      </c>
      <c r="I49" s="1" t="e">
        <f ca="1" t="shared" si="12"/>
        <v>#N/A</v>
      </c>
      <c r="J49" s="1" t="e">
        <f ca="1" t="shared" si="12"/>
        <v>#N/A</v>
      </c>
      <c r="K49" s="1" t="e">
        <f ca="1" t="shared" si="12"/>
        <v>#N/A</v>
      </c>
      <c r="L49" s="1" t="e">
        <f ca="1" t="shared" si="12"/>
        <v>#N/A</v>
      </c>
      <c r="M49" s="1" t="e">
        <f ca="1" t="shared" si="12"/>
        <v>#N/A</v>
      </c>
      <c r="N49" s="1" t="e">
        <f ca="1" t="shared" si="12"/>
        <v>#N/A</v>
      </c>
      <c r="O49" s="1" t="e">
        <f ca="1" t="shared" si="12"/>
        <v>#N/A</v>
      </c>
      <c r="P49" s="1" t="e">
        <f ca="1" t="shared" si="12"/>
        <v>#N/A</v>
      </c>
      <c r="Q49" s="1" t="e">
        <f ca="1" t="shared" si="12"/>
        <v>#N/A</v>
      </c>
      <c r="R49" s="1" t="e">
        <f ca="1" t="shared" si="12"/>
        <v>#N/A</v>
      </c>
      <c r="S49" s="1" t="e">
        <f ca="1" t="shared" si="12"/>
        <v>#N/A</v>
      </c>
      <c r="T49" s="1" t="e">
        <f ca="1" t="shared" si="12"/>
        <v>#N/A</v>
      </c>
      <c r="U49" s="1">
        <f ca="1" t="shared" si="12"/>
        <v>6.3</v>
      </c>
      <c r="V49" s="1" t="e">
        <f ca="1" t="shared" si="12"/>
        <v>#N/A</v>
      </c>
      <c r="W49" s="1" t="e">
        <f ca="1" t="shared" si="12"/>
        <v>#N/A</v>
      </c>
      <c r="X49" s="1" t="e">
        <f ca="1" t="shared" si="12"/>
        <v>#N/A</v>
      </c>
      <c r="Y49" s="1" t="e">
        <f ca="1" t="shared" si="12"/>
        <v>#N/A</v>
      </c>
      <c r="Z49" s="1" t="e">
        <f ca="1" t="shared" si="12"/>
        <v>#N/A</v>
      </c>
      <c r="AA49" s="1" t="e">
        <f ca="1" t="shared" si="12"/>
        <v>#N/A</v>
      </c>
      <c r="AB49" s="1" t="e">
        <f ca="1" t="shared" si="12"/>
        <v>#N/A</v>
      </c>
      <c r="AC49" s="1" t="e">
        <f ca="1" t="shared" si="12"/>
        <v>#N/A</v>
      </c>
      <c r="AD49" s="1" t="e">
        <f ca="1" t="shared" si="12"/>
        <v>#N/A</v>
      </c>
      <c r="AE49" s="1" t="e">
        <f ca="1" t="shared" si="12"/>
        <v>#N/A</v>
      </c>
      <c r="AF49" s="1" t="e">
        <f ca="1" t="shared" si="12"/>
        <v>#N/A</v>
      </c>
      <c r="AG49" s="1" t="e">
        <f ca="1" t="shared" si="12"/>
        <v>#N/A</v>
      </c>
      <c r="AH49" s="1" t="e">
        <f ca="1" t="shared" si="12"/>
        <v>#N/A</v>
      </c>
    </row>
    <row r="50" spans="3:34">
      <c r="C50" s="1">
        <f ca="1" t="shared" si="7"/>
        <v>3</v>
      </c>
      <c r="D50" s="1" t="str">
        <f ca="1">UPPER(INDEX(Activities[活动],MATCH($C50,Activities[Id],0)))</f>
        <v>里程碑 2</v>
      </c>
      <c r="E50" s="1" t="e">
        <f ca="1" t="shared" ref="E50:AH50" si="13">IF(ISERROR(F38),E38,NA())</f>
        <v>#N/A</v>
      </c>
      <c r="F50" s="1" t="e">
        <f ca="1" t="shared" si="13"/>
        <v>#N/A</v>
      </c>
      <c r="G50" s="1" t="e">
        <f ca="1" t="shared" si="13"/>
        <v>#N/A</v>
      </c>
      <c r="H50" s="1" t="e">
        <f ca="1" t="shared" si="13"/>
        <v>#N/A</v>
      </c>
      <c r="I50" s="1" t="e">
        <f ca="1" t="shared" si="13"/>
        <v>#N/A</v>
      </c>
      <c r="J50" s="1" t="e">
        <f ca="1" t="shared" si="13"/>
        <v>#N/A</v>
      </c>
      <c r="K50" s="1" t="e">
        <f ca="1" t="shared" si="13"/>
        <v>#N/A</v>
      </c>
      <c r="L50" s="1" t="e">
        <f ca="1" t="shared" si="13"/>
        <v>#N/A</v>
      </c>
      <c r="M50" s="1" t="e">
        <f ca="1" t="shared" si="13"/>
        <v>#N/A</v>
      </c>
      <c r="N50" s="1" t="e">
        <f ca="1" t="shared" si="13"/>
        <v>#N/A</v>
      </c>
      <c r="O50" s="1" t="e">
        <f ca="1" t="shared" si="13"/>
        <v>#N/A</v>
      </c>
      <c r="P50" s="1" t="e">
        <f ca="1" t="shared" si="13"/>
        <v>#N/A</v>
      </c>
      <c r="Q50" s="1" t="e">
        <f ca="1" t="shared" si="13"/>
        <v>#N/A</v>
      </c>
      <c r="R50" s="1" t="e">
        <f ca="1" t="shared" si="13"/>
        <v>#N/A</v>
      </c>
      <c r="S50" s="1" t="e">
        <f ca="1" t="shared" si="13"/>
        <v>#N/A</v>
      </c>
      <c r="T50" s="1" t="e">
        <f ca="1" t="shared" si="13"/>
        <v>#N/A</v>
      </c>
      <c r="U50" s="1" t="e">
        <f ca="1" t="shared" si="13"/>
        <v>#N/A</v>
      </c>
      <c r="V50" s="1">
        <f ca="1" t="shared" si="13"/>
        <v>5.3</v>
      </c>
      <c r="W50" s="1" t="e">
        <f ca="1" t="shared" si="13"/>
        <v>#N/A</v>
      </c>
      <c r="X50" s="1" t="e">
        <f ca="1" t="shared" si="13"/>
        <v>#N/A</v>
      </c>
      <c r="Y50" s="1" t="e">
        <f ca="1" t="shared" si="13"/>
        <v>#N/A</v>
      </c>
      <c r="Z50" s="1" t="e">
        <f ca="1" t="shared" si="13"/>
        <v>#N/A</v>
      </c>
      <c r="AA50" s="1" t="e">
        <f ca="1" t="shared" si="13"/>
        <v>#N/A</v>
      </c>
      <c r="AB50" s="1" t="e">
        <f ca="1" t="shared" si="13"/>
        <v>#N/A</v>
      </c>
      <c r="AC50" s="1" t="e">
        <f ca="1" t="shared" si="13"/>
        <v>#N/A</v>
      </c>
      <c r="AD50" s="1" t="e">
        <f ca="1" t="shared" si="13"/>
        <v>#N/A</v>
      </c>
      <c r="AE50" s="1" t="e">
        <f ca="1" t="shared" si="13"/>
        <v>#N/A</v>
      </c>
      <c r="AF50" s="1" t="e">
        <f ca="1" t="shared" si="13"/>
        <v>#N/A</v>
      </c>
      <c r="AG50" s="1" t="e">
        <f ca="1" t="shared" si="13"/>
        <v>#N/A</v>
      </c>
      <c r="AH50" s="1" t="e">
        <f ca="1" t="shared" si="13"/>
        <v>#N/A</v>
      </c>
    </row>
    <row r="51" spans="3:34">
      <c r="C51" s="1">
        <f ca="1" t="shared" si="7"/>
        <v>4</v>
      </c>
      <c r="D51" s="1" t="str">
        <f ca="1">UPPER(INDEX(Activities[活动],MATCH($C51,Activities[Id],0)))</f>
        <v>里程碑 3</v>
      </c>
      <c r="E51" s="1" t="e">
        <f ca="1" t="shared" ref="E51:AH51" si="14">IF(ISERROR(F39),E39,NA())</f>
        <v>#N/A</v>
      </c>
      <c r="F51" s="1" t="e">
        <f ca="1" t="shared" si="14"/>
        <v>#N/A</v>
      </c>
      <c r="G51" s="1" t="e">
        <f ca="1" t="shared" si="14"/>
        <v>#N/A</v>
      </c>
      <c r="H51" s="1" t="e">
        <f ca="1" t="shared" si="14"/>
        <v>#N/A</v>
      </c>
      <c r="I51" s="1" t="e">
        <f ca="1" t="shared" si="14"/>
        <v>#N/A</v>
      </c>
      <c r="J51" s="1" t="e">
        <f ca="1" t="shared" si="14"/>
        <v>#N/A</v>
      </c>
      <c r="K51" s="1" t="e">
        <f ca="1" t="shared" si="14"/>
        <v>#N/A</v>
      </c>
      <c r="L51" s="1" t="e">
        <f ca="1" t="shared" si="14"/>
        <v>#N/A</v>
      </c>
      <c r="M51" s="1" t="e">
        <f ca="1" t="shared" si="14"/>
        <v>#N/A</v>
      </c>
      <c r="N51" s="1" t="e">
        <f ca="1" t="shared" si="14"/>
        <v>#N/A</v>
      </c>
      <c r="O51" s="1" t="e">
        <f ca="1" t="shared" si="14"/>
        <v>#N/A</v>
      </c>
      <c r="P51" s="1" t="e">
        <f ca="1" t="shared" si="14"/>
        <v>#N/A</v>
      </c>
      <c r="Q51" s="1" t="e">
        <f ca="1" t="shared" si="14"/>
        <v>#N/A</v>
      </c>
      <c r="R51" s="1" t="e">
        <f ca="1" t="shared" si="14"/>
        <v>#N/A</v>
      </c>
      <c r="S51" s="1" t="e">
        <f ca="1" t="shared" si="14"/>
        <v>#N/A</v>
      </c>
      <c r="T51" s="1" t="e">
        <f ca="1" t="shared" si="14"/>
        <v>#N/A</v>
      </c>
      <c r="U51" s="1" t="e">
        <f ca="1" t="shared" si="14"/>
        <v>#N/A</v>
      </c>
      <c r="V51" s="1" t="e">
        <f ca="1" t="shared" si="14"/>
        <v>#N/A</v>
      </c>
      <c r="W51" s="1" t="e">
        <f ca="1" t="shared" si="14"/>
        <v>#N/A</v>
      </c>
      <c r="X51" s="1">
        <f ca="1" t="shared" si="14"/>
        <v>4.3</v>
      </c>
      <c r="Y51" s="1" t="e">
        <f ca="1" t="shared" si="14"/>
        <v>#N/A</v>
      </c>
      <c r="Z51" s="1" t="e">
        <f ca="1" t="shared" si="14"/>
        <v>#N/A</v>
      </c>
      <c r="AA51" s="1" t="e">
        <f ca="1" t="shared" si="14"/>
        <v>#N/A</v>
      </c>
      <c r="AB51" s="1" t="e">
        <f ca="1" t="shared" si="14"/>
        <v>#N/A</v>
      </c>
      <c r="AC51" s="1" t="e">
        <f ca="1" t="shared" si="14"/>
        <v>#N/A</v>
      </c>
      <c r="AD51" s="1" t="e">
        <f ca="1" t="shared" si="14"/>
        <v>#N/A</v>
      </c>
      <c r="AE51" s="1" t="e">
        <f ca="1" t="shared" si="14"/>
        <v>#N/A</v>
      </c>
      <c r="AF51" s="1" t="e">
        <f ca="1" t="shared" si="14"/>
        <v>#N/A</v>
      </c>
      <c r="AG51" s="1" t="e">
        <f ca="1" t="shared" si="14"/>
        <v>#N/A</v>
      </c>
      <c r="AH51" s="1" t="e">
        <f ca="1" t="shared" si="14"/>
        <v>#N/A</v>
      </c>
    </row>
    <row r="52" spans="3:34">
      <c r="C52" s="1">
        <f ca="1" t="shared" si="7"/>
        <v>5</v>
      </c>
      <c r="D52" s="1" t="str">
        <f ca="1">UPPER(INDEX(Activities[活动],MATCH($C52,Activities[Id],0)))</f>
        <v>里程碑 4</v>
      </c>
      <c r="E52" s="1" t="e">
        <f ca="1" t="shared" ref="E52:AH52" si="15">IF(ISERROR(F40),E40,NA())</f>
        <v>#N/A</v>
      </c>
      <c r="F52" s="1" t="e">
        <f ca="1" t="shared" si="15"/>
        <v>#N/A</v>
      </c>
      <c r="G52" s="1" t="e">
        <f ca="1" t="shared" si="15"/>
        <v>#N/A</v>
      </c>
      <c r="H52" s="1" t="e">
        <f ca="1" t="shared" si="15"/>
        <v>#N/A</v>
      </c>
      <c r="I52" s="1" t="e">
        <f ca="1" t="shared" si="15"/>
        <v>#N/A</v>
      </c>
      <c r="J52" s="1" t="e">
        <f ca="1" t="shared" si="15"/>
        <v>#N/A</v>
      </c>
      <c r="K52" s="1" t="e">
        <f ca="1" t="shared" si="15"/>
        <v>#N/A</v>
      </c>
      <c r="L52" s="1" t="e">
        <f ca="1" t="shared" si="15"/>
        <v>#N/A</v>
      </c>
      <c r="M52" s="1" t="e">
        <f ca="1" t="shared" si="15"/>
        <v>#N/A</v>
      </c>
      <c r="N52" s="1" t="e">
        <f ca="1" t="shared" si="15"/>
        <v>#N/A</v>
      </c>
      <c r="O52" s="1" t="e">
        <f ca="1" t="shared" si="15"/>
        <v>#N/A</v>
      </c>
      <c r="P52" s="1" t="e">
        <f ca="1" t="shared" si="15"/>
        <v>#N/A</v>
      </c>
      <c r="Q52" s="1" t="e">
        <f ca="1" t="shared" si="15"/>
        <v>#N/A</v>
      </c>
      <c r="R52" s="1" t="e">
        <f ca="1" t="shared" si="15"/>
        <v>#N/A</v>
      </c>
      <c r="S52" s="1" t="e">
        <f ca="1" t="shared" si="15"/>
        <v>#N/A</v>
      </c>
      <c r="T52" s="1" t="e">
        <f ca="1" t="shared" si="15"/>
        <v>#N/A</v>
      </c>
      <c r="U52" s="1" t="e">
        <f ca="1" t="shared" si="15"/>
        <v>#N/A</v>
      </c>
      <c r="V52" s="1" t="e">
        <f ca="1" t="shared" si="15"/>
        <v>#N/A</v>
      </c>
      <c r="W52" s="1" t="e">
        <f ca="1" t="shared" si="15"/>
        <v>#N/A</v>
      </c>
      <c r="X52" s="1" t="e">
        <f ca="1" t="shared" si="15"/>
        <v>#N/A</v>
      </c>
      <c r="Y52" s="1" t="e">
        <f ca="1" t="shared" si="15"/>
        <v>#N/A</v>
      </c>
      <c r="Z52" s="1" t="e">
        <f ca="1" t="shared" si="15"/>
        <v>#N/A</v>
      </c>
      <c r="AA52" s="1" t="e">
        <f ca="1" t="shared" si="15"/>
        <v>#N/A</v>
      </c>
      <c r="AB52" s="1" t="e">
        <f ca="1" t="shared" si="15"/>
        <v>#N/A</v>
      </c>
      <c r="AC52" s="1" t="e">
        <f ca="1" t="shared" si="15"/>
        <v>#N/A</v>
      </c>
      <c r="AD52" s="1" t="e">
        <f ca="1" t="shared" si="15"/>
        <v>#N/A</v>
      </c>
      <c r="AE52" s="1" t="e">
        <f ca="1" t="shared" si="15"/>
        <v>#N/A</v>
      </c>
      <c r="AF52" s="1" t="e">
        <f ca="1" t="shared" si="15"/>
        <v>#N/A</v>
      </c>
      <c r="AG52" s="1" t="e">
        <f ca="1" t="shared" si="15"/>
        <v>#N/A</v>
      </c>
      <c r="AH52" s="1" t="e">
        <f ca="1" t="shared" si="15"/>
        <v>#N/A</v>
      </c>
    </row>
    <row r="55" spans="5:34">
      <c r="E55" s="2">
        <f ca="1">E31</f>
        <v>43914</v>
      </c>
      <c r="F55" s="2">
        <f ca="1" t="shared" ref="F55:AH55" si="16">F31</f>
        <v>43915</v>
      </c>
      <c r="G55" s="2">
        <f ca="1" t="shared" si="16"/>
        <v>43916</v>
      </c>
      <c r="H55" s="2">
        <f ca="1" t="shared" si="16"/>
        <v>43917</v>
      </c>
      <c r="I55" s="2">
        <f ca="1" t="shared" si="16"/>
        <v>43918</v>
      </c>
      <c r="J55" s="2">
        <f ca="1" t="shared" si="16"/>
        <v>43919</v>
      </c>
      <c r="K55" s="2">
        <f ca="1" t="shared" si="16"/>
        <v>43920</v>
      </c>
      <c r="L55" s="2">
        <f ca="1" t="shared" si="16"/>
        <v>43921</v>
      </c>
      <c r="M55" s="2">
        <f ca="1" t="shared" si="16"/>
        <v>43922</v>
      </c>
      <c r="N55" s="2">
        <f ca="1" t="shared" si="16"/>
        <v>43923</v>
      </c>
      <c r="O55" s="2">
        <f ca="1" t="shared" si="16"/>
        <v>43924</v>
      </c>
      <c r="P55" s="2">
        <f ca="1" t="shared" si="16"/>
        <v>43925</v>
      </c>
      <c r="Q55" s="2">
        <f ca="1" t="shared" si="16"/>
        <v>43926</v>
      </c>
      <c r="R55" s="2">
        <f ca="1" t="shared" si="16"/>
        <v>43927</v>
      </c>
      <c r="S55" s="2">
        <f ca="1" t="shared" si="16"/>
        <v>43928</v>
      </c>
      <c r="T55" s="2">
        <f ca="1" t="shared" si="16"/>
        <v>43929</v>
      </c>
      <c r="U55" s="2">
        <f ca="1" t="shared" si="16"/>
        <v>43930</v>
      </c>
      <c r="V55" s="2">
        <f ca="1" t="shared" si="16"/>
        <v>43931</v>
      </c>
      <c r="W55" s="2">
        <f ca="1" t="shared" si="16"/>
        <v>43932</v>
      </c>
      <c r="X55" s="2">
        <f ca="1" t="shared" si="16"/>
        <v>43933</v>
      </c>
      <c r="Y55" s="2">
        <f ca="1" t="shared" si="16"/>
        <v>43934</v>
      </c>
      <c r="Z55" s="2">
        <f ca="1" t="shared" si="16"/>
        <v>43935</v>
      </c>
      <c r="AA55" s="2">
        <f ca="1" t="shared" si="16"/>
        <v>43936</v>
      </c>
      <c r="AB55" s="2">
        <f ca="1" t="shared" si="16"/>
        <v>43937</v>
      </c>
      <c r="AC55" s="2">
        <f ca="1" t="shared" si="16"/>
        <v>43938</v>
      </c>
      <c r="AD55" s="2">
        <f ca="1" t="shared" si="16"/>
        <v>43939</v>
      </c>
      <c r="AE55" s="2">
        <f ca="1" t="shared" si="16"/>
        <v>43940</v>
      </c>
      <c r="AF55" s="2">
        <f ca="1" t="shared" si="16"/>
        <v>43941</v>
      </c>
      <c r="AG55" s="2">
        <f ca="1" t="shared" si="16"/>
        <v>43942</v>
      </c>
      <c r="AH55" s="2">
        <f ca="1" t="shared" si="16"/>
        <v>43943</v>
      </c>
    </row>
    <row r="56" spans="4:34">
      <c r="D56" s="1" t="s">
        <v>84</v>
      </c>
      <c r="E56" s="1" t="e">
        <f ca="1" t="shared" ref="E56:AH56" si="17">IF(E55=$D$3,5,NA())</f>
        <v>#N/A</v>
      </c>
      <c r="F56" s="1" t="e">
        <f ca="1" t="shared" si="17"/>
        <v>#N/A</v>
      </c>
      <c r="G56" s="1" t="e">
        <f ca="1" t="shared" si="17"/>
        <v>#N/A</v>
      </c>
      <c r="H56" s="1" t="e">
        <f ca="1" t="shared" si="17"/>
        <v>#N/A</v>
      </c>
      <c r="I56" s="1" t="e">
        <f ca="1" t="shared" si="17"/>
        <v>#N/A</v>
      </c>
      <c r="J56" s="1" t="e">
        <f ca="1" t="shared" si="17"/>
        <v>#N/A</v>
      </c>
      <c r="K56" s="1" t="e">
        <f ca="1" t="shared" si="17"/>
        <v>#N/A</v>
      </c>
      <c r="L56" s="1" t="e">
        <f ca="1" t="shared" si="17"/>
        <v>#N/A</v>
      </c>
      <c r="M56" s="1" t="e">
        <f ca="1" t="shared" si="17"/>
        <v>#N/A</v>
      </c>
      <c r="N56" s="1" t="e">
        <f ca="1" t="shared" si="17"/>
        <v>#N/A</v>
      </c>
      <c r="O56" s="1" t="e">
        <f ca="1" t="shared" si="17"/>
        <v>#N/A</v>
      </c>
      <c r="P56" s="1" t="e">
        <f ca="1" t="shared" si="17"/>
        <v>#N/A</v>
      </c>
      <c r="Q56" s="1" t="e">
        <f ca="1" t="shared" si="17"/>
        <v>#N/A</v>
      </c>
      <c r="R56" s="1" t="e">
        <f ca="1" t="shared" si="17"/>
        <v>#N/A</v>
      </c>
      <c r="S56" s="1" t="e">
        <f ca="1" t="shared" si="17"/>
        <v>#N/A</v>
      </c>
      <c r="T56" s="1" t="e">
        <f ca="1" t="shared" si="17"/>
        <v>#N/A</v>
      </c>
      <c r="U56" s="1" t="e">
        <f ca="1" t="shared" si="17"/>
        <v>#N/A</v>
      </c>
      <c r="V56" s="1" t="e">
        <f ca="1" t="shared" si="17"/>
        <v>#N/A</v>
      </c>
      <c r="W56" s="1" t="e">
        <f ca="1" t="shared" si="17"/>
        <v>#N/A</v>
      </c>
      <c r="X56" s="1" t="e">
        <f ca="1" t="shared" si="17"/>
        <v>#N/A</v>
      </c>
      <c r="Y56" s="1" t="e">
        <f ca="1" t="shared" si="17"/>
        <v>#N/A</v>
      </c>
      <c r="Z56" s="1" t="e">
        <f ca="1" t="shared" si="17"/>
        <v>#N/A</v>
      </c>
      <c r="AA56" s="1" t="e">
        <f ca="1" t="shared" si="17"/>
        <v>#N/A</v>
      </c>
      <c r="AB56" s="1" t="e">
        <f ca="1" t="shared" si="17"/>
        <v>#N/A</v>
      </c>
      <c r="AC56" s="1" t="e">
        <f ca="1" t="shared" si="17"/>
        <v>#N/A</v>
      </c>
      <c r="AD56" s="1" t="e">
        <f ca="1" t="shared" si="17"/>
        <v>#N/A</v>
      </c>
      <c r="AE56" s="1" t="e">
        <f ca="1" t="shared" si="17"/>
        <v>#N/A</v>
      </c>
      <c r="AF56" s="1" t="e">
        <f ca="1" t="shared" si="17"/>
        <v>#N/A</v>
      </c>
      <c r="AG56" s="1" t="e">
        <f ca="1" t="shared" si="17"/>
        <v>#N/A</v>
      </c>
      <c r="AH56" s="1" t="e">
        <f ca="1" t="shared" si="17"/>
        <v>#N/A</v>
      </c>
    </row>
    <row r="58" spans="4:34">
      <c r="D58" s="4">
        <f ca="1">DATE(YEAR(MIN(E55:AH55)),MONTH(MIN(E55:AH55)),1)</f>
        <v>43891</v>
      </c>
      <c r="E58" s="1">
        <f ca="1">IF(MEDIAN($D58,E$55,EOMONTH($D58,0))=E$55,0.5,NA())</f>
        <v>0.5</v>
      </c>
      <c r="F58" s="1">
        <f ca="1" t="shared" ref="F58:AH58" si="18">IF(MEDIAN($D58,F$55,EOMONTH($D58,0))=F$55,0.5,NA())</f>
        <v>0.5</v>
      </c>
      <c r="G58" s="1">
        <f ca="1" t="shared" si="18"/>
        <v>0.5</v>
      </c>
      <c r="H58" s="1">
        <f ca="1" t="shared" si="18"/>
        <v>0.5</v>
      </c>
      <c r="I58" s="1">
        <f ca="1" t="shared" si="18"/>
        <v>0.5</v>
      </c>
      <c r="J58" s="1">
        <f ca="1" t="shared" si="18"/>
        <v>0.5</v>
      </c>
      <c r="K58" s="1">
        <f ca="1" t="shared" si="18"/>
        <v>0.5</v>
      </c>
      <c r="L58" s="1">
        <f ca="1" t="shared" si="18"/>
        <v>0.5</v>
      </c>
      <c r="M58" s="1" t="e">
        <f ca="1" t="shared" si="18"/>
        <v>#N/A</v>
      </c>
      <c r="N58" s="1" t="e">
        <f ca="1" t="shared" si="18"/>
        <v>#N/A</v>
      </c>
      <c r="O58" s="1" t="e">
        <f ca="1" t="shared" si="18"/>
        <v>#N/A</v>
      </c>
      <c r="P58" s="1" t="e">
        <f ca="1" t="shared" si="18"/>
        <v>#N/A</v>
      </c>
      <c r="Q58" s="1" t="e">
        <f ca="1" t="shared" si="18"/>
        <v>#N/A</v>
      </c>
      <c r="R58" s="1" t="e">
        <f ca="1" t="shared" si="18"/>
        <v>#N/A</v>
      </c>
      <c r="S58" s="1" t="e">
        <f ca="1" t="shared" si="18"/>
        <v>#N/A</v>
      </c>
      <c r="T58" s="1" t="e">
        <f ca="1" t="shared" si="18"/>
        <v>#N/A</v>
      </c>
      <c r="U58" s="1" t="e">
        <f ca="1" t="shared" si="18"/>
        <v>#N/A</v>
      </c>
      <c r="V58" s="1" t="e">
        <f ca="1" t="shared" si="18"/>
        <v>#N/A</v>
      </c>
      <c r="W58" s="1" t="e">
        <f ca="1" t="shared" si="18"/>
        <v>#N/A</v>
      </c>
      <c r="X58" s="1" t="e">
        <f ca="1" t="shared" si="18"/>
        <v>#N/A</v>
      </c>
      <c r="Y58" s="1" t="e">
        <f ca="1" t="shared" si="18"/>
        <v>#N/A</v>
      </c>
      <c r="Z58" s="1" t="e">
        <f ca="1" t="shared" si="18"/>
        <v>#N/A</v>
      </c>
      <c r="AA58" s="1" t="e">
        <f ca="1" t="shared" si="18"/>
        <v>#N/A</v>
      </c>
      <c r="AB58" s="1" t="e">
        <f ca="1" t="shared" si="18"/>
        <v>#N/A</v>
      </c>
      <c r="AC58" s="1" t="e">
        <f ca="1" t="shared" si="18"/>
        <v>#N/A</v>
      </c>
      <c r="AD58" s="1" t="e">
        <f ca="1" t="shared" si="18"/>
        <v>#N/A</v>
      </c>
      <c r="AE58" s="1" t="e">
        <f ca="1" t="shared" si="18"/>
        <v>#N/A</v>
      </c>
      <c r="AF58" s="1" t="e">
        <f ca="1" t="shared" si="18"/>
        <v>#N/A</v>
      </c>
      <c r="AG58" s="1" t="e">
        <f ca="1" t="shared" si="18"/>
        <v>#N/A</v>
      </c>
      <c r="AH58" s="1" t="e">
        <f ca="1" t="shared" si="18"/>
        <v>#N/A</v>
      </c>
    </row>
    <row r="59" spans="4:34">
      <c r="D59" s="5" t="str">
        <f ca="1">TEXT(D58,"[$-804]yyyy年m月")&amp;" - Top Band"</f>
        <v>2020年3月 - Top Band</v>
      </c>
      <c r="E59" s="1">
        <f ca="1">E58+12.5</f>
        <v>13</v>
      </c>
      <c r="F59" s="1">
        <f ca="1" t="shared" ref="F59:AH59" si="19">F58+12.5</f>
        <v>13</v>
      </c>
      <c r="G59" s="1">
        <f ca="1" t="shared" si="19"/>
        <v>13</v>
      </c>
      <c r="H59" s="1">
        <f ca="1" t="shared" si="19"/>
        <v>13</v>
      </c>
      <c r="I59" s="1">
        <f ca="1" t="shared" si="19"/>
        <v>13</v>
      </c>
      <c r="J59" s="1">
        <f ca="1" t="shared" si="19"/>
        <v>13</v>
      </c>
      <c r="K59" s="1">
        <f ca="1" t="shared" si="19"/>
        <v>13</v>
      </c>
      <c r="L59" s="1">
        <f ca="1" t="shared" si="19"/>
        <v>13</v>
      </c>
      <c r="M59" s="1" t="e">
        <f ca="1" t="shared" si="19"/>
        <v>#N/A</v>
      </c>
      <c r="N59" s="1" t="e">
        <f ca="1" t="shared" si="19"/>
        <v>#N/A</v>
      </c>
      <c r="O59" s="1" t="e">
        <f ca="1" t="shared" si="19"/>
        <v>#N/A</v>
      </c>
      <c r="P59" s="1" t="e">
        <f ca="1" t="shared" si="19"/>
        <v>#N/A</v>
      </c>
      <c r="Q59" s="1" t="e">
        <f ca="1" t="shared" si="19"/>
        <v>#N/A</v>
      </c>
      <c r="R59" s="1" t="e">
        <f ca="1" t="shared" si="19"/>
        <v>#N/A</v>
      </c>
      <c r="S59" s="1" t="e">
        <f ca="1" t="shared" si="19"/>
        <v>#N/A</v>
      </c>
      <c r="T59" s="1" t="e">
        <f ca="1" t="shared" si="19"/>
        <v>#N/A</v>
      </c>
      <c r="U59" s="1" t="e">
        <f ca="1" t="shared" si="19"/>
        <v>#N/A</v>
      </c>
      <c r="V59" s="1" t="e">
        <f ca="1" t="shared" si="19"/>
        <v>#N/A</v>
      </c>
      <c r="W59" s="1" t="e">
        <f ca="1" t="shared" si="19"/>
        <v>#N/A</v>
      </c>
      <c r="X59" s="1" t="e">
        <f ca="1" t="shared" si="19"/>
        <v>#N/A</v>
      </c>
      <c r="Y59" s="1" t="e">
        <f ca="1" t="shared" si="19"/>
        <v>#N/A</v>
      </c>
      <c r="Z59" s="1" t="e">
        <f ca="1" t="shared" si="19"/>
        <v>#N/A</v>
      </c>
      <c r="AA59" s="1" t="e">
        <f ca="1" t="shared" si="19"/>
        <v>#N/A</v>
      </c>
      <c r="AB59" s="1" t="e">
        <f ca="1" t="shared" si="19"/>
        <v>#N/A</v>
      </c>
      <c r="AC59" s="1" t="e">
        <f ca="1" t="shared" si="19"/>
        <v>#N/A</v>
      </c>
      <c r="AD59" s="1" t="e">
        <f ca="1" t="shared" si="19"/>
        <v>#N/A</v>
      </c>
      <c r="AE59" s="1" t="e">
        <f ca="1" t="shared" si="19"/>
        <v>#N/A</v>
      </c>
      <c r="AF59" s="1" t="e">
        <f ca="1" t="shared" si="19"/>
        <v>#N/A</v>
      </c>
      <c r="AG59" s="1" t="e">
        <f ca="1" t="shared" si="19"/>
        <v>#N/A</v>
      </c>
      <c r="AH59" s="1" t="e">
        <f ca="1" t="shared" si="19"/>
        <v>#N/A</v>
      </c>
    </row>
    <row r="60" spans="4:4">
      <c r="D60" s="5"/>
    </row>
    <row r="61" spans="4:34">
      <c r="D61" s="4">
        <f ca="1">EOMONTH(D58,0)+1</f>
        <v>43922</v>
      </c>
      <c r="E61" s="1" t="e">
        <f ca="1">IF(MEDIAN($D61,E$55,EOMONTH($D61,0))=E$55,0.5,NA())</f>
        <v>#N/A</v>
      </c>
      <c r="F61" s="1" t="e">
        <f ca="1" t="shared" ref="F61:AH61" si="20">IF(MEDIAN($D61,F$55,EOMONTH($D61,0))=F$55,0.5,NA())</f>
        <v>#N/A</v>
      </c>
      <c r="G61" s="1" t="e">
        <f ca="1" t="shared" si="20"/>
        <v>#N/A</v>
      </c>
      <c r="H61" s="1" t="e">
        <f ca="1" t="shared" si="20"/>
        <v>#N/A</v>
      </c>
      <c r="I61" s="1" t="e">
        <f ca="1" t="shared" si="20"/>
        <v>#N/A</v>
      </c>
      <c r="J61" s="1" t="e">
        <f ca="1" t="shared" si="20"/>
        <v>#N/A</v>
      </c>
      <c r="K61" s="1" t="e">
        <f ca="1" t="shared" si="20"/>
        <v>#N/A</v>
      </c>
      <c r="L61" s="1" t="e">
        <f ca="1" t="shared" si="20"/>
        <v>#N/A</v>
      </c>
      <c r="M61" s="1">
        <f ca="1" t="shared" si="20"/>
        <v>0.5</v>
      </c>
      <c r="N61" s="1">
        <f ca="1" t="shared" si="20"/>
        <v>0.5</v>
      </c>
      <c r="O61" s="1">
        <f ca="1" t="shared" si="20"/>
        <v>0.5</v>
      </c>
      <c r="P61" s="1">
        <f ca="1" t="shared" si="20"/>
        <v>0.5</v>
      </c>
      <c r="Q61" s="1">
        <f ca="1" t="shared" si="20"/>
        <v>0.5</v>
      </c>
      <c r="R61" s="1">
        <f ca="1" t="shared" si="20"/>
        <v>0.5</v>
      </c>
      <c r="S61" s="1">
        <f ca="1" t="shared" si="20"/>
        <v>0.5</v>
      </c>
      <c r="T61" s="1">
        <f ca="1" t="shared" si="20"/>
        <v>0.5</v>
      </c>
      <c r="U61" s="1">
        <f ca="1" t="shared" si="20"/>
        <v>0.5</v>
      </c>
      <c r="V61" s="1">
        <f ca="1" t="shared" si="20"/>
        <v>0.5</v>
      </c>
      <c r="W61" s="1">
        <f ca="1" t="shared" si="20"/>
        <v>0.5</v>
      </c>
      <c r="X61" s="1">
        <f ca="1" t="shared" si="20"/>
        <v>0.5</v>
      </c>
      <c r="Y61" s="1">
        <f ca="1" t="shared" si="20"/>
        <v>0.5</v>
      </c>
      <c r="Z61" s="1">
        <f ca="1" t="shared" si="20"/>
        <v>0.5</v>
      </c>
      <c r="AA61" s="1">
        <f ca="1" t="shared" si="20"/>
        <v>0.5</v>
      </c>
      <c r="AB61" s="1">
        <f ca="1" t="shared" si="20"/>
        <v>0.5</v>
      </c>
      <c r="AC61" s="1">
        <f ca="1" t="shared" si="20"/>
        <v>0.5</v>
      </c>
      <c r="AD61" s="1">
        <f ca="1" t="shared" si="20"/>
        <v>0.5</v>
      </c>
      <c r="AE61" s="1">
        <f ca="1" t="shared" si="20"/>
        <v>0.5</v>
      </c>
      <c r="AF61" s="1">
        <f ca="1" t="shared" si="20"/>
        <v>0.5</v>
      </c>
      <c r="AG61" s="1">
        <f ca="1" t="shared" si="20"/>
        <v>0.5</v>
      </c>
      <c r="AH61" s="1">
        <f ca="1" t="shared" si="20"/>
        <v>0.5</v>
      </c>
    </row>
    <row r="62" spans="4:34">
      <c r="D62" s="5" t="str">
        <f ca="1">TEXT(D61,"[$-804]yyyy年m月")&amp;" - Top Band"</f>
        <v>2020年4月 - Top Band</v>
      </c>
      <c r="E62" s="1" t="e">
        <f ca="1">E61+12.5</f>
        <v>#N/A</v>
      </c>
      <c r="F62" s="1" t="e">
        <f ca="1" t="shared" ref="F62:AH62" si="21">F61+12.5</f>
        <v>#N/A</v>
      </c>
      <c r="G62" s="1" t="e">
        <f ca="1" t="shared" si="21"/>
        <v>#N/A</v>
      </c>
      <c r="H62" s="1" t="e">
        <f ca="1" t="shared" si="21"/>
        <v>#N/A</v>
      </c>
      <c r="I62" s="1" t="e">
        <f ca="1" t="shared" si="21"/>
        <v>#N/A</v>
      </c>
      <c r="J62" s="1" t="e">
        <f ca="1" t="shared" si="21"/>
        <v>#N/A</v>
      </c>
      <c r="K62" s="1" t="e">
        <f ca="1" t="shared" si="21"/>
        <v>#N/A</v>
      </c>
      <c r="L62" s="1" t="e">
        <f ca="1" t="shared" si="21"/>
        <v>#N/A</v>
      </c>
      <c r="M62" s="1">
        <f ca="1" t="shared" si="21"/>
        <v>13</v>
      </c>
      <c r="N62" s="1">
        <f ca="1" t="shared" si="21"/>
        <v>13</v>
      </c>
      <c r="O62" s="1">
        <f ca="1" t="shared" si="21"/>
        <v>13</v>
      </c>
      <c r="P62" s="1">
        <f ca="1" t="shared" si="21"/>
        <v>13</v>
      </c>
      <c r="Q62" s="1">
        <f ca="1" t="shared" si="21"/>
        <v>13</v>
      </c>
      <c r="R62" s="1">
        <f ca="1" t="shared" si="21"/>
        <v>13</v>
      </c>
      <c r="S62" s="1">
        <f ca="1" t="shared" si="21"/>
        <v>13</v>
      </c>
      <c r="T62" s="1">
        <f ca="1" t="shared" si="21"/>
        <v>13</v>
      </c>
      <c r="U62" s="1">
        <f ca="1" t="shared" si="21"/>
        <v>13</v>
      </c>
      <c r="V62" s="1">
        <f ca="1" t="shared" si="21"/>
        <v>13</v>
      </c>
      <c r="W62" s="1">
        <f ca="1" t="shared" si="21"/>
        <v>13</v>
      </c>
      <c r="X62" s="1">
        <f ca="1" t="shared" si="21"/>
        <v>13</v>
      </c>
      <c r="Y62" s="1">
        <f ca="1" t="shared" si="21"/>
        <v>13</v>
      </c>
      <c r="Z62" s="1">
        <f ca="1" t="shared" si="21"/>
        <v>13</v>
      </c>
      <c r="AA62" s="1">
        <f ca="1" t="shared" si="21"/>
        <v>13</v>
      </c>
      <c r="AB62" s="1">
        <f ca="1" t="shared" si="21"/>
        <v>13</v>
      </c>
      <c r="AC62" s="1">
        <f ca="1" t="shared" si="21"/>
        <v>13</v>
      </c>
      <c r="AD62" s="1">
        <f ca="1" t="shared" si="21"/>
        <v>13</v>
      </c>
      <c r="AE62" s="1">
        <f ca="1" t="shared" si="21"/>
        <v>13</v>
      </c>
      <c r="AF62" s="1">
        <f ca="1" t="shared" si="21"/>
        <v>13</v>
      </c>
      <c r="AG62" s="1">
        <f ca="1" t="shared" si="21"/>
        <v>13</v>
      </c>
      <c r="AH62" s="1">
        <f ca="1" t="shared" si="21"/>
        <v>13</v>
      </c>
    </row>
    <row r="63" spans="4:4">
      <c r="D63" s="5"/>
    </row>
    <row r="65" spans="4:34">
      <c r="D65" s="4">
        <f ca="1">D58+1</f>
        <v>43892</v>
      </c>
      <c r="E65" s="1" t="e">
        <f ca="1">IF(MEDIAN($D65,E$55)=E$55,0.5,NA())</f>
        <v>#N/A</v>
      </c>
      <c r="F65" s="1" t="e">
        <f ca="1" t="shared" ref="F65:AH66" si="22">IF(MEDIAN($D65,F$55)=F$55,0.5,NA())</f>
        <v>#N/A</v>
      </c>
      <c r="G65" s="1" t="e">
        <f ca="1" t="shared" si="22"/>
        <v>#N/A</v>
      </c>
      <c r="H65" s="1" t="e">
        <f ca="1" t="shared" si="22"/>
        <v>#N/A</v>
      </c>
      <c r="I65" s="1" t="e">
        <f ca="1" t="shared" si="22"/>
        <v>#N/A</v>
      </c>
      <c r="J65" s="1" t="e">
        <f ca="1" t="shared" si="22"/>
        <v>#N/A</v>
      </c>
      <c r="K65" s="1" t="e">
        <f ca="1" t="shared" si="22"/>
        <v>#N/A</v>
      </c>
      <c r="L65" s="1" t="e">
        <f ca="1" t="shared" si="22"/>
        <v>#N/A</v>
      </c>
      <c r="M65" s="1" t="e">
        <f ca="1" t="shared" si="22"/>
        <v>#N/A</v>
      </c>
      <c r="N65" s="1" t="e">
        <f ca="1" t="shared" si="22"/>
        <v>#N/A</v>
      </c>
      <c r="O65" s="1" t="e">
        <f ca="1" t="shared" si="22"/>
        <v>#N/A</v>
      </c>
      <c r="P65" s="1" t="e">
        <f ca="1" t="shared" si="22"/>
        <v>#N/A</v>
      </c>
      <c r="Q65" s="1" t="e">
        <f ca="1" t="shared" si="22"/>
        <v>#N/A</v>
      </c>
      <c r="R65" s="1" t="e">
        <f ca="1" t="shared" si="22"/>
        <v>#N/A</v>
      </c>
      <c r="S65" s="1" t="e">
        <f ca="1" t="shared" si="22"/>
        <v>#N/A</v>
      </c>
      <c r="T65" s="1" t="e">
        <f ca="1" t="shared" si="22"/>
        <v>#N/A</v>
      </c>
      <c r="U65" s="1" t="e">
        <f ca="1" t="shared" si="22"/>
        <v>#N/A</v>
      </c>
      <c r="V65" s="1" t="e">
        <f ca="1" t="shared" si="22"/>
        <v>#N/A</v>
      </c>
      <c r="W65" s="1" t="e">
        <f ca="1" t="shared" si="22"/>
        <v>#N/A</v>
      </c>
      <c r="X65" s="1" t="e">
        <f ca="1" t="shared" si="22"/>
        <v>#N/A</v>
      </c>
      <c r="Y65" s="1" t="e">
        <f ca="1" t="shared" si="22"/>
        <v>#N/A</v>
      </c>
      <c r="Z65" s="1" t="e">
        <f ca="1" t="shared" si="22"/>
        <v>#N/A</v>
      </c>
      <c r="AA65" s="1" t="e">
        <f ca="1" t="shared" si="22"/>
        <v>#N/A</v>
      </c>
      <c r="AB65" s="1" t="e">
        <f ca="1" t="shared" si="22"/>
        <v>#N/A</v>
      </c>
      <c r="AC65" s="1" t="e">
        <f ca="1" t="shared" si="22"/>
        <v>#N/A</v>
      </c>
      <c r="AD65" s="1" t="e">
        <f ca="1" t="shared" si="22"/>
        <v>#N/A</v>
      </c>
      <c r="AE65" s="1" t="e">
        <f ca="1" t="shared" si="22"/>
        <v>#N/A</v>
      </c>
      <c r="AF65" s="1" t="e">
        <f ca="1" t="shared" si="22"/>
        <v>#N/A</v>
      </c>
      <c r="AG65" s="1" t="e">
        <f ca="1" t="shared" si="22"/>
        <v>#N/A</v>
      </c>
      <c r="AH65" s="1" t="e">
        <f ca="1" t="shared" si="22"/>
        <v>#N/A</v>
      </c>
    </row>
    <row r="66" spans="4:34">
      <c r="D66" s="4">
        <f ca="1">D61+1</f>
        <v>43923</v>
      </c>
      <c r="E66" s="1" t="e">
        <f ca="1">IF(MEDIAN($D66,E$55)=E$55,0.5,NA())</f>
        <v>#N/A</v>
      </c>
      <c r="F66" s="1" t="e">
        <f ca="1" t="shared" si="22"/>
        <v>#N/A</v>
      </c>
      <c r="G66" s="1" t="e">
        <f ca="1" t="shared" si="22"/>
        <v>#N/A</v>
      </c>
      <c r="H66" s="1" t="e">
        <f ca="1" t="shared" si="22"/>
        <v>#N/A</v>
      </c>
      <c r="I66" s="1" t="e">
        <f ca="1" t="shared" si="22"/>
        <v>#N/A</v>
      </c>
      <c r="J66" s="1" t="e">
        <f ca="1" t="shared" si="22"/>
        <v>#N/A</v>
      </c>
      <c r="K66" s="1" t="e">
        <f ca="1" t="shared" si="22"/>
        <v>#N/A</v>
      </c>
      <c r="L66" s="1" t="e">
        <f ca="1" t="shared" si="22"/>
        <v>#N/A</v>
      </c>
      <c r="M66" s="1" t="e">
        <f ca="1" t="shared" si="22"/>
        <v>#N/A</v>
      </c>
      <c r="N66" s="1">
        <f ca="1" t="shared" si="22"/>
        <v>0.5</v>
      </c>
      <c r="O66" s="1" t="e">
        <f ca="1" t="shared" si="22"/>
        <v>#N/A</v>
      </c>
      <c r="P66" s="1" t="e">
        <f ca="1" t="shared" si="22"/>
        <v>#N/A</v>
      </c>
      <c r="Q66" s="1" t="e">
        <f ca="1" t="shared" si="22"/>
        <v>#N/A</v>
      </c>
      <c r="R66" s="1" t="e">
        <f ca="1" t="shared" si="22"/>
        <v>#N/A</v>
      </c>
      <c r="S66" s="1" t="e">
        <f ca="1" t="shared" si="22"/>
        <v>#N/A</v>
      </c>
      <c r="T66" s="1" t="e">
        <f ca="1" t="shared" si="22"/>
        <v>#N/A</v>
      </c>
      <c r="U66" s="1" t="e">
        <f ca="1" t="shared" si="22"/>
        <v>#N/A</v>
      </c>
      <c r="V66" s="1" t="e">
        <f ca="1" t="shared" si="22"/>
        <v>#N/A</v>
      </c>
      <c r="W66" s="1" t="e">
        <f ca="1" t="shared" si="22"/>
        <v>#N/A</v>
      </c>
      <c r="X66" s="1" t="e">
        <f ca="1" t="shared" si="22"/>
        <v>#N/A</v>
      </c>
      <c r="Y66" s="1" t="e">
        <f ca="1" t="shared" si="22"/>
        <v>#N/A</v>
      </c>
      <c r="Z66" s="1" t="e">
        <f ca="1" t="shared" si="22"/>
        <v>#N/A</v>
      </c>
      <c r="AA66" s="1" t="e">
        <f ca="1" t="shared" si="22"/>
        <v>#N/A</v>
      </c>
      <c r="AB66" s="1" t="e">
        <f ca="1" t="shared" si="22"/>
        <v>#N/A</v>
      </c>
      <c r="AC66" s="1" t="e">
        <f ca="1" t="shared" si="22"/>
        <v>#N/A</v>
      </c>
      <c r="AD66" s="1" t="e">
        <f ca="1" t="shared" si="22"/>
        <v>#N/A</v>
      </c>
      <c r="AE66" s="1" t="e">
        <f ca="1" t="shared" si="22"/>
        <v>#N/A</v>
      </c>
      <c r="AF66" s="1" t="e">
        <f ca="1" t="shared" si="22"/>
        <v>#N/A</v>
      </c>
      <c r="AG66" s="1" t="e">
        <f ca="1" t="shared" si="22"/>
        <v>#N/A</v>
      </c>
      <c r="AH66" s="1" t="e">
        <f ca="1" t="shared" si="22"/>
        <v>#N/A</v>
      </c>
    </row>
    <row r="69" spans="5:34">
      <c r="E69" s="1">
        <v>2.5</v>
      </c>
      <c r="F69" s="1">
        <f>E69</f>
        <v>2.5</v>
      </c>
      <c r="G69" s="1">
        <f t="shared" ref="G69:AH71" si="23">F69</f>
        <v>2.5</v>
      </c>
      <c r="H69" s="1">
        <f t="shared" si="23"/>
        <v>2.5</v>
      </c>
      <c r="I69" s="1">
        <f t="shared" si="23"/>
        <v>2.5</v>
      </c>
      <c r="J69" s="1">
        <f t="shared" si="23"/>
        <v>2.5</v>
      </c>
      <c r="K69" s="1">
        <f t="shared" si="23"/>
        <v>2.5</v>
      </c>
      <c r="L69" s="1">
        <f t="shared" si="23"/>
        <v>2.5</v>
      </c>
      <c r="M69" s="1">
        <f t="shared" si="23"/>
        <v>2.5</v>
      </c>
      <c r="N69" s="1">
        <f t="shared" si="23"/>
        <v>2.5</v>
      </c>
      <c r="O69" s="1">
        <f t="shared" si="23"/>
        <v>2.5</v>
      </c>
      <c r="P69" s="1">
        <f t="shared" si="23"/>
        <v>2.5</v>
      </c>
      <c r="Q69" s="1">
        <f t="shared" si="23"/>
        <v>2.5</v>
      </c>
      <c r="R69" s="1">
        <f t="shared" si="23"/>
        <v>2.5</v>
      </c>
      <c r="S69" s="1">
        <f t="shared" si="23"/>
        <v>2.5</v>
      </c>
      <c r="T69" s="1">
        <f t="shared" si="23"/>
        <v>2.5</v>
      </c>
      <c r="U69" s="1">
        <f t="shared" si="23"/>
        <v>2.5</v>
      </c>
      <c r="V69" s="1">
        <f t="shared" si="23"/>
        <v>2.5</v>
      </c>
      <c r="W69" s="1">
        <f t="shared" si="23"/>
        <v>2.5</v>
      </c>
      <c r="X69" s="1">
        <f t="shared" si="23"/>
        <v>2.5</v>
      </c>
      <c r="Y69" s="1">
        <f t="shared" si="23"/>
        <v>2.5</v>
      </c>
      <c r="Z69" s="1">
        <f t="shared" si="23"/>
        <v>2.5</v>
      </c>
      <c r="AA69" s="1">
        <f t="shared" si="23"/>
        <v>2.5</v>
      </c>
      <c r="AB69" s="1">
        <f t="shared" si="23"/>
        <v>2.5</v>
      </c>
      <c r="AC69" s="1">
        <f t="shared" si="23"/>
        <v>2.5</v>
      </c>
      <c r="AD69" s="1">
        <f t="shared" si="23"/>
        <v>2.5</v>
      </c>
      <c r="AE69" s="1">
        <f t="shared" si="23"/>
        <v>2.5</v>
      </c>
      <c r="AF69" s="1">
        <f t="shared" si="23"/>
        <v>2.5</v>
      </c>
      <c r="AG69" s="1">
        <f t="shared" si="23"/>
        <v>2.5</v>
      </c>
      <c r="AH69" s="1">
        <f t="shared" si="23"/>
        <v>2.5</v>
      </c>
    </row>
    <row r="70" spans="4:34">
      <c r="D70" s="1">
        <v>3</v>
      </c>
      <c r="E70" s="1" t="str">
        <f ca="1" t="shared" ref="E70:AH70" si="24">LEFT(UPPER(TEXT(E55,"[$-804]ddd")),$D70)</f>
        <v>二</v>
      </c>
      <c r="F70" s="1" t="str">
        <f ca="1" t="shared" si="24"/>
        <v>三</v>
      </c>
      <c r="G70" s="1" t="str">
        <f ca="1" t="shared" si="24"/>
        <v>四</v>
      </c>
      <c r="H70" s="1" t="str">
        <f ca="1" t="shared" si="24"/>
        <v>五</v>
      </c>
      <c r="I70" s="1" t="str">
        <f ca="1" t="shared" si="24"/>
        <v>六</v>
      </c>
      <c r="J70" s="1" t="str">
        <f ca="1" t="shared" si="24"/>
        <v>日</v>
      </c>
      <c r="K70" s="1" t="str">
        <f ca="1" t="shared" si="24"/>
        <v>一</v>
      </c>
      <c r="L70" s="1" t="str">
        <f ca="1" t="shared" si="24"/>
        <v>二</v>
      </c>
      <c r="M70" s="1" t="str">
        <f ca="1" t="shared" si="24"/>
        <v>三</v>
      </c>
      <c r="N70" s="1" t="str">
        <f ca="1" t="shared" si="24"/>
        <v>四</v>
      </c>
      <c r="O70" s="1" t="str">
        <f ca="1" t="shared" si="24"/>
        <v>五</v>
      </c>
      <c r="P70" s="1" t="str">
        <f ca="1" t="shared" si="24"/>
        <v>六</v>
      </c>
      <c r="Q70" s="1" t="str">
        <f ca="1" t="shared" si="24"/>
        <v>日</v>
      </c>
      <c r="R70" s="1" t="str">
        <f ca="1" t="shared" si="24"/>
        <v>一</v>
      </c>
      <c r="S70" s="1" t="str">
        <f ca="1" t="shared" si="24"/>
        <v>二</v>
      </c>
      <c r="T70" s="1" t="str">
        <f ca="1" t="shared" si="24"/>
        <v>三</v>
      </c>
      <c r="U70" s="1" t="str">
        <f ca="1" t="shared" si="24"/>
        <v>四</v>
      </c>
      <c r="V70" s="1" t="str">
        <f ca="1" t="shared" si="24"/>
        <v>五</v>
      </c>
      <c r="W70" s="1" t="str">
        <f ca="1" t="shared" si="24"/>
        <v>六</v>
      </c>
      <c r="X70" s="1" t="str">
        <f ca="1" t="shared" si="24"/>
        <v>日</v>
      </c>
      <c r="Y70" s="1" t="str">
        <f ca="1" t="shared" si="24"/>
        <v>一</v>
      </c>
      <c r="Z70" s="1" t="str">
        <f ca="1" t="shared" si="24"/>
        <v>二</v>
      </c>
      <c r="AA70" s="1" t="str">
        <f ca="1" t="shared" si="24"/>
        <v>三</v>
      </c>
      <c r="AB70" s="1" t="str">
        <f ca="1" t="shared" si="24"/>
        <v>四</v>
      </c>
      <c r="AC70" s="1" t="str">
        <f ca="1" t="shared" si="24"/>
        <v>五</v>
      </c>
      <c r="AD70" s="1" t="str">
        <f ca="1" t="shared" si="24"/>
        <v>六</v>
      </c>
      <c r="AE70" s="1" t="str">
        <f ca="1" t="shared" si="24"/>
        <v>日</v>
      </c>
      <c r="AF70" s="1" t="str">
        <f ca="1" t="shared" si="24"/>
        <v>一</v>
      </c>
      <c r="AG70" s="1" t="str">
        <f ca="1" t="shared" si="24"/>
        <v>二</v>
      </c>
      <c r="AH70" s="1" t="str">
        <f ca="1" t="shared" si="24"/>
        <v>三</v>
      </c>
    </row>
    <row r="71" spans="5:34">
      <c r="E71" s="1">
        <v>1.3</v>
      </c>
      <c r="F71" s="1">
        <f>E71</f>
        <v>1.3</v>
      </c>
      <c r="G71" s="1">
        <f t="shared" si="23"/>
        <v>1.3</v>
      </c>
      <c r="H71" s="1">
        <f t="shared" si="23"/>
        <v>1.3</v>
      </c>
      <c r="I71" s="1">
        <f t="shared" si="23"/>
        <v>1.3</v>
      </c>
      <c r="J71" s="1">
        <f t="shared" si="23"/>
        <v>1.3</v>
      </c>
      <c r="K71" s="1">
        <f t="shared" si="23"/>
        <v>1.3</v>
      </c>
      <c r="L71" s="1">
        <f t="shared" si="23"/>
        <v>1.3</v>
      </c>
      <c r="M71" s="1">
        <f t="shared" si="23"/>
        <v>1.3</v>
      </c>
      <c r="N71" s="1">
        <f t="shared" si="23"/>
        <v>1.3</v>
      </c>
      <c r="O71" s="1">
        <f t="shared" si="23"/>
        <v>1.3</v>
      </c>
      <c r="P71" s="1">
        <f t="shared" si="23"/>
        <v>1.3</v>
      </c>
      <c r="Q71" s="1">
        <f t="shared" si="23"/>
        <v>1.3</v>
      </c>
      <c r="R71" s="1">
        <f t="shared" si="23"/>
        <v>1.3</v>
      </c>
      <c r="S71" s="1">
        <f t="shared" si="23"/>
        <v>1.3</v>
      </c>
      <c r="T71" s="1">
        <f t="shared" si="23"/>
        <v>1.3</v>
      </c>
      <c r="U71" s="1">
        <f t="shared" si="23"/>
        <v>1.3</v>
      </c>
      <c r="V71" s="1">
        <f t="shared" si="23"/>
        <v>1.3</v>
      </c>
      <c r="W71" s="1">
        <f t="shared" si="23"/>
        <v>1.3</v>
      </c>
      <c r="X71" s="1">
        <f t="shared" si="23"/>
        <v>1.3</v>
      </c>
      <c r="Y71" s="1">
        <f t="shared" si="23"/>
        <v>1.3</v>
      </c>
      <c r="Z71" s="1">
        <f t="shared" si="23"/>
        <v>1.3</v>
      </c>
      <c r="AA71" s="1">
        <f t="shared" si="23"/>
        <v>1.3</v>
      </c>
      <c r="AB71" s="1">
        <f t="shared" si="23"/>
        <v>1.3</v>
      </c>
      <c r="AC71" s="1">
        <f t="shared" si="23"/>
        <v>1.3</v>
      </c>
      <c r="AD71" s="1">
        <f t="shared" si="23"/>
        <v>1.3</v>
      </c>
      <c r="AE71" s="1">
        <f t="shared" si="23"/>
        <v>1.3</v>
      </c>
      <c r="AF71" s="1">
        <f t="shared" si="23"/>
        <v>1.3</v>
      </c>
      <c r="AG71" s="1">
        <f t="shared" si="23"/>
        <v>1.3</v>
      </c>
      <c r="AH71" s="1">
        <f t="shared" si="23"/>
        <v>1.3</v>
      </c>
    </row>
    <row r="72" spans="5:34">
      <c r="E72" s="1" t="str">
        <f ca="1">TEXT(E55,"dd")</f>
        <v>24</v>
      </c>
      <c r="F72" s="1" t="str">
        <f ca="1" t="shared" ref="F72:AH72" si="25">TEXT(F55,"dd")</f>
        <v>25</v>
      </c>
      <c r="G72" s="1" t="str">
        <f ca="1" t="shared" si="25"/>
        <v>26</v>
      </c>
      <c r="H72" s="1" t="str">
        <f ca="1" t="shared" si="25"/>
        <v>27</v>
      </c>
      <c r="I72" s="1" t="str">
        <f ca="1" t="shared" si="25"/>
        <v>28</v>
      </c>
      <c r="J72" s="1" t="str">
        <f ca="1" t="shared" si="25"/>
        <v>29</v>
      </c>
      <c r="K72" s="1" t="str">
        <f ca="1" t="shared" si="25"/>
        <v>30</v>
      </c>
      <c r="L72" s="1" t="str">
        <f ca="1" t="shared" si="25"/>
        <v>31</v>
      </c>
      <c r="M72" s="1" t="str">
        <f ca="1" t="shared" si="25"/>
        <v>01</v>
      </c>
      <c r="N72" s="1" t="str">
        <f ca="1" t="shared" si="25"/>
        <v>02</v>
      </c>
      <c r="O72" s="1" t="str">
        <f ca="1" t="shared" si="25"/>
        <v>03</v>
      </c>
      <c r="P72" s="1" t="str">
        <f ca="1" t="shared" si="25"/>
        <v>04</v>
      </c>
      <c r="Q72" s="1" t="str">
        <f ca="1" t="shared" si="25"/>
        <v>05</v>
      </c>
      <c r="R72" s="1" t="str">
        <f ca="1" t="shared" si="25"/>
        <v>06</v>
      </c>
      <c r="S72" s="1" t="str">
        <f ca="1" t="shared" si="25"/>
        <v>07</v>
      </c>
      <c r="T72" s="1" t="str">
        <f ca="1" t="shared" si="25"/>
        <v>08</v>
      </c>
      <c r="U72" s="1" t="str">
        <f ca="1" t="shared" si="25"/>
        <v>09</v>
      </c>
      <c r="V72" s="1" t="str">
        <f ca="1" t="shared" si="25"/>
        <v>10</v>
      </c>
      <c r="W72" s="1" t="str">
        <f ca="1" t="shared" si="25"/>
        <v>11</v>
      </c>
      <c r="X72" s="1" t="str">
        <f ca="1" t="shared" si="25"/>
        <v>12</v>
      </c>
      <c r="Y72" s="1" t="str">
        <f ca="1" t="shared" si="25"/>
        <v>13</v>
      </c>
      <c r="Z72" s="1" t="str">
        <f ca="1" t="shared" si="25"/>
        <v>14</v>
      </c>
      <c r="AA72" s="1" t="str">
        <f ca="1" t="shared" si="25"/>
        <v>15</v>
      </c>
      <c r="AB72" s="1" t="str">
        <f ca="1" t="shared" si="25"/>
        <v>16</v>
      </c>
      <c r="AC72" s="1" t="str">
        <f ca="1" t="shared" si="25"/>
        <v>17</v>
      </c>
      <c r="AD72" s="1" t="str">
        <f ca="1" t="shared" si="25"/>
        <v>18</v>
      </c>
      <c r="AE72" s="1" t="str">
        <f ca="1" t="shared" si="25"/>
        <v>19</v>
      </c>
      <c r="AF72" s="1" t="str">
        <f ca="1" t="shared" si="25"/>
        <v>20</v>
      </c>
      <c r="AG72" s="1" t="str">
        <f ca="1" t="shared" si="25"/>
        <v>21</v>
      </c>
      <c r="AH72" s="1" t="str">
        <f ca="1" t="shared" si="25"/>
        <v>22</v>
      </c>
    </row>
  </sheetData>
  <pageMargins left="0.699305555555556" right="0.699305555555556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D552CE-B979-4BDB-9FB1-264C1B806DC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项目日程表 1</vt:lpstr>
      <vt:lpstr>项目日程表2</vt:lpstr>
      <vt:lpstr>项目日程表3</vt:lpstr>
      <vt:lpstr>计算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2013-03-29T17:08:00Z</dcterms:created>
  <dcterms:modified xsi:type="dcterms:W3CDTF">2020-04-23T11:56:51Z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TC029300439991</vt:lpwstr>
  </property>
  <property fmtid="{D5CDD505-2E9C-101B-9397-08002B2CF9AE}" pid="3" name="KSORubyTemplateID" linkTarget="0">
    <vt:lpwstr>9</vt:lpwstr>
  </property>
  <property fmtid="{D5CDD505-2E9C-101B-9397-08002B2CF9AE}" pid="4" name="KSOProductBuildVer">
    <vt:lpwstr>2052-11.1.0.7989</vt:lpwstr>
  </property>
</Properties>
</file>