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240" yWindow="75" windowWidth="15480" windowHeight="11640"/>
  </bookViews>
  <sheets>
    <sheet name="培训进度latest" sheetId="1" r:id="rId1"/>
  </sheets>
  <definedNames>
    <definedName name="AA">IF(培训进度latest!$F$2,培训进度latest!$E$2/5+培训进度latest!$B$4,0)</definedName>
    <definedName name="AAA">MAX(2,LOOKUP(培训进度latest!$E$2/5+培训进度latest!$B$4,培训进度latest!$B$4:$B$16,ROW(培训进度latest!$C$4:$C$16)-3))</definedName>
    <definedName name="BB">IF(培训进度latest!$H$2,培训进度latest!$G$2/5+培训进度latest!$B$4,0)</definedName>
    <definedName name="BBB">MAX(2,LOOKUP(培训进度latest!$G$2/5+培训进度latest!$B$4,培训进度latest!$B$4:$B$16,ROW(培训进度latest!$C$4:$C$16)-3))</definedName>
    <definedName name="CC">IF(培训进度latest!$J$2,培训进度latest!$I$2/5+培训进度latest!$B$4,0)</definedName>
    <definedName name="CCC">MAX(2,LOOKUP(培训进度latest!$I$2/5+培训进度latest!$B$4,培训进度latest!$B$4:$B$16,ROW(培训进度latest!$C$4:$C$16)-3))</definedName>
  </definedNames>
  <calcPr calcId="152511" concurrentCalc="0"/>
</workbook>
</file>

<file path=xl/calcChain.xml><?xml version="1.0" encoding="utf-8"?>
<calcChain xmlns="http://schemas.openxmlformats.org/spreadsheetml/2006/main">
  <c r="B18" i="1" l="1"/>
  <c r="J14" i="1"/>
  <c r="B10" i="1"/>
  <c r="B6" i="1"/>
  <c r="B8" i="1"/>
  <c r="B7" i="1"/>
  <c r="J4" i="1"/>
  <c r="B5" i="1"/>
  <c r="I4" i="1"/>
  <c r="H14" i="1"/>
  <c r="H15" i="1"/>
  <c r="B13" i="1"/>
  <c r="B11" i="1"/>
  <c r="G14" i="1"/>
  <c r="G15" i="1"/>
  <c r="H4" i="1"/>
  <c r="F14" i="1"/>
  <c r="F4" i="1"/>
  <c r="F9" i="1"/>
  <c r="B9" i="1"/>
  <c r="E14" i="1"/>
  <c r="E15" i="1"/>
  <c r="I14" i="1"/>
  <c r="J9" i="1"/>
  <c r="J13" i="1"/>
  <c r="J5" i="1"/>
  <c r="B12" i="1"/>
  <c r="B14" i="1"/>
  <c r="B15" i="1"/>
  <c r="B16" i="1"/>
  <c r="G4" i="1"/>
  <c r="J10" i="1"/>
  <c r="J12" i="1"/>
  <c r="J15" i="1"/>
  <c r="J7" i="1"/>
  <c r="F15" i="1"/>
  <c r="I9" i="1"/>
  <c r="I11" i="1"/>
  <c r="I15" i="1"/>
  <c r="J6" i="1"/>
  <c r="J8" i="1"/>
  <c r="J11" i="1"/>
  <c r="E4" i="1"/>
  <c r="I13" i="1"/>
  <c r="I6" i="1"/>
  <c r="I12" i="1"/>
  <c r="I5" i="1"/>
  <c r="I8" i="1"/>
  <c r="I7" i="1"/>
  <c r="I10" i="1"/>
  <c r="F13" i="1"/>
  <c r="F6" i="1"/>
  <c r="F7" i="1"/>
  <c r="F12" i="1"/>
  <c r="E9" i="1"/>
  <c r="F10" i="1"/>
  <c r="F5" i="1"/>
  <c r="F11" i="1"/>
  <c r="F8" i="1"/>
  <c r="G9" i="1"/>
  <c r="H9" i="1"/>
  <c r="E12" i="1"/>
  <c r="E10" i="1"/>
  <c r="E8" i="1"/>
  <c r="E11" i="1"/>
  <c r="E13" i="1"/>
  <c r="E5" i="1"/>
  <c r="E7" i="1"/>
  <c r="E6" i="1"/>
  <c r="H8" i="1"/>
  <c r="H5" i="1"/>
  <c r="H7" i="1"/>
  <c r="H11" i="1"/>
  <c r="H13" i="1"/>
  <c r="H10" i="1"/>
  <c r="H12" i="1"/>
  <c r="G7" i="1"/>
  <c r="G10" i="1"/>
  <c r="G11" i="1"/>
  <c r="G13" i="1"/>
  <c r="G12" i="1"/>
  <c r="G6" i="1"/>
  <c r="G8" i="1"/>
  <c r="G5" i="1"/>
  <c r="H6" i="1"/>
</calcChain>
</file>

<file path=xl/sharedStrings.xml><?xml version="1.0" encoding="utf-8"?>
<sst xmlns="http://schemas.openxmlformats.org/spreadsheetml/2006/main" count="26" uniqueCount="26">
  <si>
    <t>New Employee Training schedule</t>
    <phoneticPr fontId="20" type="noConversion"/>
  </si>
  <si>
    <t>任务</t>
    <phoneticPr fontId="20" type="noConversion"/>
  </si>
  <si>
    <t>开始时间</t>
    <phoneticPr fontId="20" type="noConversion"/>
  </si>
  <si>
    <t>持续天数</t>
    <phoneticPr fontId="20" type="noConversion"/>
  </si>
  <si>
    <t>Basic Training</t>
    <phoneticPr fontId="20" type="noConversion"/>
  </si>
  <si>
    <t>进度条1</t>
    <phoneticPr fontId="20" type="noConversion"/>
  </si>
  <si>
    <t>进度条2</t>
  </si>
  <si>
    <t>进度条2</t>
    <phoneticPr fontId="20" type="noConversion"/>
  </si>
  <si>
    <t>进度条3</t>
  </si>
  <si>
    <t>进度条3</t>
    <phoneticPr fontId="20" type="noConversion"/>
  </si>
  <si>
    <t>BDL</t>
    <phoneticPr fontId="20" type="noConversion"/>
  </si>
  <si>
    <t>BFI</t>
    <phoneticPr fontId="20" type="noConversion"/>
  </si>
  <si>
    <t>进度条1</t>
    <phoneticPr fontId="20" type="noConversion"/>
  </si>
  <si>
    <r>
      <t>P&amp;P</t>
    </r>
    <r>
      <rPr>
        <sz val="6"/>
        <color indexed="13"/>
        <rFont val="Arial"/>
        <family val="2"/>
      </rPr>
      <t>;</t>
    </r>
    <r>
      <rPr>
        <sz val="10"/>
        <color indexed="13"/>
        <rFont val="Arial"/>
        <family val="2"/>
      </rPr>
      <t>LVI</t>
    </r>
    <r>
      <rPr>
        <sz val="6"/>
        <color indexed="13"/>
        <rFont val="Arial"/>
        <family val="2"/>
      </rPr>
      <t>;</t>
    </r>
    <r>
      <rPr>
        <sz val="10"/>
        <color indexed="13"/>
        <rFont val="Arial"/>
        <family val="2"/>
      </rPr>
      <t>HIS;UVI</t>
    </r>
    <r>
      <rPr>
        <sz val="6"/>
        <color indexed="13"/>
        <rFont val="Arial"/>
        <family val="2"/>
      </rPr>
      <t>;</t>
    </r>
    <r>
      <rPr>
        <sz val="10"/>
        <color indexed="13"/>
        <rFont val="Arial"/>
        <family val="2"/>
      </rPr>
      <t>RFI</t>
    </r>
    <phoneticPr fontId="20" type="noConversion"/>
  </si>
  <si>
    <t>DS2</t>
    <phoneticPr fontId="20" type="noConversion"/>
  </si>
  <si>
    <t>CSI</t>
    <phoneticPr fontId="20" type="noConversion"/>
  </si>
  <si>
    <t>BLMC;BLV</t>
    <phoneticPr fontId="20" type="noConversion"/>
  </si>
  <si>
    <t>HMM</t>
    <phoneticPr fontId="20" type="noConversion"/>
  </si>
  <si>
    <t>TCI</t>
    <phoneticPr fontId="20" type="noConversion"/>
  </si>
  <si>
    <t>GSS</t>
    <phoneticPr fontId="20" type="noConversion"/>
  </si>
  <si>
    <t>HST/ULD</t>
    <phoneticPr fontId="20" type="noConversion"/>
  </si>
  <si>
    <t>LRT</t>
    <phoneticPr fontId="20" type="noConversion"/>
  </si>
  <si>
    <t>CRX</t>
    <phoneticPr fontId="20" type="noConversion"/>
  </si>
  <si>
    <t>箭头1</t>
    <phoneticPr fontId="20" type="noConversion"/>
  </si>
  <si>
    <t>箭头2</t>
    <phoneticPr fontId="20" type="noConversion"/>
  </si>
  <si>
    <t>箭头3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</si>
</sst>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8" formatCode="0.00_);[Red]\(0.00\)"/>
  </numFmts>
  <fonts count="34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name val="Tahoma"/>
      <family val="2"/>
    </font>
    <font>
      <sz val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0"/>
      <color indexed="13"/>
      <name val="宋体"/>
      <family val="3"/>
      <charset val="134"/>
    </font>
    <font>
      <sz val="10"/>
      <color indexed="13"/>
      <name val="Arial"/>
      <family val="2"/>
    </font>
    <font>
      <sz val="6"/>
      <color indexed="13"/>
      <name val="Arial"/>
      <family val="2"/>
    </font>
    <font>
      <sz val="12"/>
      <color indexed="8"/>
      <name val="宋体"/>
      <family val="3"/>
      <charset val="134"/>
    </font>
    <font>
      <sz val="14"/>
      <color indexed="10"/>
      <name val="方正粗圆简体"/>
      <family val="2"/>
      <charset val="134"/>
    </font>
    <font>
      <sz val="12"/>
      <color theme="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double">
        <color indexed="11"/>
      </left>
      <right/>
      <top style="double">
        <color indexed="11"/>
      </top>
      <bottom/>
      <diagonal/>
    </border>
    <border>
      <left/>
      <right/>
      <top style="double">
        <color indexed="11"/>
      </top>
      <bottom/>
      <diagonal/>
    </border>
    <border>
      <left/>
      <right style="double">
        <color indexed="11"/>
      </right>
      <top style="double">
        <color indexed="11"/>
      </top>
      <bottom/>
      <diagonal/>
    </border>
  </borders>
  <cellStyleXfs count="44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0" borderId="1" applyNumberFormat="0" applyAlignment="0" applyProtection="0">
      <alignment vertical="center"/>
    </xf>
    <xf numFmtId="0" fontId="6" fillId="21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23" borderId="7" applyNumberFormat="0" applyFon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/>
  </cellStyleXfs>
  <cellXfs count="26">
    <xf numFmtId="0" fontId="0" fillId="0" borderId="0" xfId="0"/>
    <xf numFmtId="0" fontId="15" fillId="24" borderId="0" xfId="37" applyFont="1" applyFill="1" applyAlignment="1">
      <alignment horizontal="left" vertical="center"/>
    </xf>
    <xf numFmtId="0" fontId="15" fillId="24" borderId="0" xfId="37" applyFont="1" applyFill="1">
      <alignment vertical="center"/>
    </xf>
    <xf numFmtId="0" fontId="15" fillId="24" borderId="0" xfId="37" applyNumberFormat="1" applyFont="1" applyFill="1">
      <alignment vertical="center"/>
    </xf>
    <xf numFmtId="0" fontId="15" fillId="24" borderId="0" xfId="37" applyNumberFormat="1" applyFont="1" applyFill="1" applyAlignment="1">
      <alignment horizontal="left" vertical="center"/>
    </xf>
    <xf numFmtId="0" fontId="27" fillId="24" borderId="10" xfId="37" applyFont="1" applyFill="1" applyBorder="1" applyAlignment="1">
      <alignment horizontal="left" vertical="center"/>
    </xf>
    <xf numFmtId="0" fontId="28" fillId="24" borderId="10" xfId="43" applyFont="1" applyFill="1" applyBorder="1" applyAlignment="1">
      <alignment horizontal="left" vertical="center" wrapText="1"/>
    </xf>
    <xf numFmtId="14" fontId="28" fillId="24" borderId="10" xfId="37" applyNumberFormat="1" applyFont="1" applyFill="1" applyBorder="1" applyAlignment="1">
      <alignment horizontal="left" vertical="center"/>
    </xf>
    <xf numFmtId="0" fontId="24" fillId="24" borderId="10" xfId="37" applyFont="1" applyFill="1" applyBorder="1" applyAlignment="1">
      <alignment horizontal="left" vertical="center"/>
    </xf>
    <xf numFmtId="0" fontId="29" fillId="24" borderId="10" xfId="43" applyFont="1" applyFill="1" applyBorder="1" applyAlignment="1">
      <alignment horizontal="left" vertical="center" wrapText="1"/>
    </xf>
    <xf numFmtId="14" fontId="15" fillId="24" borderId="0" xfId="37" applyNumberFormat="1" applyFont="1" applyFill="1" applyAlignment="1">
      <alignment horizontal="left" vertical="center"/>
    </xf>
    <xf numFmtId="0" fontId="21" fillId="24" borderId="0" xfId="37" applyFont="1" applyFill="1">
      <alignment vertical="center"/>
    </xf>
    <xf numFmtId="0" fontId="15" fillId="24" borderId="0" xfId="37" applyFont="1" applyFill="1" applyAlignment="1">
      <alignment horizontal="center" vertical="center"/>
    </xf>
    <xf numFmtId="0" fontId="24" fillId="24" borderId="0" xfId="37" applyFont="1" applyFill="1" applyAlignment="1">
      <alignment horizontal="center" vertical="center"/>
    </xf>
    <xf numFmtId="0" fontId="25" fillId="24" borderId="0" xfId="37" applyFont="1" applyFill="1" applyAlignment="1">
      <alignment horizontal="center" vertical="center"/>
    </xf>
    <xf numFmtId="0" fontId="26" fillId="24" borderId="0" xfId="37" applyFont="1" applyFill="1" applyAlignment="1">
      <alignment horizontal="center" vertical="center"/>
    </xf>
    <xf numFmtId="14" fontId="15" fillId="24" borderId="0" xfId="37" applyNumberFormat="1" applyFont="1" applyFill="1" applyAlignment="1">
      <alignment horizontal="center" vertical="center"/>
    </xf>
    <xf numFmtId="0" fontId="31" fillId="24" borderId="0" xfId="37" applyFont="1" applyFill="1" applyBorder="1" applyAlignment="1">
      <alignment horizontal="center" vertical="center"/>
    </xf>
    <xf numFmtId="0" fontId="31" fillId="24" borderId="0" xfId="37" applyNumberFormat="1" applyFont="1" applyFill="1" applyBorder="1" applyAlignment="1">
      <alignment horizontal="center" vertical="center"/>
    </xf>
    <xf numFmtId="0" fontId="15" fillId="24" borderId="0" xfId="37" applyNumberFormat="1" applyFont="1" applyFill="1" applyAlignment="1">
      <alignment horizontal="center" vertical="center"/>
    </xf>
    <xf numFmtId="176" fontId="15" fillId="24" borderId="0" xfId="37" applyNumberFormat="1" applyFont="1" applyFill="1" applyAlignment="1">
      <alignment horizontal="center" vertical="center"/>
    </xf>
    <xf numFmtId="0" fontId="32" fillId="25" borderId="11" xfId="37" applyFont="1" applyFill="1" applyBorder="1" applyAlignment="1">
      <alignment horizontal="center" vertical="center"/>
    </xf>
    <xf numFmtId="0" fontId="32" fillId="25" borderId="12" xfId="37" applyFont="1" applyFill="1" applyBorder="1" applyAlignment="1">
      <alignment horizontal="center" vertical="center"/>
    </xf>
    <xf numFmtId="0" fontId="32" fillId="25" borderId="13" xfId="37" applyFont="1" applyFill="1" applyBorder="1" applyAlignment="1">
      <alignment horizontal="center" vertical="center"/>
    </xf>
    <xf numFmtId="0" fontId="31" fillId="24" borderId="0" xfId="37" applyFont="1" applyFill="1" applyBorder="1" applyAlignment="1">
      <alignment horizontal="center" vertical="center"/>
    </xf>
    <xf numFmtId="178" fontId="33" fillId="24" borderId="0" xfId="37" applyNumberFormat="1" applyFont="1" applyFill="1" applyAlignment="1">
      <alignment horizontal="left" vertical="center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_format1" xfId="37"/>
    <cellStyle name="Note" xfId="38"/>
    <cellStyle name="Output" xfId="39"/>
    <cellStyle name="Title" xfId="40"/>
    <cellStyle name="Total" xfId="41"/>
    <cellStyle name="Warning Text" xfId="42"/>
    <cellStyle name="常规" xfId="0" builtinId="0"/>
    <cellStyle name="常规_Tainning list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800" b="1" i="0" u="none" strike="noStrike" cap="none" spc="0" baseline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  <a:latin typeface="Calibri"/>
                <a:ea typeface="Calibri"/>
                <a:cs typeface="Calibri"/>
              </a:defRPr>
            </a:pPr>
            <a:r>
              <a:rPr lang="en-US" altLang="en-US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New Employee Training Schedule</a:t>
            </a:r>
          </a:p>
        </c:rich>
      </c:tx>
      <c:layout>
        <c:manualLayout>
          <c:xMode val="edge"/>
          <c:yMode val="edge"/>
          <c:x val="0.28958796636320677"/>
          <c:y val="1.0548523206751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62048293265475"/>
          <c:y val="0.13080195724954932"/>
          <c:w val="0.78199607574188867"/>
          <c:h val="0.7721534895699201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培训进度latest!$A$4:$A$16</c:f>
              <c:strCache>
                <c:ptCount val="13"/>
                <c:pt idx="0">
                  <c:v>Basic Training</c:v>
                </c:pt>
                <c:pt idx="1">
                  <c:v>BDL</c:v>
                </c:pt>
                <c:pt idx="2">
                  <c:v>BFI</c:v>
                </c:pt>
                <c:pt idx="3">
                  <c:v>P&amp;P;LVI;HIS;UVI;RFI</c:v>
                </c:pt>
                <c:pt idx="4">
                  <c:v>DS2</c:v>
                </c:pt>
                <c:pt idx="5">
                  <c:v>CSI</c:v>
                </c:pt>
                <c:pt idx="6">
                  <c:v>BLMC;BLV</c:v>
                </c:pt>
                <c:pt idx="7">
                  <c:v>HMM</c:v>
                </c:pt>
                <c:pt idx="8">
                  <c:v>TCI</c:v>
                </c:pt>
                <c:pt idx="9">
                  <c:v>GSS</c:v>
                </c:pt>
                <c:pt idx="10">
                  <c:v>HST/ULD</c:v>
                </c:pt>
                <c:pt idx="11">
                  <c:v>LRT</c:v>
                </c:pt>
                <c:pt idx="12">
                  <c:v>CRX</c:v>
                </c:pt>
              </c:strCache>
            </c:strRef>
          </c:cat>
          <c:val>
            <c:numRef>
              <c:f>培训进度latest!$B$4:$B$16</c:f>
              <c:numCache>
                <c:formatCode>m/d/yyyy</c:formatCode>
                <c:ptCount val="13"/>
                <c:pt idx="0">
                  <c:v>43831</c:v>
                </c:pt>
                <c:pt idx="1">
                  <c:v>43838</c:v>
                </c:pt>
                <c:pt idx="2">
                  <c:v>43840</c:v>
                </c:pt>
                <c:pt idx="3">
                  <c:v>43842</c:v>
                </c:pt>
                <c:pt idx="4">
                  <c:v>43846</c:v>
                </c:pt>
                <c:pt idx="5">
                  <c:v>43850</c:v>
                </c:pt>
                <c:pt idx="6">
                  <c:v>43854</c:v>
                </c:pt>
                <c:pt idx="7">
                  <c:v>43857</c:v>
                </c:pt>
                <c:pt idx="8">
                  <c:v>43860</c:v>
                </c:pt>
                <c:pt idx="9">
                  <c:v>43862</c:v>
                </c:pt>
                <c:pt idx="10">
                  <c:v>43865</c:v>
                </c:pt>
                <c:pt idx="11">
                  <c:v>43868</c:v>
                </c:pt>
                <c:pt idx="12">
                  <c:v>43869</c:v>
                </c:pt>
              </c:numCache>
            </c:numRef>
          </c:val>
        </c:ser>
        <c:ser>
          <c:idx val="1"/>
          <c:order val="1"/>
          <c:spPr>
            <a:gradFill rotWithShape="0">
              <a:gsLst>
                <a:gs pos="0">
                  <a:srgbClr val="FF9900"/>
                </a:gs>
                <a:gs pos="50000">
                  <a:srgbClr val="FFFFFF"/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培训进度latest!$A$4:$A$16</c:f>
              <c:strCache>
                <c:ptCount val="13"/>
                <c:pt idx="0">
                  <c:v>Basic Training</c:v>
                </c:pt>
                <c:pt idx="1">
                  <c:v>BDL</c:v>
                </c:pt>
                <c:pt idx="2">
                  <c:v>BFI</c:v>
                </c:pt>
                <c:pt idx="3">
                  <c:v>P&amp;P;LVI;HIS;UVI;RFI</c:v>
                </c:pt>
                <c:pt idx="4">
                  <c:v>DS2</c:v>
                </c:pt>
                <c:pt idx="5">
                  <c:v>CSI</c:v>
                </c:pt>
                <c:pt idx="6">
                  <c:v>BLMC;BLV</c:v>
                </c:pt>
                <c:pt idx="7">
                  <c:v>HMM</c:v>
                </c:pt>
                <c:pt idx="8">
                  <c:v>TCI</c:v>
                </c:pt>
                <c:pt idx="9">
                  <c:v>GSS</c:v>
                </c:pt>
                <c:pt idx="10">
                  <c:v>HST/ULD</c:v>
                </c:pt>
                <c:pt idx="11">
                  <c:v>LRT</c:v>
                </c:pt>
                <c:pt idx="12">
                  <c:v>CRX</c:v>
                </c:pt>
              </c:strCache>
            </c:strRef>
          </c:cat>
          <c:val>
            <c:numRef>
              <c:f>培训进度latest!$C$4:$C$16</c:f>
              <c:numCache>
                <c:formatCode>General</c:formatCode>
                <c:ptCount val="13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849717776"/>
        <c:axId val="857821600"/>
      </c:barChart>
      <c:scatterChart>
        <c:scatterStyle val="lineMarker"/>
        <c:varyColors val="0"/>
        <c:ser>
          <c:idx val="2"/>
          <c:order val="2"/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ln w="3175">
                <a:solidFill>
                  <a:srgbClr val="FFFFFF"/>
                </a:solidFill>
                <a:prstDash val="solid"/>
              </a:ln>
            </c:spPr>
          </c:errBars>
          <c:errBars>
            <c:errDir val="y"/>
            <c:errBarType val="minus"/>
            <c:errValType val="cust"/>
            <c:noEndCap val="1"/>
            <c:minus>
              <c:numLit>
                <c:formatCode>General</c:formatCode>
                <c:ptCount val="1"/>
                <c:pt idx="0">
                  <c:v>14</c:v>
                </c:pt>
              </c:numLit>
            </c:minus>
            <c:spPr>
              <a:ln w="38100">
                <a:solidFill>
                  <a:srgbClr val="FFFF00"/>
                </a:solidFill>
                <a:prstDash val="solid"/>
              </a:ln>
            </c:spPr>
          </c:errBars>
          <c:xVal>
            <c:numRef>
              <c:f>[0]!AA</c:f>
              <c:numCache>
                <c:formatCode>General</c:formatCode>
                <c:ptCount val="1"/>
                <c:pt idx="0">
                  <c:v>43846.2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14</c:v>
              </c:pt>
            </c:numLit>
          </c:yVal>
          <c:smooth val="0"/>
        </c:ser>
        <c:ser>
          <c:idx val="5"/>
          <c:order val="5"/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8"/>
            <c:spPr>
              <a:noFill/>
              <a:ln w="9525">
                <a:noFill/>
              </a:ln>
            </c:spPr>
          </c:marker>
          <c:xVal>
            <c:numRef>
              <c:f>培训进度latest!$F$4:$F$14</c:f>
              <c:numCache>
                <c:formatCode>General</c:formatCode>
                <c:ptCount val="11"/>
                <c:pt idx="0">
                  <c:v>43831</c:v>
                </c:pt>
                <c:pt idx="1">
                  <c:v>43834.854285714282</c:v>
                </c:pt>
                <c:pt idx="2">
                  <c:v>43836.428571428572</c:v>
                </c:pt>
                <c:pt idx="3">
                  <c:v>43837.405714285713</c:v>
                </c:pt>
                <c:pt idx="4">
                  <c:v>43838.274285714288</c:v>
                </c:pt>
                <c:pt idx="5">
                  <c:v>43838.6</c:v>
                </c:pt>
                <c:pt idx="6">
                  <c:v>43838.92571428571</c:v>
                </c:pt>
                <c:pt idx="7">
                  <c:v>43839.794285714284</c:v>
                </c:pt>
                <c:pt idx="8">
                  <c:v>43840.771428571425</c:v>
                </c:pt>
                <c:pt idx="9">
                  <c:v>43842.345714285715</c:v>
                </c:pt>
                <c:pt idx="10">
                  <c:v>43846.2</c:v>
                </c:pt>
              </c:numCache>
            </c:numRef>
          </c:xVal>
          <c:yVal>
            <c:numRef>
              <c:f>培训进度latest!$E$4:$E$14</c:f>
              <c:numCache>
                <c:formatCode>General</c:formatCode>
                <c:ptCount val="11"/>
                <c:pt idx="0">
                  <c:v>1.3857142857140778</c:v>
                </c:pt>
                <c:pt idx="1">
                  <c:v>1.9557142857145142</c:v>
                </c:pt>
                <c:pt idx="2">
                  <c:v>2.2271428571430336</c:v>
                </c:pt>
                <c:pt idx="3">
                  <c:v>2.498571428571553</c:v>
                </c:pt>
                <c:pt idx="4">
                  <c:v>3.0414285714285922</c:v>
                </c:pt>
                <c:pt idx="5">
                  <c:v>3.6928571428570387</c:v>
                </c:pt>
                <c:pt idx="6">
                  <c:v>4.3442857142854852</c:v>
                </c:pt>
                <c:pt idx="7">
                  <c:v>4.8871428571425248</c:v>
                </c:pt>
                <c:pt idx="8">
                  <c:v>5.1585714285710438</c:v>
                </c:pt>
                <c:pt idx="9">
                  <c:v>5.4299999999995627</c:v>
                </c:pt>
                <c:pt idx="10">
                  <c:v>6</c:v>
                </c:pt>
              </c:numCache>
            </c:numRef>
          </c:yVal>
          <c:smooth val="1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Pt>
            <c:idx val="0"/>
            <c:marker>
              <c:symbol val="picture"/>
              <c:spPr>
                <a:blipFill dpi="0" rotWithShape="0">
                  <a:blip xmlns:r="http://schemas.openxmlformats.org/officeDocument/2006/relationships" r:embed="rId1"/>
                  <a:srcRect/>
                  <a:stretch>
                    <a:fillRect/>
                  </a:stretch>
                </a:blipFill>
                <a:ln w="9525">
                  <a:noFill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</c:spPr>
          </c:dPt>
          <c:xVal>
            <c:numRef>
              <c:f>培训进度latest!$F$15</c:f>
              <c:numCache>
                <c:formatCode>General</c:formatCode>
                <c:ptCount val="1"/>
                <c:pt idx="0">
                  <c:v>43846</c:v>
                </c:pt>
              </c:numCache>
            </c:numRef>
          </c:xVal>
          <c:yVal>
            <c:numRef>
              <c:f>培训进度latest!$E$15</c:f>
              <c:numCache>
                <c:formatCode>General</c:formatCode>
                <c:ptCount val="1"/>
                <c:pt idx="0">
                  <c:v>5.94</c:v>
                </c:pt>
              </c:numCache>
            </c:numRef>
          </c:yVal>
          <c:smooth val="1"/>
        </c:ser>
        <c:ser>
          <c:idx val="7"/>
          <c:order val="7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培训进度latest!$H$4:$H$14</c:f>
              <c:numCache>
                <c:formatCode>General</c:formatCode>
                <c:ptCount val="11"/>
                <c:pt idx="0">
                  <c:v>43831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43840.2</c:v>
                </c:pt>
              </c:numCache>
            </c:numRef>
          </c:xVal>
          <c:yVal>
            <c:numRef>
              <c:f>培训进度latest!$G$4:$G$14</c:f>
              <c:numCache>
                <c:formatCode>General</c:formatCode>
                <c:ptCount val="11"/>
                <c:pt idx="0" formatCode="0.00_ ">
                  <c:v>3.9</c:v>
                </c:pt>
                <c:pt idx="1">
                  <c:v>2.8485714285717609</c:v>
                </c:pt>
                <c:pt idx="2">
                  <c:v>3.0128571428574231</c:v>
                </c:pt>
                <c:pt idx="3">
                  <c:v>3.1771428571430858</c:v>
                </c:pt>
                <c:pt idx="4">
                  <c:v>3.5057142857144106</c:v>
                </c:pt>
                <c:pt idx="5">
                  <c:v>3.9</c:v>
                </c:pt>
                <c:pt idx="6">
                  <c:v>4.2942857142855893</c:v>
                </c:pt>
                <c:pt idx="7">
                  <c:v>4.6228571428569145</c:v>
                </c:pt>
                <c:pt idx="8">
                  <c:v>4.7871428571425767</c:v>
                </c:pt>
                <c:pt idx="9">
                  <c:v>4.9514285714282389</c:v>
                </c:pt>
                <c:pt idx="10">
                  <c:v>3.9</c:v>
                </c:pt>
              </c:numCache>
            </c:numRef>
          </c:yVal>
          <c:smooth val="1"/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Pt>
            <c:idx val="0"/>
            <c:marker>
              <c:symbol val="picture"/>
              <c:spPr>
                <a:blipFill dpi="0" rotWithShape="0">
                  <a:blip xmlns:r="http://schemas.openxmlformats.org/officeDocument/2006/relationships" r:embed="rId2"/>
                  <a:srcRect/>
                  <a:stretch>
                    <a:fillRect/>
                  </a:stretch>
                </a:blipFill>
                <a:ln w="9525">
                  <a:noFill/>
                </a:ln>
              </c:spPr>
            </c:marker>
            <c:bubble3D val="0"/>
          </c:dPt>
          <c:xVal>
            <c:numRef>
              <c:f>培训进度latest!$H$15</c:f>
              <c:numCache>
                <c:formatCode>General</c:formatCode>
                <c:ptCount val="1"/>
                <c:pt idx="0">
                  <c:v>43839.899999999994</c:v>
                </c:pt>
              </c:numCache>
            </c:numRef>
          </c:xVal>
          <c:yVal>
            <c:numRef>
              <c:f>培训进度latest!$G$15</c:f>
              <c:numCache>
                <c:formatCode>General</c:formatCode>
                <c:ptCount val="1"/>
                <c:pt idx="0">
                  <c:v>3.84</c:v>
                </c:pt>
              </c:numCache>
            </c:numRef>
          </c:yVal>
          <c:smooth val="1"/>
        </c:ser>
        <c:ser>
          <c:idx val="9"/>
          <c:order val="9"/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培训进度latest!$J$4:$J$14</c:f>
              <c:numCache>
                <c:formatCode>General</c:formatCode>
                <c:ptCount val="11"/>
                <c:pt idx="0">
                  <c:v>43831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43836.6</c:v>
                </c:pt>
              </c:numCache>
            </c:numRef>
          </c:xVal>
          <c:yVal>
            <c:numRef>
              <c:f>培训进度latest!$I$4:$I$14</c:f>
              <c:numCache>
                <c:formatCode>General</c:formatCode>
                <c:ptCount val="11"/>
                <c:pt idx="0">
                  <c:v>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</c:v>
                </c:pt>
              </c:numCache>
            </c:numRef>
          </c:yVal>
          <c:smooth val="1"/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diamond"/>
            <c:size val="5"/>
            <c:spPr>
              <a:noFill/>
              <a:ln w="9525">
                <a:noFill/>
              </a:ln>
            </c:spPr>
          </c:marker>
          <c:dPt>
            <c:idx val="0"/>
            <c:marker>
              <c:symbol val="picture"/>
              <c:spPr>
                <a:blipFill dpi="0" rotWithShape="0">
                  <a:blip xmlns:r="http://schemas.openxmlformats.org/officeDocument/2006/relationships" r:embed="rId3"/>
                  <a:srcRect/>
                  <a:stretch>
                    <a:fillRect/>
                  </a:stretch>
                </a:blipFill>
                <a:ln w="9525">
                  <a:noFill/>
                </a:ln>
              </c:spPr>
            </c:marker>
            <c:bubble3D val="0"/>
          </c:dPt>
          <c:xVal>
            <c:numRef>
              <c:f>培训进度latest!$J$15</c:f>
              <c:numCache>
                <c:formatCode>General</c:formatCode>
                <c:ptCount val="1"/>
                <c:pt idx="0">
                  <c:v>43836.299999999996</c:v>
                </c:pt>
              </c:numCache>
            </c:numRef>
          </c:xVal>
          <c:yVal>
            <c:numRef>
              <c:f>培训进度latest!$I$15</c:f>
              <c:numCache>
                <c:formatCode>General</c:formatCode>
                <c:ptCount val="1"/>
                <c:pt idx="0">
                  <c:v>2.94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22160"/>
        <c:axId val="857822720"/>
      </c:scatterChart>
      <c:scatterChart>
        <c:scatterStyle val="smoothMarker"/>
        <c:varyColors val="0"/>
        <c:ser>
          <c:idx val="3"/>
          <c:order val="3"/>
          <c:marker>
            <c:symbol val="none"/>
          </c:marker>
          <c:errBars>
            <c:errDir val="y"/>
            <c:errBarType val="minus"/>
            <c:errValType val="cust"/>
            <c:noEndCap val="0"/>
            <c:minus>
              <c:numLit>
                <c:formatCode>General</c:formatCode>
                <c:ptCount val="1"/>
                <c:pt idx="0">
                  <c:v>14</c:v>
                </c:pt>
              </c:numLit>
            </c:minus>
            <c:spPr>
              <a:ln w="38100">
                <a:solidFill>
                  <a:srgbClr val="FF0000"/>
                </a:solidFill>
                <a:prstDash val="solid"/>
              </a:ln>
            </c:spPr>
          </c:errBars>
          <c:xVal>
            <c:numRef>
              <c:f>[0]!BB</c:f>
              <c:numCache>
                <c:formatCode>General</c:formatCode>
                <c:ptCount val="1"/>
                <c:pt idx="0">
                  <c:v>43840.2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14</c:v>
              </c:pt>
            </c:numLit>
          </c:yVal>
          <c:smooth val="1"/>
        </c:ser>
        <c:ser>
          <c:idx val="4"/>
          <c:order val="4"/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ln w="38100">
                <a:solidFill>
                  <a:srgbClr val="339966"/>
                </a:solidFill>
                <a:prstDash val="solid"/>
              </a:ln>
            </c:spPr>
          </c:errBars>
          <c:errBars>
            <c:errDir val="y"/>
            <c:errBarType val="minus"/>
            <c:errValType val="cust"/>
            <c:noEndCap val="1"/>
            <c:minus>
              <c:numLit>
                <c:formatCode>General</c:formatCode>
                <c:ptCount val="1"/>
                <c:pt idx="0">
                  <c:v>14</c:v>
                </c:pt>
              </c:numLit>
            </c:minus>
            <c:spPr>
              <a:ln w="38100">
                <a:solidFill>
                  <a:srgbClr val="339966"/>
                </a:solidFill>
                <a:prstDash val="solid"/>
              </a:ln>
            </c:spPr>
          </c:errBars>
          <c:xVal>
            <c:numRef>
              <c:f>[0]!CC</c:f>
              <c:numCache>
                <c:formatCode>General</c:formatCode>
                <c:ptCount val="1"/>
                <c:pt idx="0">
                  <c:v>43836.6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14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22160"/>
        <c:axId val="857822720"/>
      </c:scatterChart>
      <c:catAx>
        <c:axId val="849717776"/>
        <c:scaling>
          <c:orientation val="minMax"/>
        </c:scaling>
        <c:delete val="0"/>
        <c:axPos val="l"/>
        <c:minorGridlines/>
        <c:numFmt formatCode="0.00_ " sourceLinked="0"/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57821600"/>
        <c:crossesAt val="38353"/>
        <c:auto val="1"/>
        <c:lblAlgn val="ctr"/>
        <c:lblOffset val="0"/>
        <c:tickLblSkip val="1"/>
        <c:tickMarkSkip val="2"/>
        <c:noMultiLvlLbl val="0"/>
      </c:catAx>
      <c:valAx>
        <c:axId val="857821600"/>
        <c:scaling>
          <c:orientation val="minMax"/>
          <c:min val="4385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3 months</a:t>
                </a:r>
              </a:p>
            </c:rich>
          </c:tx>
          <c:layout>
            <c:manualLayout>
              <c:xMode val="edge"/>
              <c:yMode val="edge"/>
              <c:x val="0.5075924186266304"/>
              <c:y val="0.936710854181202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out"/>
        <c:minorTickMark val="none"/>
        <c:tickLblPos val="nextTo"/>
        <c:crossAx val="849717776"/>
        <c:crosses val="autoZero"/>
        <c:crossBetween val="between"/>
        <c:majorUnit val="5"/>
        <c:minorUnit val="1"/>
      </c:valAx>
      <c:valAx>
        <c:axId val="8578221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857822720"/>
        <c:crosses val="max"/>
        <c:crossBetween val="midCat"/>
      </c:valAx>
      <c:valAx>
        <c:axId val="857822720"/>
        <c:scaling>
          <c:orientation val="minMax"/>
          <c:max val="14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857822160"/>
        <c:crosses val="max"/>
        <c:crossBetween val="midCat"/>
      </c:valAx>
      <c:spPr>
        <a:gradFill rotWithShape="0">
          <a:gsLst>
            <a:gs pos="0">
              <a:srgbClr val="993366"/>
            </a:gs>
            <a:gs pos="100000">
              <a:srgbClr val="333399"/>
            </a:gs>
          </a:gsLst>
          <a:lin ang="2700000" scaled="1"/>
        </a:gradFill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993366"/>
        </a:gs>
        <a:gs pos="100000">
          <a:srgbClr val="333399"/>
        </a:gs>
      </a:gsLst>
      <a:lin ang="2700000" scaled="1"/>
    </a:gradFill>
    <a:ln w="25400">
      <a:noFill/>
    </a:ln>
  </c:sp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Scroll" dx="15" fmlaLink="$E$2" horiz="1" max="195" page="10" val="76"/>
</file>

<file path=xl/ctrlProps/ctrlProp2.xml><?xml version="1.0" encoding="utf-8"?>
<formControlPr xmlns="http://schemas.microsoft.com/office/spreadsheetml/2009/9/main" objectType="Scroll" dx="15" fmlaLink="$G$2" horiz="1" max="195" page="10" val="46"/>
</file>

<file path=xl/ctrlProps/ctrlProp3.xml><?xml version="1.0" encoding="utf-8"?>
<formControlPr xmlns="http://schemas.microsoft.com/office/spreadsheetml/2009/9/main" objectType="Scroll" dx="15" fmlaLink="$I$2" horiz="1" max="195" page="10" val="28"/>
</file>

<file path=xl/ctrlProps/ctrlProp4.xml><?xml version="1.0" encoding="utf-8"?>
<formControlPr xmlns="http://schemas.microsoft.com/office/spreadsheetml/2009/9/main" objectType="CheckBox" checked="Checked" fmlaLink="$F$2" lockText="1"/>
</file>

<file path=xl/ctrlProps/ctrlProp5.xml><?xml version="1.0" encoding="utf-8"?>
<formControlPr xmlns="http://schemas.microsoft.com/office/spreadsheetml/2009/9/main" objectType="CheckBox" checked="Checked" fmlaLink="$H$2" lockText="1"/>
</file>

<file path=xl/ctrlProps/ctrlProp6.xml><?xml version="1.0" encoding="utf-8"?>
<formControlPr xmlns="http://schemas.microsoft.com/office/spreadsheetml/2009/9/main" objectType="CheckBox" checked="Checked" fmlaLink="$J$2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18</xdr:row>
      <xdr:rowOff>76200</xdr:rowOff>
    </xdr:from>
    <xdr:to>
      <xdr:col>15</xdr:col>
      <xdr:colOff>0</xdr:colOff>
      <xdr:row>43</xdr:row>
      <xdr:rowOff>66675</xdr:rowOff>
    </xdr:to>
    <xdr:graphicFrame macro="">
      <xdr:nvGraphicFramePr>
        <xdr:cNvPr id="12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42</xdr:row>
      <xdr:rowOff>0</xdr:rowOff>
    </xdr:from>
    <xdr:to>
      <xdr:col>14</xdr:col>
      <xdr:colOff>238125</xdr:colOff>
      <xdr:row>43</xdr:row>
      <xdr:rowOff>9525</xdr:rowOff>
    </xdr:to>
    <xdr:grpSp>
      <xdr:nvGrpSpPr>
        <xdr:cNvPr id="1232" name="Group 12"/>
        <xdr:cNvGrpSpPr>
          <a:grpSpLocks/>
        </xdr:cNvGrpSpPr>
      </xdr:nvGrpSpPr>
      <xdr:grpSpPr bwMode="auto">
        <a:xfrm>
          <a:off x="3190875" y="7677150"/>
          <a:ext cx="6896100" cy="190500"/>
          <a:chOff x="360" y="838"/>
          <a:chExt cx="571" cy="20"/>
        </a:xfrm>
      </xdr:grpSpPr>
      <xdr:sp macro="" textlink="">
        <xdr:nvSpPr>
          <xdr:cNvPr id="1237" name="Line 13"/>
          <xdr:cNvSpPr>
            <a:spLocks noChangeShapeType="1"/>
          </xdr:cNvSpPr>
        </xdr:nvSpPr>
        <xdr:spPr bwMode="auto">
          <a:xfrm>
            <a:off x="360" y="838"/>
            <a:ext cx="0" cy="19"/>
          </a:xfrm>
          <a:prstGeom prst="line">
            <a:avLst/>
          </a:prstGeom>
          <a:noFill/>
          <a:ln w="9525">
            <a:solidFill>
              <a:srgbClr val="FFFF00"/>
            </a:solidFill>
            <a:round/>
            <a:headEnd/>
            <a:tailEnd/>
          </a:ln>
        </xdr:spPr>
      </xdr:sp>
      <xdr:sp macro="" textlink="">
        <xdr:nvSpPr>
          <xdr:cNvPr id="1238" name="Line 14"/>
          <xdr:cNvSpPr>
            <a:spLocks noChangeShapeType="1"/>
          </xdr:cNvSpPr>
        </xdr:nvSpPr>
        <xdr:spPr bwMode="auto">
          <a:xfrm flipH="1">
            <a:off x="362" y="849"/>
            <a:ext cx="223" cy="0"/>
          </a:xfrm>
          <a:prstGeom prst="line">
            <a:avLst/>
          </a:prstGeom>
          <a:noFill/>
          <a:ln w="15875">
            <a:solidFill>
              <a:srgbClr val="FFFF00"/>
            </a:solidFill>
            <a:round/>
            <a:headEnd/>
            <a:tailEnd type="triangle" w="med" len="med"/>
          </a:ln>
        </xdr:spPr>
      </xdr:sp>
      <xdr:sp macro="" textlink="">
        <xdr:nvSpPr>
          <xdr:cNvPr id="1239" name="Line 15"/>
          <xdr:cNvSpPr>
            <a:spLocks noChangeShapeType="1"/>
          </xdr:cNvSpPr>
        </xdr:nvSpPr>
        <xdr:spPr bwMode="auto">
          <a:xfrm>
            <a:off x="931" y="839"/>
            <a:ext cx="0" cy="19"/>
          </a:xfrm>
          <a:prstGeom prst="line">
            <a:avLst/>
          </a:prstGeom>
          <a:noFill/>
          <a:ln w="9525">
            <a:solidFill>
              <a:srgbClr val="FFFF00"/>
            </a:solidFill>
            <a:round/>
            <a:headEnd/>
            <a:tailEnd/>
          </a:ln>
        </xdr:spPr>
      </xdr:sp>
      <xdr:sp macro="" textlink="">
        <xdr:nvSpPr>
          <xdr:cNvPr id="1240" name="Line 16"/>
          <xdr:cNvSpPr>
            <a:spLocks noChangeShapeType="1"/>
          </xdr:cNvSpPr>
        </xdr:nvSpPr>
        <xdr:spPr bwMode="auto">
          <a:xfrm>
            <a:off x="707" y="849"/>
            <a:ext cx="220" cy="0"/>
          </a:xfrm>
          <a:prstGeom prst="line">
            <a:avLst/>
          </a:prstGeom>
          <a:noFill/>
          <a:ln w="9525">
            <a:solidFill>
              <a:srgbClr val="FFFF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2</xdr:col>
      <xdr:colOff>209550</xdr:colOff>
      <xdr:row>54</xdr:row>
      <xdr:rowOff>85725</xdr:rowOff>
    </xdr:from>
    <xdr:to>
      <xdr:col>3</xdr:col>
      <xdr:colOff>342900</xdr:colOff>
      <xdr:row>56</xdr:row>
      <xdr:rowOff>104775</xdr:rowOff>
    </xdr:to>
    <xdr:sp macro="" textlink="">
      <xdr:nvSpPr>
        <xdr:cNvPr id="1233" name="Text Box 29"/>
        <xdr:cNvSpPr txBox="1">
          <a:spLocks noChangeArrowheads="1"/>
        </xdr:cNvSpPr>
      </xdr:nvSpPr>
      <xdr:spPr bwMode="auto">
        <a:xfrm>
          <a:off x="2295525" y="9934575"/>
          <a:ext cx="11715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32</xdr:row>
      <xdr:rowOff>104775</xdr:rowOff>
    </xdr:from>
    <xdr:to>
      <xdr:col>5</xdr:col>
      <xdr:colOff>47626</xdr:colOff>
      <xdr:row>36</xdr:row>
      <xdr:rowOff>123825</xdr:rowOff>
    </xdr:to>
    <xdr:sp macro="" textlink="">
      <xdr:nvSpPr>
        <xdr:cNvPr id="1186" name="TextBox 33"/>
        <xdr:cNvSpPr txBox="1">
          <a:spLocks noChangeArrowheads="1"/>
        </xdr:cNvSpPr>
      </xdr:nvSpPr>
      <xdr:spPr bwMode="auto">
        <a:xfrm>
          <a:off x="3267075" y="5972175"/>
          <a:ext cx="1095376" cy="7429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dist="23000" dir="5400000" rotWithShape="0">
            <a:srgbClr val="000000">
              <a:alpha val="34999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400" b="1" i="0" strike="noStrike" cap="none" spc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chemeClr val="accent1">
                  <a:satMod val="200000"/>
                  <a:tint val="3000"/>
                </a:schemeClr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  <a:latin typeface="Calibri"/>
            </a:rPr>
            <a:t>17th Batch are Here</a:t>
          </a:r>
        </a:p>
      </xdr:txBody>
    </xdr:sp>
    <xdr:clientData/>
  </xdr:twoCellAnchor>
  <xdr:twoCellAnchor>
    <xdr:from>
      <xdr:col>4</xdr:col>
      <xdr:colOff>476250</xdr:colOff>
      <xdr:row>28</xdr:row>
      <xdr:rowOff>95250</xdr:rowOff>
    </xdr:from>
    <xdr:to>
      <xdr:col>6</xdr:col>
      <xdr:colOff>103752</xdr:colOff>
      <xdr:row>32</xdr:row>
      <xdr:rowOff>98914</xdr:rowOff>
    </xdr:to>
    <xdr:sp macro="" textlink="">
      <xdr:nvSpPr>
        <xdr:cNvPr id="37" name="TextBox 36"/>
        <xdr:cNvSpPr txBox="1"/>
      </xdr:nvSpPr>
      <xdr:spPr>
        <a:xfrm>
          <a:off x="4210050" y="5238750"/>
          <a:ext cx="875277" cy="727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19th Batch are Here</a:t>
          </a:r>
          <a:endParaRPr lang="zh-CN" altLang="en-US" sz="14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  <a:latin typeface="+mn-lt"/>
            <a:ea typeface="+mn-ea"/>
            <a:cs typeface="+mn-cs"/>
          </a:endParaRPr>
        </a:p>
        <a:p>
          <a:endParaRPr lang="zh-CN" altLang="en-US" sz="11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295275</xdr:colOff>
      <xdr:row>27</xdr:row>
      <xdr:rowOff>19051</xdr:rowOff>
    </xdr:from>
    <xdr:to>
      <xdr:col>7</xdr:col>
      <xdr:colOff>609600</xdr:colOff>
      <xdr:row>30</xdr:row>
      <xdr:rowOff>123826</xdr:rowOff>
    </xdr:to>
    <xdr:sp macro="" textlink="">
      <xdr:nvSpPr>
        <xdr:cNvPr id="1190" name="TextBox 37"/>
        <xdr:cNvSpPr txBox="1">
          <a:spLocks noChangeArrowheads="1"/>
        </xdr:cNvSpPr>
      </xdr:nvSpPr>
      <xdr:spPr bwMode="auto">
        <a:xfrm>
          <a:off x="5276850" y="4981576"/>
          <a:ext cx="1000125" cy="647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dist="23000" dir="5400000" rotWithShape="0">
            <a:srgbClr val="000000">
              <a:alpha val="34999"/>
            </a:srgbClr>
          </a:outerShdw>
        </a:effectLst>
      </xdr:spPr>
      <xdr:txBody>
        <a:bodyPr vertOverflow="clip" wrap="square" lIns="91440" tIns="45720" rIns="91440" bIns="45720" anchor="t" upright="1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l" rtl="0">
            <a:defRPr sz="1000"/>
          </a:pPr>
          <a:r>
            <a:rPr lang="en-US" altLang="zh-CN" sz="1400" b="1" i="0" strike="noStrike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Calibri"/>
            </a:rPr>
            <a:t>20th Batch are Here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15</xdr:row>
          <xdr:rowOff>38100</xdr:rowOff>
        </xdr:from>
        <xdr:to>
          <xdr:col>12</xdr:col>
          <xdr:colOff>200025</xdr:colOff>
          <xdr:row>18</xdr:row>
          <xdr:rowOff>9525</xdr:rowOff>
        </xdr:to>
        <xdr:grpSp>
          <xdr:nvGrpSpPr>
            <xdr:cNvPr id="1149" name="Group 125"/>
            <xdr:cNvGrpSpPr>
              <a:grpSpLocks/>
            </xdr:cNvGrpSpPr>
          </xdr:nvGrpSpPr>
          <xdr:grpSpPr bwMode="auto">
            <a:xfrm>
              <a:off x="4381500" y="2828925"/>
              <a:ext cx="4448175" cy="514350"/>
              <a:chOff x="411" y="274"/>
              <a:chExt cx="422" cy="54"/>
            </a:xfrm>
          </xdr:grpSpPr>
          <xdr:sp macro="" textlink="">
            <xdr:nvSpPr>
              <xdr:cNvPr id="1050" name="Scroll Bar 26" hidden="1">
                <a:extLst>
                  <a:ext uri="{63B3BB69-23CF-44E3-9099-C40C66FF867C}">
                    <a14:compatExt spid="_x0000_s1050"/>
                  </a:ext>
                </a:extLst>
              </xdr:cNvPr>
              <xdr:cNvSpPr/>
            </xdr:nvSpPr>
            <xdr:spPr bwMode="auto">
              <a:xfrm>
                <a:off x="411" y="274"/>
                <a:ext cx="422" cy="16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1147" name="Scroll Bar 123" hidden="1">
                <a:extLst>
                  <a:ext uri="{63B3BB69-23CF-44E3-9099-C40C66FF867C}">
                    <a14:compatExt spid="_x0000_s1147"/>
                  </a:ext>
                </a:extLst>
              </xdr:cNvPr>
              <xdr:cNvSpPr/>
            </xdr:nvSpPr>
            <xdr:spPr bwMode="auto">
              <a:xfrm>
                <a:off x="411" y="293"/>
                <a:ext cx="422" cy="16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  <xdr:sp macro="" textlink="">
            <xdr:nvSpPr>
              <xdr:cNvPr id="1148" name="Scroll Bar 124" hidden="1">
                <a:extLst>
                  <a:ext uri="{63B3BB69-23CF-44E3-9099-C40C66FF867C}">
                    <a14:compatExt spid="_x0000_s1148"/>
                  </a:ext>
                </a:extLst>
              </xdr:cNvPr>
              <xdr:cNvSpPr/>
            </xdr:nvSpPr>
            <xdr:spPr bwMode="auto">
              <a:xfrm>
                <a:off x="411" y="312"/>
                <a:ext cx="422" cy="16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666750</xdr:colOff>
          <xdr:row>20</xdr:row>
          <xdr:rowOff>57150</xdr:rowOff>
        </xdr:from>
        <xdr:to>
          <xdr:col>2</xdr:col>
          <xdr:colOff>914400</xdr:colOff>
          <xdr:row>24</xdr:row>
          <xdr:rowOff>114300</xdr:rowOff>
        </xdr:to>
        <xdr:grpSp>
          <xdr:nvGrpSpPr>
            <xdr:cNvPr id="1200" name="Group 176"/>
            <xdr:cNvGrpSpPr>
              <a:grpSpLocks/>
            </xdr:cNvGrpSpPr>
          </xdr:nvGrpSpPr>
          <xdr:grpSpPr bwMode="auto">
            <a:xfrm>
              <a:off x="1866900" y="3752850"/>
              <a:ext cx="1133475" cy="781050"/>
              <a:chOff x="159" y="389"/>
              <a:chExt cx="74" cy="82"/>
            </a:xfrm>
          </xdr:grpSpPr>
          <xdr:sp macro="" textlink="">
            <xdr:nvSpPr>
              <xdr:cNvPr id="1153" name="Check Box 129" hidden="1">
                <a:extLst>
                  <a:ext uri="{63B3BB69-23CF-44E3-9099-C40C66FF867C}">
                    <a14:compatExt spid="_x0000_s1153"/>
                  </a:ext>
                </a:extLst>
              </xdr:cNvPr>
              <xdr:cNvSpPr/>
            </xdr:nvSpPr>
            <xdr:spPr bwMode="auto">
              <a:xfrm>
                <a:off x="160" y="389"/>
                <a:ext cx="73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进度条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Tahoma"/>
                    <a:ea typeface="宋体"/>
                    <a:cs typeface="Tahoma"/>
                  </a:rPr>
                  <a:t>1</a:t>
                </a:r>
                <a:endPara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endParaRPr>
              </a:p>
            </xdr:txBody>
          </xdr:sp>
          <xdr:sp macro="" textlink="">
            <xdr:nvSpPr>
              <xdr:cNvPr id="1154" name="Check Box 130" hidden="1">
                <a:extLst>
                  <a:ext uri="{63B3BB69-23CF-44E3-9099-C40C66FF867C}">
                    <a14:compatExt spid="_x0000_s1154"/>
                  </a:ext>
                </a:extLst>
              </xdr:cNvPr>
              <xdr:cNvSpPr/>
            </xdr:nvSpPr>
            <xdr:spPr bwMode="auto">
              <a:xfrm>
                <a:off x="159" y="418"/>
                <a:ext cx="65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进度条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Tahoma"/>
                    <a:ea typeface="宋体"/>
                    <a:cs typeface="Tahoma"/>
                  </a:rPr>
                  <a:t>2</a:t>
                </a:r>
                <a:endPara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endParaRPr>
              </a:p>
            </xdr:txBody>
          </xdr:sp>
          <xdr:sp macro="" textlink="">
            <xdr:nvSpPr>
              <xdr:cNvPr id="1155" name="Check Box 131" hidden="1">
                <a:extLst>
                  <a:ext uri="{63B3BB69-23CF-44E3-9099-C40C66FF867C}">
                    <a14:compatExt spid="_x0000_s1155"/>
                  </a:ext>
                </a:extLst>
              </xdr:cNvPr>
              <xdr:cNvSpPr/>
            </xdr:nvSpPr>
            <xdr:spPr bwMode="auto">
              <a:xfrm>
                <a:off x="159" y="448"/>
                <a:ext cx="64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进度条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Tahoma"/>
                    <a:ea typeface="宋体"/>
                    <a:cs typeface="Tahoma"/>
                  </a:rPr>
                  <a:t>3</a:t>
                </a:r>
                <a:endPara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endParaRP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F81BD"/>
          </a:solidFill>
          <a:prstDash val="solid"/>
          <a:round/>
          <a:headEnd type="none" w="med" len="med"/>
          <a:tailEnd type="arrow" w="med" len="med"/>
        </a:ln>
        <a:effectLst>
          <a:outerShdw dist="20000" dir="5400000" rotWithShape="0">
            <a:srgbClr val="000000">
              <a:alpha val="37999"/>
            </a:srgbClr>
          </a:outerShdw>
        </a:effec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F81BD"/>
          </a:solidFill>
          <a:prstDash val="solid"/>
          <a:round/>
          <a:headEnd type="none" w="med" len="med"/>
          <a:tailEnd type="arrow" w="med" len="med"/>
        </a:ln>
        <a:effectLst>
          <a:outerShdw dist="20000" dir="5400000" rotWithShape="0">
            <a:srgbClr val="000000">
              <a:alpha val="37999"/>
            </a:srgbClr>
          </a:outerShdw>
        </a:effectLst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13"/>
  </sheetPr>
  <dimension ref="A1:O85"/>
  <sheetViews>
    <sheetView showGridLines="0" tabSelected="1" topLeftCell="B1" zoomScaleNormal="100" workbookViewId="0">
      <selection activeCell="B1" sqref="A1:P45"/>
    </sheetView>
  </sheetViews>
  <sheetFormatPr defaultColWidth="0" defaultRowHeight="14.25" zeroHeight="1" x14ac:dyDescent="0.2"/>
  <cols>
    <col min="1" max="1" width="18" style="1" customWidth="1"/>
    <col min="2" max="2" width="13.28515625" style="1" customWidth="1"/>
    <col min="3" max="3" width="15.5703125" style="1" customWidth="1"/>
    <col min="4" max="4" width="9.140625" style="1" customWidth="1"/>
    <col min="5" max="5" width="8.7109375" style="12" customWidth="1"/>
    <col min="6" max="6" width="10" style="12" customWidth="1"/>
    <col min="7" max="7" width="10.28515625" style="12" customWidth="1"/>
    <col min="8" max="8" width="10.140625" style="12" customWidth="1"/>
    <col min="9" max="10" width="8" style="12" customWidth="1"/>
    <col min="11" max="11" width="9.140625" style="12" customWidth="1"/>
    <col min="12" max="26" width="9.140625" style="2" customWidth="1"/>
    <col min="27" max="16384" width="0" style="2" hidden="1"/>
  </cols>
  <sheetData>
    <row r="1" spans="1:15" ht="15" thickBot="1" x14ac:dyDescent="0.25">
      <c r="E1" s="24" t="s">
        <v>5</v>
      </c>
      <c r="F1" s="24"/>
      <c r="G1" s="24" t="s">
        <v>7</v>
      </c>
      <c r="H1" s="24"/>
      <c r="I1" s="24" t="s">
        <v>9</v>
      </c>
      <c r="J1" s="24"/>
      <c r="L1" s="3"/>
      <c r="M1" s="3"/>
    </row>
    <row r="2" spans="1:15" ht="18.75" thickTop="1" x14ac:dyDescent="0.2">
      <c r="A2" s="21" t="s">
        <v>0</v>
      </c>
      <c r="B2" s="22"/>
      <c r="C2" s="23"/>
      <c r="E2" s="17">
        <v>76</v>
      </c>
      <c r="F2" s="18" t="b">
        <v>1</v>
      </c>
      <c r="G2" s="18">
        <v>46</v>
      </c>
      <c r="H2" s="18" t="b">
        <v>1</v>
      </c>
      <c r="I2" s="18">
        <v>28</v>
      </c>
      <c r="J2" s="18" t="b">
        <v>1</v>
      </c>
      <c r="L2" s="4"/>
      <c r="M2" s="4"/>
      <c r="N2" s="1"/>
      <c r="O2" s="1"/>
    </row>
    <row r="3" spans="1:15" x14ac:dyDescent="0.2">
      <c r="A3" s="5" t="s">
        <v>1</v>
      </c>
      <c r="B3" s="5" t="s">
        <v>2</v>
      </c>
      <c r="C3" s="5" t="s">
        <v>3</v>
      </c>
      <c r="E3" s="24" t="s">
        <v>23</v>
      </c>
      <c r="F3" s="24"/>
      <c r="G3" s="24" t="s">
        <v>24</v>
      </c>
      <c r="H3" s="24"/>
      <c r="I3" s="24" t="s">
        <v>25</v>
      </c>
      <c r="J3" s="24"/>
      <c r="L3" s="4"/>
      <c r="M3" s="4"/>
      <c r="N3" s="1"/>
      <c r="O3" s="1"/>
    </row>
    <row r="4" spans="1:15" x14ac:dyDescent="0.2">
      <c r="A4" s="6" t="s">
        <v>4</v>
      </c>
      <c r="B4" s="7">
        <v>43831</v>
      </c>
      <c r="C4" s="8">
        <v>7</v>
      </c>
      <c r="E4" s="19">
        <f>IF(F2,IF(F14&gt;=$B$7,0.3+(F14-F4)/14,AAA+1),NA())</f>
        <v>1.3857142857140778</v>
      </c>
      <c r="F4" s="19">
        <f>IF(F2,$B$4,NA())</f>
        <v>43831</v>
      </c>
      <c r="G4" s="20">
        <f>IF(H2,IF(H14&gt;=$B$7,0.3+(H14-H4)/14,BBB+0.9),NA())</f>
        <v>3.9</v>
      </c>
      <c r="H4" s="19">
        <f>IF(H2,$B$4,NA())</f>
        <v>43831</v>
      </c>
      <c r="I4" s="19">
        <f>IF(J2,IF(J14&gt;=$B$7,0.3+(J14-J4)/14,CCC+1),NA())</f>
        <v>3</v>
      </c>
      <c r="J4" s="19">
        <f>IF(J2,$B$4,NA())</f>
        <v>43831</v>
      </c>
      <c r="K4" s="19"/>
      <c r="L4" s="4"/>
      <c r="M4" s="4"/>
      <c r="N4" s="1"/>
      <c r="O4" s="1"/>
    </row>
    <row r="5" spans="1:15" x14ac:dyDescent="0.2">
      <c r="A5" s="9" t="s">
        <v>10</v>
      </c>
      <c r="B5" s="7">
        <f>$B$4+SUM($C$4:C4)</f>
        <v>43838</v>
      </c>
      <c r="C5" s="8">
        <v>2</v>
      </c>
      <c r="E5" s="19">
        <f>(E9-(AND(F14&gt;=$B$7,F14&lt;$B$8-2)/2.2+1.6)*((F14-F4)/14))+0</f>
        <v>1.9557142857145142</v>
      </c>
      <c r="F5" s="19">
        <f>(IF(F14&gt;=$B$7,F9-3.45*((F14-F4)/14),NA()))+0</f>
        <v>43834.854285714282</v>
      </c>
      <c r="G5" s="19">
        <f>(G9-(AND(H14&gt;=$B$7,H14&lt;$B$8-2)/2.2+1.6)*((H14-H4)/14))+0</f>
        <v>2.8485714285717609</v>
      </c>
      <c r="H5" s="19" t="e">
        <f>(IF(H14&gt;=$B$7,H9-3.45*((H14-H4)/14),NA()))+0</f>
        <v>#N/A</v>
      </c>
      <c r="I5" s="19" t="e">
        <f>(I9-(AND(J14&gt;=$B$7,J14&lt;$B$8-2)/2.2+1.6)*((J14-J4)/14))+0</f>
        <v>#N/A</v>
      </c>
      <c r="J5" s="19" t="e">
        <f>(IF(J14&gt;=$B$7,J9-3.45*((J14-J4)/14),NA()))+0</f>
        <v>#N/A</v>
      </c>
      <c r="K5" s="19"/>
    </row>
    <row r="6" spans="1:15" x14ac:dyDescent="0.2">
      <c r="A6" s="9" t="s">
        <v>11</v>
      </c>
      <c r="B6" s="7">
        <f>$B$4+SUM($C$4:C5)</f>
        <v>43840</v>
      </c>
      <c r="C6" s="8">
        <v>2</v>
      </c>
      <c r="E6" s="19">
        <f>(E9-(AND(F14&gt;=$B$7,F14&lt;$B$8-2)/2.5+1.35)*((F14-F4)/14))</f>
        <v>2.2271428571430336</v>
      </c>
      <c r="F6" s="19">
        <f>(IF(F14&gt;=$B$7,F9-2*((F14-F4)/14),NA()))+0</f>
        <v>43836.428571428572</v>
      </c>
      <c r="G6" s="19">
        <f>(G9-(AND(H14&gt;=$B$7,H14&lt;$B$8-2)/2.5+1.35)*((H14-H4)/14))+0</f>
        <v>3.0128571428574231</v>
      </c>
      <c r="H6" s="19" t="e">
        <f>(IF(H14&gt;=$B$7,H9-2*((H14-H4)/14),NA()))+0</f>
        <v>#N/A</v>
      </c>
      <c r="I6" s="19" t="e">
        <f>(I9-(AND(J14&gt;=$B$7,J14&lt;$B$8-2)/2.5+1.35)*((J14-J4)/14))+0</f>
        <v>#N/A</v>
      </c>
      <c r="J6" s="19" t="e">
        <f>(IF(J14&gt;=$B$7,J9-2*((J14-J4)/14),NA()))+0</f>
        <v>#N/A</v>
      </c>
      <c r="K6" s="19"/>
    </row>
    <row r="7" spans="1:15" ht="15" customHeight="1" x14ac:dyDescent="0.2">
      <c r="A7" s="9" t="s">
        <v>13</v>
      </c>
      <c r="B7" s="7">
        <f>$B$4+SUM($C$4:C6)</f>
        <v>43842</v>
      </c>
      <c r="C7" s="8">
        <v>4</v>
      </c>
      <c r="E7" s="19">
        <f>(E9-(AND(F14&gt;=$B$7,F14&lt;$B$8-2)/4+1.1)*((F14-F4)/14))</f>
        <v>2.498571428571553</v>
      </c>
      <c r="F7" s="19">
        <f>(IF(F14&gt;=$B$7,F9-1.1*((F14-F4)/14),NA()))+0</f>
        <v>43837.405714285713</v>
      </c>
      <c r="G7" s="19">
        <f>(G9-(AND(H14&gt;=$B$7,H14&lt;$B$8-2)/4+1.1)*((H14-H4)/14))+0</f>
        <v>3.1771428571430858</v>
      </c>
      <c r="H7" s="19" t="e">
        <f>(IF(H14&gt;=$B$7,H9-1.1*((H14-H4)/14),NA()))+0</f>
        <v>#N/A</v>
      </c>
      <c r="I7" s="19" t="e">
        <f>(I9-(AND(J14&gt;=$B$7,J14&lt;$B$8-2)/4+1.1)*((J14-J4)/14))+0</f>
        <v>#N/A</v>
      </c>
      <c r="J7" s="19" t="e">
        <f>(IF(J14&gt;=$B$7,J9-1.1*((J14-J4)/14),NA()))+0</f>
        <v>#N/A</v>
      </c>
      <c r="K7" s="19"/>
    </row>
    <row r="8" spans="1:15" x14ac:dyDescent="0.2">
      <c r="A8" s="9" t="s">
        <v>14</v>
      </c>
      <c r="B8" s="7">
        <f>$B$4+SUM($C$4:C7)</f>
        <v>43846</v>
      </c>
      <c r="C8" s="8">
        <v>4</v>
      </c>
      <c r="E8" s="19">
        <f>(E9-0.6*((F14-F4)/14))+0</f>
        <v>3.0414285714285922</v>
      </c>
      <c r="F8" s="19">
        <f>(IF(F14&gt;=$B$7,F9-0.3*((F14-F4)/14),NA()))+0</f>
        <v>43838.274285714288</v>
      </c>
      <c r="G8" s="19">
        <f>(G9-0.6*((H14-H4)/14))+0</f>
        <v>3.5057142857144106</v>
      </c>
      <c r="H8" s="19" t="e">
        <f>(IF(H14&gt;=$B$7,H9-0.3*((H14-H4)/14),NA()))+0</f>
        <v>#N/A</v>
      </c>
      <c r="I8" s="19" t="e">
        <f>(I9-0.6*((J14-J4)/14))+0</f>
        <v>#N/A</v>
      </c>
      <c r="J8" s="19" t="e">
        <f>(IF(J14&gt;=$B$7,J9-0.3*((J14-J4)/14),NA()))+0</f>
        <v>#N/A</v>
      </c>
      <c r="K8" s="19"/>
    </row>
    <row r="9" spans="1:15" x14ac:dyDescent="0.2">
      <c r="A9" s="9" t="s">
        <v>15</v>
      </c>
      <c r="B9" s="7">
        <f>$B$4+SUM($C$4:C8)</f>
        <v>43850</v>
      </c>
      <c r="C9" s="8">
        <v>4</v>
      </c>
      <c r="E9" s="19">
        <f>(IF(F14&gt;=$B$6,(E14-E4)/2+E4,NA()))</f>
        <v>3.6928571428570387</v>
      </c>
      <c r="F9" s="19">
        <f>(IF(F14&gt;=$B$7,(F4+F14)/2,NA()))+0</f>
        <v>43838.6</v>
      </c>
      <c r="G9" s="19">
        <f>(IF(H14&gt;=$B$6,(G14-G4)/2+G4,NA()))+0</f>
        <v>3.9</v>
      </c>
      <c r="H9" s="19" t="e">
        <f>(IF(H14&gt;=$B$7,(H4+H14)/2,NA()))+0</f>
        <v>#N/A</v>
      </c>
      <c r="I9" s="19" t="e">
        <f>(IF(J14&gt;=$B$6,(I14-I4)/2+I4,NA()))+0</f>
        <v>#N/A</v>
      </c>
      <c r="J9" s="19" t="e">
        <f>(IF(J14&gt;=$B$7,(J4+J14)/2,NA()))+0</f>
        <v>#N/A</v>
      </c>
      <c r="K9" s="19"/>
    </row>
    <row r="10" spans="1:15" x14ac:dyDescent="0.2">
      <c r="A10" s="9" t="s">
        <v>16</v>
      </c>
      <c r="B10" s="7">
        <f>$B$4+SUM($C$4:C9)</f>
        <v>43854</v>
      </c>
      <c r="C10" s="8">
        <v>3</v>
      </c>
      <c r="E10" s="19">
        <f>(E9+0.6*((F14-F4)/14))</f>
        <v>4.3442857142854852</v>
      </c>
      <c r="F10" s="19">
        <f>(IF(F14&gt;=$B$7,F9+0.3*((F14-F4)/14),NA()))+0</f>
        <v>43838.92571428571</v>
      </c>
      <c r="G10" s="19">
        <f>(G9+0.6*((H14-H4)/14))+0</f>
        <v>4.2942857142855893</v>
      </c>
      <c r="H10" s="19" t="e">
        <f>(IF(H14&gt;=$B$7,H9+0.3*((H14-H4)/14),NA()))+0</f>
        <v>#N/A</v>
      </c>
      <c r="I10" s="19" t="e">
        <f>(I9+0.6*((J14-J4)/14))+0</f>
        <v>#N/A</v>
      </c>
      <c r="J10" s="19" t="e">
        <f>(IF(J14&gt;=$B$7,J9+0.3*((J14-J4)/14),NA()))+0</f>
        <v>#N/A</v>
      </c>
      <c r="K10" s="19"/>
    </row>
    <row r="11" spans="1:15" x14ac:dyDescent="0.2">
      <c r="A11" s="9" t="s">
        <v>17</v>
      </c>
      <c r="B11" s="7">
        <f>$B$4+SUM($C$4:C10)</f>
        <v>43857</v>
      </c>
      <c r="C11" s="8">
        <v>3</v>
      </c>
      <c r="E11" s="19">
        <f>(E9+(AND(F14&gt;=$B$7,F14&lt;$B$8-2)/4+1.1)*((F14-F4)/14))</f>
        <v>4.8871428571425248</v>
      </c>
      <c r="F11" s="19">
        <f>(IF(F14&gt;=$B$7,F9+1.1*((F14-F4)/14),NA()))+0</f>
        <v>43839.794285714284</v>
      </c>
      <c r="G11" s="19">
        <f>(G9+(AND(H14&gt;=$B$7,H14&lt;$B$8-2)/4+1.1)*((H14-H4)/14))+0</f>
        <v>4.6228571428569145</v>
      </c>
      <c r="H11" s="19" t="e">
        <f>(IF(H14&gt;=$B$7,H9+1.1*((H14-H4)/14),NA()))+0</f>
        <v>#N/A</v>
      </c>
      <c r="I11" s="19" t="e">
        <f>(I9+(AND(J14&gt;=$B$7,J14&lt;$B$8-2)/4+1.1)*((J14-J4)/14))+0</f>
        <v>#N/A</v>
      </c>
      <c r="J11" s="19" t="e">
        <f>(IF(J14&gt;=$B$7,J9+1.1*((J14-J4)/14),NA()))+0</f>
        <v>#N/A</v>
      </c>
      <c r="K11" s="19"/>
    </row>
    <row r="12" spans="1:15" x14ac:dyDescent="0.2">
      <c r="A12" s="9" t="s">
        <v>18</v>
      </c>
      <c r="B12" s="7">
        <f>$B$4+SUM($C$4:C11)</f>
        <v>43860</v>
      </c>
      <c r="C12" s="8">
        <v>2</v>
      </c>
      <c r="E12" s="19">
        <f>(E9+(AND(F14&gt;=$B$7,F14&lt;$B$8-2)/2.5+1.35)*((F14-F4)/14))</f>
        <v>5.1585714285710438</v>
      </c>
      <c r="F12" s="19">
        <f>(IF(F14&gt;=$B$7,F9+2*((F14-F4)/14),NA()))+0</f>
        <v>43840.771428571425</v>
      </c>
      <c r="G12" s="19">
        <f>(G9+(AND(H14&gt;=$B$7,H14&lt;$B$8-2)/2.5+1.35)*((H14-H4)/14))+0</f>
        <v>4.7871428571425767</v>
      </c>
      <c r="H12" s="19" t="e">
        <f>(IF(H14&gt;=$B$7,H9+2*((H14-H4)/14),NA()))+0</f>
        <v>#N/A</v>
      </c>
      <c r="I12" s="19" t="e">
        <f>(I9+(AND(J14&gt;=$B$7,J14&lt;$B$8-2)/2.5+1.35)*((J14-J4)/14))+0</f>
        <v>#N/A</v>
      </c>
      <c r="J12" s="19" t="e">
        <f>(IF(J14&gt;=$B$7,J9+2*((J14-J4)/14),NA()))+0</f>
        <v>#N/A</v>
      </c>
      <c r="K12" s="19"/>
    </row>
    <row r="13" spans="1:15" x14ac:dyDescent="0.2">
      <c r="A13" s="9" t="s">
        <v>19</v>
      </c>
      <c r="B13" s="7">
        <f>$B$4+SUM($C$4:C12)</f>
        <v>43862</v>
      </c>
      <c r="C13" s="8">
        <v>3</v>
      </c>
      <c r="E13" s="19">
        <f>(E9+(AND(F14&gt;=$B$7,F14&lt;$B$8-2)/2.2+1.6)*((F14-F4)/14))</f>
        <v>5.4299999999995627</v>
      </c>
      <c r="F13" s="19">
        <f>(IF(F14&gt;=$B$7,F9+3.45*((F14-F4)/14),NA()))+0</f>
        <v>43842.345714285715</v>
      </c>
      <c r="G13" s="19">
        <f>(G9+(AND(H14&gt;=$B$7,H14&lt;$B$8-2)/2.2+1.6)*((H14-H4)/14))+0</f>
        <v>4.9514285714282389</v>
      </c>
      <c r="H13" s="19" t="e">
        <f>(IF(H14&gt;=$B$7,H9+3.45*((H14-H4)/14),NA()))+0</f>
        <v>#N/A</v>
      </c>
      <c r="I13" s="19" t="e">
        <f>(I9+(AND(J14&gt;=$B$7,J14&lt;$B$8-2)/2.2+1.6)*((J14-J4)/14))+0</f>
        <v>#N/A</v>
      </c>
      <c r="J13" s="19" t="e">
        <f>(IF(J14&gt;=$B$7,J9+3.45*((J14-J4)/14),NA()))+0</f>
        <v>#N/A</v>
      </c>
      <c r="K13" s="19"/>
    </row>
    <row r="14" spans="1:15" x14ac:dyDescent="0.2">
      <c r="A14" s="9" t="s">
        <v>20</v>
      </c>
      <c r="B14" s="7">
        <f>$B$4+SUM($C$4:C13)</f>
        <v>43865</v>
      </c>
      <c r="C14" s="8">
        <v>3</v>
      </c>
      <c r="E14" s="19">
        <f>IF(F2,AAA+1,NA())</f>
        <v>6</v>
      </c>
      <c r="F14" s="19">
        <f>IF(F2,AA,NA())</f>
        <v>43846.2</v>
      </c>
      <c r="G14" s="19">
        <f>IF(H2,BBB+0.9,NA())</f>
        <v>3.9</v>
      </c>
      <c r="H14" s="19">
        <f>IF(H2,BB,NA())</f>
        <v>43840.2</v>
      </c>
      <c r="I14" s="19">
        <f>IF(J2,CCC+1,NA())</f>
        <v>3</v>
      </c>
      <c r="J14" s="19">
        <f>IF(J2,CC,NA())</f>
        <v>43836.6</v>
      </c>
      <c r="K14" s="19"/>
    </row>
    <row r="15" spans="1:15" x14ac:dyDescent="0.2">
      <c r="A15" s="9" t="s">
        <v>21</v>
      </c>
      <c r="B15" s="7">
        <f>$B$4+SUM($C$4:C14)</f>
        <v>43868</v>
      </c>
      <c r="C15" s="8">
        <v>1</v>
      </c>
      <c r="E15" s="19">
        <f>(E14-0.06)</f>
        <v>5.94</v>
      </c>
      <c r="F15" s="19">
        <f>(F14-0.2)</f>
        <v>43846</v>
      </c>
      <c r="G15" s="19">
        <f>(G14-0.06)+0</f>
        <v>3.84</v>
      </c>
      <c r="H15" s="19">
        <f>(H14-0.3)+0</f>
        <v>43839.899999999994</v>
      </c>
      <c r="I15" s="19">
        <f>(I14-0.06)+0</f>
        <v>2.94</v>
      </c>
      <c r="J15" s="19">
        <f>(J14-0.3)+0</f>
        <v>43836.299999999996</v>
      </c>
      <c r="K15" s="19"/>
    </row>
    <row r="16" spans="1:15" x14ac:dyDescent="0.2">
      <c r="A16" s="9" t="s">
        <v>22</v>
      </c>
      <c r="B16" s="7">
        <f>$B$4+SUM($C$4:C15)</f>
        <v>43869</v>
      </c>
      <c r="C16" s="8">
        <v>1</v>
      </c>
      <c r="E16" s="13" t="s">
        <v>12</v>
      </c>
    </row>
    <row r="17" spans="1:5" x14ac:dyDescent="0.2">
      <c r="E17" s="14" t="s">
        <v>6</v>
      </c>
    </row>
    <row r="18" spans="1:5" x14ac:dyDescent="0.2">
      <c r="B18" s="25">
        <f>B10</f>
        <v>43854</v>
      </c>
      <c r="E18" s="15" t="s">
        <v>8</v>
      </c>
    </row>
    <row r="19" spans="1:5" x14ac:dyDescent="0.2"/>
    <row r="20" spans="1:5" x14ac:dyDescent="0.2">
      <c r="A20" s="10"/>
    </row>
    <row r="21" spans="1:5" x14ac:dyDescent="0.2"/>
    <row r="22" spans="1:5" x14ac:dyDescent="0.2"/>
    <row r="23" spans="1:5" x14ac:dyDescent="0.2"/>
    <row r="24" spans="1:5" x14ac:dyDescent="0.2"/>
    <row r="25" spans="1:5" x14ac:dyDescent="0.2"/>
    <row r="26" spans="1:5" x14ac:dyDescent="0.2"/>
    <row r="27" spans="1:5" x14ac:dyDescent="0.2"/>
    <row r="28" spans="1:5" x14ac:dyDescent="0.2"/>
    <row r="29" spans="1:5" x14ac:dyDescent="0.2"/>
    <row r="30" spans="1:5" x14ac:dyDescent="0.2"/>
    <row r="31" spans="1:5" x14ac:dyDescent="0.2"/>
    <row r="32" spans="1:5" x14ac:dyDescent="0.2"/>
    <row r="33" spans="4:5" x14ac:dyDescent="0.2"/>
    <row r="34" spans="4:5" x14ac:dyDescent="0.2"/>
    <row r="35" spans="4:5" x14ac:dyDescent="0.2"/>
    <row r="36" spans="4:5" x14ac:dyDescent="0.2">
      <c r="D36" s="10"/>
      <c r="E36" s="16"/>
    </row>
    <row r="37" spans="4:5" x14ac:dyDescent="0.2"/>
    <row r="38" spans="4:5" x14ac:dyDescent="0.2"/>
    <row r="39" spans="4:5" x14ac:dyDescent="0.2"/>
    <row r="40" spans="4:5" x14ac:dyDescent="0.2"/>
    <row r="41" spans="4:5" x14ac:dyDescent="0.2"/>
    <row r="42" spans="4:5" x14ac:dyDescent="0.2"/>
    <row r="43" spans="4:5" x14ac:dyDescent="0.2"/>
    <row r="44" spans="4:5" x14ac:dyDescent="0.2"/>
    <row r="45" spans="4:5" x14ac:dyDescent="0.2"/>
    <row r="46" spans="4:5" x14ac:dyDescent="0.2"/>
    <row r="47" spans="4:5" x14ac:dyDescent="0.2"/>
    <row r="48" spans="4:5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hidden="1" x14ac:dyDescent="0.2"/>
    <row r="63" hidden="1" x14ac:dyDescent="0.2"/>
    <row r="64" hidden="1" x14ac:dyDescent="0.2"/>
    <row r="65" spans="14:14" hidden="1" x14ac:dyDescent="0.2"/>
    <row r="66" spans="14:14" hidden="1" x14ac:dyDescent="0.2"/>
    <row r="67" spans="14:14" hidden="1" x14ac:dyDescent="0.2"/>
    <row r="68" spans="14:14" hidden="1" x14ac:dyDescent="0.2"/>
    <row r="69" spans="14:14" hidden="1" x14ac:dyDescent="0.2"/>
    <row r="70" spans="14:14" hidden="1" x14ac:dyDescent="0.2"/>
    <row r="71" spans="14:14" hidden="1" x14ac:dyDescent="0.2"/>
    <row r="72" spans="14:14" hidden="1" x14ac:dyDescent="0.2"/>
    <row r="73" spans="14:14" hidden="1" x14ac:dyDescent="0.2"/>
    <row r="74" spans="14:14" hidden="1" x14ac:dyDescent="0.2"/>
    <row r="75" spans="14:14" hidden="1" x14ac:dyDescent="0.2"/>
    <row r="76" spans="14:14" hidden="1" x14ac:dyDescent="0.2"/>
    <row r="77" spans="14:14" hidden="1" x14ac:dyDescent="0.2"/>
    <row r="78" spans="14:14" hidden="1" x14ac:dyDescent="0.2"/>
    <row r="79" spans="14:14" hidden="1" x14ac:dyDescent="0.2">
      <c r="N79" s="11"/>
    </row>
    <row r="80" spans="14:14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</sheetData>
  <mergeCells count="7">
    <mergeCell ref="A2:C2"/>
    <mergeCell ref="E1:F1"/>
    <mergeCell ref="G1:H1"/>
    <mergeCell ref="I1:J1"/>
    <mergeCell ref="E3:F3"/>
    <mergeCell ref="G3:H3"/>
    <mergeCell ref="I3:J3"/>
  </mergeCells>
  <phoneticPr fontId="2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0" r:id="rId4" name="Scroll Bar 26">
              <controlPr defaultSize="0" autoPict="0">
                <anchor moveWithCells="1" sizeWithCells="1">
                  <from>
                    <xdr:col>5</xdr:col>
                    <xdr:colOff>66675</xdr:colOff>
                    <xdr:row>15</xdr:row>
                    <xdr:rowOff>38100</xdr:rowOff>
                  </from>
                  <to>
                    <xdr:col>12</xdr:col>
                    <xdr:colOff>200025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" name="Scroll Bar 123">
              <controlPr defaultSize="0" autoPict="0">
                <anchor moveWithCells="1" sizeWithCells="1">
                  <from>
                    <xdr:col>5</xdr:col>
                    <xdr:colOff>66675</xdr:colOff>
                    <xdr:row>16</xdr:row>
                    <xdr:rowOff>38100</xdr:rowOff>
                  </from>
                  <to>
                    <xdr:col>12</xdr:col>
                    <xdr:colOff>200025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6" name="Scroll Bar 124">
              <controlPr defaultSize="0" autoPict="0">
                <anchor moveWithCells="1" sizeWithCells="1">
                  <from>
                    <xdr:col>5</xdr:col>
                    <xdr:colOff>66675</xdr:colOff>
                    <xdr:row>17</xdr:row>
                    <xdr:rowOff>38100</xdr:rowOff>
                  </from>
                  <to>
                    <xdr:col>12</xdr:col>
                    <xdr:colOff>200025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" name="Check Box 129">
              <controlPr defaultSize="0" autoFill="0" autoLine="0" autoPict="0">
                <anchor moveWithCells="1" sizeWithCells="1">
                  <from>
                    <xdr:col>1</xdr:col>
                    <xdr:colOff>685800</xdr:colOff>
                    <xdr:row>20</xdr:row>
                    <xdr:rowOff>57150</xdr:rowOff>
                  </from>
                  <to>
                    <xdr:col>2</xdr:col>
                    <xdr:colOff>914400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" name="Check Box 130">
              <controlPr defaultSize="0" autoFill="0" autoLine="0" autoPict="0">
                <anchor moveWithCells="1" sizeWithCells="1">
                  <from>
                    <xdr:col>1</xdr:col>
                    <xdr:colOff>666750</xdr:colOff>
                    <xdr:row>21</xdr:row>
                    <xdr:rowOff>152400</xdr:rowOff>
                  </from>
                  <to>
                    <xdr:col>2</xdr:col>
                    <xdr:colOff>781050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" name="Check Box 131">
              <controlPr defaultSize="0" autoFill="0" autoLine="0" autoPict="0">
                <anchor moveWithCells="1" sizeWithCells="1">
                  <from>
                    <xdr:col>1</xdr:col>
                    <xdr:colOff>666750</xdr:colOff>
                    <xdr:row>23</xdr:row>
                    <xdr:rowOff>76200</xdr:rowOff>
                  </from>
                  <to>
                    <xdr:col>2</xdr:col>
                    <xdr:colOff>762000</xdr:colOff>
                    <xdr:row>24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培训进度latest</vt:lpstr>
    </vt:vector>
  </TitlesOfParts>
  <Company> seagate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361988</dc:creator>
  <cp:lastModifiedBy>Auser</cp:lastModifiedBy>
  <dcterms:created xsi:type="dcterms:W3CDTF">2008-04-22T02:53:18Z</dcterms:created>
  <dcterms:modified xsi:type="dcterms:W3CDTF">2020-03-14T13:20:02Z</dcterms:modified>
</cp:coreProperties>
</file>