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培训进度latest" sheetId="1" r:id="rId1"/>
  </sheets>
  <definedNames>
    <definedName name="AA">IF(培训进度latest!$F$2,培训进度latest!$E$2/5+培训进度latest!$B$4,0)</definedName>
    <definedName name="AAA">MAX(2,LOOKUP(培训进度latest!$E$2/5+培训进度latest!$B$4,培训进度latest!$B$4:$B$16,ROW(培训进度latest!$C$4:$C$16)-3))</definedName>
    <definedName name="BB">IF(培训进度latest!$H$2,培训进度latest!$G$2/5+培训进度latest!$B$4,0)</definedName>
    <definedName name="BBB">MAX(2,LOOKUP(培训进度latest!$G$2/5+培训进度latest!$B$4,培训进度latest!$B$4:$B$16,ROW(培训进度latest!$C$4:$C$16)-3))</definedName>
    <definedName name="CC">IF(培训进度latest!$J$2,培训进度latest!$I$2/5+培训进度latest!$B$4,0)</definedName>
    <definedName name="CCC">MAX(2,LOOKUP(培训进度latest!$I$2/5+培训进度latest!$B$4,培训进度latest!$B$4:$B$16,ROW(培训进度latest!$C$4:$C$16)-3))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<sst xmlns="http://schemas.openxmlformats.org/spreadsheetml/2006/main" count="23">
  <si>
    <t>进度条1</t>
  </si>
  <si>
    <t>进度条2</t>
  </si>
  <si>
    <t>进度条3</t>
  </si>
  <si>
    <t>New Employee Training schedule</t>
  </si>
  <si>
    <t>任务</t>
  </si>
  <si>
    <t>开始时间</t>
  </si>
  <si>
    <t>持续天数</t>
  </si>
  <si>
    <t>箭头1</t>
  </si>
  <si>
    <t>箭头2</t>
  </si>
  <si>
    <t>箭头3</t>
  </si>
  <si>
    <t>Basic Training</t>
  </si>
  <si>
    <t>BDL</t>
  </si>
  <si>
    <t>BFI</t>
  </si>
  <si>
    <r>
      <rPr>
        <sz val="10"/>
        <color indexed="13"/>
        <rFont val="Arial"/>
        <charset val="134"/>
      </rPr>
      <t>P&amp;P</t>
    </r>
    <r>
      <rPr>
        <sz val="6"/>
        <color indexed="13"/>
        <rFont val="Arial"/>
        <charset val="134"/>
      </rPr>
      <t>;</t>
    </r>
    <r>
      <rPr>
        <sz val="10"/>
        <color indexed="13"/>
        <rFont val="Arial"/>
        <charset val="134"/>
      </rPr>
      <t>LVI</t>
    </r>
    <r>
      <rPr>
        <sz val="6"/>
        <color indexed="13"/>
        <rFont val="Arial"/>
        <charset val="134"/>
      </rPr>
      <t>;</t>
    </r>
    <r>
      <rPr>
        <sz val="10"/>
        <color indexed="13"/>
        <rFont val="Arial"/>
        <charset val="134"/>
      </rPr>
      <t>HIS;UVI</t>
    </r>
    <r>
      <rPr>
        <sz val="6"/>
        <color indexed="13"/>
        <rFont val="Arial"/>
        <charset val="134"/>
      </rPr>
      <t>;</t>
    </r>
    <r>
      <rPr>
        <sz val="10"/>
        <color indexed="13"/>
        <rFont val="Arial"/>
        <charset val="134"/>
      </rPr>
      <t>RFI</t>
    </r>
  </si>
  <si>
    <t>DS2</t>
  </si>
  <si>
    <t>CSI</t>
  </si>
  <si>
    <t>BLMC;BLV</t>
  </si>
  <si>
    <t>HMM</t>
  </si>
  <si>
    <t>TCI</t>
  </si>
  <si>
    <t>GSS</t>
  </si>
  <si>
    <t>HST/ULD</t>
  </si>
  <si>
    <t>LRT</t>
  </si>
  <si>
    <t>CRX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</si>
</sst>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9">
    <font>
      <sz val="10"/>
      <name val="Arial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4"/>
      <color indexed="10"/>
      <name val="方正粗圆简体"/>
      <charset val="134"/>
    </font>
    <font>
      <b/>
      <sz val="10"/>
      <color indexed="13"/>
      <name val="宋体"/>
      <charset val="134"/>
    </font>
    <font>
      <sz val="10"/>
      <color indexed="13"/>
      <name val="宋体"/>
      <charset val="134"/>
    </font>
    <font>
      <sz val="12"/>
      <color indexed="13"/>
      <name val="宋体"/>
      <charset val="134"/>
    </font>
    <font>
      <sz val="10"/>
      <color indexed="13"/>
      <name val="Arial"/>
      <charset val="134"/>
    </font>
    <font>
      <sz val="12"/>
      <color indexed="10"/>
      <name val="宋体"/>
      <charset val="134"/>
    </font>
    <font>
      <sz val="12"/>
      <color indexed="17"/>
      <name val="宋体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sz val="6"/>
      <color indexed="13"/>
      <name val="Arial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double">
        <color indexed="11"/>
      </left>
      <right/>
      <top style="double">
        <color indexed="11"/>
      </top>
      <bottom/>
      <diagonal/>
    </border>
    <border>
      <left/>
      <right/>
      <top style="double">
        <color indexed="11"/>
      </top>
      <bottom/>
      <diagonal/>
    </border>
    <border>
      <left/>
      <right style="double">
        <color indexed="11"/>
      </right>
      <top style="double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92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24" borderId="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6" fillId="14" borderId="6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34" fillId="40" borderId="14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27" fillId="29" borderId="11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2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46" borderId="14" applyNumberFormat="0" applyAlignment="0" applyProtection="0">
      <alignment vertical="center"/>
    </xf>
    <xf numFmtId="0" fontId="45" fillId="55" borderId="20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1" fillId="0" borderId="0">
      <alignment vertical="center"/>
    </xf>
    <xf numFmtId="0" fontId="0" fillId="43" borderId="16" applyNumberFormat="0" applyFont="0" applyAlignment="0" applyProtection="0">
      <alignment vertical="center"/>
    </xf>
    <xf numFmtId="0" fontId="36" fillId="46" borderId="1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0" borderId="0"/>
  </cellStyleXfs>
  <cellXfs count="24">
    <xf numFmtId="0" fontId="0" fillId="0" borderId="0" xfId="0"/>
    <xf numFmtId="0" fontId="1" fillId="2" borderId="0" xfId="85" applyFont="1" applyFill="1" applyAlignment="1">
      <alignment horizontal="left" vertical="center"/>
    </xf>
    <xf numFmtId="0" fontId="1" fillId="2" borderId="0" xfId="85" applyFont="1" applyFill="1" applyAlignment="1">
      <alignment horizontal="center" vertical="center"/>
    </xf>
    <xf numFmtId="0" fontId="1" fillId="2" borderId="0" xfId="85" applyFont="1" applyFill="1">
      <alignment vertical="center"/>
    </xf>
    <xf numFmtId="0" fontId="2" fillId="2" borderId="0" xfId="85" applyFont="1" applyFill="1" applyBorder="1" applyAlignment="1">
      <alignment horizontal="center" vertical="center"/>
    </xf>
    <xf numFmtId="0" fontId="3" fillId="3" borderId="1" xfId="85" applyFont="1" applyFill="1" applyBorder="1" applyAlignment="1">
      <alignment horizontal="center" vertical="center"/>
    </xf>
    <xf numFmtId="0" fontId="3" fillId="3" borderId="2" xfId="85" applyFont="1" applyFill="1" applyBorder="1" applyAlignment="1">
      <alignment horizontal="center" vertical="center"/>
    </xf>
    <xf numFmtId="0" fontId="3" fillId="3" borderId="3" xfId="85" applyFont="1" applyFill="1" applyBorder="1" applyAlignment="1">
      <alignment horizontal="center" vertical="center"/>
    </xf>
    <xf numFmtId="0" fontId="2" fillId="2" borderId="0" xfId="85" applyNumberFormat="1" applyFont="1" applyFill="1" applyBorder="1" applyAlignment="1">
      <alignment horizontal="center" vertical="center"/>
    </xf>
    <xf numFmtId="0" fontId="4" fillId="2" borderId="4" xfId="85" applyFont="1" applyFill="1" applyBorder="1" applyAlignment="1">
      <alignment horizontal="left" vertical="center"/>
    </xf>
    <xf numFmtId="0" fontId="5" fillId="2" borderId="4" xfId="91" applyFont="1" applyFill="1" applyBorder="1" applyAlignment="1">
      <alignment horizontal="left" vertical="center" wrapText="1"/>
    </xf>
    <xf numFmtId="14" fontId="5" fillId="2" borderId="4" xfId="85" applyNumberFormat="1" applyFont="1" applyFill="1" applyBorder="1" applyAlignment="1">
      <alignment horizontal="left" vertical="center"/>
    </xf>
    <xf numFmtId="0" fontId="6" fillId="2" borderId="4" xfId="85" applyFont="1" applyFill="1" applyBorder="1" applyAlignment="1">
      <alignment horizontal="left" vertical="center"/>
    </xf>
    <xf numFmtId="0" fontId="1" fillId="2" borderId="0" xfId="85" applyNumberFormat="1" applyFont="1" applyFill="1" applyAlignment="1">
      <alignment horizontal="center" vertical="center"/>
    </xf>
    <xf numFmtId="176" fontId="1" fillId="2" borderId="0" xfId="85" applyNumberFormat="1" applyFont="1" applyFill="1" applyAlignment="1">
      <alignment horizontal="center" vertical="center"/>
    </xf>
    <xf numFmtId="0" fontId="7" fillId="2" borderId="4" xfId="91" applyFont="1" applyFill="1" applyBorder="1" applyAlignment="1">
      <alignment horizontal="left" vertical="center" wrapText="1"/>
    </xf>
    <xf numFmtId="0" fontId="6" fillId="2" borderId="0" xfId="85" applyFont="1" applyFill="1" applyAlignment="1">
      <alignment horizontal="center" vertical="center"/>
    </xf>
    <xf numFmtId="0" fontId="8" fillId="2" borderId="0" xfId="85" applyFont="1" applyFill="1" applyAlignment="1">
      <alignment horizontal="center" vertical="center"/>
    </xf>
    <xf numFmtId="0" fontId="9" fillId="2" borderId="0" xfId="85" applyFont="1" applyFill="1" applyAlignment="1">
      <alignment horizontal="center" vertical="center"/>
    </xf>
    <xf numFmtId="14" fontId="1" fillId="2" borderId="0" xfId="85" applyNumberFormat="1" applyFont="1" applyFill="1" applyAlignment="1">
      <alignment horizontal="left" vertical="center"/>
    </xf>
    <xf numFmtId="14" fontId="1" fillId="2" borderId="0" xfId="85" applyNumberFormat="1" applyFont="1" applyFill="1" applyAlignment="1">
      <alignment horizontal="center" vertical="center"/>
    </xf>
    <xf numFmtId="0" fontId="1" fillId="2" borderId="0" xfId="85" applyNumberFormat="1" applyFont="1" applyFill="1">
      <alignment vertical="center"/>
    </xf>
    <xf numFmtId="0" fontId="1" fillId="2" borderId="0" xfId="85" applyNumberFormat="1" applyFont="1" applyFill="1" applyAlignment="1">
      <alignment horizontal="left" vertical="center"/>
    </xf>
    <xf numFmtId="0" fontId="10" fillId="2" borderId="0" xfId="85" applyFont="1" applyFill="1">
      <alignment vertical="center"/>
    </xf>
  </cellXfs>
  <cellStyles count="9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Accent4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40% - Accent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Input" xfId="27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Heading 3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20% - Accent2" xfId="40"/>
    <cellStyle name="40% - 强调文字颜色 1" xfId="41" builtinId="31"/>
    <cellStyle name="20% - 强调文字颜色 2" xfId="42" builtinId="34"/>
    <cellStyle name="20% - Accent3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60% - Accent1" xfId="48"/>
    <cellStyle name="20% - Accent5" xfId="49"/>
    <cellStyle name="40% - 强调文字颜色 4" xfId="50" builtinId="43"/>
    <cellStyle name="强调文字颜色 5" xfId="51" builtinId="45"/>
    <cellStyle name="60% - Accent2" xfId="52"/>
    <cellStyle name="20% - Accent6" xfId="53"/>
    <cellStyle name="40% - 强调文字颜色 5" xfId="54" builtinId="47"/>
    <cellStyle name="60% - 强调文字颜色 5" xfId="55" builtinId="48"/>
    <cellStyle name="强调文字颜色 6" xfId="56" builtinId="49"/>
    <cellStyle name="60% - Accent3" xfId="57"/>
    <cellStyle name="40% - 强调文字颜色 6" xfId="58" builtinId="51"/>
    <cellStyle name="60% - 强调文字颜色 6" xfId="59" builtinId="52"/>
    <cellStyle name="20% - Accent1" xfId="60"/>
    <cellStyle name="40% - Accent1" xfId="61"/>
    <cellStyle name="40% - Accent2" xfId="62"/>
    <cellStyle name="40% - Accent3" xfId="63"/>
    <cellStyle name="40% - Accent4" xfId="64"/>
    <cellStyle name="40% - Accent5" xfId="65"/>
    <cellStyle name="60% - Accent4" xfId="66"/>
    <cellStyle name="60% - Accent5" xfId="67"/>
    <cellStyle name="60% - Accent6" xfId="68"/>
    <cellStyle name="Accent1" xfId="69"/>
    <cellStyle name="Accent2" xfId="70"/>
    <cellStyle name="Accent3" xfId="71"/>
    <cellStyle name="Accent4" xfId="72"/>
    <cellStyle name="Accent5" xfId="73"/>
    <cellStyle name="Accent6" xfId="74"/>
    <cellStyle name="Bad" xfId="75"/>
    <cellStyle name="Calculation" xfId="76"/>
    <cellStyle name="Check Cell" xfId="77"/>
    <cellStyle name="Explanatory Text" xfId="78"/>
    <cellStyle name="Good" xfId="79"/>
    <cellStyle name="Heading 1" xfId="80"/>
    <cellStyle name="Heading 2" xfId="81"/>
    <cellStyle name="Heading 4" xfId="82"/>
    <cellStyle name="Linked Cell" xfId="83"/>
    <cellStyle name="Neutral" xfId="84"/>
    <cellStyle name="Normal_format1" xfId="85"/>
    <cellStyle name="Note" xfId="86"/>
    <cellStyle name="Output" xfId="87"/>
    <cellStyle name="Title" xfId="88"/>
    <cellStyle name="Total" xfId="89"/>
    <cellStyle name="Warning Text" xfId="90"/>
    <cellStyle name="常规_Tainning list" xfId="9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2800" b="1" i="0" u="none" strike="noStrike" kern="1200" cap="none" spc="0" baseline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en-US" altLang="en-US" b="1" cap="none" spc="0">
                <a:ln w="17780" cmpd="sng">
                  <a:solidFill>
                    <a:srgbClr val="FFFFFF"/>
                  </a:solidFill>
                  <a:prstDash val="solid"/>
                  <a:miter lim="800000"/>
                </a:ln>
                <a:gradFill rotWithShape="1">
                  <a:gsLst>
                    <a:gs pos="0">
                      <a:srgbClr val="000000">
                        <a:tint val="92000"/>
                        <a:shade val="100000"/>
                        <a:satMod val="150000"/>
                      </a:srgbClr>
                    </a:gs>
                    <a:gs pos="49000">
                      <a:srgbClr val="000000">
                        <a:tint val="89000"/>
                        <a:shade val="90000"/>
                        <a:satMod val="150000"/>
                      </a:srgbClr>
                    </a:gs>
                    <a:gs pos="50000">
                      <a:srgbClr val="000000">
                        <a:tint val="100000"/>
                        <a:shade val="75000"/>
                        <a:satMod val="150000"/>
                      </a:srgbClr>
                    </a:gs>
                    <a:gs pos="95000">
                      <a:srgbClr val="000000">
                        <a:shade val="47000"/>
                        <a:satMod val="150000"/>
                      </a:srgbClr>
                    </a:gs>
                    <a:gs pos="100000">
                      <a:srgbClr val="000000">
                        <a:shade val="39000"/>
                        <a:satMod val="150000"/>
                      </a:srgbClr>
                    </a:gs>
                  </a:gsLst>
                  <a:lin ang="5400000"/>
                </a:gradFill>
                <a:effectLst>
                  <a:outerShdw blurRad="50800" algn="tl" rotWithShape="0">
                    <a:srgbClr val="000000"/>
                  </a:outerShdw>
                </a:effectLst>
              </a:rPr>
              <a:t>New Employee Training Schedule</a:t>
            </a:r>
            <a:endParaRPr lang="en-US" altLang="en-US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endParaRPr>
          </a:p>
        </c:rich>
      </c:tx>
      <c:layout>
        <c:manualLayout>
          <c:xMode val="edge"/>
          <c:yMode val="edge"/>
          <c:x val="0.289587966363207"/>
          <c:y val="0.010548523206751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620482932655"/>
          <c:y val="0.130801957249549"/>
          <c:w val="0.781996075741889"/>
          <c:h val="0.7721534895699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dLbls>
            <c:delete val="1"/>
          </c:dLbls>
          <c:cat>
            <c:strRef>
              <c:f>培训进度latest!$A$4:$A$16</c:f>
              <c:strCache>
                <c:ptCount val="13"/>
                <c:pt idx="0">
                  <c:v>Basic Training</c:v>
                </c:pt>
                <c:pt idx="1">
                  <c:v>BDL</c:v>
                </c:pt>
                <c:pt idx="2">
                  <c:v>BFI</c:v>
                </c:pt>
                <c:pt idx="3">
                  <c:v>P&amp;P;LVI;HIS;UVI;RFI</c:v>
                </c:pt>
                <c:pt idx="4">
                  <c:v>DS2</c:v>
                </c:pt>
                <c:pt idx="5">
                  <c:v>CSI</c:v>
                </c:pt>
                <c:pt idx="6">
                  <c:v>BLMC;BLV</c:v>
                </c:pt>
                <c:pt idx="7">
                  <c:v>HMM</c:v>
                </c:pt>
                <c:pt idx="8">
                  <c:v>TCI</c:v>
                </c:pt>
                <c:pt idx="9">
                  <c:v>GSS</c:v>
                </c:pt>
                <c:pt idx="10">
                  <c:v>HST/ULD</c:v>
                </c:pt>
                <c:pt idx="11">
                  <c:v>LRT</c:v>
                </c:pt>
                <c:pt idx="12">
                  <c:v>CRX</c:v>
                </c:pt>
              </c:strCache>
            </c:strRef>
          </c:cat>
          <c:val>
            <c:numRef>
              <c:f>培训进度latest!$B$4:$B$16</c:f>
              <c:numCache>
                <c:formatCode>yyyy/m/d</c:formatCode>
                <c:ptCount val="13"/>
                <c:pt idx="0">
                  <c:v>38353</c:v>
                </c:pt>
                <c:pt idx="1">
                  <c:v>38360</c:v>
                </c:pt>
                <c:pt idx="2">
                  <c:v>38362</c:v>
                </c:pt>
                <c:pt idx="3">
                  <c:v>38364</c:v>
                </c:pt>
                <c:pt idx="4">
                  <c:v>38368</c:v>
                </c:pt>
                <c:pt idx="5">
                  <c:v>38372</c:v>
                </c:pt>
                <c:pt idx="6">
                  <c:v>38376</c:v>
                </c:pt>
                <c:pt idx="7">
                  <c:v>38379</c:v>
                </c:pt>
                <c:pt idx="8">
                  <c:v>38382</c:v>
                </c:pt>
                <c:pt idx="9">
                  <c:v>38384</c:v>
                </c:pt>
                <c:pt idx="10">
                  <c:v>38387</c:v>
                </c:pt>
                <c:pt idx="11">
                  <c:v>38390</c:v>
                </c:pt>
                <c:pt idx="12">
                  <c:v>38391</c:v>
                </c:pt>
              </c:numCache>
            </c:numRef>
          </c:val>
        </c:ser>
        <c:ser>
          <c:idx val="1"/>
          <c:order val="1"/>
          <c:spPr>
            <a:gradFill rotWithShape="0">
              <a:gsLst>
                <a:gs pos="0">
                  <a:srgbClr val="FF9900"/>
                </a:gs>
                <a:gs pos="50000">
                  <a:srgbClr val="FFFFFF"/>
                </a:gs>
                <a:gs pos="100000">
                  <a:srgbClr val="FF9900"/>
                </a:gs>
              </a:gsLst>
              <a:lin ang="5400000" scaled="1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Lbls>
            <c:delete val="1"/>
          </c:dLbls>
          <c:cat>
            <c:strRef>
              <c:f>培训进度latest!$A$4:$A$16</c:f>
              <c:strCache>
                <c:ptCount val="13"/>
                <c:pt idx="0">
                  <c:v>Basic Training</c:v>
                </c:pt>
                <c:pt idx="1">
                  <c:v>BDL</c:v>
                </c:pt>
                <c:pt idx="2">
                  <c:v>BFI</c:v>
                </c:pt>
                <c:pt idx="3">
                  <c:v>P&amp;P;LVI;HIS;UVI;RFI</c:v>
                </c:pt>
                <c:pt idx="4">
                  <c:v>DS2</c:v>
                </c:pt>
                <c:pt idx="5">
                  <c:v>CSI</c:v>
                </c:pt>
                <c:pt idx="6">
                  <c:v>BLMC;BLV</c:v>
                </c:pt>
                <c:pt idx="7">
                  <c:v>HMM</c:v>
                </c:pt>
                <c:pt idx="8">
                  <c:v>TCI</c:v>
                </c:pt>
                <c:pt idx="9">
                  <c:v>GSS</c:v>
                </c:pt>
                <c:pt idx="10">
                  <c:v>HST/ULD</c:v>
                </c:pt>
                <c:pt idx="11">
                  <c:v>LRT</c:v>
                </c:pt>
                <c:pt idx="12">
                  <c:v>CRX</c:v>
                </c:pt>
              </c:strCache>
            </c:strRef>
          </c:cat>
          <c:val>
            <c:numRef>
              <c:f>培训进度latest!$C$4:$C$16</c:f>
              <c:numCache>
                <c:formatCode>General</c:formatCode>
                <c:ptCount val="13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00"/>
        <c:axId val="121855360"/>
        <c:axId val="121865344"/>
      </c:barChart>
      <c:scatterChart>
        <c:scatterStyle val="smooth"/>
        <c:varyColors val="0"/>
        <c:ser>
          <c:idx val="3"/>
          <c:order val="3"/>
          <c:marker>
            <c:symbol val="none"/>
          </c:marker>
          <c:dLbls>
            <c:delete val="1"/>
          </c:dLbls>
          <c:errBars>
            <c:errDir val="y"/>
            <c:errBarType val="minus"/>
            <c:errValType val="cust"/>
            <c:noEndCap val="0"/>
            <c:minus>
              <c:numLit>
                <c:formatCode>General</c:formatCode>
                <c:ptCount val="1"/>
                <c:pt idx="0">
                  <c:v>14</c:v>
                </c:pt>
              </c:numLit>
            </c:minus>
            <c:spPr>
              <a:ln w="38100" cap="flat" cmpd="sng" algn="ctr">
                <a:solidFill>
                  <a:srgbClr val="FF0000"/>
                </a:solidFill>
                <a:prstDash val="solid"/>
                <a:round/>
              </a:ln>
            </c:spPr>
          </c:errBars>
          <c:xVal>
            <c:numRef>
              <c:f>[0]!BB</c:f>
              <c:numCache>
                <c:formatCode>General</c:formatCode>
                <c:ptCount val="1"/>
                <c:pt idx="0">
                  <c:v>38362.2</c:v>
                </c:pt>
              </c:numCache>
            </c:numRef>
          </c:xVal>
          <c:yVal>
            <c:numRef>
              <c:f>{14}</c:f>
              <c:numCache>
                <c:formatCode>General</c:formatCode>
                <c:ptCount val="1"/>
                <c:pt idx="0">
                  <c:v>14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dLbls>
            <c:delete val="1"/>
          </c:dLbls>
          <c:errBars>
            <c:errDir val="y"/>
            <c:errBarType val="minus"/>
            <c:errValType val="cust"/>
            <c:noEndCap val="1"/>
            <c:minus>
              <c:numLit>
                <c:formatCode>General</c:formatCode>
                <c:ptCount val="1"/>
                <c:pt idx="0">
                  <c:v>14</c:v>
                </c:pt>
              </c:numLit>
            </c:minus>
            <c:spPr>
              <a:ln w="38100" cap="flat" cmpd="sng" algn="ctr">
                <a:solidFill>
                  <a:srgbClr val="339966"/>
                </a:solidFill>
                <a:prstDash val="solid"/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ln w="38100" cap="flat" cmpd="sng" algn="ctr">
                <a:solidFill>
                  <a:srgbClr val="339966"/>
                </a:solidFill>
                <a:prstDash val="solid"/>
                <a:round/>
              </a:ln>
            </c:spPr>
          </c:errBars>
          <c:xVal>
            <c:numRef>
              <c:f>[0]!CC</c:f>
              <c:numCache>
                <c:formatCode>General</c:formatCode>
                <c:ptCount val="1"/>
                <c:pt idx="0">
                  <c:v>38358.6</c:v>
                </c:pt>
              </c:numCache>
            </c:numRef>
          </c:xVal>
          <c:yVal>
            <c:numRef>
              <c:f>{14}</c:f>
              <c:numCache>
                <c:formatCode>General</c:formatCode>
                <c:ptCount val="1"/>
                <c:pt idx="0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7648"/>
        <c:axId val="122500224"/>
      </c:scatterChart>
      <c:scatterChart>
        <c:scatterStyle val="line"/>
        <c:varyColors val="0"/>
        <c:ser>
          <c:idx val="2"/>
          <c:order val="2"/>
          <c:marker>
            <c:symbol val="none"/>
          </c:marker>
          <c:dLbls>
            <c:delete val="1"/>
          </c:dLbls>
          <c:errBars>
            <c:errDir val="y"/>
            <c:errBarType val="minus"/>
            <c:errValType val="cust"/>
            <c:noEndCap val="1"/>
            <c:minus>
              <c:numLit>
                <c:formatCode>General</c:formatCode>
                <c:ptCount val="1"/>
                <c:pt idx="0">
                  <c:v>14</c:v>
                </c:pt>
              </c:numLit>
            </c:minus>
            <c:spPr>
              <a:ln w="38100" cap="flat" cmpd="sng" algn="ctr">
                <a:solidFill>
                  <a:srgbClr val="FFFF00"/>
                </a:solidFill>
                <a:prstDash val="solid"/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ln w="3175" cap="flat" cmpd="sng" algn="ctr">
                <a:solidFill>
                  <a:srgbClr val="FFFFFF"/>
                </a:solidFill>
                <a:prstDash val="solid"/>
                <a:round/>
              </a:ln>
            </c:spPr>
          </c:errBars>
          <c:xVal>
            <c:numRef>
              <c:f>[0]!AA</c:f>
              <c:numCache>
                <c:formatCode>General</c:formatCode>
                <c:ptCount val="1"/>
                <c:pt idx="0">
                  <c:v>38370.2</c:v>
                </c:pt>
              </c:numCache>
            </c:numRef>
          </c:xVal>
          <c:yVal>
            <c:numRef>
              <c:f>{14}</c:f>
              <c:numCache>
                <c:formatCode>General</c:formatCode>
                <c:ptCount val="1"/>
                <c:pt idx="0">
                  <c:v>14</c:v>
                </c:pt>
              </c:numCache>
            </c:numRef>
          </c:yVal>
          <c:smooth val="0"/>
        </c:ser>
        <c:ser>
          <c:idx val="5"/>
          <c:order val="5"/>
          <c:spPr>
            <a:ln w="381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8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xVal>
            <c:numRef>
              <c:f>培训进度latest!$F$4:$F$14</c:f>
              <c:numCache>
                <c:formatCode>General</c:formatCode>
                <c:ptCount val="11"/>
                <c:pt idx="0">
                  <c:v>38353</c:v>
                </c:pt>
                <c:pt idx="1">
                  <c:v>38357.3614285714</c:v>
                </c:pt>
                <c:pt idx="2">
                  <c:v>38359.1428571429</c:v>
                </c:pt>
                <c:pt idx="3">
                  <c:v>38360.2485714286</c:v>
                </c:pt>
                <c:pt idx="4">
                  <c:v>38361.2314285714</c:v>
                </c:pt>
                <c:pt idx="5">
                  <c:v>38361.6</c:v>
                </c:pt>
                <c:pt idx="6">
                  <c:v>38361.9685714286</c:v>
                </c:pt>
                <c:pt idx="7">
                  <c:v>38362.9514285714</c:v>
                </c:pt>
                <c:pt idx="8">
                  <c:v>38364.0571428571</c:v>
                </c:pt>
                <c:pt idx="9">
                  <c:v>38365.8385714286</c:v>
                </c:pt>
                <c:pt idx="10">
                  <c:v>38370.2</c:v>
                </c:pt>
              </c:numCache>
            </c:numRef>
          </c:xVal>
          <c:yVal>
            <c:numRef>
              <c:f>培训进度latest!$E$4:$E$14</c:f>
              <c:numCache>
                <c:formatCode>General</c:formatCode>
                <c:ptCount val="11"/>
                <c:pt idx="0">
                  <c:v>1.52857142857122</c:v>
                </c:pt>
                <c:pt idx="1">
                  <c:v>1.79857142857166</c:v>
                </c:pt>
                <c:pt idx="2">
                  <c:v>2.10571428571446</c:v>
                </c:pt>
                <c:pt idx="3">
                  <c:v>2.41285714285727</c:v>
                </c:pt>
                <c:pt idx="4">
                  <c:v>3.02714285714288</c:v>
                </c:pt>
                <c:pt idx="5">
                  <c:v>3.76428571428561</c:v>
                </c:pt>
                <c:pt idx="6">
                  <c:v>4.50142857142834</c:v>
                </c:pt>
                <c:pt idx="7">
                  <c:v>5.11571428571395</c:v>
                </c:pt>
                <c:pt idx="8">
                  <c:v>5.42285714285676</c:v>
                </c:pt>
                <c:pt idx="9">
                  <c:v>5.72999999999956</c:v>
                </c:pt>
                <c:pt idx="10">
                  <c:v>6</c:v>
                </c:pt>
              </c:numCache>
            </c:numRef>
          </c:yVal>
          <c:smooth val="1"/>
        </c:ser>
        <c:ser>
          <c:idx val="6"/>
          <c:order val="6"/>
          <c:spPr>
            <a:ln w="127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plus"/>
            <c:size val="5"/>
            <c:spPr>
              <a:noFill/>
              <a:ln w="9525" cap="flat" cmpd="sng" algn="ctr">
                <a:solidFill>
                  <a:srgbClr val="008080"/>
                </a:solidFill>
                <a:prstDash val="solid"/>
                <a:round/>
              </a:ln>
            </c:spPr>
          </c:marker>
          <c:dPt>
            <c:idx val="0"/>
            <c:marker>
              <c:symbol val="picture"/>
              <c:spPr>
                <a:blipFill dpi="0" rotWithShape="0">
                  <a:blip xmlns:r="http://schemas.openxmlformats.org/officeDocument/2006/relationships" r:embed="rId1"/>
                  <a:srcRect/>
                  <a:stretch>
                    <a:fillRect/>
                  </a:stretch>
                </a:blipFill>
                <a:ln w="9525" cap="flat" cmpd="sng" algn="ctr">
                  <a:noFill/>
                  <a:prstDash val="solid"/>
                  <a:round/>
                </a:ln>
              </c:spPr>
            </c:marker>
            <c:bubble3D val="0"/>
            <c:spPr>
              <a:ln w="12700" cap="rnd" cmpd="sng" algn="ctr">
                <a:solidFill>
                  <a:srgbClr val="FF0000"/>
                </a:solidFill>
                <a:prstDash val="solid"/>
                <a:round/>
              </a:ln>
            </c:spPr>
          </c:dPt>
          <c:dLbls>
            <c:delete val="1"/>
          </c:dLbls>
          <c:xVal>
            <c:numRef>
              <c:f>培训进度latest!$F$15</c:f>
              <c:numCache>
                <c:formatCode>General</c:formatCode>
                <c:ptCount val="1"/>
                <c:pt idx="0">
                  <c:v>38370</c:v>
                </c:pt>
              </c:numCache>
            </c:numRef>
          </c:xVal>
          <c:yVal>
            <c:numRef>
              <c:f>培训进度latest!$E$15</c:f>
              <c:numCache>
                <c:formatCode>General</c:formatCode>
                <c:ptCount val="1"/>
                <c:pt idx="0">
                  <c:v>5.94</c:v>
                </c:pt>
              </c:numCache>
            </c:numRef>
          </c:yVal>
          <c:smooth val="1"/>
        </c:ser>
        <c:ser>
          <c:idx val="7"/>
          <c:order val="7"/>
          <c:spPr>
            <a:ln w="381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培训进度latest!$H$4:$H$14</c:f>
              <c:numCache>
                <c:formatCode>General</c:formatCode>
                <c:ptCount val="11"/>
                <c:pt idx="0">
                  <c:v>38353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38362.2</c:v>
                </c:pt>
              </c:numCache>
            </c:numRef>
          </c:xVal>
          <c:yVal>
            <c:numRef>
              <c:f>培训进度latest!$G$4:$G$14</c:f>
              <c:numCache>
                <c:formatCode>0.00_ </c:formatCode>
                <c:ptCount val="11"/>
                <c:pt idx="0">
                  <c:v>3.9</c:v>
                </c:pt>
                <c:pt idx="1" c:formatCode="General">
                  <c:v>2.84857142857176</c:v>
                </c:pt>
                <c:pt idx="2" c:formatCode="General">
                  <c:v>3.01285714285742</c:v>
                </c:pt>
                <c:pt idx="3" c:formatCode="General">
                  <c:v>3.17714285714309</c:v>
                </c:pt>
                <c:pt idx="4" c:formatCode="General">
                  <c:v>3.50571428571441</c:v>
                </c:pt>
                <c:pt idx="5" c:formatCode="General">
                  <c:v>3.9</c:v>
                </c:pt>
                <c:pt idx="6" c:formatCode="General">
                  <c:v>4.29428571428559</c:v>
                </c:pt>
                <c:pt idx="7" c:formatCode="General">
                  <c:v>4.62285714285691</c:v>
                </c:pt>
                <c:pt idx="8" c:formatCode="General">
                  <c:v>4.78714285714258</c:v>
                </c:pt>
                <c:pt idx="9" c:formatCode="General">
                  <c:v>4.95142857142824</c:v>
                </c:pt>
                <c:pt idx="10" c:formatCode="General">
                  <c:v>3.9</c:v>
                </c:pt>
              </c:numCache>
            </c:numRef>
          </c:yVal>
          <c:smooth val="1"/>
        </c:ser>
        <c:ser>
          <c:idx val="8"/>
          <c:order val="8"/>
          <c:spPr>
            <a:ln w="12700" cap="rnd" cmpd="sng" algn="ctr">
              <a:solidFill>
                <a:srgbClr val="00CCFF"/>
              </a:solidFill>
              <a:prstDash val="solid"/>
              <a:round/>
            </a:ln>
          </c:spPr>
          <c:marker>
            <c:symbol val="dash"/>
            <c:size val="5"/>
            <c:spPr>
              <a:noFill/>
              <a:ln w="9525" cap="flat" cmpd="sng" algn="ctr">
                <a:solidFill>
                  <a:srgbClr val="00CCFF"/>
                </a:solidFill>
                <a:prstDash val="solid"/>
                <a:round/>
              </a:ln>
            </c:spPr>
          </c:marker>
          <c:dPt>
            <c:idx val="0"/>
            <c:marker>
              <c:symbol val="picture"/>
              <c:spPr>
                <a:blipFill dpi="0" rotWithShape="0">
                  <a:blip xmlns:r="http://schemas.openxmlformats.org/officeDocument/2006/relationships" r:embed="rId2"/>
                  <a:srcRect/>
                  <a:stretch>
                    <a:fillRect/>
                  </a:stretch>
                </a:blipFill>
                <a:ln w="9525" cap="flat" cmpd="sng" algn="ctr">
                  <a:noFill/>
                  <a:prstDash val="solid"/>
                  <a:round/>
                </a:ln>
              </c:spPr>
            </c:marker>
            <c:bubble3D val="0"/>
          </c:dPt>
          <c:dLbls>
            <c:delete val="1"/>
          </c:dLbls>
          <c:xVal>
            <c:numRef>
              <c:f>培训进度latest!$H$15</c:f>
              <c:numCache>
                <c:formatCode>General</c:formatCode>
                <c:ptCount val="1"/>
                <c:pt idx="0">
                  <c:v>38361.9</c:v>
                </c:pt>
              </c:numCache>
            </c:numRef>
          </c:xVal>
          <c:yVal>
            <c:numRef>
              <c:f>培训进度latest!$G$15</c:f>
              <c:numCache>
                <c:formatCode>General</c:formatCode>
                <c:ptCount val="1"/>
                <c:pt idx="0">
                  <c:v>3.84</c:v>
                </c:pt>
              </c:numCache>
            </c:numRef>
          </c:yVal>
          <c:smooth val="1"/>
        </c:ser>
        <c:ser>
          <c:idx val="9"/>
          <c:order val="9"/>
          <c:spPr>
            <a:ln w="38100" cap="rnd" cmpd="sng" algn="ctr">
              <a:solidFill>
                <a:srgbClr val="33CCCC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培训进度latest!$J$4:$J$14</c:f>
              <c:numCache>
                <c:formatCode>General</c:formatCode>
                <c:ptCount val="11"/>
                <c:pt idx="0">
                  <c:v>38353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38358.6</c:v>
                </c:pt>
              </c:numCache>
            </c:numRef>
          </c:xVal>
          <c:yVal>
            <c:numRef>
              <c:f>培训进度latest!$I$4:$I$14</c:f>
              <c:numCache>
                <c:formatCode>General</c:formatCode>
                <c:ptCount val="11"/>
                <c:pt idx="0">
                  <c:v>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</c:v>
                </c:pt>
              </c:numCache>
            </c:numRef>
          </c:yVal>
          <c:smooth val="1"/>
        </c:ser>
        <c:ser>
          <c:idx val="10"/>
          <c:order val="10"/>
          <c:spPr>
            <a:ln w="12700" cap="rnd" cmpd="sng" algn="ctr">
              <a:solidFill>
                <a:srgbClr val="CCFFCC"/>
              </a:solidFill>
              <a:prstDash val="solid"/>
              <a:round/>
            </a:ln>
          </c:spPr>
          <c:marker>
            <c:symbol val="diamond"/>
            <c:size val="5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Pt>
            <c:idx val="0"/>
            <c:marker>
              <c:symbol val="picture"/>
              <c:spPr>
                <a:blipFill dpi="0" rotWithShape="0">
                  <a:blip xmlns:r="http://schemas.openxmlformats.org/officeDocument/2006/relationships" r:embed="rId3"/>
                  <a:srcRect/>
                  <a:stretch>
                    <a:fillRect/>
                  </a:stretch>
                </a:blipFill>
                <a:ln w="9525" cap="flat" cmpd="sng" algn="ctr">
                  <a:noFill/>
                  <a:prstDash val="solid"/>
                  <a:round/>
                </a:ln>
              </c:spPr>
            </c:marker>
            <c:bubble3D val="0"/>
          </c:dPt>
          <c:dLbls>
            <c:delete val="1"/>
          </c:dLbls>
          <c:xVal>
            <c:numRef>
              <c:f>培训进度latest!$J$15</c:f>
              <c:numCache>
                <c:formatCode>General</c:formatCode>
                <c:ptCount val="1"/>
                <c:pt idx="0">
                  <c:v>38358.3</c:v>
                </c:pt>
              </c:numCache>
            </c:numRef>
          </c:xVal>
          <c:yVal>
            <c:numRef>
              <c:f>培训进度latest!$I$15</c:f>
              <c:numCache>
                <c:formatCode>General</c:formatCode>
                <c:ptCount val="1"/>
                <c:pt idx="0">
                  <c:v>2.94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67648"/>
        <c:axId val="122500224"/>
      </c:scatterChart>
      <c:catAx>
        <c:axId val="121855360"/>
        <c:scaling>
          <c:orientation val="minMax"/>
        </c:scaling>
        <c:delete val="0"/>
        <c:axPos val="l"/>
        <c:minorGridlines/>
        <c:numFmt formatCode="0.00_ " sourceLinked="0"/>
        <c:majorTickMark val="out"/>
        <c:minorTickMark val="out"/>
        <c:tickLblPos val="nextTo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21865344"/>
        <c:crossesAt val="38353"/>
        <c:auto val="1"/>
        <c:lblAlgn val="ctr"/>
        <c:lblOffset val="0"/>
        <c:tickLblSkip val="1"/>
        <c:tickMarkSkip val="2"/>
        <c:noMultiLvlLbl val="0"/>
      </c:catAx>
      <c:valAx>
        <c:axId val="121865344"/>
        <c:scaling>
          <c:orientation val="minMax"/>
          <c:max val="38392"/>
          <c:min val="38353"/>
        </c:scaling>
        <c:delete val="1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3 months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759241862663"/>
              <c:y val="0.93671085418120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21855360"/>
        <c:crosses val="autoZero"/>
        <c:crossBetween val="between"/>
        <c:majorUnit val="5"/>
        <c:minorUnit val="1"/>
      </c:valAx>
      <c:valAx>
        <c:axId val="1218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22500224"/>
        <c:crosses val="autoZero"/>
        <c:crossBetween val="midCat"/>
      </c:valAx>
      <c:valAx>
        <c:axId val="122500224"/>
        <c:scaling>
          <c:orientation val="minMax"/>
          <c:max val="14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21867648"/>
        <c:crosses val="max"/>
        <c:crossBetween val="midCat"/>
      </c:valAx>
      <c:spPr>
        <a:gradFill rotWithShape="0">
          <a:gsLst>
            <a:gs pos="0">
              <a:srgbClr val="993366"/>
            </a:gs>
            <a:gs pos="100000">
              <a:srgbClr val="333399"/>
            </a:gs>
          </a:gsLst>
          <a:lin ang="2700000" scaled="1"/>
        </a:gradFill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993366"/>
        </a:gs>
        <a:gs pos="100000">
          <a:srgbClr val="333399"/>
        </a:gs>
      </a:gsLst>
      <a:lin ang="2700000" scaled="1"/>
    </a:gradFill>
    <a:ln w="25400">
      <a:noFill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5" fmlaLink="$E$2" horiz="1" max="195" page="10" val="86"/>
</file>

<file path=xl/ctrlProps/ctrlProp2.xml><?xml version="1.0" encoding="utf-8"?>
<formControlPr xmlns="http://schemas.microsoft.com/office/spreadsheetml/2009/9/main" objectType="Scroll" dx="15" fmlaLink="$G$2" horiz="1" max="195" page="10" val="46"/>
</file>

<file path=xl/ctrlProps/ctrlProp3.xml><?xml version="1.0" encoding="utf-8"?>
<formControlPr xmlns="http://schemas.microsoft.com/office/spreadsheetml/2009/9/main" objectType="Scroll" dx="15" fmlaLink="$I$2" horiz="1" max="195" page="10" val="28"/>
</file>

<file path=xl/ctrlProps/ctrlProp4.xml><?xml version="1.0" encoding="utf-8"?>
<formControlPr xmlns="http://schemas.microsoft.com/office/spreadsheetml/2009/9/main" objectType="CheckBox" checked="Checked" fmlaLink="$F$2" val="0"/>
</file>

<file path=xl/ctrlProps/ctrlProp5.xml><?xml version="1.0" encoding="utf-8"?>
<formControlPr xmlns="http://schemas.microsoft.com/office/spreadsheetml/2009/9/main" objectType="CheckBox" checked="Checked" fmlaLink="$H$2" val="0"/>
</file>

<file path=xl/ctrlProps/ctrlProp6.xml><?xml version="1.0" encoding="utf-8"?>
<formControlPr xmlns="http://schemas.microsoft.com/office/spreadsheetml/2009/9/main" objectType="CheckBox" checked="Checked" fmlaLink="$J$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476250</xdr:colOff>
      <xdr:row>18</xdr:row>
      <xdr:rowOff>76200</xdr:rowOff>
    </xdr:from>
    <xdr:to>
      <xdr:col>15</xdr:col>
      <xdr:colOff>0</xdr:colOff>
      <xdr:row>43</xdr:row>
      <xdr:rowOff>66675</xdr:rowOff>
    </xdr:to>
    <xdr:graphicFrame>
      <xdr:nvGraphicFramePr>
        <xdr:cNvPr id="1231" name="Chart 2"/>
        <xdr:cNvGraphicFramePr/>
      </xdr:nvGraphicFramePr>
      <xdr:xfrm>
        <a:off x="1676400" y="3419475"/>
        <a:ext cx="8782050" cy="4076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42</xdr:row>
      <xdr:rowOff>0</xdr:rowOff>
    </xdr:from>
    <xdr:to>
      <xdr:col>14</xdr:col>
      <xdr:colOff>238125</xdr:colOff>
      <xdr:row>43</xdr:row>
      <xdr:rowOff>9525</xdr:rowOff>
    </xdr:to>
    <xdr:grpSp>
      <xdr:nvGrpSpPr>
        <xdr:cNvPr id="1232" name="Group 12"/>
        <xdr:cNvGrpSpPr/>
      </xdr:nvGrpSpPr>
      <xdr:grpSpPr>
        <a:xfrm>
          <a:off x="3190875" y="7267575"/>
          <a:ext cx="6896100" cy="171450"/>
          <a:chOff x="360" y="838"/>
          <a:chExt cx="571" cy="20"/>
        </a:xfrm>
      </xdr:grpSpPr>
      <xdr:sp>
        <xdr:nvSpPr>
          <xdr:cNvPr id="1237" name="Line 13"/>
          <xdr:cNvSpPr>
            <a:spLocks noChangeShapeType="1"/>
          </xdr:cNvSpPr>
        </xdr:nvSpPr>
        <xdr:spPr>
          <a:xfrm>
            <a:off x="360" y="838"/>
            <a:ext cx="0" cy="19"/>
          </a:xfrm>
          <a:prstGeom prst="line">
            <a:avLst/>
          </a:prstGeom>
          <a:noFill/>
          <a:ln w="9525">
            <a:solidFill>
              <a:srgbClr val="FFFF00"/>
            </a:solidFill>
            <a:round/>
          </a:ln>
        </xdr:spPr>
      </xdr:sp>
      <xdr:sp>
        <xdr:nvSpPr>
          <xdr:cNvPr id="1238" name="Line 14"/>
          <xdr:cNvSpPr>
            <a:spLocks noChangeShapeType="1"/>
          </xdr:cNvSpPr>
        </xdr:nvSpPr>
        <xdr:spPr>
          <a:xfrm flipH="1">
            <a:off x="362" y="849"/>
            <a:ext cx="223" cy="0"/>
          </a:xfrm>
          <a:prstGeom prst="line">
            <a:avLst/>
          </a:prstGeom>
          <a:noFill/>
          <a:ln w="15875">
            <a:solidFill>
              <a:srgbClr val="FFFF00"/>
            </a:solidFill>
            <a:round/>
            <a:tailEnd type="triangle" w="med" len="med"/>
          </a:ln>
        </xdr:spPr>
      </xdr:sp>
      <xdr:sp>
        <xdr:nvSpPr>
          <xdr:cNvPr id="1239" name="Line 15"/>
          <xdr:cNvSpPr>
            <a:spLocks noChangeShapeType="1"/>
          </xdr:cNvSpPr>
        </xdr:nvSpPr>
        <xdr:spPr>
          <a:xfrm>
            <a:off x="931" y="839"/>
            <a:ext cx="0" cy="19"/>
          </a:xfrm>
          <a:prstGeom prst="line">
            <a:avLst/>
          </a:prstGeom>
          <a:noFill/>
          <a:ln w="9525">
            <a:solidFill>
              <a:srgbClr val="FFFF00"/>
            </a:solidFill>
            <a:round/>
          </a:ln>
        </xdr:spPr>
      </xdr:sp>
      <xdr:sp>
        <xdr:nvSpPr>
          <xdr:cNvPr id="1240" name="Line 16"/>
          <xdr:cNvSpPr>
            <a:spLocks noChangeShapeType="1"/>
          </xdr:cNvSpPr>
        </xdr:nvSpPr>
        <xdr:spPr>
          <a:xfrm>
            <a:off x="707" y="849"/>
            <a:ext cx="220" cy="0"/>
          </a:xfrm>
          <a:prstGeom prst="line">
            <a:avLst/>
          </a:prstGeom>
          <a:noFill/>
          <a:ln w="9525">
            <a:solidFill>
              <a:srgbClr val="FFFF00"/>
            </a:solidFill>
            <a:round/>
            <a:tailEnd type="triangle" w="med" len="med"/>
          </a:ln>
        </xdr:spPr>
      </xdr:sp>
    </xdr:grpSp>
    <xdr:clientData/>
  </xdr:twoCellAnchor>
  <xdr:twoCellAnchor>
    <xdr:from>
      <xdr:col>2</xdr:col>
      <xdr:colOff>209550</xdr:colOff>
      <xdr:row>54</xdr:row>
      <xdr:rowOff>85725</xdr:rowOff>
    </xdr:from>
    <xdr:to>
      <xdr:col>3</xdr:col>
      <xdr:colOff>342900</xdr:colOff>
      <xdr:row>56</xdr:row>
      <xdr:rowOff>104775</xdr:rowOff>
    </xdr:to>
    <xdr:sp>
      <xdr:nvSpPr>
        <xdr:cNvPr id="1233" name="Text Box 29"/>
        <xdr:cNvSpPr txBox="1">
          <a:spLocks noChangeArrowheads="1"/>
        </xdr:cNvSpPr>
      </xdr:nvSpPr>
      <xdr:spPr>
        <a:xfrm>
          <a:off x="2295525" y="9296400"/>
          <a:ext cx="1171575" cy="3429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3</xdr:col>
      <xdr:colOff>142875</xdr:colOff>
      <xdr:row>32</xdr:row>
      <xdr:rowOff>104775</xdr:rowOff>
    </xdr:from>
    <xdr:to>
      <xdr:col>5</xdr:col>
      <xdr:colOff>47626</xdr:colOff>
      <xdr:row>36</xdr:row>
      <xdr:rowOff>123825</xdr:rowOff>
    </xdr:to>
    <xdr:sp>
      <xdr:nvSpPr>
        <xdr:cNvPr id="1186" name="TextBox 33"/>
        <xdr:cNvSpPr txBox="1">
          <a:spLocks noChangeArrowheads="1"/>
        </xdr:cNvSpPr>
      </xdr:nvSpPr>
      <xdr:spPr>
        <a:xfrm>
          <a:off x="3267075" y="5734050"/>
          <a:ext cx="1095375" cy="685800"/>
        </a:xfrm>
        <a:prstGeom prst="rect">
          <a:avLst/>
        </a:prstGeom>
        <a:noFill/>
        <a:ln w="9525">
          <a:noFill/>
          <a:miter lim="800000"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altLang="zh-CN" sz="1400" b="1" i="0" strike="noStrike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chemeClr val="accent1">
                  <a:satMod val="200000"/>
                  <a:tint val="3000"/>
                </a:schemeClr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  <a:latin typeface="Calibri" panose="020F0502020204030204"/>
            </a:rPr>
            <a:t>17th Batch are Here</a:t>
          </a:r>
          <a:endParaRPr lang="en-US" altLang="zh-CN" sz="1400" b="1" i="0" strike="noStrike" cap="none" spc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chemeClr val="accent1">
                <a:satMod val="200000"/>
                <a:tint val="3000"/>
              </a:schemeClr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  <a:latin typeface="Calibri" panose="020F0502020204030204"/>
          </a:endParaRPr>
        </a:p>
      </xdr:txBody>
    </xdr:sp>
    <xdr:clientData/>
  </xdr:twoCellAnchor>
  <xdr:twoCellAnchor>
    <xdr:from>
      <xdr:col>4</xdr:col>
      <xdr:colOff>476250</xdr:colOff>
      <xdr:row>28</xdr:row>
      <xdr:rowOff>95250</xdr:rowOff>
    </xdr:from>
    <xdr:to>
      <xdr:col>6</xdr:col>
      <xdr:colOff>103752</xdr:colOff>
      <xdr:row>32</xdr:row>
      <xdr:rowOff>98914</xdr:rowOff>
    </xdr:to>
    <xdr:sp>
      <xdr:nvSpPr>
        <xdr:cNvPr id="37" name="TextBox 36"/>
        <xdr:cNvSpPr txBox="1"/>
      </xdr:nvSpPr>
      <xdr:spPr>
        <a:xfrm>
          <a:off x="4210050" y="5076825"/>
          <a:ext cx="875030" cy="650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>
          <a:scene3d>
            <a:camera prst="orthographicFront"/>
            <a:lightRig rig="glow" dir="tl">
              <a:rot lat="0" lon="0" rev="5400000"/>
            </a:lightRig>
          </a:scene3d>
          <a:sp3d contourW="12700">
            <a:bevelT w="25400" h="25400"/>
            <a:contourClr>
              <a:schemeClr val="accent6">
                <a:shade val="73000"/>
              </a:schemeClr>
            </a:contourClr>
          </a:sp3d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400" b="1" i="0" cap="none" spc="0">
              <a:ln w="11430"/>
              <a:gradFill>
                <a:gsLst>
                  <a:gs pos="0">
                    <a:schemeClr val="accent6">
                      <a:tint val="90000"/>
                      <a:satMod val="120000"/>
                    </a:schemeClr>
                  </a:gs>
                  <a:gs pos="25000">
                    <a:schemeClr val="accent6">
                      <a:tint val="93000"/>
                      <a:satMod val="120000"/>
                    </a:schemeClr>
                  </a:gs>
                  <a:gs pos="50000">
                    <a:schemeClr val="accent6">
                      <a:shade val="89000"/>
                      <a:satMod val="110000"/>
                    </a:schemeClr>
                  </a:gs>
                  <a:gs pos="75000">
                    <a:schemeClr val="accent6">
                      <a:tint val="93000"/>
                      <a:satMod val="120000"/>
                    </a:schemeClr>
                  </a:gs>
                  <a:gs pos="100000">
                    <a:schemeClr val="accent6">
                      <a:tint val="90000"/>
                      <a:satMod val="120000"/>
                    </a:schemeClr>
                  </a:gs>
                </a:gsLst>
                <a:lin ang="5400000"/>
              </a:gradFill>
              <a:effectLst>
                <a:outerShdw blurRad="80000" dist="40000" dir="5040000" algn="tl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19th Batch are Here</a:t>
          </a:r>
          <a:endParaRPr lang="zh-CN" altLang="en-US" sz="14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  <a:latin typeface="+mn-lt"/>
            <a:ea typeface="+mn-ea"/>
            <a:cs typeface="+mn-cs"/>
          </a:endParaRPr>
        </a:p>
        <a:p>
          <a:endParaRPr lang="zh-CN" altLang="en-US" sz="1100" b="1" cap="none" spc="0">
            <a:ln w="11430"/>
            <a:gradFill>
              <a:gsLst>
                <a:gs pos="0">
                  <a:schemeClr val="accent6">
                    <a:tint val="90000"/>
                    <a:satMod val="120000"/>
                  </a:schemeClr>
                </a:gs>
                <a:gs pos="25000">
                  <a:schemeClr val="accent6">
                    <a:tint val="93000"/>
                    <a:satMod val="120000"/>
                  </a:schemeClr>
                </a:gs>
                <a:gs pos="50000">
                  <a:schemeClr val="accent6">
                    <a:shade val="89000"/>
                    <a:satMod val="110000"/>
                  </a:schemeClr>
                </a:gs>
                <a:gs pos="75000">
                  <a:schemeClr val="accent6">
                    <a:tint val="93000"/>
                    <a:satMod val="120000"/>
                  </a:schemeClr>
                </a:gs>
                <a:gs pos="100000">
                  <a:schemeClr val="accent6">
                    <a:tint val="90000"/>
                    <a:satMod val="120000"/>
                  </a:schemeClr>
                </a:gs>
              </a:gsLst>
              <a:lin ang="5400000"/>
            </a:gradFill>
            <a:effectLst>
              <a:outerShdw blurRad="80000" dist="40000" dir="504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295275</xdr:colOff>
      <xdr:row>27</xdr:row>
      <xdr:rowOff>19051</xdr:rowOff>
    </xdr:from>
    <xdr:to>
      <xdr:col>7</xdr:col>
      <xdr:colOff>609600</xdr:colOff>
      <xdr:row>30</xdr:row>
      <xdr:rowOff>123826</xdr:rowOff>
    </xdr:to>
    <xdr:sp>
      <xdr:nvSpPr>
        <xdr:cNvPr id="1190" name="TextBox 37"/>
        <xdr:cNvSpPr txBox="1">
          <a:spLocks noChangeArrowheads="1"/>
        </xdr:cNvSpPr>
      </xdr:nvSpPr>
      <xdr:spPr>
        <a:xfrm>
          <a:off x="5276850" y="4838700"/>
          <a:ext cx="1000125" cy="590550"/>
        </a:xfrm>
        <a:prstGeom prst="rect">
          <a:avLst/>
        </a:prstGeom>
        <a:noFill/>
        <a:ln w="9525">
          <a:noFill/>
          <a:miter lim="800000"/>
        </a:ln>
        <a:effectLst>
          <a:outerShdw dist="23000" dir="5400000" rotWithShape="0">
            <a:srgbClr val="000000">
              <a:alpha val="34999"/>
            </a:srgbClr>
          </a:outerShdw>
        </a:effectLst>
      </xdr:spPr>
      <xdr:txBody>
        <a:bodyPr vertOverflow="clip" wrap="square" lIns="91440" tIns="45720" rIns="91440" bIns="45720" anchor="t" upright="1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 rtl="0">
            <a:defRPr sz="1000"/>
          </a:pPr>
          <a:r>
            <a:rPr lang="en-US" altLang="zh-CN" sz="1400" b="1" i="0" strike="noStrike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Calibri" panose="020F0502020204030204"/>
            </a:rPr>
            <a:t>20th Batch are Here</a:t>
          </a:r>
          <a:endParaRPr lang="en-US" altLang="zh-CN" sz="1400" b="1" i="0" strike="noStrike" cap="none" spc="0" baseline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  <a:latin typeface="Calibri" panose="020F0502020204030204"/>
          </a:endParaRPr>
        </a:p>
      </xdr:txBody>
    </xdr:sp>
    <xdr:clientData/>
  </xdr:twoCellAnchor>
  <xdr:twoCellAnchor>
    <xdr:from>
      <xdr:col>5</xdr:col>
      <xdr:colOff>66675</xdr:colOff>
      <xdr:row>15</xdr:row>
      <xdr:rowOff>38100</xdr:rowOff>
    </xdr:from>
    <xdr:to>
      <xdr:col>12</xdr:col>
      <xdr:colOff>200025</xdr:colOff>
      <xdr:row>18</xdr:row>
      <xdr:rowOff>9525</xdr:rowOff>
    </xdr:to>
    <xdr:grpSp>
      <xdr:nvGrpSpPr>
        <xdr:cNvPr id="1149" name="组合 1148"/>
        <xdr:cNvGrpSpPr/>
      </xdr:nvGrpSpPr>
      <xdr:grpSpPr>
        <a:xfrm>
          <a:off x="4381500" y="2838450"/>
          <a:ext cx="4448175" cy="514350"/>
          <a:chOff x="411" y="274"/>
          <a:chExt cx="422" cy="54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050" name="Scroll Bar 26" hidden="1">
                <a:extLst>
                  <a:ext uri="{63B3BB69-23CF-44E3-9099-C40C66FF867C}">
                    <a14:compatExt spid="_x0000_s1050"/>
                  </a:ext>
                </a:extLst>
              </xdr:cNvPr>
              <xdr:cNvSpPr/>
            </xdr:nvSpPr>
            <xdr:spPr>
              <a:xfrm>
                <a:off x="411" y="274"/>
                <a:ext cx="422" cy="1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147" name="Scroll Bar 123" hidden="1">
                <a:extLst>
                  <a:ext uri="{63B3BB69-23CF-44E3-9099-C40C66FF867C}">
                    <a14:compatExt spid="_x0000_s1147"/>
                  </a:ext>
                </a:extLst>
              </xdr:cNvPr>
              <xdr:cNvSpPr/>
            </xdr:nvSpPr>
            <xdr:spPr>
              <a:xfrm>
                <a:off x="411" y="293"/>
                <a:ext cx="422" cy="16"/>
              </a:xfrm>
              <a:prstGeom prst="rect">
                <a:avLst/>
              </a:prstGeom>
            </xdr:spPr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148" name="Scroll Bar 124" hidden="1">
                <a:extLst>
                  <a:ext uri="{63B3BB69-23CF-44E3-9099-C40C66FF867C}">
                    <a14:compatExt spid="_x0000_s1148"/>
                  </a:ext>
                </a:extLst>
              </xdr:cNvPr>
              <xdr:cNvSpPr/>
            </xdr:nvSpPr>
            <xdr:spPr>
              <a:xfrm>
                <a:off x="411" y="312"/>
                <a:ext cx="422" cy="16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  <xdr:twoCellAnchor>
    <xdr:from>
      <xdr:col>1</xdr:col>
      <xdr:colOff>666750</xdr:colOff>
      <xdr:row>20</xdr:row>
      <xdr:rowOff>57150</xdr:rowOff>
    </xdr:from>
    <xdr:to>
      <xdr:col>2</xdr:col>
      <xdr:colOff>914400</xdr:colOff>
      <xdr:row>24</xdr:row>
      <xdr:rowOff>114300</xdr:rowOff>
    </xdr:to>
    <xdr:grpSp>
      <xdr:nvGrpSpPr>
        <xdr:cNvPr id="1200" name="组合 1199"/>
        <xdr:cNvGrpSpPr/>
      </xdr:nvGrpSpPr>
      <xdr:grpSpPr>
        <a:xfrm>
          <a:off x="1866900" y="3743325"/>
          <a:ext cx="1133475" cy="704850"/>
          <a:chOff x="159" y="389"/>
          <a:chExt cx="74" cy="82"/>
        </a:xfrm>
      </xdr:grpSpPr>
      <mc:AlternateContent xmlns:mc="http://schemas.openxmlformats.org/markup-compatibility/2006">
        <mc:Choice xmlns:a14="http://schemas.microsoft.com/office/drawing/2010/main" Requires="a14">
          <xdr:sp>
            <xdr:nvSpPr>
              <xdr:cNvPr id="1153" name="Check Box 129" hidden="1">
                <a:extLst>
                  <a:ext uri="{63B3BB69-23CF-44E3-9099-C40C66FF867C}">
                    <a14:compatExt spid="_x0000_s1153"/>
                  </a:ext>
                </a:extLst>
              </xdr:cNvPr>
              <xdr:cNvSpPr/>
            </xdr:nvSpPr>
            <xdr:spPr>
              <a:xfrm>
                <a:off x="160" y="389"/>
                <a:ext cx="73" cy="23"/>
              </a:xfrm>
              <a:prstGeom prst="rect">
                <a:avLst/>
              </a:prstGeom>
            </xdr:spPr>
            <xdr:txBody>
              <a:bodyPr vert="horz" wrap="square" anchor="ctr" upright="1"/>
              <a:p>
                <a:pPr algn="l" rtl="0"/>
                <a:r>
                  <a:rPr lang="zh-CN" altLang="en-US" sz="80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进度条</a:t>
                </a:r>
                <a:r>
                  <a:rPr lang="zh-CN" altLang="en-US" sz="800">
                    <a:solidFill>
                      <a:srgbClr val="000000"/>
                    </a:solidFill>
                    <a:latin typeface="Tahoma" panose="020B0604030504040204" charset="-122"/>
                    <a:ea typeface="Tahoma" panose="020B0604030504040204" charset="-122"/>
                    <a:cs typeface="Tahoma" panose="020B0604030504040204" charset="-122"/>
                    <a:sym typeface="Tahoma" panose="020B0604030504040204" charset="-122"/>
                  </a:rPr>
                  <a:t>1</a:t>
                </a:r>
                <a:endParaRPr lang="zh-CN" altLang="en-US" sz="800">
                  <a:solidFill>
                    <a:srgbClr val="000000"/>
                  </a:solidFill>
                  <a:latin typeface="Tahoma" panose="020B0604030504040204" charset="-122"/>
                  <a:ea typeface="Tahoma" panose="020B0604030504040204" charset="-122"/>
                  <a:cs typeface="Tahoma" panose="020B0604030504040204" charset="-122"/>
                  <a:sym typeface="Tahoma" panose="020B0604030504040204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154" name="Check Box 130" hidden="1">
                <a:extLst>
                  <a:ext uri="{63B3BB69-23CF-44E3-9099-C40C66FF867C}">
                    <a14:compatExt spid="_x0000_s1154"/>
                  </a:ext>
                </a:extLst>
              </xdr:cNvPr>
              <xdr:cNvSpPr/>
            </xdr:nvSpPr>
            <xdr:spPr>
              <a:xfrm>
                <a:off x="159" y="418"/>
                <a:ext cx="65" cy="23"/>
              </a:xfrm>
              <a:prstGeom prst="rect">
                <a:avLst/>
              </a:prstGeom>
            </xdr:spPr>
            <xdr:txBody>
              <a:bodyPr vert="horz" wrap="square" anchor="ctr" upright="1"/>
              <a:p>
                <a:pPr algn="l" rtl="0"/>
                <a:r>
                  <a:rPr lang="zh-CN" altLang="en-US" sz="80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进度条</a:t>
                </a:r>
                <a:r>
                  <a:rPr lang="zh-CN" altLang="en-US" sz="800">
                    <a:solidFill>
                      <a:srgbClr val="000000"/>
                    </a:solidFill>
                    <a:latin typeface="Tahoma" panose="020B0604030504040204" charset="-122"/>
                    <a:ea typeface="Tahoma" panose="020B0604030504040204" charset="-122"/>
                    <a:cs typeface="Tahoma" panose="020B0604030504040204" charset="-122"/>
                    <a:sym typeface="Tahoma" panose="020B0604030504040204" charset="-122"/>
                  </a:rPr>
                  <a:t>2</a:t>
                </a:r>
                <a:endParaRPr lang="zh-CN" altLang="en-US" sz="800">
                  <a:solidFill>
                    <a:srgbClr val="000000"/>
                  </a:solidFill>
                  <a:latin typeface="Tahoma" panose="020B0604030504040204" charset="-122"/>
                  <a:ea typeface="Tahoma" panose="020B0604030504040204" charset="-122"/>
                  <a:cs typeface="Tahoma" panose="020B0604030504040204" charset="-122"/>
                  <a:sym typeface="Tahoma" panose="020B0604030504040204" charset="-122"/>
                </a:endParaRP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>
            <xdr:nvSpPr>
              <xdr:cNvPr id="1155" name="Check Box 131" hidden="1">
                <a:extLst>
                  <a:ext uri="{63B3BB69-23CF-44E3-9099-C40C66FF867C}">
                    <a14:compatExt spid="_x0000_s1155"/>
                  </a:ext>
                </a:extLst>
              </xdr:cNvPr>
              <xdr:cNvSpPr/>
            </xdr:nvSpPr>
            <xdr:spPr>
              <a:xfrm>
                <a:off x="159" y="448"/>
                <a:ext cx="64" cy="23"/>
              </a:xfrm>
              <a:prstGeom prst="rect">
                <a:avLst/>
              </a:prstGeom>
            </xdr:spPr>
            <xdr:txBody>
              <a:bodyPr vert="horz" wrap="square" anchor="ctr" upright="1"/>
              <a:p>
                <a:pPr algn="l" rtl="0"/>
                <a:r>
                  <a:rPr lang="zh-CN" altLang="en-US" sz="80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进度条</a:t>
                </a:r>
                <a:r>
                  <a:rPr lang="zh-CN" altLang="en-US" sz="800">
                    <a:solidFill>
                      <a:srgbClr val="000000"/>
                    </a:solidFill>
                    <a:latin typeface="Tahoma" panose="020B0604030504040204" charset="-122"/>
                    <a:ea typeface="Tahoma" panose="020B0604030504040204" charset="-122"/>
                    <a:cs typeface="Tahoma" panose="020B0604030504040204" charset="-122"/>
                    <a:sym typeface="Tahoma" panose="020B0604030504040204" charset="-122"/>
                  </a:rPr>
                  <a:t>3</a:t>
                </a:r>
                <a:endParaRPr lang="zh-CN" altLang="en-US" sz="800">
                  <a:solidFill>
                    <a:srgbClr val="000000"/>
                  </a:solidFill>
                  <a:latin typeface="Tahoma" panose="020B0604030504040204" charset="-122"/>
                  <a:ea typeface="Tahoma" panose="020B0604030504040204" charset="-122"/>
                  <a:cs typeface="Tahoma" panose="020B0604030504040204" charset="-122"/>
                  <a:sym typeface="Tahoma" panose="020B0604030504040204" charset="-122"/>
                </a:endParaRPr>
              </a:p>
            </xdr:txBody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F81BD"/>
          </a:solidFill>
          <a:prstDash val="solid"/>
          <a:round/>
          <a:headEnd type="none" w="med" len="med"/>
          <a:tailEnd type="arrow" w="med" len="med"/>
        </a:ln>
        <a:effectLst>
          <a:outerShdw dist="20000" dir="5400000" rotWithShape="0">
            <a:srgbClr val="000000">
              <a:alpha val="37999"/>
            </a:srgbClr>
          </a:outerShdw>
        </a:effectLst>
      </a:spPr>
      <a:bodyPr vertOverflow="clip" wrap="square" lIns="91440" tIns="4572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25400" cap="flat" cmpd="sng" algn="ctr">
          <a:solidFill>
            <a:srgbClr val="4F81BD"/>
          </a:solidFill>
          <a:prstDash val="solid"/>
          <a:round/>
          <a:headEnd type="none" w="med" len="med"/>
          <a:tailEnd type="arrow" w="med" len="med"/>
        </a:ln>
        <a:effectLst>
          <a:outerShdw dist="20000" dir="5400000" rotWithShape="0">
            <a:srgbClr val="000000">
              <a:alpha val="37999"/>
            </a:srgbClr>
          </a:outerShdw>
        </a:effectLst>
      </a:spPr>
      <a:bodyPr vertOverflow="clip" wrap="square" lIns="91440" tIns="45720" rIns="91440" bIns="4572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3"/>
  </sheetPr>
  <dimension ref="A1:O86"/>
  <sheetViews>
    <sheetView showGridLines="0" tabSelected="1" topLeftCell="B10" workbookViewId="0">
      <selection activeCell="Q25" sqref="Q25"/>
    </sheetView>
  </sheetViews>
  <sheetFormatPr defaultColWidth="0" defaultRowHeight="14.25" zeroHeight="1"/>
  <cols>
    <col min="1" max="1" width="18" style="1" customWidth="1"/>
    <col min="2" max="2" width="13.2857142857143" style="1" customWidth="1"/>
    <col min="3" max="3" width="15.5714285714286" style="1" customWidth="1"/>
    <col min="4" max="4" width="9.14285714285714" style="1" customWidth="1"/>
    <col min="5" max="5" width="8.71428571428571" style="2" customWidth="1"/>
    <col min="6" max="6" width="10" style="2" customWidth="1"/>
    <col min="7" max="7" width="10.2857142857143" style="2" customWidth="1"/>
    <col min="8" max="8" width="10.1428571428571" style="2" customWidth="1"/>
    <col min="9" max="10" width="8" style="2" customWidth="1"/>
    <col min="11" max="11" width="9.14285714285714" style="2" customWidth="1"/>
    <col min="12" max="26" width="9.14285714285714" style="3" customWidth="1"/>
    <col min="27" max="16384" width="0" style="3" hidden="1"/>
  </cols>
  <sheetData>
    <row r="1" ht="15" spans="5:13">
      <c r="E1" s="4" t="s">
        <v>0</v>
      </c>
      <c r="F1" s="4"/>
      <c r="G1" s="4" t="s">
        <v>1</v>
      </c>
      <c r="H1" s="4"/>
      <c r="I1" s="4" t="s">
        <v>2</v>
      </c>
      <c r="J1" s="4"/>
      <c r="L1" s="21"/>
      <c r="M1" s="21"/>
    </row>
    <row r="2" ht="19.5" spans="1:15">
      <c r="A2" s="5" t="s">
        <v>3</v>
      </c>
      <c r="B2" s="6"/>
      <c r="C2" s="7"/>
      <c r="E2" s="4">
        <v>86</v>
      </c>
      <c r="F2" s="8" t="b">
        <v>1</v>
      </c>
      <c r="G2" s="8">
        <v>46</v>
      </c>
      <c r="H2" s="8" t="b">
        <v>1</v>
      </c>
      <c r="I2" s="8">
        <v>28</v>
      </c>
      <c r="J2" s="8" t="b">
        <v>1</v>
      </c>
      <c r="L2" s="22"/>
      <c r="M2" s="22"/>
      <c r="N2" s="1"/>
      <c r="O2" s="1"/>
    </row>
    <row r="3" spans="1:15">
      <c r="A3" s="9" t="s">
        <v>4</v>
      </c>
      <c r="B3" s="9" t="s">
        <v>5</v>
      </c>
      <c r="C3" s="9" t="s">
        <v>6</v>
      </c>
      <c r="E3" s="4" t="s">
        <v>7</v>
      </c>
      <c r="F3" s="4"/>
      <c r="G3" s="4" t="s">
        <v>8</v>
      </c>
      <c r="H3" s="4"/>
      <c r="I3" s="4" t="s">
        <v>9</v>
      </c>
      <c r="J3" s="4"/>
      <c r="L3" s="22"/>
      <c r="M3" s="22"/>
      <c r="N3" s="1"/>
      <c r="O3" s="1"/>
    </row>
    <row r="4" spans="1:15">
      <c r="A4" s="10" t="s">
        <v>10</v>
      </c>
      <c r="B4" s="11">
        <v>38353</v>
      </c>
      <c r="C4" s="12">
        <v>7</v>
      </c>
      <c r="E4" s="13">
        <f>IF(F2,IF(F14&gt;=$B$7,0.3+(F14-F4)/14,AAA+1),NA())</f>
        <v>1.52857142857122</v>
      </c>
      <c r="F4" s="13">
        <f>IF(F2,$B$4,NA())</f>
        <v>38353</v>
      </c>
      <c r="G4" s="14">
        <f>IF(H2,IF(H14&gt;=$B$7,0.3+(H14-H4)/14,BBB+0.9),NA())</f>
        <v>3.9</v>
      </c>
      <c r="H4" s="13">
        <f>IF(H2,$B$4,NA())</f>
        <v>38353</v>
      </c>
      <c r="I4" s="13">
        <f>IF(J2,IF(J14&gt;=$B$7,0.3+(J14-J4)/14,CCC+1),NA())</f>
        <v>3</v>
      </c>
      <c r="J4" s="13">
        <f>IF(J2,$B$4,NA())</f>
        <v>38353</v>
      </c>
      <c r="K4" s="13"/>
      <c r="L4" s="22"/>
      <c r="M4" s="22"/>
      <c r="N4" s="1"/>
      <c r="O4" s="1"/>
    </row>
    <row r="5" spans="1:11">
      <c r="A5" s="15" t="s">
        <v>11</v>
      </c>
      <c r="B5" s="11">
        <f>$B$4+SUM($C$4:C4)</f>
        <v>38360</v>
      </c>
      <c r="C5" s="12">
        <v>2</v>
      </c>
      <c r="E5" s="13">
        <f>(E9-(AND(F14&gt;=$B$7,F14&lt;$B$8-2)/2.2+1.6)*((F14-F4)/14))+0</f>
        <v>1.79857142857166</v>
      </c>
      <c r="F5" s="13">
        <f>(IF(F14&gt;=$B$7,F9-3.45*((F14-F4)/14),NA()))+0</f>
        <v>38357.3614285714</v>
      </c>
      <c r="G5" s="13">
        <f>(G9-(AND(H14&gt;=$B$7,H14&lt;$B$8-2)/2.2+1.6)*((H14-H4)/14))+0</f>
        <v>2.84857142857176</v>
      </c>
      <c r="H5" s="13" t="e">
        <f>(IF(H14&gt;=$B$7,H9-3.45*((H14-H4)/14),NA()))+0</f>
        <v>#N/A</v>
      </c>
      <c r="I5" s="13" t="e">
        <f>(I9-(AND(J14&gt;=$B$7,J14&lt;$B$8-2)/2.2+1.6)*((J14-J4)/14))+0</f>
        <v>#N/A</v>
      </c>
      <c r="J5" s="13" t="e">
        <f>(IF(J14&gt;=$B$7,J9-3.45*((J14-J4)/14),NA()))+0</f>
        <v>#N/A</v>
      </c>
      <c r="K5" s="13"/>
    </row>
    <row r="6" spans="1:11">
      <c r="A6" s="15" t="s">
        <v>12</v>
      </c>
      <c r="B6" s="11">
        <f>$B$4+SUM($C$4:C5)</f>
        <v>38362</v>
      </c>
      <c r="C6" s="12">
        <v>2</v>
      </c>
      <c r="E6" s="13">
        <f>(E9-(AND(F14&gt;=$B$7,F14&lt;$B$8-2)/2.5+1.35)*((F14-F4)/14))</f>
        <v>2.10571428571446</v>
      </c>
      <c r="F6" s="13">
        <f>(IF(F14&gt;=$B$7,F9-2*((F14-F4)/14),NA()))+0</f>
        <v>38359.1428571429</v>
      </c>
      <c r="G6" s="13">
        <f>(G9-(AND(H14&gt;=$B$7,H14&lt;$B$8-2)/2.5+1.35)*((H14-H4)/14))+0</f>
        <v>3.01285714285742</v>
      </c>
      <c r="H6" s="13" t="e">
        <f>(IF(H14&gt;=$B$7,H9-2*((H14-H4)/14),NA()))+0</f>
        <v>#N/A</v>
      </c>
      <c r="I6" s="13" t="e">
        <f>(I9-(AND(J14&gt;=$B$7,J14&lt;$B$8-2)/2.5+1.35)*((J14-J4)/14))+0</f>
        <v>#N/A</v>
      </c>
      <c r="J6" s="13" t="e">
        <f>(IF(J14&gt;=$B$7,J9-2*((J14-J4)/14),NA()))+0</f>
        <v>#N/A</v>
      </c>
      <c r="K6" s="13"/>
    </row>
    <row r="7" ht="15" customHeight="1" spans="1:11">
      <c r="A7" s="15" t="s">
        <v>13</v>
      </c>
      <c r="B7" s="11">
        <f>$B$4+SUM($C$4:C6)</f>
        <v>38364</v>
      </c>
      <c r="C7" s="12">
        <v>4</v>
      </c>
      <c r="E7" s="13">
        <f>(E9-(AND(F14&gt;=$B$7,F14&lt;$B$8-2)/4+1.1)*((F14-F4)/14))</f>
        <v>2.41285714285727</v>
      </c>
      <c r="F7" s="13">
        <f>(IF(F14&gt;=$B$7,F9-1.1*((F14-F4)/14),NA()))+0</f>
        <v>38360.2485714286</v>
      </c>
      <c r="G7" s="13">
        <f>(G9-(AND(H14&gt;=$B$7,H14&lt;$B$8-2)/4+1.1)*((H14-H4)/14))+0</f>
        <v>3.17714285714309</v>
      </c>
      <c r="H7" s="13" t="e">
        <f>(IF(H14&gt;=$B$7,H9-1.1*((H14-H4)/14),NA()))+0</f>
        <v>#N/A</v>
      </c>
      <c r="I7" s="13" t="e">
        <f>(I9-(AND(J14&gt;=$B$7,J14&lt;$B$8-2)/4+1.1)*((J14-J4)/14))+0</f>
        <v>#N/A</v>
      </c>
      <c r="J7" s="13" t="e">
        <f>(IF(J14&gt;=$B$7,J9-1.1*((J14-J4)/14),NA()))+0</f>
        <v>#N/A</v>
      </c>
      <c r="K7" s="13"/>
    </row>
    <row r="8" spans="1:11">
      <c r="A8" s="15" t="s">
        <v>14</v>
      </c>
      <c r="B8" s="11">
        <f>$B$4+SUM($C$4:C7)</f>
        <v>38368</v>
      </c>
      <c r="C8" s="12">
        <v>4</v>
      </c>
      <c r="E8" s="13">
        <f>(E9-0.6*((F14-F4)/14))+0</f>
        <v>3.02714285714288</v>
      </c>
      <c r="F8" s="13">
        <f>(IF(F14&gt;=$B$7,F9-0.3*((F14-F4)/14),NA()))+0</f>
        <v>38361.2314285714</v>
      </c>
      <c r="G8" s="13">
        <f>(G9-0.6*((H14-H4)/14))+0</f>
        <v>3.50571428571441</v>
      </c>
      <c r="H8" s="13" t="e">
        <f>(IF(H14&gt;=$B$7,H9-0.3*((H14-H4)/14),NA()))+0</f>
        <v>#N/A</v>
      </c>
      <c r="I8" s="13" t="e">
        <f>(I9-0.6*((J14-J4)/14))+0</f>
        <v>#N/A</v>
      </c>
      <c r="J8" s="13" t="e">
        <f>(IF(J14&gt;=$B$7,J9-0.3*((J14-J4)/14),NA()))+0</f>
        <v>#N/A</v>
      </c>
      <c r="K8" s="13"/>
    </row>
    <row r="9" spans="1:11">
      <c r="A9" s="15" t="s">
        <v>15</v>
      </c>
      <c r="B9" s="11">
        <f>$B$4+SUM($C$4:C8)</f>
        <v>38372</v>
      </c>
      <c r="C9" s="12">
        <v>4</v>
      </c>
      <c r="E9" s="13">
        <f>(IF(F14&gt;=$B$6,(E14-E4)/2+E4,NA()))</f>
        <v>3.76428571428561</v>
      </c>
      <c r="F9" s="13">
        <f>(IF(F14&gt;=$B$7,(F4+F14)/2,NA()))+0</f>
        <v>38361.6</v>
      </c>
      <c r="G9" s="13">
        <f>(IF(H14&gt;=$B$6,(G14-G4)/2+G4,NA()))+0</f>
        <v>3.9</v>
      </c>
      <c r="H9" s="13" t="e">
        <f>(IF(H14&gt;=$B$7,(H4+H14)/2,NA()))+0</f>
        <v>#N/A</v>
      </c>
      <c r="I9" s="13" t="e">
        <f>(IF(J14&gt;=$B$6,(I14-I4)/2+I4,NA()))+0</f>
        <v>#N/A</v>
      </c>
      <c r="J9" s="13" t="e">
        <f>(IF(J14&gt;=$B$7,(J4+J14)/2,NA()))+0</f>
        <v>#N/A</v>
      </c>
      <c r="K9" s="13"/>
    </row>
    <row r="10" spans="1:11">
      <c r="A10" s="15" t="s">
        <v>16</v>
      </c>
      <c r="B10" s="11">
        <f>$B$4+SUM($C$4:C9)</f>
        <v>38376</v>
      </c>
      <c r="C10" s="12">
        <v>3</v>
      </c>
      <c r="E10" s="13">
        <f>(E9+0.6*((F14-F4)/14))</f>
        <v>4.50142857142834</v>
      </c>
      <c r="F10" s="13">
        <f>(IF(F14&gt;=$B$7,F9+0.3*((F14-F4)/14),NA()))+0</f>
        <v>38361.9685714286</v>
      </c>
      <c r="G10" s="13">
        <f>(G9+0.6*((H14-H4)/14))+0</f>
        <v>4.29428571428559</v>
      </c>
      <c r="H10" s="13" t="e">
        <f>(IF(H14&gt;=$B$7,H9+0.3*((H14-H4)/14),NA()))+0</f>
        <v>#N/A</v>
      </c>
      <c r="I10" s="13" t="e">
        <f>(I9+0.6*((J14-J4)/14))+0</f>
        <v>#N/A</v>
      </c>
      <c r="J10" s="13" t="e">
        <f>(IF(J14&gt;=$B$7,J9+0.3*((J14-J4)/14),NA()))+0</f>
        <v>#N/A</v>
      </c>
      <c r="K10" s="13"/>
    </row>
    <row r="11" spans="1:11">
      <c r="A11" s="15" t="s">
        <v>17</v>
      </c>
      <c r="B11" s="11">
        <f>$B$4+SUM($C$4:C10)</f>
        <v>38379</v>
      </c>
      <c r="C11" s="12">
        <v>3</v>
      </c>
      <c r="E11" s="13">
        <f>(E9+(AND(F14&gt;=$B$7,F14&lt;$B$8-2)/4+1.1)*((F14-F4)/14))</f>
        <v>5.11571428571395</v>
      </c>
      <c r="F11" s="13">
        <f>(IF(F14&gt;=$B$7,F9+1.1*((F14-F4)/14),NA()))+0</f>
        <v>38362.9514285714</v>
      </c>
      <c r="G11" s="13">
        <f>(G9+(AND(H14&gt;=$B$7,H14&lt;$B$8-2)/4+1.1)*((H14-H4)/14))+0</f>
        <v>4.62285714285691</v>
      </c>
      <c r="H11" s="13" t="e">
        <f>(IF(H14&gt;=$B$7,H9+1.1*((H14-H4)/14),NA()))+0</f>
        <v>#N/A</v>
      </c>
      <c r="I11" s="13" t="e">
        <f>(I9+(AND(J14&gt;=$B$7,J14&lt;$B$8-2)/4+1.1)*((J14-J4)/14))+0</f>
        <v>#N/A</v>
      </c>
      <c r="J11" s="13" t="e">
        <f>(IF(J14&gt;=$B$7,J9+1.1*((J14-J4)/14),NA()))+0</f>
        <v>#N/A</v>
      </c>
      <c r="K11" s="13"/>
    </row>
    <row r="12" spans="1:11">
      <c r="A12" s="15" t="s">
        <v>18</v>
      </c>
      <c r="B12" s="11">
        <f>$B$4+SUM($C$4:C11)</f>
        <v>38382</v>
      </c>
      <c r="C12" s="12">
        <v>2</v>
      </c>
      <c r="E12" s="13">
        <f>(E9+(AND(F14&gt;=$B$7,F14&lt;$B$8-2)/2.5+1.35)*((F14-F4)/14))</f>
        <v>5.42285714285676</v>
      </c>
      <c r="F12" s="13">
        <f>(IF(F14&gt;=$B$7,F9+2*((F14-F4)/14),NA()))+0</f>
        <v>38364.0571428571</v>
      </c>
      <c r="G12" s="13">
        <f>(G9+(AND(H14&gt;=$B$7,H14&lt;$B$8-2)/2.5+1.35)*((H14-H4)/14))+0</f>
        <v>4.78714285714258</v>
      </c>
      <c r="H12" s="13" t="e">
        <f>(IF(H14&gt;=$B$7,H9+2*((H14-H4)/14),NA()))+0</f>
        <v>#N/A</v>
      </c>
      <c r="I12" s="13" t="e">
        <f>(I9+(AND(J14&gt;=$B$7,J14&lt;$B$8-2)/2.5+1.35)*((J14-J4)/14))+0</f>
        <v>#N/A</v>
      </c>
      <c r="J12" s="13" t="e">
        <f>(IF(J14&gt;=$B$7,J9+2*((J14-J4)/14),NA()))+0</f>
        <v>#N/A</v>
      </c>
      <c r="K12" s="13"/>
    </row>
    <row r="13" spans="1:11">
      <c r="A13" s="15" t="s">
        <v>19</v>
      </c>
      <c r="B13" s="11">
        <f>$B$4+SUM($C$4:C12)</f>
        <v>38384</v>
      </c>
      <c r="C13" s="12">
        <v>3</v>
      </c>
      <c r="E13" s="13">
        <f>(E9+(AND(F14&gt;=$B$7,F14&lt;$B$8-2)/2.2+1.6)*((F14-F4)/14))</f>
        <v>5.72999999999956</v>
      </c>
      <c r="F13" s="13">
        <f>(IF(F14&gt;=$B$7,F9+3.45*((F14-F4)/14),NA()))+0</f>
        <v>38365.8385714286</v>
      </c>
      <c r="G13" s="13">
        <f>(G9+(AND(H14&gt;=$B$7,H14&lt;$B$8-2)/2.2+1.6)*((H14-H4)/14))+0</f>
        <v>4.95142857142824</v>
      </c>
      <c r="H13" s="13" t="e">
        <f>(IF(H14&gt;=$B$7,H9+3.45*((H14-H4)/14),NA()))+0</f>
        <v>#N/A</v>
      </c>
      <c r="I13" s="13" t="e">
        <f>(I9+(AND(J14&gt;=$B$7,J14&lt;$B$8-2)/2.2+1.6)*((J14-J4)/14))+0</f>
        <v>#N/A</v>
      </c>
      <c r="J13" s="13" t="e">
        <f>(IF(J14&gt;=$B$7,J9+3.45*((J14-J4)/14),NA()))+0</f>
        <v>#N/A</v>
      </c>
      <c r="K13" s="13"/>
    </row>
    <row r="14" spans="1:11">
      <c r="A14" s="15" t="s">
        <v>20</v>
      </c>
      <c r="B14" s="11">
        <f>$B$4+SUM($C$4:C13)</f>
        <v>38387</v>
      </c>
      <c r="C14" s="12">
        <v>3</v>
      </c>
      <c r="E14" s="13">
        <f>IF(F2,AAA+1,NA())</f>
        <v>6</v>
      </c>
      <c r="F14" s="13">
        <f>IF(F2,AA,NA())</f>
        <v>38370.2</v>
      </c>
      <c r="G14" s="13">
        <f>IF(H2,BBB+0.9,NA())</f>
        <v>3.9</v>
      </c>
      <c r="H14" s="13">
        <f>IF(H2,BB,NA())</f>
        <v>38362.2</v>
      </c>
      <c r="I14" s="13">
        <f>IF(J2,CCC+1,NA())</f>
        <v>3</v>
      </c>
      <c r="J14" s="13">
        <f>IF(J2,CC,NA())</f>
        <v>38358.6</v>
      </c>
      <c r="K14" s="13"/>
    </row>
    <row r="15" spans="1:11">
      <c r="A15" s="15" t="s">
        <v>21</v>
      </c>
      <c r="B15" s="11">
        <f>$B$4+SUM($C$4:C14)</f>
        <v>38390</v>
      </c>
      <c r="C15" s="12">
        <v>1</v>
      </c>
      <c r="E15" s="13">
        <f>(E14-0.06)</f>
        <v>5.94</v>
      </c>
      <c r="F15" s="13">
        <f>(F14-0.2)</f>
        <v>38370</v>
      </c>
      <c r="G15" s="13">
        <f>(G14-0.06)+0</f>
        <v>3.84</v>
      </c>
      <c r="H15" s="13">
        <f>(H14-0.3)+0</f>
        <v>38361.9</v>
      </c>
      <c r="I15" s="13">
        <f>(I14-0.06)+0</f>
        <v>2.94</v>
      </c>
      <c r="J15" s="13">
        <f>(J14-0.3)+0</f>
        <v>38358.3</v>
      </c>
      <c r="K15" s="13"/>
    </row>
    <row r="16" spans="1:5">
      <c r="A16" s="15" t="s">
        <v>22</v>
      </c>
      <c r="B16" s="11">
        <f>$B$4+SUM($C$4:C15)</f>
        <v>38391</v>
      </c>
      <c r="C16" s="12">
        <v>1</v>
      </c>
      <c r="E16" s="16" t="s">
        <v>0</v>
      </c>
    </row>
    <row r="17" spans="5:5">
      <c r="E17" s="17" t="s">
        <v>1</v>
      </c>
    </row>
    <row r="18" spans="5:5">
      <c r="E18" s="18" t="s">
        <v>2</v>
      </c>
    </row>
    <row r="19" ht="12.75"/>
    <row r="20" spans="1:1">
      <c r="A20" s="19"/>
    </row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spans="4:5">
      <c r="D36" s="19"/>
      <c r="E36" s="20"/>
    </row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 hidden="1"/>
    <row r="63" ht="12.75" hidden="1"/>
    <row r="64" ht="12.75" hidden="1"/>
    <row r="65" ht="12.75" hidden="1"/>
    <row r="66" ht="12.75" hidden="1"/>
    <row r="67" ht="12.75" hidden="1"/>
    <row r="68" ht="12.75" hidden="1"/>
    <row r="69" ht="12.75" hidden="1"/>
    <row r="70" ht="12.75" hidden="1"/>
    <row r="71" ht="12.75" hidden="1"/>
    <row r="72" ht="12.75" hidden="1"/>
    <row r="73" ht="12.75" hidden="1"/>
    <row r="74" ht="12.75" hidden="1"/>
    <row r="75" ht="12.75" hidden="1"/>
    <row r="76" ht="12.75" hidden="1"/>
    <row r="77" ht="12.75" hidden="1"/>
    <row r="78" ht="12.75" hidden="1"/>
    <row r="79" ht="12.75" hidden="1" spans="14:14">
      <c r="N79" s="23"/>
    </row>
    <row r="80" ht="12.75" hidden="1"/>
    <row r="81" ht="12.75" hidden="1"/>
    <row r="82" ht="12.75" hidden="1"/>
    <row r="83" ht="12.75" hidden="1"/>
    <row r="84" ht="12.75" hidden="1"/>
    <row r="85" ht="12.75" hidden="1"/>
    <row r="86" ht="12.75" hidden="1"/>
  </sheetData>
  <mergeCells count="7">
    <mergeCell ref="E1:F1"/>
    <mergeCell ref="G1:H1"/>
    <mergeCell ref="I1:J1"/>
    <mergeCell ref="A2:C2"/>
    <mergeCell ref="E3:F3"/>
    <mergeCell ref="G3:H3"/>
    <mergeCell ref="I3:J3"/>
  </mergeCells>
  <pageMargins left="0.75" right="0.75" top="1" bottom="1" header="0.5" footer="0.5"/>
  <pageSetup paperSize="1" orientation="portrait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0" name="Scroll Bar 26" r:id="rId3">
              <controlPr defaultSize="0">
                <anchor moveWithCells="1" sizeWithCells="1">
                  <from>
                    <xdr:col>5</xdr:col>
                    <xdr:colOff>66675</xdr:colOff>
                    <xdr:row>15</xdr:row>
                    <xdr:rowOff>38100</xdr:rowOff>
                  </from>
                  <to>
                    <xdr:col>12</xdr:col>
                    <xdr:colOff>200025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name="Scroll Bar 123" r:id="rId4">
              <controlPr defaultSize="0">
                <anchor moveWithCells="1" sizeWithCells="1">
                  <from>
                    <xdr:col>5</xdr:col>
                    <xdr:colOff>66675</xdr:colOff>
                    <xdr:row>16</xdr:row>
                    <xdr:rowOff>38100</xdr:rowOff>
                  </from>
                  <to>
                    <xdr:col>12</xdr:col>
                    <xdr:colOff>200025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name="Scroll Bar 124" r:id="rId5">
              <controlPr defaultSize="0">
                <anchor moveWithCells="1" sizeWithCells="1">
                  <from>
                    <xdr:col>5</xdr:col>
                    <xdr:colOff>66675</xdr:colOff>
                    <xdr:row>17</xdr:row>
                    <xdr:rowOff>38100</xdr:rowOff>
                  </from>
                  <to>
                    <xdr:col>12</xdr:col>
                    <xdr:colOff>200025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name="Check Box 129" r:id="rId6">
              <controlPr defaultSize="0">
                <anchor moveWithCells="1" sizeWithCells="1">
                  <from>
                    <xdr:col>1</xdr:col>
                    <xdr:colOff>681990</xdr:colOff>
                    <xdr:row>20</xdr:row>
                    <xdr:rowOff>57150</xdr:rowOff>
                  </from>
                  <to>
                    <xdr:col>2</xdr:col>
                    <xdr:colOff>914400</xdr:colOff>
                    <xdr:row>21</xdr:row>
                    <xdr:rowOff>92710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name="Check Box 130" r:id="rId7">
              <controlPr defaultSize="0">
                <anchor moveWithCells="1" sizeWithCells="1">
                  <from>
                    <xdr:col>1</xdr:col>
                    <xdr:colOff>666750</xdr:colOff>
                    <xdr:row>21</xdr:row>
                    <xdr:rowOff>144145</xdr:rowOff>
                  </from>
                  <to>
                    <xdr:col>2</xdr:col>
                    <xdr:colOff>775970</xdr:colOff>
                    <xdr:row>23</xdr:row>
                    <xdr:rowOff>17780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name="Check Box 131" r:id="rId8">
              <controlPr defaultSize="0">
                <anchor moveWithCells="1" sizeWithCells="1">
                  <from>
                    <xdr:col>1</xdr:col>
                    <xdr:colOff>666750</xdr:colOff>
                    <xdr:row>23</xdr:row>
                    <xdr:rowOff>78105</xdr:rowOff>
                  </from>
                  <to>
                    <xdr:col>2</xdr:col>
                    <xdr:colOff>760730</xdr:colOff>
                    <xdr:row>24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 seagate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培训进度latest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361988</dc:creator>
  <cp:lastModifiedBy>Administrator</cp:lastModifiedBy>
  <dcterms:created xsi:type="dcterms:W3CDTF">2008-04-22T02:53:00Z</dcterms:created>
  <dcterms:modified xsi:type="dcterms:W3CDTF">2020-04-23T09:20:02Z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20</vt:lpwstr>
  </property>
  <property fmtid="{D5CDD505-2E9C-101B-9397-08002B2CF9AE}" pid="3" name="KSOProductBuildVer">
    <vt:lpwstr>2052-11.1.0.7989</vt:lpwstr>
  </property>
</Properties>
</file>