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\Maker\ArduinoSample\ArduinoIDE\_Project\SelfDrivingCar\"/>
    </mc:Choice>
  </mc:AlternateContent>
  <bookViews>
    <workbookView xWindow="-120" yWindow="-120" windowWidth="15600" windowHeight="11160"/>
  </bookViews>
  <sheets>
    <sheet name="工作表1" sheetId="1" r:id="rId1"/>
    <sheet name="GP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29" i="1"/>
  <c r="U29" i="1" s="1"/>
  <c r="M29" i="1"/>
  <c r="V29" i="1" s="1"/>
  <c r="N29" i="1"/>
  <c r="O29" i="1"/>
  <c r="L30" i="1"/>
  <c r="M30" i="1"/>
  <c r="V30" i="1" s="1"/>
  <c r="N30" i="1"/>
  <c r="O30" i="1"/>
  <c r="L31" i="1"/>
  <c r="M31" i="1"/>
  <c r="V31" i="1" s="1"/>
  <c r="N31" i="1"/>
  <c r="O31" i="1"/>
  <c r="M32" i="1"/>
  <c r="N32" i="1"/>
  <c r="W32" i="1" s="1"/>
  <c r="O32" i="1"/>
  <c r="U30" i="1"/>
  <c r="X32" i="1"/>
  <c r="V32" i="1"/>
  <c r="U32" i="1"/>
  <c r="X31" i="1"/>
  <c r="W31" i="1"/>
  <c r="U31" i="1"/>
  <c r="X30" i="1"/>
  <c r="W30" i="1"/>
  <c r="X29" i="1"/>
  <c r="W29" i="1"/>
  <c r="B19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D33" i="1"/>
  <c r="E33" i="1"/>
  <c r="F33" i="1"/>
  <c r="C33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Q16" i="1"/>
  <c r="Q14" i="1"/>
  <c r="Q15" i="1"/>
  <c r="Q13" i="1"/>
  <c r="G16" i="1"/>
  <c r="B16" i="1"/>
  <c r="G15" i="1"/>
  <c r="B15" i="1"/>
  <c r="G14" i="1"/>
  <c r="B14" i="1"/>
  <c r="G13" i="1"/>
  <c r="C13" i="1"/>
  <c r="B13" i="1"/>
  <c r="V33" i="1" l="1"/>
  <c r="W33" i="1"/>
  <c r="Y33" i="1" s="1"/>
  <c r="Y34" i="1" s="1"/>
  <c r="Y35" i="1" s="1"/>
  <c r="X33" i="1"/>
  <c r="U33" i="1"/>
  <c r="G33" i="1"/>
  <c r="G34" i="1" s="1"/>
  <c r="G35" i="1" s="1"/>
  <c r="O33" i="1"/>
  <c r="N33" i="1"/>
  <c r="M33" i="1"/>
  <c r="L33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J2" i="1"/>
  <c r="K2" i="1"/>
  <c r="L2" i="1"/>
  <c r="M2" i="1"/>
  <c r="N2" i="1"/>
  <c r="O2" i="1"/>
  <c r="P2" i="1"/>
  <c r="I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  <c r="P33" i="1" l="1"/>
  <c r="P34" i="1" s="1"/>
  <c r="P35" i="1" s="1"/>
</calcChain>
</file>

<file path=xl/sharedStrings.xml><?xml version="1.0" encoding="utf-8"?>
<sst xmlns="http://schemas.openxmlformats.org/spreadsheetml/2006/main" count="87" uniqueCount="53">
  <si>
    <t>(0,0)</t>
  </si>
  <si>
    <t>(2,0)</t>
  </si>
  <si>
    <t>充電</t>
    <phoneticPr fontId="1" type="noConversion"/>
  </si>
  <si>
    <t>客戶</t>
    <phoneticPr fontId="1" type="noConversion"/>
  </si>
  <si>
    <t>→</t>
    <phoneticPr fontId="1" type="noConversion"/>
  </si>
  <si>
    <t>唯讀：只能改倉庫、充電、客戶底色</t>
    <phoneticPr fontId="1" type="noConversion"/>
  </si>
  <si>
    <t>唯讀：只能數字0,1，底色會自動改</t>
    <phoneticPr fontId="1" type="noConversion"/>
  </si>
  <si>
    <t>唯讀：陣列自動產生</t>
    <phoneticPr fontId="1" type="noConversion"/>
  </si>
  <si>
    <t>物流</t>
    <phoneticPr fontId="1" type="noConversion"/>
  </si>
  <si>
    <t>(3,5)</t>
    <phoneticPr fontId="1" type="noConversion"/>
  </si>
  <si>
    <t>(3,0)</t>
    <phoneticPr fontId="1" type="noConversion"/>
  </si>
  <si>
    <t>地圖</t>
    <phoneticPr fontId="1" type="noConversion"/>
  </si>
  <si>
    <t>電線長度：</t>
    <phoneticPr fontId="1" type="noConversion"/>
  </si>
  <si>
    <t>*3</t>
    <phoneticPr fontId="1" type="noConversion"/>
  </si>
  <si>
    <t>(0,1)</t>
  </si>
  <si>
    <t>(0,2)</t>
  </si>
  <si>
    <t>(0,3)</t>
  </si>
  <si>
    <t>(0,4)</t>
  </si>
  <si>
    <t>(0,5)</t>
  </si>
  <si>
    <t>(1,0)</t>
  </si>
  <si>
    <t>(1,1)</t>
  </si>
  <si>
    <t>(1,2)</t>
  </si>
  <si>
    <t>(1,3)</t>
  </si>
  <si>
    <t>(1,4)</t>
  </si>
  <si>
    <t>(1,5)</t>
  </si>
  <si>
    <t>(2,1)</t>
  </si>
  <si>
    <t>(2,2)</t>
  </si>
  <si>
    <t>(2,3)</t>
  </si>
  <si>
    <t>(2,4)</t>
  </si>
  <si>
    <t>(2,5)</t>
  </si>
  <si>
    <t>(3,0)</t>
  </si>
  <si>
    <t>(3,1)</t>
  </si>
  <si>
    <t>(3,2)</t>
  </si>
  <si>
    <t>(3,3)</t>
  </si>
  <si>
    <t>(3,4)</t>
  </si>
  <si>
    <t>(3,5)</t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</si>
  <si>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</si>
  <si>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</si>
  <si>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</si>
  <si>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</si>
  <si>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(X2,Y2)</t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</si>
  <si>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(</t>
    </r>
    <r>
      <rPr>
        <sz val="12"/>
        <color theme="1"/>
        <rFont val="新細明體"/>
        <family val="2"/>
        <charset val="136"/>
        <scheme val="minor"/>
      </rPr>
      <t>(X1+(X2-X1)/5),Y1</t>
    </r>
    <r>
      <rPr>
        <sz val="12"/>
        <color rgb="FFFF0000"/>
        <rFont val="新細明體"/>
        <family val="1"/>
        <charset val="136"/>
        <scheme val="minor"/>
      </rPr>
      <t>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</si>
  <si>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(</t>
    </r>
    <r>
      <rPr>
        <sz val="12"/>
        <color theme="1"/>
        <rFont val="新細明體"/>
        <family val="2"/>
        <charset val="136"/>
        <scheme val="minor"/>
      </rPr>
      <t>X1,Y1</t>
    </r>
    <r>
      <rPr>
        <sz val="12"/>
        <color rgb="FFFF0000"/>
        <rFont val="新細明體"/>
        <family val="1"/>
        <charset val="136"/>
        <scheme val="minor"/>
      </rPr>
      <t>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</si>
  <si>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(</t>
    </r>
    <r>
      <rPr>
        <sz val="12"/>
        <color theme="1"/>
        <rFont val="新細明體"/>
        <family val="2"/>
        <charset val="136"/>
        <scheme val="minor"/>
      </rPr>
      <t>X1,(Y1+(Y2-Y1)/3)</t>
    </r>
    <r>
      <rPr>
        <sz val="12"/>
        <color rgb="FFFF0000"/>
        <rFont val="新細明體"/>
        <family val="1"/>
        <charset val="136"/>
        <scheme val="minor"/>
      </rPr>
      <t>)</t>
    </r>
    <phoneticPr fontId="1" type="noConversion"/>
  </si>
  <si>
    <t>迎風河濱公園</t>
    <phoneticPr fontId="1" type="noConversion"/>
  </si>
  <si>
    <t>高雄市</t>
    <phoneticPr fontId="1" type="noConversion"/>
  </si>
  <si>
    <t>寫程式陣列用：</t>
    <phoneticPr fontId="1" type="noConversion"/>
  </si>
  <si>
    <t>電線長度(final)：</t>
    <phoneticPr fontId="1" type="noConversion"/>
  </si>
  <si>
    <t>(0,5)</t>
    <phoneticPr fontId="1" type="noConversion"/>
  </si>
  <si>
    <r>
      <t>安裝磁簧管的格子(</t>
    </r>
    <r>
      <rPr>
        <sz val="12"/>
        <color theme="4" tint="0.39997558519241921"/>
        <rFont val="新細明體"/>
        <family val="1"/>
        <charset val="136"/>
        <scheme val="minor"/>
      </rPr>
      <t>藍色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</si>
  <si>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物流</t>
  </si>
  <si>
    <t>充電</t>
  </si>
  <si>
    <t>客戶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</si>
</sst>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&quot;m&quot;"/>
    <numFmt numFmtId="177" formatCode="0.0000000000000"/>
    <numFmt numFmtId="178" formatCode="0.000000000000000"/>
    <numFmt numFmtId="179" formatCode="0.000000000000000_ 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rgb="FFFF0000"/>
      <name val="王漢宗波卡體一空陰"/>
      <family val="1"/>
      <charset val="136"/>
    </font>
    <font>
      <sz val="9"/>
      <color rgb="FFFF000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theme="4"/>
      <name val="新細明體"/>
      <family val="2"/>
      <charset val="136"/>
      <scheme val="minor"/>
    </font>
    <font>
      <sz val="8"/>
      <color theme="4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4" tint="0.3999755851924192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9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9" borderId="1" xfId="0" applyFill="1" applyBorder="1">
      <alignment vertical="center"/>
    </xf>
  </cellXfs>
  <cellStyles count="1">
    <cellStyle name="一般" xfId="0" builtinId="0"/>
  </cellStyles>
  <dxfs count="2">
    <dxf>
      <fill>
        <patternFill>
          <bgColor theme="1" tint="0.499984740745262"/>
        </patternFill>
      </fill>
    </dxf>
    <dxf>
      <font>
        <color auto="1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291914</xdr:colOff>
      <xdr:row>35</xdr:row>
      <xdr:rowOff>35297</xdr:rowOff>
    </xdr:from>
    <xdr:to>
      <xdr:col>25</xdr:col>
      <xdr:colOff>542184</xdr:colOff>
      <xdr:row>46</xdr:row>
      <xdr:rowOff>35299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A543A6B-1B4A-43FA-B158-F37EEC1D4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702364" y="8550647"/>
          <a:ext cx="3764995" cy="2305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tabSelected="1" topLeftCell="A36" zoomScale="175" zoomScaleNormal="175" workbookViewId="0">
      <selection activeCell="L42" sqref="L42"/>
    </sheetView>
  </sheetViews>
  <sheetFormatPr defaultRowHeight="16.2" x14ac:dyDescent="0.3"/>
  <cols>
    <col min="1" max="1" width="3.88671875" customWidth="1"/>
    <col min="2" max="6" width="5.6640625" customWidth="1"/>
    <col min="7" max="7" width="5.88671875" customWidth="1"/>
    <col min="8" max="9" width="5.6640625" customWidth="1"/>
    <col min="10" max="10" width="5.33203125" customWidth="1"/>
    <col min="11" max="16" width="5.6640625" customWidth="1"/>
    <col min="18" max="18" width="6.77734375" customWidth="1"/>
    <col min="19" max="25" width="5.6640625" customWidth="1"/>
  </cols>
  <sheetData>
    <row r="1" spans="1:17" x14ac:dyDescent="0.3">
      <c r="B1">
        <v>0</v>
      </c>
      <c r="C1">
        <v>1</v>
      </c>
      <c r="D1">
        <v>2</v>
      </c>
      <c r="E1">
        <v>3</v>
      </c>
      <c r="F1">
        <v>4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</row>
    <row r="2" spans="1:17" x14ac:dyDescent="0.3">
      <c r="A2">
        <v>0</v>
      </c>
      <c r="B2" s="1" t="str">
        <f>"("&amp;$A2&amp;","&amp;B$1&amp;")"</f>
        <v>(0,0)</v>
      </c>
      <c r="C2" s="1" t="str">
        <f t="shared" ref="C2:F6" si="0">"("&amp;$A2&amp;","&amp;C$1&amp;")"</f>
        <v>(0,1)</v>
      </c>
      <c r="D2" s="1" t="str">
        <f t="shared" si="0"/>
        <v>(0,2)</v>
      </c>
      <c r="E2" s="1" t="str">
        <f t="shared" si="0"/>
        <v>(0,3)</v>
      </c>
      <c r="F2" s="1" t="str">
        <f t="shared" si="0"/>
        <v>(0,4)</v>
      </c>
      <c r="H2">
        <v>0</v>
      </c>
      <c r="I2" s="1" t="str">
        <f>"("&amp;$H2&amp;","&amp;I$1&amp;")"</f>
        <v>(0,0)</v>
      </c>
      <c r="J2" s="1" t="str">
        <f t="shared" ref="J2:P9" si="1">"("&amp;$H2&amp;","&amp;J$1&amp;")"</f>
        <v>(0,1)</v>
      </c>
      <c r="K2" s="1" t="str">
        <f t="shared" si="1"/>
        <v>(0,2)</v>
      </c>
      <c r="L2" s="1" t="str">
        <f t="shared" si="1"/>
        <v>(0,3)</v>
      </c>
      <c r="M2" s="1" t="str">
        <f t="shared" si="1"/>
        <v>(0,4)</v>
      </c>
      <c r="N2" s="1" t="str">
        <f t="shared" si="1"/>
        <v>(0,5)</v>
      </c>
      <c r="O2" s="1" t="str">
        <f t="shared" si="1"/>
        <v>(0,6)</v>
      </c>
      <c r="P2" s="1" t="str">
        <f t="shared" si="1"/>
        <v>(0,7)</v>
      </c>
    </row>
    <row r="3" spans="1:17" x14ac:dyDescent="0.3">
      <c r="A3">
        <v>1</v>
      </c>
      <c r="B3" s="2" t="str">
        <f t="shared" ref="B3:B6" si="2">"("&amp;$A3&amp;","&amp;B$1&amp;")"</f>
        <v>(1,0)</v>
      </c>
      <c r="C3" s="2" t="str">
        <f t="shared" si="0"/>
        <v>(1,1)</v>
      </c>
      <c r="D3" s="2" t="str">
        <f t="shared" si="0"/>
        <v>(1,2)</v>
      </c>
      <c r="E3" s="2" t="str">
        <f t="shared" si="0"/>
        <v>(1,3)</v>
      </c>
      <c r="F3" s="1" t="str">
        <f t="shared" si="0"/>
        <v>(1,4)</v>
      </c>
      <c r="H3">
        <v>1</v>
      </c>
      <c r="I3" s="3" t="str">
        <f t="shared" ref="I3:I9" si="3">"("&amp;$H3&amp;","&amp;I$1&amp;")"</f>
        <v>(1,0)</v>
      </c>
      <c r="J3" s="3" t="str">
        <f t="shared" si="1"/>
        <v>(1,1)</v>
      </c>
      <c r="K3" s="3" t="str">
        <f t="shared" si="1"/>
        <v>(1,2)</v>
      </c>
      <c r="L3" s="3" t="str">
        <f t="shared" si="1"/>
        <v>(1,3)</v>
      </c>
      <c r="M3" s="1" t="str">
        <f t="shared" si="1"/>
        <v>(1,4)</v>
      </c>
      <c r="N3" s="3" t="str">
        <f t="shared" si="1"/>
        <v>(1,5)</v>
      </c>
      <c r="O3" s="3" t="str">
        <f t="shared" si="1"/>
        <v>(1,6)</v>
      </c>
      <c r="P3" s="1" t="str">
        <f t="shared" si="1"/>
        <v>(1,7)</v>
      </c>
    </row>
    <row r="4" spans="1:17" x14ac:dyDescent="0.3">
      <c r="A4">
        <v>2</v>
      </c>
      <c r="B4" s="1" t="str">
        <f t="shared" si="2"/>
        <v>(2,0)</v>
      </c>
      <c r="C4" s="1" t="str">
        <f t="shared" si="0"/>
        <v>(2,1)</v>
      </c>
      <c r="D4" s="1" t="str">
        <f t="shared" si="0"/>
        <v>(2,2)</v>
      </c>
      <c r="E4" s="1" t="str">
        <f t="shared" si="0"/>
        <v>(2,3)</v>
      </c>
      <c r="F4" s="1" t="str">
        <f t="shared" si="0"/>
        <v>(2,4)</v>
      </c>
      <c r="H4">
        <v>2</v>
      </c>
      <c r="I4" s="1" t="str">
        <f t="shared" si="3"/>
        <v>(2,0)</v>
      </c>
      <c r="J4" s="1" t="str">
        <f t="shared" si="1"/>
        <v>(2,1)</v>
      </c>
      <c r="K4" s="1" t="str">
        <f t="shared" si="1"/>
        <v>(2,2)</v>
      </c>
      <c r="L4" s="1" t="str">
        <f t="shared" si="1"/>
        <v>(2,3)</v>
      </c>
      <c r="M4" s="1" t="str">
        <f t="shared" si="1"/>
        <v>(2,4)</v>
      </c>
      <c r="N4" s="1" t="str">
        <f t="shared" si="1"/>
        <v>(2,5)</v>
      </c>
      <c r="O4" s="3" t="str">
        <f t="shared" si="1"/>
        <v>(2,6)</v>
      </c>
      <c r="P4" s="1" t="str">
        <f t="shared" si="1"/>
        <v>(2,7)</v>
      </c>
    </row>
    <row r="5" spans="1:17" x14ac:dyDescent="0.3">
      <c r="A5">
        <v>3</v>
      </c>
      <c r="B5" s="1" t="str">
        <f t="shared" si="2"/>
        <v>(3,0)</v>
      </c>
      <c r="C5" s="2" t="str">
        <f t="shared" si="0"/>
        <v>(3,1)</v>
      </c>
      <c r="D5" s="2" t="str">
        <f t="shared" si="0"/>
        <v>(3,2)</v>
      </c>
      <c r="E5" s="2" t="str">
        <f t="shared" si="0"/>
        <v>(3,3)</v>
      </c>
      <c r="F5" s="2" t="str">
        <f t="shared" si="0"/>
        <v>(3,4)</v>
      </c>
      <c r="H5">
        <v>3</v>
      </c>
      <c r="I5" s="1" t="str">
        <f t="shared" si="3"/>
        <v>(3,0)</v>
      </c>
      <c r="J5" s="3" t="str">
        <f t="shared" si="1"/>
        <v>(3,1)</v>
      </c>
      <c r="K5" s="3" t="str">
        <f t="shared" si="1"/>
        <v>(3,2)</v>
      </c>
      <c r="L5" s="3" t="str">
        <f t="shared" si="1"/>
        <v>(3,3)</v>
      </c>
      <c r="M5" s="3" t="str">
        <f t="shared" si="1"/>
        <v>(3,4)</v>
      </c>
      <c r="N5" s="3" t="str">
        <f t="shared" si="1"/>
        <v>(3,5)</v>
      </c>
      <c r="O5" s="3" t="str">
        <f t="shared" si="1"/>
        <v>(3,6)</v>
      </c>
      <c r="P5" s="1" t="str">
        <f t="shared" si="1"/>
        <v>(3,7)</v>
      </c>
    </row>
    <row r="6" spans="1:17" x14ac:dyDescent="0.3">
      <c r="A6">
        <v>4</v>
      </c>
      <c r="B6" s="1" t="str">
        <f t="shared" si="2"/>
        <v>(4,0)</v>
      </c>
      <c r="C6" s="1" t="str">
        <f t="shared" si="0"/>
        <v>(4,1)</v>
      </c>
      <c r="D6" s="1" t="str">
        <f t="shared" si="0"/>
        <v>(4,2)</v>
      </c>
      <c r="E6" s="1" t="str">
        <f t="shared" si="0"/>
        <v>(4,3)</v>
      </c>
      <c r="F6" s="1" t="str">
        <f t="shared" si="0"/>
        <v>(4,4)</v>
      </c>
      <c r="H6">
        <v>4</v>
      </c>
      <c r="I6" s="1" t="str">
        <f t="shared" si="3"/>
        <v>(4,0)</v>
      </c>
      <c r="J6" s="3" t="str">
        <f t="shared" si="1"/>
        <v>(4,1)</v>
      </c>
      <c r="K6" s="1" t="str">
        <f t="shared" si="1"/>
        <v>(4,2)</v>
      </c>
      <c r="L6" s="1" t="str">
        <f t="shared" si="1"/>
        <v>(4,3)</v>
      </c>
      <c r="M6" s="1" t="str">
        <f t="shared" si="1"/>
        <v>(4,4)</v>
      </c>
      <c r="N6" s="1" t="str">
        <f t="shared" si="1"/>
        <v>(4,5)</v>
      </c>
      <c r="O6" s="1" t="str">
        <f t="shared" si="1"/>
        <v>(4,6)</v>
      </c>
      <c r="P6" s="1" t="str">
        <f t="shared" si="1"/>
        <v>(4,7)</v>
      </c>
    </row>
    <row r="7" spans="1:17" x14ac:dyDescent="0.3">
      <c r="H7">
        <v>5</v>
      </c>
      <c r="I7" s="1" t="str">
        <f t="shared" si="3"/>
        <v>(5,0)</v>
      </c>
      <c r="J7" s="3" t="str">
        <f t="shared" si="1"/>
        <v>(5,1)</v>
      </c>
      <c r="K7" s="3" t="str">
        <f t="shared" si="1"/>
        <v>(5,2)</v>
      </c>
      <c r="L7" s="3" t="str">
        <f t="shared" si="1"/>
        <v>(5,3)</v>
      </c>
      <c r="M7" s="3" t="str">
        <f t="shared" si="1"/>
        <v>(5,4)</v>
      </c>
      <c r="N7" s="3" t="str">
        <f t="shared" si="1"/>
        <v>(5,5)</v>
      </c>
      <c r="O7" s="3" t="str">
        <f t="shared" si="1"/>
        <v>(5,6)</v>
      </c>
      <c r="P7" s="3" t="str">
        <f t="shared" si="1"/>
        <v>(5,7)</v>
      </c>
    </row>
    <row r="8" spans="1:17" x14ac:dyDescent="0.3">
      <c r="H8">
        <v>6</v>
      </c>
      <c r="I8" s="1" t="str">
        <f t="shared" si="3"/>
        <v>(6,0)</v>
      </c>
      <c r="J8" s="3" t="str">
        <f t="shared" si="1"/>
        <v>(6,1)</v>
      </c>
      <c r="K8" s="1" t="str">
        <f t="shared" si="1"/>
        <v>(6,2)</v>
      </c>
      <c r="L8" s="1" t="str">
        <f t="shared" si="1"/>
        <v>(6,3)</v>
      </c>
      <c r="M8" s="1" t="str">
        <f t="shared" si="1"/>
        <v>(6,4)</v>
      </c>
      <c r="N8" s="1" t="str">
        <f t="shared" si="1"/>
        <v>(6,5)</v>
      </c>
      <c r="O8" s="1" t="str">
        <f t="shared" si="1"/>
        <v>(6,6)</v>
      </c>
      <c r="P8" s="1" t="str">
        <f t="shared" si="1"/>
        <v>(6,7)</v>
      </c>
    </row>
    <row r="9" spans="1:17" x14ac:dyDescent="0.3">
      <c r="H9">
        <v>7</v>
      </c>
      <c r="I9" s="1" t="str">
        <f t="shared" si="3"/>
        <v>(7,0)</v>
      </c>
      <c r="J9" s="1" t="str">
        <f t="shared" si="1"/>
        <v>(7,1)</v>
      </c>
      <c r="K9" s="1" t="str">
        <f t="shared" si="1"/>
        <v>(7,2)</v>
      </c>
      <c r="L9" s="1" t="str">
        <f t="shared" si="1"/>
        <v>(7,3)</v>
      </c>
      <c r="M9" s="1" t="str">
        <f t="shared" si="1"/>
        <v>(7,4)</v>
      </c>
      <c r="N9" s="1" t="str">
        <f t="shared" si="1"/>
        <v>(7,5)</v>
      </c>
      <c r="O9" s="1" t="str">
        <f t="shared" si="1"/>
        <v>(7,6)</v>
      </c>
      <c r="P9" s="1" t="str">
        <f t="shared" si="1"/>
        <v>(7,7)</v>
      </c>
    </row>
    <row r="10" spans="1:17" x14ac:dyDescent="0.3">
      <c r="I10" s="8"/>
      <c r="J10" s="8"/>
      <c r="K10" s="8"/>
      <c r="L10" s="8"/>
      <c r="M10" s="8"/>
      <c r="N10" s="8"/>
      <c r="O10" s="8"/>
      <c r="P10" s="8"/>
    </row>
    <row r="11" spans="1:17" x14ac:dyDescent="0.3">
      <c r="B11" s="9" t="s">
        <v>5</v>
      </c>
      <c r="J11" s="9" t="s">
        <v>6</v>
      </c>
      <c r="Q11" s="9" t="s">
        <v>7</v>
      </c>
    </row>
    <row r="12" spans="1:17" x14ac:dyDescent="0.3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J12">
        <v>0</v>
      </c>
      <c r="K12">
        <v>1</v>
      </c>
      <c r="L12">
        <v>2</v>
      </c>
      <c r="M12">
        <v>3</v>
      </c>
      <c r="N12">
        <v>4</v>
      </c>
      <c r="O12">
        <v>5</v>
      </c>
    </row>
    <row r="13" spans="1:17" ht="39.9" customHeight="1" x14ac:dyDescent="0.3">
      <c r="A13">
        <v>0</v>
      </c>
      <c r="B13" s="10" t="str">
        <f t="shared" ref="B13:G16" si="4">"("&amp;$A13&amp;","&amp;I$1&amp;")"</f>
        <v>(0,0)</v>
      </c>
      <c r="C13" s="11" t="str">
        <f t="shared" si="4"/>
        <v>(0,1)</v>
      </c>
      <c r="D13" s="11" t="str">
        <f t="shared" ref="D13:D16" si="5">"("&amp;$A13&amp;","&amp;K$1&amp;")"</f>
        <v>(0,2)</v>
      </c>
      <c r="E13" s="11" t="str">
        <f t="shared" ref="E13:E16" si="6">"("&amp;$A13&amp;","&amp;L$1&amp;")"</f>
        <v>(0,3)</v>
      </c>
      <c r="F13" s="11" t="str">
        <f t="shared" ref="F13:F16" si="7">"("&amp;$A13&amp;","&amp;M$1&amp;")"</f>
        <v>(0,4)</v>
      </c>
      <c r="G13" s="11" t="str">
        <f t="shared" si="4"/>
        <v>(0,5)</v>
      </c>
      <c r="H13" s="17"/>
      <c r="I13">
        <v>0</v>
      </c>
      <c r="J13" s="15">
        <v>1</v>
      </c>
      <c r="K13" s="11">
        <v>1</v>
      </c>
      <c r="L13" s="11">
        <v>0</v>
      </c>
      <c r="M13" s="11">
        <v>1</v>
      </c>
      <c r="N13" s="11">
        <v>1</v>
      </c>
      <c r="O13" s="15">
        <v>1</v>
      </c>
      <c r="Q13" t="str">
        <f>"{"&amp;J13&amp;","&amp;K13&amp;","&amp;L13&amp;","&amp;M13&amp;","&amp;N13&amp;","&amp;O13&amp;"},"</f>
        <v>{1,1,0,1,1,1},</v>
      </c>
    </row>
    <row r="14" spans="1:17" ht="39.9" customHeight="1" x14ac:dyDescent="0.3">
      <c r="A14">
        <v>1</v>
      </c>
      <c r="B14" s="13" t="str">
        <f t="shared" si="4"/>
        <v>(1,0)</v>
      </c>
      <c r="C14" s="11" t="str">
        <f t="shared" ref="C14:C16" si="8">"("&amp;$A14&amp;","&amp;J$1&amp;")"</f>
        <v>(1,1)</v>
      </c>
      <c r="D14" s="11" t="str">
        <f t="shared" si="5"/>
        <v>(1,2)</v>
      </c>
      <c r="E14" s="11" t="str">
        <f t="shared" si="6"/>
        <v>(1,3)</v>
      </c>
      <c r="F14" s="11" t="str">
        <f t="shared" si="7"/>
        <v>(1,4)</v>
      </c>
      <c r="G14" s="13" t="str">
        <f t="shared" si="4"/>
        <v>(1,5)</v>
      </c>
      <c r="I14">
        <v>1</v>
      </c>
      <c r="J14" s="15">
        <v>1</v>
      </c>
      <c r="K14" s="11">
        <v>0</v>
      </c>
      <c r="L14" s="11">
        <v>0</v>
      </c>
      <c r="M14" s="11">
        <v>1</v>
      </c>
      <c r="N14" s="11">
        <v>0</v>
      </c>
      <c r="O14" s="15">
        <v>1</v>
      </c>
      <c r="Q14" t="str">
        <f t="shared" ref="Q14:Q15" si="9">"{"&amp;J14&amp;","&amp;K14&amp;","&amp;L14&amp;","&amp;M14&amp;","&amp;N14&amp;","&amp;O14&amp;"},"</f>
        <v>{1,0,0,1,0,1},</v>
      </c>
    </row>
    <row r="15" spans="1:17" ht="39.9" customHeight="1" x14ac:dyDescent="0.3">
      <c r="A15">
        <v>2</v>
      </c>
      <c r="B15" s="11" t="str">
        <f t="shared" si="4"/>
        <v>(2,0)</v>
      </c>
      <c r="C15" s="11" t="str">
        <f t="shared" si="8"/>
        <v>(2,1)</v>
      </c>
      <c r="D15" s="11" t="str">
        <f t="shared" si="5"/>
        <v>(2,2)</v>
      </c>
      <c r="E15" s="11" t="str">
        <f t="shared" si="6"/>
        <v>(2,3)</v>
      </c>
      <c r="F15" s="11" t="str">
        <f t="shared" si="7"/>
        <v>(2,4)</v>
      </c>
      <c r="G15" s="13" t="str">
        <f t="shared" si="4"/>
        <v>(2,5)</v>
      </c>
      <c r="H15" s="7" t="s">
        <v>4</v>
      </c>
      <c r="I15">
        <v>2</v>
      </c>
      <c r="J15" s="15">
        <v>1</v>
      </c>
      <c r="K15" s="11">
        <v>0</v>
      </c>
      <c r="L15" s="11">
        <v>1</v>
      </c>
      <c r="M15" s="11">
        <v>1</v>
      </c>
      <c r="N15" s="11">
        <v>0</v>
      </c>
      <c r="O15" s="15">
        <v>1</v>
      </c>
      <c r="P15" s="7" t="s">
        <v>4</v>
      </c>
      <c r="Q15" t="str">
        <f t="shared" si="9"/>
        <v>{1,0,1,1,0,1},</v>
      </c>
    </row>
    <row r="16" spans="1:17" ht="39.9" customHeight="1" x14ac:dyDescent="0.3">
      <c r="A16" s="27">
        <v>3</v>
      </c>
      <c r="B16" s="12" t="str">
        <f t="shared" si="4"/>
        <v>(3,0)</v>
      </c>
      <c r="C16" s="11" t="str">
        <f t="shared" si="8"/>
        <v>(3,1)</v>
      </c>
      <c r="D16" s="11" t="str">
        <f t="shared" si="5"/>
        <v>(3,2)</v>
      </c>
      <c r="E16" s="11" t="str">
        <f t="shared" si="6"/>
        <v>(3,3)</v>
      </c>
      <c r="F16" s="11" t="str">
        <f t="shared" si="7"/>
        <v>(3,4)</v>
      </c>
      <c r="G16" s="14" t="str">
        <f t="shared" si="4"/>
        <v>(3,5)</v>
      </c>
      <c r="I16">
        <v>3</v>
      </c>
      <c r="J16" s="15">
        <v>1</v>
      </c>
      <c r="K16" s="11">
        <v>1</v>
      </c>
      <c r="L16" s="11">
        <v>1</v>
      </c>
      <c r="M16" s="11">
        <v>0</v>
      </c>
      <c r="N16" s="11">
        <v>0</v>
      </c>
      <c r="O16" s="15">
        <v>1</v>
      </c>
      <c r="Q16" t="str">
        <f>"{"&amp;J16&amp;","&amp;K16&amp;","&amp;L16&amp;","&amp;M16&amp;","&amp;N16&amp;","&amp;O16&amp;"}"</f>
        <v>{1,1,1,0,0,1}</v>
      </c>
    </row>
    <row r="18" spans="1:26" x14ac:dyDescent="0.3">
      <c r="B18" s="4" t="s">
        <v>0</v>
      </c>
      <c r="C18" t="s">
        <v>8</v>
      </c>
    </row>
    <row r="19" spans="1:26" x14ac:dyDescent="0.3">
      <c r="B19" s="6" t="s">
        <v>10</v>
      </c>
      <c r="C19" t="s">
        <v>2</v>
      </c>
    </row>
    <row r="20" spans="1:26" x14ac:dyDescent="0.3">
      <c r="B20" s="16" t="s">
        <v>48</v>
      </c>
      <c r="C20" t="s">
        <v>11</v>
      </c>
    </row>
    <row r="21" spans="1:26" x14ac:dyDescent="0.3">
      <c r="B21" s="5" t="s">
        <v>9</v>
      </c>
      <c r="C21" t="s">
        <v>3</v>
      </c>
    </row>
    <row r="28" spans="1:26" x14ac:dyDescent="0.3">
      <c r="B28" t="s">
        <v>12</v>
      </c>
      <c r="K28" t="s">
        <v>12</v>
      </c>
      <c r="T28" t="s">
        <v>47</v>
      </c>
    </row>
    <row r="29" spans="1:26" x14ac:dyDescent="0.3">
      <c r="B29" s="10"/>
      <c r="C29" s="11">
        <v>150</v>
      </c>
      <c r="D29" s="11">
        <v>180</v>
      </c>
      <c r="E29" s="11">
        <v>210</v>
      </c>
      <c r="F29" s="11">
        <v>240</v>
      </c>
      <c r="G29" s="11"/>
      <c r="H29" s="17" t="s">
        <v>11</v>
      </c>
      <c r="K29" s="10"/>
      <c r="L29" s="11">
        <f t="shared" ref="L29:L31" si="10">C29-15</f>
        <v>135</v>
      </c>
      <c r="M29" s="11">
        <f t="shared" ref="M29:M31" si="11">D29-15</f>
        <v>165</v>
      </c>
      <c r="N29" s="11">
        <f t="shared" ref="N29:N31" si="12">E29-15</f>
        <v>195</v>
      </c>
      <c r="O29" s="11">
        <f t="shared" ref="O29:O31" si="13">F29-15</f>
        <v>225</v>
      </c>
      <c r="P29" s="11"/>
      <c r="Q29" s="17" t="s">
        <v>11</v>
      </c>
      <c r="T29" s="10"/>
      <c r="U29" s="11">
        <f>L29+20</f>
        <v>155</v>
      </c>
      <c r="V29" s="11">
        <f t="shared" ref="V29:V32" si="14">M29+20</f>
        <v>185</v>
      </c>
      <c r="W29" s="11">
        <f t="shared" ref="W29:W32" si="15">N29+20</f>
        <v>215</v>
      </c>
      <c r="X29" s="11">
        <f t="shared" ref="X29:X32" si="16">O29+20</f>
        <v>245</v>
      </c>
      <c r="Y29" s="11"/>
      <c r="Z29" s="17" t="s">
        <v>11</v>
      </c>
    </row>
    <row r="30" spans="1:26" x14ac:dyDescent="0.3">
      <c r="B30" s="13"/>
      <c r="C30" s="11">
        <v>120</v>
      </c>
      <c r="D30" s="11">
        <v>150</v>
      </c>
      <c r="E30" s="11">
        <v>180</v>
      </c>
      <c r="F30" s="11">
        <v>210</v>
      </c>
      <c r="G30" s="13"/>
      <c r="K30" s="13"/>
      <c r="L30" s="11">
        <f t="shared" si="10"/>
        <v>105</v>
      </c>
      <c r="M30" s="11">
        <f t="shared" si="11"/>
        <v>135</v>
      </c>
      <c r="N30" s="11">
        <f t="shared" si="12"/>
        <v>165</v>
      </c>
      <c r="O30" s="11">
        <f t="shared" si="13"/>
        <v>195</v>
      </c>
      <c r="P30" s="13"/>
      <c r="T30" s="13"/>
      <c r="U30" s="11">
        <f t="shared" ref="U30:U32" si="17">L30+20</f>
        <v>125</v>
      </c>
      <c r="V30" s="11">
        <f t="shared" si="14"/>
        <v>155</v>
      </c>
      <c r="W30" s="11">
        <f t="shared" si="15"/>
        <v>185</v>
      </c>
      <c r="X30" s="11">
        <f t="shared" si="16"/>
        <v>215</v>
      </c>
      <c r="Y30" s="13"/>
    </row>
    <row r="31" spans="1:26" x14ac:dyDescent="0.3">
      <c r="B31" s="11"/>
      <c r="C31" s="11">
        <v>90</v>
      </c>
      <c r="D31" s="11">
        <v>120</v>
      </c>
      <c r="E31" s="11">
        <v>150</v>
      </c>
      <c r="F31" s="11">
        <v>180</v>
      </c>
      <c r="G31" s="13"/>
      <c r="K31" s="11"/>
      <c r="L31" s="11">
        <f t="shared" si="10"/>
        <v>75</v>
      </c>
      <c r="M31" s="11">
        <f t="shared" si="11"/>
        <v>105</v>
      </c>
      <c r="N31" s="11">
        <f t="shared" si="12"/>
        <v>135</v>
      </c>
      <c r="O31" s="11">
        <f t="shared" si="13"/>
        <v>165</v>
      </c>
      <c r="P31" s="13"/>
      <c r="T31" s="11"/>
      <c r="U31" s="11">
        <f t="shared" si="17"/>
        <v>95</v>
      </c>
      <c r="V31" s="11">
        <f t="shared" si="14"/>
        <v>125</v>
      </c>
      <c r="W31" s="11">
        <f t="shared" si="15"/>
        <v>155</v>
      </c>
      <c r="X31" s="11">
        <f t="shared" si="16"/>
        <v>185</v>
      </c>
      <c r="Y31" s="13"/>
    </row>
    <row r="32" spans="1:26" x14ac:dyDescent="0.3">
      <c r="A32" s="27"/>
      <c r="B32" s="12"/>
      <c r="C32" s="11">
        <v>60</v>
      </c>
      <c r="D32" s="11">
        <v>90</v>
      </c>
      <c r="E32" s="11">
        <v>120</v>
      </c>
      <c r="F32" s="11">
        <v>150</v>
      </c>
      <c r="G32" s="14"/>
      <c r="J32" s="27"/>
      <c r="K32" s="12"/>
      <c r="L32" s="11">
        <f>C32-15</f>
        <v>45</v>
      </c>
      <c r="M32" s="11">
        <f t="shared" ref="M32:O32" si="18">D32-15</f>
        <v>75</v>
      </c>
      <c r="N32" s="11">
        <f t="shared" si="18"/>
        <v>105</v>
      </c>
      <c r="O32" s="11">
        <f t="shared" si="18"/>
        <v>135</v>
      </c>
      <c r="P32" s="14"/>
      <c r="S32" s="27"/>
      <c r="T32" s="12"/>
      <c r="U32" s="11">
        <f t="shared" si="17"/>
        <v>65</v>
      </c>
      <c r="V32" s="11">
        <f t="shared" si="14"/>
        <v>95</v>
      </c>
      <c r="W32" s="11">
        <f t="shared" si="15"/>
        <v>125</v>
      </c>
      <c r="X32" s="11">
        <f t="shared" si="16"/>
        <v>155</v>
      </c>
      <c r="Y32" s="14"/>
    </row>
    <row r="33" spans="1:26" x14ac:dyDescent="0.3">
      <c r="C33">
        <f>SUM(C29:C32)</f>
        <v>420</v>
      </c>
      <c r="D33">
        <f t="shared" ref="D33:F33" si="19">SUM(D29:D32)</f>
        <v>540</v>
      </c>
      <c r="E33">
        <f t="shared" si="19"/>
        <v>660</v>
      </c>
      <c r="F33">
        <f t="shared" si="19"/>
        <v>780</v>
      </c>
      <c r="G33">
        <f>SUM(C33:F33)</f>
        <v>2400</v>
      </c>
      <c r="L33">
        <f>SUM(L29:L32)</f>
        <v>360</v>
      </c>
      <c r="M33">
        <f t="shared" ref="M33" si="20">SUM(M29:M32)</f>
        <v>480</v>
      </c>
      <c r="N33">
        <f t="shared" ref="N33" si="21">SUM(N29:N32)</f>
        <v>600</v>
      </c>
      <c r="O33">
        <f t="shared" ref="O33" si="22">SUM(O29:O32)</f>
        <v>720</v>
      </c>
      <c r="P33">
        <f>SUM(L33:O33)</f>
        <v>2160</v>
      </c>
      <c r="U33">
        <f>SUM(U29:U32)</f>
        <v>440</v>
      </c>
      <c r="V33">
        <f t="shared" ref="V33:X33" si="23">SUM(V29:V32)</f>
        <v>560</v>
      </c>
      <c r="W33">
        <f t="shared" si="23"/>
        <v>680</v>
      </c>
      <c r="X33">
        <f t="shared" si="23"/>
        <v>800</v>
      </c>
      <c r="Y33">
        <f>SUM(U33:X33)</f>
        <v>2480</v>
      </c>
    </row>
    <row r="34" spans="1:26" x14ac:dyDescent="0.3">
      <c r="G34" s="18">
        <f>G33/100</f>
        <v>24</v>
      </c>
      <c r="H34" t="s">
        <v>13</v>
      </c>
      <c r="P34" s="18">
        <f>P33/100</f>
        <v>21.6</v>
      </c>
      <c r="Q34" t="s">
        <v>13</v>
      </c>
      <c r="Y34" s="18">
        <f>Y33/100</f>
        <v>24.8</v>
      </c>
      <c r="Z34" t="s">
        <v>13</v>
      </c>
    </row>
    <row r="35" spans="1:26" x14ac:dyDescent="0.3">
      <c r="G35" s="18">
        <f>G34*3</f>
        <v>72</v>
      </c>
      <c r="P35" s="18">
        <f>P34*3</f>
        <v>64.800000000000011</v>
      </c>
      <c r="T35" t="s">
        <v>12</v>
      </c>
      <c r="Y35" s="18">
        <f>Y34*3</f>
        <v>74.400000000000006</v>
      </c>
    </row>
    <row r="37" spans="1:26" x14ac:dyDescent="0.3">
      <c r="B37" t="s">
        <v>49</v>
      </c>
    </row>
    <row r="38" spans="1:26" x14ac:dyDescent="0.3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</row>
    <row r="39" spans="1:26" x14ac:dyDescent="0.3">
      <c r="A39">
        <v>0</v>
      </c>
      <c r="B39" s="1" t="s">
        <v>0</v>
      </c>
      <c r="C39" s="28" t="s">
        <v>14</v>
      </c>
      <c r="D39" s="28" t="s">
        <v>15</v>
      </c>
      <c r="E39" s="28" t="s">
        <v>16</v>
      </c>
      <c r="F39" s="28" t="s">
        <v>17</v>
      </c>
      <c r="G39" s="1" t="s">
        <v>18</v>
      </c>
    </row>
    <row r="40" spans="1:26" x14ac:dyDescent="0.3">
      <c r="A40">
        <v>1</v>
      </c>
      <c r="B40" s="1" t="s">
        <v>19</v>
      </c>
      <c r="C40" s="28" t="s">
        <v>20</v>
      </c>
      <c r="D40" s="28" t="s">
        <v>21</v>
      </c>
      <c r="E40" s="28" t="s">
        <v>22</v>
      </c>
      <c r="F40" s="28" t="s">
        <v>23</v>
      </c>
      <c r="G40" s="1" t="s">
        <v>24</v>
      </c>
    </row>
    <row r="41" spans="1:26" x14ac:dyDescent="0.3">
      <c r="A41">
        <v>2</v>
      </c>
      <c r="B41" s="1" t="s">
        <v>1</v>
      </c>
      <c r="C41" s="28" t="s">
        <v>25</v>
      </c>
      <c r="D41" s="28" t="s">
        <v>26</v>
      </c>
      <c r="E41" s="28" t="s">
        <v>27</v>
      </c>
      <c r="F41" s="28" t="s">
        <v>28</v>
      </c>
      <c r="G41" s="1" t="s">
        <v>29</v>
      </c>
    </row>
    <row r="42" spans="1:26" x14ac:dyDescent="0.3">
      <c r="A42">
        <v>3</v>
      </c>
      <c r="B42" s="1" t="s">
        <v>30</v>
      </c>
      <c r="C42" s="28" t="s">
        <v>31</v>
      </c>
      <c r="D42" s="28" t="s">
        <v>32</v>
      </c>
      <c r="E42" s="28" t="s">
        <v>33</v>
      </c>
      <c r="F42" s="28" t="s">
        <v>34</v>
      </c>
      <c r="G42" s="1" t="s">
        <v>35</v>
      </c>
    </row>
    <row r="44" spans="1:26" x14ac:dyDescent="0.3">
      <c r="B44" s="10" t="s">
        <v>50</v>
      </c>
      <c r="C44" s="1" t="s">
        <v>0</v>
      </c>
      <c r="D44" s="1" t="s">
        <v>14</v>
      </c>
      <c r="E44" s="1" t="s">
        <v>15</v>
      </c>
      <c r="F44" s="1" t="s">
        <v>16</v>
      </c>
      <c r="G44" s="1" t="s">
        <v>17</v>
      </c>
      <c r="H44" s="1" t="s">
        <v>18</v>
      </c>
      <c r="I44" s="17" t="s">
        <v>11</v>
      </c>
    </row>
    <row r="45" spans="1:26" x14ac:dyDescent="0.3">
      <c r="C45" s="1" t="s">
        <v>19</v>
      </c>
      <c r="D45" s="1" t="s">
        <v>20</v>
      </c>
      <c r="E45" s="1" t="s">
        <v>21</v>
      </c>
      <c r="F45" s="1" t="s">
        <v>22</v>
      </c>
      <c r="G45" s="1" t="s">
        <v>23</v>
      </c>
      <c r="H45" s="1" t="s">
        <v>24</v>
      </c>
      <c r="J45" s="19"/>
    </row>
    <row r="46" spans="1:26" x14ac:dyDescent="0.3">
      <c r="C46" s="1" t="s">
        <v>1</v>
      </c>
      <c r="D46" s="1" t="s">
        <v>25</v>
      </c>
      <c r="E46" s="1" t="s">
        <v>26</v>
      </c>
      <c r="F46" s="1" t="s">
        <v>27</v>
      </c>
      <c r="G46" s="1" t="s">
        <v>28</v>
      </c>
      <c r="H46" s="1" t="s">
        <v>29</v>
      </c>
    </row>
    <row r="47" spans="1:26" x14ac:dyDescent="0.3">
      <c r="B47" s="12" t="s">
        <v>51</v>
      </c>
      <c r="C47" s="1" t="s">
        <v>30</v>
      </c>
      <c r="D47" s="1" t="s">
        <v>31</v>
      </c>
      <c r="E47" s="1" t="s">
        <v>32</v>
      </c>
      <c r="F47" s="1" t="s">
        <v>33</v>
      </c>
      <c r="G47" s="1" t="s">
        <v>34</v>
      </c>
      <c r="H47" s="1" t="s">
        <v>35</v>
      </c>
      <c r="I47" s="14" t="s">
        <v>52</v>
      </c>
      <c r="J47" s="20"/>
    </row>
    <row r="48" spans="1:26" x14ac:dyDescent="0.3">
      <c r="J48" s="20"/>
    </row>
    <row r="49" spans="10:10" x14ac:dyDescent="0.3">
      <c r="J49" s="20"/>
    </row>
    <row r="50" spans="10:10" x14ac:dyDescent="0.3">
      <c r="J50" s="20"/>
    </row>
  </sheetData>
  <phoneticPr fontId="1" type="noConversion"/>
  <conditionalFormatting sqref="J13:O16">
    <cfRule type="cellIs" dxfId="1" priority="5" operator="equal">
      <formula>0</formula>
    </cfRule>
  </conditionalFormatting>
  <conditionalFormatting sqref="C13:F16">
    <cfRule type="expression" dxfId="0" priority="4">
      <formula>K13=0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13" zoomScale="115" zoomScaleNormal="115" workbookViewId="0">
      <selection activeCell="D18" sqref="D18"/>
    </sheetView>
  </sheetViews>
  <sheetFormatPr defaultRowHeight="16.2" x14ac:dyDescent="0.3"/>
  <cols>
    <col min="1" max="1" width="3.88671875" customWidth="1"/>
    <col min="2" max="7" width="13" customWidth="1"/>
    <col min="8" max="8" width="6.77734375" customWidth="1"/>
    <col min="10" max="10" width="21.109375" bestFit="1" customWidth="1"/>
  </cols>
  <sheetData>
    <row r="1" spans="1:10" x14ac:dyDescent="0.3">
      <c r="B1" t="s">
        <v>45</v>
      </c>
      <c r="C1" t="s">
        <v>44</v>
      </c>
      <c r="J1" s="19"/>
    </row>
    <row r="2" spans="1:10" x14ac:dyDescent="0.3">
      <c r="A2" s="23" t="s">
        <v>36</v>
      </c>
      <c r="B2" s="24">
        <v>22.636458299926499</v>
      </c>
      <c r="C2" s="24">
        <v>25.075442061456801</v>
      </c>
      <c r="J2" s="19"/>
    </row>
    <row r="3" spans="1:10" x14ac:dyDescent="0.3">
      <c r="A3" s="25" t="s">
        <v>38</v>
      </c>
      <c r="B3" s="24">
        <v>120.30257035839</v>
      </c>
      <c r="C3" s="24">
        <v>121.545006388793</v>
      </c>
      <c r="J3" s="19"/>
    </row>
    <row r="4" spans="1:10" x14ac:dyDescent="0.3">
      <c r="A4" s="25" t="s">
        <v>37</v>
      </c>
      <c r="B4" s="24">
        <v>22.631900522567602</v>
      </c>
      <c r="C4" s="24">
        <v>25.073607005990301</v>
      </c>
      <c r="J4" s="19"/>
    </row>
    <row r="5" spans="1:10" x14ac:dyDescent="0.3">
      <c r="A5" s="25" t="s">
        <v>39</v>
      </c>
      <c r="B5" s="24">
        <v>120.310326561398</v>
      </c>
      <c r="C5" s="24">
        <v>121.548662194024</v>
      </c>
      <c r="J5" s="19"/>
    </row>
    <row r="6" spans="1:10" x14ac:dyDescent="0.3">
      <c r="J6" s="19"/>
    </row>
    <row r="7" spans="1:10" x14ac:dyDescent="0.3">
      <c r="B7">
        <v>0</v>
      </c>
      <c r="C7">
        <v>1</v>
      </c>
      <c r="D7">
        <v>2</v>
      </c>
      <c r="E7">
        <v>3</v>
      </c>
      <c r="F7">
        <v>4</v>
      </c>
      <c r="G7">
        <v>5</v>
      </c>
    </row>
    <row r="8" spans="1:10" ht="55.2" x14ac:dyDescent="0.3">
      <c r="A8">
        <v>0</v>
      </c>
      <c r="B8" s="21" t="str">
        <f>$B$2&amp;CHAR(10)&amp;$B$3</f>
        <v>22.6364582999265
120.30257035839</v>
      </c>
      <c r="C8" s="22" t="str">
        <f>$B$2&amp;CHAR(10)&amp;($B$3+($B$5-$B$3)/5)</f>
        <v>22.6364582999265
120.304121598992</v>
      </c>
      <c r="D8" s="22" t="str">
        <f>$B$2&amp;CHAR(10)&amp;($B$3+2*($B$5-$B$3)/5)</f>
        <v>22.6364582999265
120.305672839593</v>
      </c>
      <c r="E8" s="22" t="str">
        <f>$B$2&amp;CHAR(10)&amp;($B$3+3*($B$5-$B$3)/5)</f>
        <v>22.6364582999265
120.307224080195</v>
      </c>
      <c r="F8" s="22" t="str">
        <f>$B$2&amp;CHAR(10)&amp;($B$3+4*($B$5-$B$3)/5)</f>
        <v>22.6364582999265
120.308775320796</v>
      </c>
      <c r="G8" s="22" t="str">
        <f>$B$2&amp;CHAR(10)&amp;($B$3+5*($B$5-$B$3)/5)</f>
        <v>22.6364582999265
120.310326561398</v>
      </c>
    </row>
    <row r="9" spans="1:10" ht="28.5" customHeight="1" x14ac:dyDescent="0.3">
      <c r="A9">
        <v>1</v>
      </c>
      <c r="B9" s="22" t="str">
        <f>($B$2+($B$4-$B$2)/3)&amp;CHAR(10)&amp;$B$3</f>
        <v>22.6349390408069
120.30257035839</v>
      </c>
      <c r="C9" s="22" t="str">
        <f>($B$2+($B$4-$B$2)/3)&amp;CHAR(10)&amp;($B$3+($B$5-$B$3)/5)</f>
        <v>22.6349390408069
120.304121598992</v>
      </c>
      <c r="D9" s="22" t="str">
        <f>($B$2+($B$4-$B$2)/3)&amp;CHAR(10)&amp;($B$3+2*($B$5-$B$3)/5)</f>
        <v>22.6349390408069
120.305672839593</v>
      </c>
      <c r="E9" s="22" t="str">
        <f>($B$2+($B$4-$B$2)/3)&amp;CHAR(10)&amp;($B$3+3*($B$5-$B$3)/5)</f>
        <v>22.6349390408069
120.307224080195</v>
      </c>
      <c r="F9" s="22" t="str">
        <f>($B$2+($B$4-$B$2)/3)&amp;CHAR(10)&amp;($B$3+4*($B$5-$B$3)/5)</f>
        <v>22.6349390408069
120.308775320796</v>
      </c>
      <c r="G9" s="22" t="str">
        <f>($B$2+($B$4-$B$2)/3)&amp;CHAR(10)&amp;($B$3+5*($B$5-$B$3)/5)</f>
        <v>22.6349390408069
120.310326561398</v>
      </c>
    </row>
    <row r="10" spans="1:10" ht="28.5" customHeight="1" x14ac:dyDescent="0.3">
      <c r="A10">
        <v>2</v>
      </c>
      <c r="B10" s="22" t="str">
        <f>($B$2+2*($B$4-$B$2)/3)&amp;CHAR(10)&amp;$B$3</f>
        <v>22.6334197816872
120.30257035839</v>
      </c>
      <c r="C10" s="22" t="str">
        <f>($B$2+2*($B$4-$B$2)/3)&amp;CHAR(10)&amp;($B$3+($B$5-$B$3)/5)</f>
        <v>22.6334197816872
120.304121598992</v>
      </c>
      <c r="D10" s="22" t="str">
        <f>($B$2+2*($B$4-$B$2)/3)&amp;CHAR(10)&amp;($B$3+2*($B$5-$B$3)/5)</f>
        <v>22.6334197816872
120.305672839593</v>
      </c>
      <c r="E10" s="22" t="str">
        <f>($B$2+2*($B$4-$B$2)/3)&amp;CHAR(10)&amp;($B$3+3*($B$5-$B$3)/5)</f>
        <v>22.6334197816872
120.307224080195</v>
      </c>
      <c r="F10" s="22" t="str">
        <f>($B$2+2*($B$4-$B$2)/3)&amp;CHAR(10)&amp;($B$3+4*($B$5-$B$3)/5)</f>
        <v>22.6334197816872
120.308775320796</v>
      </c>
      <c r="G10" s="22" t="str">
        <f>($B$2+2*($B$4-$B$2)/3)&amp;CHAR(10)&amp;($B$3+5*($B$5-$B$3)/5)</f>
        <v>22.6334197816872
120.310326561398</v>
      </c>
    </row>
    <row r="11" spans="1:10" ht="28.5" customHeight="1" x14ac:dyDescent="0.3">
      <c r="A11">
        <v>3</v>
      </c>
      <c r="B11" s="22" t="str">
        <f>($B$2+3*($B$4-$B$2)/3)&amp;CHAR(10)&amp;$B$3</f>
        <v>22.6319005225676
120.30257035839</v>
      </c>
      <c r="C11" s="22" t="str">
        <f>($B$2+3*($B$4-$B$2)/3)&amp;CHAR(10)&amp;($B$3+($B$5-$B$3)/5)</f>
        <v>22.6319005225676
120.304121598992</v>
      </c>
      <c r="D11" s="22" t="str">
        <f>($B$2+3*($B$4-$B$2)/3)&amp;CHAR(10)&amp;($B$3+2*($B$5-$B$3)/5)</f>
        <v>22.6319005225676
120.305672839593</v>
      </c>
      <c r="E11" s="22" t="str">
        <f>($B$2+3*($B$4-$B$2)/3)&amp;CHAR(10)&amp;($B$3+3*($B$5-$B$3)/5)</f>
        <v>22.6319005225676
120.307224080195</v>
      </c>
      <c r="F11" s="22" t="str">
        <f>($B$2+3*($B$4-$B$2)/3)&amp;CHAR(10)&amp;($B$3+4*($B$5-$B$3)/5)</f>
        <v>22.6319005225676
120.308775320796</v>
      </c>
      <c r="G11" s="22" t="str">
        <f>($B$2+3*($B$4-$B$2)/3)&amp;CHAR(10)&amp;($B$3+5*($B$5-$B$3)/5)</f>
        <v>22.6319005225676
120.310326561398</v>
      </c>
    </row>
    <row r="13" spans="1:10" x14ac:dyDescent="0.3">
      <c r="B13" s="26" t="s">
        <v>42</v>
      </c>
      <c r="C13" s="26" t="s">
        <v>41</v>
      </c>
      <c r="D13" s="1"/>
      <c r="E13" s="1"/>
      <c r="F13" s="1"/>
      <c r="G13" s="1"/>
    </row>
    <row r="14" spans="1:10" x14ac:dyDescent="0.3">
      <c r="B14" s="26" t="s">
        <v>43</v>
      </c>
      <c r="C14" s="1"/>
      <c r="D14" s="1"/>
      <c r="E14" s="1"/>
      <c r="F14" s="1"/>
      <c r="G14" s="1"/>
    </row>
    <row r="15" spans="1:10" x14ac:dyDescent="0.3">
      <c r="B15" s="1"/>
      <c r="C15" s="1"/>
      <c r="D15" s="1"/>
      <c r="E15" s="1"/>
      <c r="F15" s="1"/>
      <c r="G15" s="1"/>
    </row>
    <row r="16" spans="1:10" x14ac:dyDescent="0.3">
      <c r="B16" s="1"/>
      <c r="C16" s="1"/>
      <c r="D16" s="1"/>
      <c r="E16" s="1"/>
      <c r="F16" s="1"/>
      <c r="G16" s="1" t="s">
        <v>40</v>
      </c>
    </row>
    <row r="18" spans="2:7" x14ac:dyDescent="0.3">
      <c r="B18" t="s">
        <v>46</v>
      </c>
    </row>
    <row r="19" spans="2:7" ht="41.4" x14ac:dyDescent="0.3">
      <c r="B19" s="21" t="str">
        <f>$B$2&amp;","&amp;$B$3</f>
        <v>22.6364582999265,120.30257035839</v>
      </c>
      <c r="C19" s="22" t="str">
        <f>$B$2&amp;","&amp;($B$3+($B$5-$B$3)/5)</f>
        <v>22.6364582999265,120.304121598992</v>
      </c>
      <c r="D19" s="22" t="str">
        <f>$B$2&amp;","&amp;($B$3+2*($B$5-$B$3)/5)</f>
        <v>22.6364582999265,120.305672839593</v>
      </c>
      <c r="E19" s="22" t="str">
        <f>$B$2&amp;","&amp;($B$3+3*($B$5-$B$3)/5)</f>
        <v>22.6364582999265,120.307224080195</v>
      </c>
      <c r="F19" s="22" t="str">
        <f>$B$2&amp;","&amp;($B$3+4*($B$5-$B$3)/5)</f>
        <v>22.6364582999265,120.308775320796</v>
      </c>
      <c r="G19" s="22" t="str">
        <f>$B$2&amp;","&amp;($B$3+5*($B$5-$B$3)/5)</f>
        <v>22.6364582999265,120.310326561398</v>
      </c>
    </row>
    <row r="20" spans="2:7" ht="41.4" x14ac:dyDescent="0.3">
      <c r="B20" s="22" t="str">
        <f>($B$2+($B$4-$B$2)/3)&amp;","&amp;$B$3</f>
        <v>22.6349390408069,120.30257035839</v>
      </c>
      <c r="C20" s="22" t="str">
        <f>($B$2+($B$4-$B$2)/3)&amp;","&amp;($B$3+($B$5-$B$3)/5)</f>
        <v>22.6349390408069,120.304121598992</v>
      </c>
      <c r="D20" s="22" t="str">
        <f>($B$2+($B$4-$B$2)/3)&amp;","&amp;($B$3+2*($B$5-$B$3)/5)</f>
        <v>22.6349390408069,120.305672839593</v>
      </c>
      <c r="E20" s="22" t="str">
        <f>($B$2+($B$4-$B$2)/3)&amp;","&amp;($B$3+3*($B$5-$B$3)/5)</f>
        <v>22.6349390408069,120.307224080195</v>
      </c>
      <c r="F20" s="22" t="str">
        <f>($B$2+($B$4-$B$2)/3)&amp;","&amp;($B$3+4*($B$5-$B$3)/5)</f>
        <v>22.6349390408069,120.308775320796</v>
      </c>
      <c r="G20" s="22" t="str">
        <f>($B$2+($B$4-$B$2)/3)&amp;","&amp;($B$3+5*($B$5-$B$3)/5)</f>
        <v>22.6349390408069,120.310326561398</v>
      </c>
    </row>
    <row r="21" spans="2:7" ht="41.4" x14ac:dyDescent="0.3">
      <c r="B21" s="22" t="str">
        <f>($B$2+2*($B$4-$B$2)/3)&amp;","&amp;$B$3</f>
        <v>22.6334197816872,120.30257035839</v>
      </c>
      <c r="C21" s="22" t="str">
        <f>($B$2+2*($B$4-$B$2)/3)&amp;","&amp;($B$3+($B$5-$B$3)/5)</f>
        <v>22.6334197816872,120.304121598992</v>
      </c>
      <c r="D21" s="22" t="str">
        <f>($B$2+2*($B$4-$B$2)/3)&amp;","&amp;($B$3+2*($B$5-$B$3)/5)</f>
        <v>22.6334197816872,120.305672839593</v>
      </c>
      <c r="E21" s="22" t="str">
        <f>($B$2+2*($B$4-$B$2)/3)&amp;","&amp;($B$3+3*($B$5-$B$3)/5)</f>
        <v>22.6334197816872,120.307224080195</v>
      </c>
      <c r="F21" s="22" t="str">
        <f>($B$2+2*($B$4-$B$2)/3)&amp;","&amp;($B$3+4*($B$5-$B$3)/5)</f>
        <v>22.6334197816872,120.308775320796</v>
      </c>
      <c r="G21" s="22" t="str">
        <f>($B$2+2*($B$4-$B$2)/3)&amp;","&amp;($B$3+5*($B$5-$B$3)/5)</f>
        <v>22.6334197816872,120.310326561398</v>
      </c>
    </row>
    <row r="22" spans="2:7" ht="41.4" x14ac:dyDescent="0.3">
      <c r="B22" s="22" t="str">
        <f>($B$2+3*($B$4-$B$2)/3)&amp;","&amp;$B$3</f>
        <v>22.6319005225676,120.30257035839</v>
      </c>
      <c r="C22" s="22" t="str">
        <f>($B$2+3*($B$4-$B$2)/3)&amp;","&amp;($B$3+($B$5-$B$3)/5)</f>
        <v>22.6319005225676,120.304121598992</v>
      </c>
      <c r="D22" s="22" t="str">
        <f>($B$2+3*($B$4-$B$2)/3)&amp;","&amp;($B$3+2*($B$5-$B$3)/5)</f>
        <v>22.6319005225676,120.305672839593</v>
      </c>
      <c r="E22" s="22" t="str">
        <f>($B$2+3*($B$4-$B$2)/3)&amp;","&amp;($B$3+3*($B$5-$B$3)/5)</f>
        <v>22.6319005225676,120.307224080195</v>
      </c>
      <c r="F22" s="22" t="str">
        <f>($B$2+3*($B$4-$B$2)/3)&amp;","&amp;($B$3+4*($B$5-$B$3)/5)</f>
        <v>22.6319005225676,120.308775320796</v>
      </c>
      <c r="G22" s="22" t="str">
        <f>($B$2+3*($B$4-$B$2)/3)&amp;","&amp;($B$3+5*($B$5-$B$3)/5)</f>
        <v>22.6319005225676,120.310326561398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AMANI</cp:lastModifiedBy>
  <dcterms:created xsi:type="dcterms:W3CDTF">2023-09-19T01:21:49Z</dcterms:created>
  <dcterms:modified xsi:type="dcterms:W3CDTF">2023-12-26T14:28:52Z</dcterms:modified>
</cp:coreProperties>
</file>