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Espe\Cuarto Semestre\Desarrollo Software\Proyecto\Grupo-MET-de-Software\ProyectoWeb\"/>
    </mc:Choice>
  </mc:AlternateContent>
  <xr:revisionPtr revIDLastSave="0" documentId="8_{9EB8C3C4-FBEE-4F2D-80C3-50D768149ED3}" xr6:coauthVersionLast="47" xr6:coauthVersionMax="47" xr10:uidLastSave="{00000000-0000-0000-0000-000000000000}"/>
  <bookViews>
    <workbookView xWindow="1812" yWindow="1896" windowWidth="21144" windowHeight="9948" activeTab="4" xr2:uid="{00000000-000D-0000-FFFF-FFFF00000000}"/>
  </bookViews>
  <sheets>
    <sheet name="BackLog" sheetId="4" r:id="rId1"/>
    <sheet name="Sprint1" sheetId="5" r:id="rId2"/>
    <sheet name="Sprint1Info" sheetId="2" r:id="rId3"/>
    <sheet name="Backlog1Table" sheetId="1" r:id="rId4"/>
    <sheet name="BurnDown1Table" sheetId="3" r:id="rId5"/>
  </sheets>
  <definedNames>
    <definedName name="DevRate">Sprint1Info!$B$10</definedName>
    <definedName name="RemainingHours">SprintBacklog[[#Totals],[Remaining Hours]]</definedName>
    <definedName name="StartDate">Sprint1Info!$B$2</definedName>
    <definedName name="TotalHours">SprintBacklog[[#Totals],[Estimated Hours]]</definedName>
    <definedName name="WorkingDays">Sprint1Info!$B$6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 s="1"/>
  <c r="B11" i="1" s="1"/>
  <c r="B12" i="1" s="1"/>
  <c r="F7" i="1"/>
  <c r="F12" i="1"/>
  <c r="F6" i="1"/>
  <c r="I18" i="5"/>
  <c r="I9" i="5"/>
  <c r="I19" i="5" l="1"/>
  <c r="F4" i="1"/>
  <c r="F3" i="1"/>
  <c r="F5" i="1" l="1"/>
  <c r="F8" i="1"/>
  <c r="F9" i="1"/>
  <c r="F10" i="1"/>
  <c r="F11" i="1"/>
  <c r="B3" i="1"/>
  <c r="B4" i="1" s="1"/>
  <c r="B5" i="1" s="1"/>
  <c r="B4" i="2"/>
  <c r="B6" i="2" s="1"/>
  <c r="B9" i="2" l="1"/>
  <c r="B10" i="2" s="1"/>
  <c r="C13" i="1"/>
  <c r="F13" i="1"/>
  <c r="C4" i="3" l="1"/>
  <c r="B3" i="3"/>
  <c r="D3" i="3" s="1"/>
  <c r="C3" i="3"/>
  <c r="B4" i="3"/>
  <c r="B8" i="3"/>
  <c r="B12" i="3"/>
  <c r="B6" i="3"/>
  <c r="B10" i="3"/>
  <c r="B5" i="3"/>
  <c r="B9" i="3"/>
  <c r="B13" i="3"/>
  <c r="B7" i="3"/>
  <c r="B11" i="3"/>
  <c r="C12" i="3"/>
  <c r="C9" i="3"/>
  <c r="C5" i="3"/>
  <c r="C8" i="3"/>
  <c r="C11" i="3"/>
  <c r="C10" i="3"/>
  <c r="C7" i="3"/>
  <c r="C6" i="3"/>
  <c r="C1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PowerUps for Excel</author>
  </authors>
  <commentList>
    <comment ref="A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sharedStrings.xml><?xml version="1.0" encoding="utf-8"?>
<sst xmlns="http://schemas.openxmlformats.org/spreadsheetml/2006/main" count="157" uniqueCount="85">
  <si>
    <t>Start Date</t>
  </si>
  <si>
    <t>Holidays</t>
  </si>
  <si>
    <t>Available Dev Hours</t>
  </si>
  <si>
    <t>Number of Devs</t>
  </si>
  <si>
    <t>Daily Dev Hours</t>
  </si>
  <si>
    <t>Item ID</t>
  </si>
  <si>
    <t>Estimated Hours</t>
  </si>
  <si>
    <t>Task Name</t>
  </si>
  <si>
    <t>Assigned To</t>
  </si>
  <si>
    <t>Remaining Hours</t>
  </si>
  <si>
    <t>Status</t>
  </si>
  <si>
    <t>Sprint</t>
  </si>
  <si>
    <t>Total</t>
  </si>
  <si>
    <t>Work Day</t>
  </si>
  <si>
    <t>Elapsed Days</t>
  </si>
  <si>
    <t>Working Days</t>
  </si>
  <si>
    <t>Target Burn Down</t>
  </si>
  <si>
    <t>Forecast Burn Down</t>
  </si>
  <si>
    <t>Actual Burn Down</t>
  </si>
  <si>
    <t>Enter the start date for the sprint</t>
  </si>
  <si>
    <t>Enter the ending date for the sprint</t>
  </si>
  <si>
    <t>If there are any holidays or other special days occuring during the sprint, enter that number here</t>
  </si>
  <si>
    <t>Utilization</t>
  </si>
  <si>
    <t>Enter a value for the utilization of the team</t>
  </si>
  <si>
    <t>HU1</t>
  </si>
  <si>
    <t>HU2</t>
  </si>
  <si>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</si>
  <si>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</si>
  <si>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</si>
  <si>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</si>
  <si>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</si>
  <si>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</si>
  <si>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</si>
  <si>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</si>
  <si>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Compras</t>
  </si>
  <si>
    <t xml:space="preserve">Gerente </t>
  </si>
  <si>
    <t>Alta</t>
  </si>
  <si>
    <t>Terminado</t>
  </si>
  <si>
    <t>Agregar un proveedor</t>
  </si>
  <si>
    <t>Vendedor</t>
  </si>
  <si>
    <t>Necesito</t>
  </si>
  <si>
    <t>así podre...</t>
  </si>
  <si>
    <t>Prioridad</t>
  </si>
  <si>
    <t>Tareas</t>
  </si>
  <si>
    <t>Asignado</t>
  </si>
  <si>
    <t>Estimado</t>
  </si>
  <si>
    <t>Validación de datos</t>
  </si>
  <si>
    <t>Gerente</t>
  </si>
  <si>
    <t>Agregar un proveedor a la base de datos</t>
  </si>
  <si>
    <t>HU11</t>
  </si>
  <si>
    <t>HU12</t>
  </si>
  <si>
    <t>No iniciado</t>
  </si>
  <si>
    <t>En proceso</t>
  </si>
  <si>
    <t>Aceptado</t>
  </si>
  <si>
    <t>-</t>
  </si>
  <si>
    <t>TOTAL</t>
  </si>
  <si>
    <t>SUBTOTAL</t>
  </si>
  <si>
    <t>HU1-1</t>
  </si>
  <si>
    <t>HU2-1</t>
  </si>
  <si>
    <t>HU2-2</t>
  </si>
  <si>
    <t>HU2-3</t>
  </si>
  <si>
    <t>HU1-2</t>
  </si>
  <si>
    <t>Consultar Docente Tiempo Completo</t>
  </si>
  <si>
    <t>Consultar Docente Tiempo Parcial</t>
  </si>
  <si>
    <t>Visualizar la información de cada docente de tiempo completo</t>
  </si>
  <si>
    <t>Visualizar la información de cada docente de tiempo parcial</t>
  </si>
  <si>
    <t xml:space="preserve"> Subir actualización datos de 10 profesores</t>
  </si>
  <si>
    <t>Bárbara</t>
  </si>
  <si>
    <t>HU1-3</t>
  </si>
  <si>
    <t>HU1-4</t>
  </si>
  <si>
    <t>Fernando</t>
  </si>
  <si>
    <t>Andy</t>
  </si>
  <si>
    <t>Cristian</t>
  </si>
  <si>
    <t>HU1-5</t>
  </si>
  <si>
    <t>Consulta</t>
  </si>
  <si>
    <t>Usuario</t>
  </si>
  <si>
    <t>consultar información específica</t>
  </si>
  <si>
    <t>HU2-4</t>
  </si>
  <si>
    <t>HU2-5</t>
  </si>
  <si>
    <t xml:space="preserve"> Subir actualización datos de 7 profesores</t>
  </si>
  <si>
    <t>BÁRBARA</t>
  </si>
  <si>
    <t>CRISTIAN</t>
  </si>
  <si>
    <t>ANDY</t>
  </si>
  <si>
    <t>FERNANDO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</si>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</sst>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egoe UI Light"/>
      <family val="2"/>
    </font>
    <font>
      <sz val="11"/>
      <color theme="1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6"/>
      <color rgb="FFFF0000"/>
      <name val="Calibri"/>
      <family val="2"/>
      <scheme val="minor"/>
    </font>
    <font>
      <sz val="11"/>
      <color theme="1"/>
      <name val="Segoe UI Light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FC5E8"/>
        <bgColor rgb="FF9FC5E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indent="1"/>
    </xf>
    <xf numFmtId="0" fontId="3" fillId="0" borderId="0" xfId="0" applyFont="1"/>
    <xf numFmtId="0" fontId="3" fillId="0" borderId="0" xfId="0" applyFont="1" applyAlignment="1">
      <alignment horizontal="right"/>
    </xf>
    <xf numFmtId="14" fontId="3" fillId="2" borderId="3" xfId="0" applyNumberFormat="1" applyFont="1" applyFill="1" applyBorder="1"/>
    <xf numFmtId="14" fontId="3" fillId="2" borderId="4" xfId="0" applyNumberFormat="1" applyFont="1" applyFill="1" applyBorder="1"/>
    <xf numFmtId="0" fontId="3" fillId="2" borderId="2" xfId="0" applyFont="1" applyFill="1" applyBorder="1"/>
    <xf numFmtId="9" fontId="3" fillId="2" borderId="2" xfId="1" applyFont="1" applyFill="1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2" borderId="1" xfId="0" applyFont="1" applyFill="1" applyBorder="1"/>
    <xf numFmtId="0" fontId="3" fillId="2" borderId="1" xfId="0" applyNumberFormat="1" applyFont="1" applyFill="1" applyBorder="1"/>
    <xf numFmtId="1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/>
    <xf numFmtId="1" fontId="3" fillId="2" borderId="1" xfId="0" applyNumberFormat="1" applyFont="1" applyFill="1" applyBorder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Font="1" applyAlignment="1"/>
    <xf numFmtId="0" fontId="8" fillId="3" borderId="0" xfId="0" applyFont="1" applyFill="1" applyAlignment="1"/>
    <xf numFmtId="0" fontId="8" fillId="3" borderId="0" xfId="0" applyFont="1" applyFill="1"/>
    <xf numFmtId="0" fontId="7" fillId="0" borderId="0" xfId="0" applyFont="1" applyAlignment="1"/>
    <xf numFmtId="0" fontId="8" fillId="4" borderId="1" xfId="0" applyFont="1" applyFill="1" applyBorder="1" applyAlignment="1"/>
    <xf numFmtId="0" fontId="0" fillId="4" borderId="1" xfId="0" applyFont="1" applyFill="1" applyBorder="1" applyAlignment="1"/>
    <xf numFmtId="0" fontId="8" fillId="5" borderId="1" xfId="0" applyFont="1" applyFill="1" applyBorder="1" applyAlignment="1"/>
    <xf numFmtId="0" fontId="0" fillId="5" borderId="1" xfId="0" applyFont="1" applyFill="1" applyBorder="1" applyAlignment="1"/>
    <xf numFmtId="0" fontId="8" fillId="4" borderId="5" xfId="0" applyFont="1" applyFill="1" applyBorder="1" applyAlignment="1"/>
    <xf numFmtId="0" fontId="8" fillId="4" borderId="6" xfId="0" applyFont="1" applyFill="1" applyBorder="1" applyAlignment="1"/>
    <xf numFmtId="0" fontId="8" fillId="5" borderId="5" xfId="0" applyFont="1" applyFill="1" applyBorder="1" applyAlignment="1"/>
    <xf numFmtId="0" fontId="8" fillId="5" borderId="6" xfId="0" applyFont="1" applyFill="1" applyBorder="1" applyAlignment="1"/>
    <xf numFmtId="0" fontId="8" fillId="5" borderId="7" xfId="0" applyFont="1" applyFill="1" applyBorder="1" applyAlignment="1"/>
    <xf numFmtId="0" fontId="8" fillId="5" borderId="8" xfId="0" applyFont="1" applyFill="1" applyBorder="1" applyAlignment="1"/>
    <xf numFmtId="0" fontId="8" fillId="5" borderId="9" xfId="0" applyFont="1" applyFill="1" applyBorder="1" applyAlignment="1"/>
    <xf numFmtId="0" fontId="8" fillId="6" borderId="10" xfId="0" applyFont="1" applyFill="1" applyBorder="1" applyAlignment="1"/>
    <xf numFmtId="0" fontId="8" fillId="6" borderId="11" xfId="0" applyFont="1" applyFill="1" applyBorder="1" applyAlignment="1"/>
    <xf numFmtId="0" fontId="2" fillId="7" borderId="12" xfId="0" applyNumberFormat="1" applyFont="1" applyFill="1" applyBorder="1"/>
    <xf numFmtId="0" fontId="2" fillId="7" borderId="12" xfId="0" applyFont="1" applyFill="1" applyBorder="1"/>
    <xf numFmtId="0" fontId="2" fillId="7" borderId="4" xfId="0" applyFont="1" applyFill="1" applyBorder="1"/>
    <xf numFmtId="0" fontId="2" fillId="7" borderId="13" xfId="0" applyFont="1" applyFill="1" applyBorder="1"/>
    <xf numFmtId="0" fontId="8" fillId="4" borderId="14" xfId="0" applyFont="1" applyFill="1" applyBorder="1" applyAlignment="1"/>
    <xf numFmtId="0" fontId="8" fillId="4" borderId="15" xfId="0" applyFont="1" applyFill="1" applyBorder="1" applyAlignment="1"/>
    <xf numFmtId="0" fontId="8" fillId="4" borderId="16" xfId="0" applyFont="1" applyFill="1" applyBorder="1" applyAlignment="1"/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8" fillId="0" borderId="21" xfId="0" applyFont="1" applyBorder="1" applyAlignment="1"/>
    <xf numFmtId="0" fontId="7" fillId="0" borderId="22" xfId="0" applyFont="1" applyBorder="1" applyAlignment="1"/>
    <xf numFmtId="0" fontId="8" fillId="0" borderId="22" xfId="0" applyFont="1" applyBorder="1" applyAlignment="1"/>
    <xf numFmtId="0" fontId="7" fillId="0" borderId="23" xfId="0" applyFont="1" applyBorder="1" applyAlignment="1"/>
    <xf numFmtId="0" fontId="8" fillId="0" borderId="24" xfId="0" applyFont="1" applyBorder="1" applyAlignment="1"/>
    <xf numFmtId="0" fontId="8" fillId="0" borderId="0" xfId="0" applyFont="1" applyBorder="1" applyAlignment="1"/>
    <xf numFmtId="0" fontId="8" fillId="0" borderId="25" xfId="0" applyFont="1" applyBorder="1" applyAlignment="1">
      <alignment horizontal="right"/>
    </xf>
    <xf numFmtId="0" fontId="8" fillId="0" borderId="26" xfId="0" applyFont="1" applyBorder="1" applyAlignment="1"/>
    <xf numFmtId="0" fontId="8" fillId="0" borderId="27" xfId="0" applyFont="1" applyBorder="1" applyAlignment="1"/>
    <xf numFmtId="0" fontId="8" fillId="0" borderId="28" xfId="0" applyFont="1" applyBorder="1" applyAlignment="1">
      <alignment horizontal="right"/>
    </xf>
    <xf numFmtId="0" fontId="8" fillId="0" borderId="23" xfId="0" applyFont="1" applyBorder="1" applyAlignment="1">
      <alignment horizontal="right"/>
    </xf>
    <xf numFmtId="0" fontId="9" fillId="0" borderId="0" xfId="0" applyFont="1"/>
    <xf numFmtId="0" fontId="6" fillId="0" borderId="26" xfId="0" applyFont="1" applyBorder="1"/>
    <xf numFmtId="0" fontId="7" fillId="0" borderId="28" xfId="0" applyFont="1" applyBorder="1" applyAlignment="1">
      <alignment horizontal="center"/>
    </xf>
    <xf numFmtId="0" fontId="8" fillId="0" borderId="22" xfId="0" applyFont="1" applyBorder="1" applyAlignment="1"/>
    <xf numFmtId="0" fontId="8" fillId="0" borderId="0" xfId="0" applyFont="1" applyBorder="1" applyAlignment="1"/>
    <xf numFmtId="0" fontId="8" fillId="0" borderId="27" xfId="0" applyFont="1" applyBorder="1" applyAlignment="1"/>
    <xf numFmtId="0" fontId="8" fillId="0" borderId="0" xfId="0" applyFont="1" applyAlignment="1"/>
    <xf numFmtId="0" fontId="3" fillId="2" borderId="29" xfId="0" applyNumberFormat="1" applyFont="1" applyFill="1" applyBorder="1"/>
    <xf numFmtId="0" fontId="8" fillId="0" borderId="0" xfId="0" applyFont="1" applyBorder="1" applyAlignment="1"/>
    <xf numFmtId="0" fontId="0" fillId="0" borderId="0" xfId="0" applyFont="1" applyBorder="1" applyAlignment="1"/>
    <xf numFmtId="0" fontId="8" fillId="0" borderId="27" xfId="0" applyFont="1" applyBorder="1" applyAlignment="1"/>
    <xf numFmtId="0" fontId="0" fillId="0" borderId="27" xfId="0" applyFont="1" applyBorder="1" applyAlignment="1"/>
    <xf numFmtId="0" fontId="0" fillId="0" borderId="0" xfId="0" applyFont="1" applyAlignment="1"/>
    <xf numFmtId="0" fontId="8" fillId="0" borderId="22" xfId="0" applyFont="1" applyBorder="1" applyAlignment="1"/>
    <xf numFmtId="0" fontId="0" fillId="0" borderId="22" xfId="0" applyFont="1" applyBorder="1" applyAlignment="1"/>
    <xf numFmtId="0" fontId="10" fillId="2" borderId="1" xfId="0" applyNumberFormat="1" applyFont="1" applyFill="1" applyBorder="1"/>
    <xf numFmtId="0" fontId="10" fillId="2" borderId="29" xfId="0" applyNumberFormat="1" applyFont="1" applyFill="1" applyBorder="1"/>
    <xf numFmtId="0" fontId="10" fillId="2" borderId="1" xfId="0" applyFont="1" applyFill="1" applyBorder="1"/>
  </cellXfs>
  <cellStyles count="2">
    <cellStyle name="Normal" xfId="0" builtinId="0"/>
    <cellStyle name="Porcentaje" xfId="1" builtinId="5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64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Burn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BurnDown1Table!$B$2</c:f>
              <c:strCache>
                <c:ptCount val="1"/>
                <c:pt idx="0">
                  <c:v>Target Burn 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BurnDown1Table!$B$3:$B$13</c:f>
              <c:numCache>
                <c:formatCode>0</c:formatCode>
                <c:ptCount val="11"/>
                <c:pt idx="0">
                  <c:v>22</c:v>
                </c:pt>
                <c:pt idx="1">
                  <c:v>19.8</c:v>
                </c:pt>
                <c:pt idx="2">
                  <c:v>17.600000000000001</c:v>
                </c:pt>
                <c:pt idx="3">
                  <c:v>15.399999999999999</c:v>
                </c:pt>
                <c:pt idx="4">
                  <c:v>13.2</c:v>
                </c:pt>
                <c:pt idx="5">
                  <c:v>11</c:v>
                </c:pt>
                <c:pt idx="6">
                  <c:v>8.7999999999999989</c:v>
                </c:pt>
                <c:pt idx="7">
                  <c:v>6.5999999999999979</c:v>
                </c:pt>
                <c:pt idx="8">
                  <c:v>4.3999999999999986</c:v>
                </c:pt>
                <c:pt idx="9">
                  <c:v>2.1999999999999993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D-4103-AA38-D12E8EA744C5}"/>
            </c:ext>
          </c:extLst>
        </c:ser>
        <c:ser>
          <c:idx val="1"/>
          <c:order val="1"/>
          <c:tx>
            <c:strRef>
              <c:f>BurnDown1Table!$C$2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BurnDown1Table!$C$3:$C$13</c:f>
              <c:numCache>
                <c:formatCode>0</c:formatCode>
                <c:ptCount val="11"/>
                <c:pt idx="0">
                  <c:v>22</c:v>
                </c:pt>
                <c:pt idx="1">
                  <c:v>20.88</c:v>
                </c:pt>
                <c:pt idx="2">
                  <c:v>19.759999999999998</c:v>
                </c:pt>
                <c:pt idx="3">
                  <c:v>18.64</c:v>
                </c:pt>
                <c:pt idx="4">
                  <c:v>17.52</c:v>
                </c:pt>
                <c:pt idx="5">
                  <c:v>16.399999999999999</c:v>
                </c:pt>
                <c:pt idx="6">
                  <c:v>15.28</c:v>
                </c:pt>
                <c:pt idx="7">
                  <c:v>14.16</c:v>
                </c:pt>
                <c:pt idx="8">
                  <c:v>13.04</c:v>
                </c:pt>
                <c:pt idx="9">
                  <c:v>11.919999999999998</c:v>
                </c:pt>
                <c:pt idx="10">
                  <c:v>10.799999999999999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D-4103-AA38-D12E8EA744C5}"/>
            </c:ext>
          </c:extLst>
        </c:ser>
        <c:ser>
          <c:idx val="2"/>
          <c:order val="2"/>
          <c:tx>
            <c:strRef>
              <c:f>BurnDown1Table!$D$2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BurnDown1Table!$D$3:$D$13</c:f>
              <c:numCache>
                <c:formatCode>0</c:formatCode>
                <c:ptCount val="11"/>
                <c:pt idx="0">
                  <c:v>22</c:v>
                </c:pt>
                <c:pt idx="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D-4103-AA38-D12E8EA7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49568"/>
        <c:axId val="389444080"/>
      </c:lineChart>
      <c:catAx>
        <c:axId val="3894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9444080"/>
        <c:crosses val="autoZero"/>
        <c:auto val="1"/>
        <c:lblAlgn val="ctr"/>
        <c:lblOffset val="100"/>
        <c:noMultiLvlLbl val="0"/>
      </c:catAx>
      <c:valAx>
        <c:axId val="3894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94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200024</xdr:rowOff>
    </xdr:from>
    <xdr:to>
      <xdr:col>15</xdr:col>
      <xdr:colOff>9525</xdr:colOff>
      <xdr:row>13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B10" headerRowCount="0" totalsRowShown="0" headerRowDxfId="28" dataDxfId="27">
  <tableColumns count="2">
    <tableColumn id="1" xr3:uid="{00000000-0010-0000-0000-000001000000}" name="Column1" headerRowDxfId="26" dataDxfId="25"/>
    <tableColumn id="2" xr3:uid="{00000000-0010-0000-0000-000002000000}" name="Column2" headerRowDxfId="24" dataDxfId="23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printBacklog" displayName="SprintBacklog" ref="A2:G13" totalsRowCount="1" headerRowDxfId="22" dataDxfId="21" totalsRowDxfId="20">
  <autoFilter ref="A2:G12" xr:uid="{00000000-0009-0000-0100-000001000000}"/>
  <tableColumns count="7">
    <tableColumn id="1" xr3:uid="{00000000-0010-0000-0100-000001000000}" name="Sprint" totalsRowLabel="Total" dataDxfId="19" totalsRowDxfId="6"/>
    <tableColumn id="2" xr3:uid="{00000000-0010-0000-0100-000002000000}" name="Item ID" dataDxfId="18" totalsRowDxfId="5">
      <calculatedColumnFormula>IFERROR(B2+1,1)</calculatedColumnFormula>
    </tableColumn>
    <tableColumn id="3" xr3:uid="{00000000-0010-0000-0100-000003000000}" name="Estimated Hours" totalsRowFunction="sum" dataDxfId="17" totalsRowDxfId="4"/>
    <tableColumn id="4" xr3:uid="{00000000-0010-0000-0100-000004000000}" name="Task Name" dataDxfId="16" totalsRowDxfId="3"/>
    <tableColumn id="5" xr3:uid="{00000000-0010-0000-0100-000005000000}" name="Assigned To" dataDxfId="15" totalsRowDxfId="2"/>
    <tableColumn id="6" xr3:uid="{00000000-0010-0000-0100-000006000000}" name="Remaining Hours" totalsRowFunction="sum" dataDxfId="14" totalsRowDxfId="1">
      <calculatedColumnFormula>SprintBacklog[[#This Row],[Estimated Hours]]</calculatedColumnFormula>
    </tableColumn>
    <tableColumn id="7" xr3:uid="{00000000-0010-0000-0100-000007000000}" name="Status" dataDxfId="13" totalsRowDxfId="0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:D13" totalsRowShown="0" headerRowDxfId="12" dataDxfId="11">
  <autoFilter ref="A2:D13" xr:uid="{00000000-0009-0000-0100-000003000000}"/>
  <tableColumns count="4">
    <tableColumn id="1" xr3:uid="{00000000-0010-0000-0200-000001000000}" name="Work Day" dataDxfId="10"/>
    <tableColumn id="2" xr3:uid="{00000000-0010-0000-0200-000002000000}" name="Target Burn Down" dataDxfId="9">
      <calculatedColumnFormula>IFERROR(TotalHours-(Table3[Work Day]*(TotalHours/WorkingDays)),0)</calculatedColumnFormula>
    </tableColumn>
    <tableColumn id="3" xr3:uid="{00000000-0010-0000-0200-000003000000}" name="Forecast Burn Down" dataDxfId="8">
      <calculatedColumnFormula>TotalHours-(Table3[Work Day]*DevRate)</calculatedColumnFormula>
    </tableColumn>
    <tableColumn id="4" xr3:uid="{00000000-0010-0000-0200-000004000000}" name="Actual Burn Down" dataDxfId="7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opLeftCell="D1" zoomScale="154" zoomScaleNormal="154" workbookViewId="0">
      <selection activeCell="E2" sqref="E2"/>
    </sheetView>
  </sheetViews>
  <sheetFormatPr baseColWidth="10" defaultRowHeight="14.4" x14ac:dyDescent="0.3"/>
  <cols>
    <col min="4" max="4" width="33.33203125" customWidth="1"/>
    <col min="5" max="5" width="54.77734375" customWidth="1"/>
    <col min="6" max="6" width="18.5546875" customWidth="1"/>
  </cols>
  <sheetData>
    <row r="1" spans="1:8" ht="15" thickBot="1" x14ac:dyDescent="0.35">
      <c r="A1" s="43" t="s">
        <v>26</v>
      </c>
      <c r="B1" s="44" t="s">
        <v>27</v>
      </c>
      <c r="C1" s="44" t="s">
        <v>28</v>
      </c>
      <c r="D1" s="44" t="s">
        <v>29</v>
      </c>
      <c r="E1" s="46" t="s">
        <v>30</v>
      </c>
      <c r="F1" s="46" t="s">
        <v>31</v>
      </c>
      <c r="G1" s="44" t="s">
        <v>32</v>
      </c>
      <c r="H1" s="45" t="s">
        <v>33</v>
      </c>
    </row>
    <row r="2" spans="1:8" ht="16.8" x14ac:dyDescent="0.4">
      <c r="A2" s="39" t="s">
        <v>24</v>
      </c>
      <c r="B2" s="40" t="s">
        <v>34</v>
      </c>
      <c r="C2" s="41" t="s">
        <v>39</v>
      </c>
      <c r="D2" s="41" t="s">
        <v>62</v>
      </c>
      <c r="E2" s="23" t="s">
        <v>64</v>
      </c>
      <c r="F2" s="24" t="s">
        <v>53</v>
      </c>
      <c r="G2" s="42" t="s">
        <v>36</v>
      </c>
      <c r="H2" s="34" t="s">
        <v>52</v>
      </c>
    </row>
    <row r="3" spans="1:8" ht="16.8" x14ac:dyDescent="0.4">
      <c r="A3" s="36" t="s">
        <v>25</v>
      </c>
      <c r="B3" s="27" t="s">
        <v>34</v>
      </c>
      <c r="C3" s="23" t="s">
        <v>35</v>
      </c>
      <c r="D3" s="23" t="s">
        <v>63</v>
      </c>
      <c r="E3" s="23" t="s">
        <v>65</v>
      </c>
      <c r="F3" s="24" t="s">
        <v>53</v>
      </c>
      <c r="G3" s="28" t="s">
        <v>36</v>
      </c>
      <c r="H3" s="34" t="s">
        <v>52</v>
      </c>
    </row>
    <row r="4" spans="1:8" ht="16.8" x14ac:dyDescent="0.4">
      <c r="A4" s="37" t="s">
        <v>49</v>
      </c>
      <c r="B4" s="29" t="s">
        <v>34</v>
      </c>
      <c r="C4" s="25" t="s">
        <v>35</v>
      </c>
      <c r="D4" s="25"/>
      <c r="E4" s="25"/>
      <c r="F4" s="26" t="s">
        <v>54</v>
      </c>
      <c r="G4" s="30"/>
      <c r="H4" s="34" t="s">
        <v>51</v>
      </c>
    </row>
    <row r="5" spans="1:8" ht="17.399999999999999" thickBot="1" x14ac:dyDescent="0.45">
      <c r="A5" s="38" t="s">
        <v>50</v>
      </c>
      <c r="B5" s="31" t="s">
        <v>34</v>
      </c>
      <c r="C5" s="32" t="s">
        <v>35</v>
      </c>
      <c r="D5" s="32"/>
      <c r="E5" s="25"/>
      <c r="F5" s="26" t="s">
        <v>54</v>
      </c>
      <c r="G5" s="33"/>
      <c r="H5" s="35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topLeftCell="B10" zoomScale="172" zoomScaleNormal="172" workbookViewId="0">
      <selection activeCell="G16" sqref="G16"/>
    </sheetView>
  </sheetViews>
  <sheetFormatPr baseColWidth="10" defaultRowHeight="14.4" x14ac:dyDescent="0.3"/>
  <sheetData>
    <row r="1" spans="1:9" x14ac:dyDescent="0.3">
      <c r="A1" s="19"/>
      <c r="B1" s="17" t="s">
        <v>26</v>
      </c>
      <c r="C1" s="17" t="s">
        <v>27</v>
      </c>
      <c r="D1" s="17" t="s">
        <v>28</v>
      </c>
      <c r="E1" s="17" t="s">
        <v>40</v>
      </c>
      <c r="F1" s="17" t="s">
        <v>41</v>
      </c>
      <c r="G1" s="17" t="s">
        <v>31</v>
      </c>
      <c r="H1" s="17" t="s">
        <v>42</v>
      </c>
      <c r="I1" s="17" t="s">
        <v>10</v>
      </c>
    </row>
    <row r="2" spans="1:9" ht="15" thickBot="1" x14ac:dyDescent="0.35">
      <c r="A2" s="19"/>
      <c r="B2" s="20" t="s">
        <v>24</v>
      </c>
      <c r="C2" s="20" t="s">
        <v>74</v>
      </c>
      <c r="D2" s="20" t="s">
        <v>75</v>
      </c>
      <c r="E2" s="20" t="s">
        <v>64</v>
      </c>
      <c r="F2" s="20" t="s">
        <v>76</v>
      </c>
      <c r="G2" s="21"/>
      <c r="H2" s="20" t="s">
        <v>36</v>
      </c>
      <c r="I2" s="20" t="s">
        <v>37</v>
      </c>
    </row>
    <row r="3" spans="1:9" x14ac:dyDescent="0.3">
      <c r="A3" s="19"/>
      <c r="B3" s="47"/>
      <c r="C3" s="48" t="s">
        <v>43</v>
      </c>
      <c r="D3" s="49"/>
      <c r="E3" s="49"/>
      <c r="F3" s="49"/>
      <c r="G3" s="48" t="s">
        <v>44</v>
      </c>
      <c r="H3" s="49"/>
      <c r="I3" s="50" t="s">
        <v>45</v>
      </c>
    </row>
    <row r="4" spans="1:9" x14ac:dyDescent="0.3">
      <c r="A4" s="19"/>
      <c r="B4" s="51" t="s">
        <v>57</v>
      </c>
      <c r="C4" s="66" t="s">
        <v>66</v>
      </c>
      <c r="D4" s="67"/>
      <c r="E4" s="67"/>
      <c r="F4" s="67"/>
      <c r="G4" s="62" t="s">
        <v>67</v>
      </c>
      <c r="H4" s="62"/>
      <c r="I4" s="53">
        <v>3</v>
      </c>
    </row>
    <row r="5" spans="1:9" x14ac:dyDescent="0.3">
      <c r="A5" s="19"/>
      <c r="B5" s="51" t="s">
        <v>61</v>
      </c>
      <c r="C5" s="66" t="s">
        <v>66</v>
      </c>
      <c r="D5" s="67"/>
      <c r="E5" s="67"/>
      <c r="F5" s="67"/>
      <c r="G5" s="62" t="s">
        <v>70</v>
      </c>
      <c r="H5" s="62"/>
      <c r="I5" s="53">
        <v>3</v>
      </c>
    </row>
    <row r="6" spans="1:9" x14ac:dyDescent="0.3">
      <c r="A6" s="19"/>
      <c r="B6" s="51" t="s">
        <v>68</v>
      </c>
      <c r="C6" s="66" t="s">
        <v>66</v>
      </c>
      <c r="D6" s="67"/>
      <c r="E6" s="67"/>
      <c r="F6" s="67"/>
      <c r="G6" s="62" t="s">
        <v>71</v>
      </c>
      <c r="H6" s="62"/>
      <c r="I6" s="53">
        <v>3</v>
      </c>
    </row>
    <row r="7" spans="1:9" x14ac:dyDescent="0.3">
      <c r="A7" s="19"/>
      <c r="B7" s="51" t="s">
        <v>69</v>
      </c>
      <c r="C7" s="66" t="s">
        <v>66</v>
      </c>
      <c r="D7" s="67"/>
      <c r="E7" s="67"/>
      <c r="F7" s="67"/>
      <c r="G7" s="52" t="s">
        <v>72</v>
      </c>
      <c r="H7" s="52"/>
      <c r="I7" s="53">
        <v>3</v>
      </c>
    </row>
    <row r="8" spans="1:9" ht="15" thickBot="1" x14ac:dyDescent="0.35">
      <c r="A8" s="19"/>
      <c r="B8" s="54" t="s">
        <v>73</v>
      </c>
      <c r="C8" s="68" t="s">
        <v>46</v>
      </c>
      <c r="D8" s="69"/>
      <c r="E8" s="69"/>
      <c r="F8" s="69"/>
      <c r="G8" s="55" t="s">
        <v>72</v>
      </c>
      <c r="H8" s="55"/>
      <c r="I8" s="56">
        <v>1</v>
      </c>
    </row>
    <row r="9" spans="1:9" ht="15" thickBot="1" x14ac:dyDescent="0.35">
      <c r="A9" s="19"/>
      <c r="B9" s="18"/>
      <c r="C9" s="70"/>
      <c r="D9" s="70"/>
      <c r="E9" s="70"/>
      <c r="F9" s="70"/>
      <c r="G9" s="18"/>
      <c r="H9" s="59" t="s">
        <v>56</v>
      </c>
      <c r="I9" s="60">
        <f>SUM(I4:I8)</f>
        <v>13</v>
      </c>
    </row>
    <row r="10" spans="1:9" x14ac:dyDescent="0.3">
      <c r="A10" s="19"/>
      <c r="B10" s="17" t="s">
        <v>26</v>
      </c>
      <c r="C10" s="17" t="s">
        <v>27</v>
      </c>
      <c r="D10" s="17" t="s">
        <v>28</v>
      </c>
      <c r="E10" s="17" t="s">
        <v>40</v>
      </c>
      <c r="F10" s="17" t="s">
        <v>41</v>
      </c>
      <c r="G10" s="17" t="s">
        <v>31</v>
      </c>
      <c r="H10" s="17" t="s">
        <v>42</v>
      </c>
      <c r="I10" s="17" t="s">
        <v>10</v>
      </c>
    </row>
    <row r="11" spans="1:9" x14ac:dyDescent="0.3">
      <c r="A11" s="19"/>
      <c r="B11" s="20" t="s">
        <v>25</v>
      </c>
      <c r="C11" s="20" t="s">
        <v>34</v>
      </c>
      <c r="D11" s="20" t="s">
        <v>47</v>
      </c>
      <c r="E11" s="20" t="s">
        <v>38</v>
      </c>
      <c r="F11" s="20" t="s">
        <v>48</v>
      </c>
      <c r="G11" s="20"/>
      <c r="H11" s="20" t="s">
        <v>36</v>
      </c>
      <c r="I11" s="20" t="s">
        <v>37</v>
      </c>
    </row>
    <row r="12" spans="1:9" ht="15" thickBot="1" x14ac:dyDescent="0.35">
      <c r="A12" s="19"/>
      <c r="B12" s="18"/>
      <c r="C12" s="22" t="s">
        <v>43</v>
      </c>
      <c r="D12" s="18"/>
      <c r="E12" s="18"/>
      <c r="F12" s="18"/>
      <c r="G12" s="22" t="s">
        <v>44</v>
      </c>
      <c r="H12" s="18"/>
      <c r="I12" s="22" t="s">
        <v>45</v>
      </c>
    </row>
    <row r="13" spans="1:9" x14ac:dyDescent="0.3">
      <c r="A13" s="19"/>
      <c r="B13" s="47" t="s">
        <v>58</v>
      </c>
      <c r="C13" s="71" t="s">
        <v>79</v>
      </c>
      <c r="D13" s="72"/>
      <c r="E13" s="72"/>
      <c r="F13" s="72"/>
      <c r="G13" s="61" t="s">
        <v>70</v>
      </c>
      <c r="H13" s="61"/>
      <c r="I13" s="57">
        <v>2</v>
      </c>
    </row>
    <row r="14" spans="1:9" x14ac:dyDescent="0.3">
      <c r="B14" s="51" t="s">
        <v>59</v>
      </c>
      <c r="C14" s="66" t="s">
        <v>79</v>
      </c>
      <c r="D14" s="67"/>
      <c r="E14" s="67"/>
      <c r="F14" s="67"/>
      <c r="G14" t="s">
        <v>67</v>
      </c>
      <c r="H14" s="62"/>
      <c r="I14" s="53">
        <v>2</v>
      </c>
    </row>
    <row r="15" spans="1:9" x14ac:dyDescent="0.3">
      <c r="B15" s="51" t="s">
        <v>60</v>
      </c>
      <c r="C15" s="66" t="s">
        <v>79</v>
      </c>
      <c r="D15" s="67"/>
      <c r="E15" s="67"/>
      <c r="F15" s="67"/>
      <c r="G15" s="62" t="s">
        <v>71</v>
      </c>
      <c r="H15" s="62"/>
      <c r="I15" s="53">
        <v>2</v>
      </c>
    </row>
    <row r="16" spans="1:9" x14ac:dyDescent="0.3">
      <c r="B16" s="51" t="s">
        <v>77</v>
      </c>
      <c r="C16" s="66" t="s">
        <v>79</v>
      </c>
      <c r="D16" s="67"/>
      <c r="E16" s="67"/>
      <c r="F16" s="67"/>
      <c r="G16" s="62" t="s">
        <v>72</v>
      </c>
      <c r="H16" s="62"/>
      <c r="I16" s="53">
        <v>2</v>
      </c>
    </row>
    <row r="17" spans="2:9" ht="15" thickBot="1" x14ac:dyDescent="0.35">
      <c r="B17" s="54" t="s">
        <v>78</v>
      </c>
      <c r="C17" s="68" t="s">
        <v>46</v>
      </c>
      <c r="D17" s="69"/>
      <c r="E17" s="69"/>
      <c r="F17" s="69"/>
      <c r="G17" s="63" t="s">
        <v>70</v>
      </c>
      <c r="H17" s="63"/>
      <c r="I17" s="56">
        <v>1</v>
      </c>
    </row>
    <row r="18" spans="2:9" ht="15" thickBot="1" x14ac:dyDescent="0.35">
      <c r="B18" s="64"/>
      <c r="C18" s="72"/>
      <c r="D18" s="72"/>
      <c r="E18" s="72"/>
      <c r="F18" s="72"/>
      <c r="G18" s="64"/>
      <c r="H18" s="59" t="s">
        <v>56</v>
      </c>
      <c r="I18" s="60">
        <f>SUM(I13:I17)</f>
        <v>9</v>
      </c>
    </row>
    <row r="19" spans="2:9" ht="21" x14ac:dyDescent="0.4">
      <c r="H19" s="58" t="s">
        <v>55</v>
      </c>
      <c r="I19" s="58">
        <f>I9+I18</f>
        <v>22</v>
      </c>
    </row>
  </sheetData>
  <mergeCells count="12">
    <mergeCell ref="C17:F17"/>
    <mergeCell ref="C18:F18"/>
    <mergeCell ref="C4:F4"/>
    <mergeCell ref="C5:F5"/>
    <mergeCell ref="C6:F6"/>
    <mergeCell ref="C15:F15"/>
    <mergeCell ref="C16:F16"/>
    <mergeCell ref="C7:F7"/>
    <mergeCell ref="C8:F8"/>
    <mergeCell ref="C9:F9"/>
    <mergeCell ref="C13:F13"/>
    <mergeCell ref="C14:F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7"/>
  <sheetViews>
    <sheetView topLeftCell="A4" zoomScale="166" zoomScaleNormal="166" workbookViewId="0">
      <selection activeCell="B8" sqref="B8"/>
    </sheetView>
  </sheetViews>
  <sheetFormatPr baseColWidth="10" defaultColWidth="9.109375" defaultRowHeight="16.8" x14ac:dyDescent="0.4"/>
  <cols>
    <col min="1" max="1" width="22.5546875" style="4" customWidth="1"/>
    <col min="2" max="2" width="11" style="3" customWidth="1"/>
    <col min="3" max="3" width="43.44140625" style="3" customWidth="1"/>
  </cols>
  <sheetData>
    <row r="1" spans="1:3" ht="17.399999999999999" thickBot="1" x14ac:dyDescent="0.45">
      <c r="C1" s="1"/>
    </row>
    <row r="2" spans="1:3" x14ac:dyDescent="0.4">
      <c r="A2" s="4" t="s">
        <v>0</v>
      </c>
      <c r="B2" s="5">
        <v>44550</v>
      </c>
      <c r="C2" s="2" t="s">
        <v>19</v>
      </c>
    </row>
    <row r="3" spans="1:3" ht="17.399999999999999" thickBot="1" x14ac:dyDescent="0.45">
      <c r="B3" s="6">
        <v>44576</v>
      </c>
      <c r="C3" s="2" t="s">
        <v>20</v>
      </c>
    </row>
    <row r="4" spans="1:3" ht="17.399999999999999" thickBot="1" x14ac:dyDescent="0.45">
      <c r="A4" s="4" t="s">
        <v>14</v>
      </c>
      <c r="B4" s="3">
        <f>NETWORKDAYS(B2,B3)</f>
        <v>20</v>
      </c>
      <c r="C4" s="2"/>
    </row>
    <row r="5" spans="1:3" ht="17.399999999999999" thickBot="1" x14ac:dyDescent="0.45">
      <c r="A5" s="4" t="s">
        <v>1</v>
      </c>
      <c r="B5" s="7">
        <v>10</v>
      </c>
      <c r="C5" s="2" t="s">
        <v>21</v>
      </c>
    </row>
    <row r="6" spans="1:3" x14ac:dyDescent="0.4">
      <c r="A6" s="4" t="s">
        <v>15</v>
      </c>
      <c r="B6" s="3">
        <f>B4-B5</f>
        <v>10</v>
      </c>
      <c r="C6" s="2"/>
    </row>
    <row r="7" spans="1:3" ht="17.399999999999999" thickBot="1" x14ac:dyDescent="0.45">
      <c r="A7" s="4" t="s">
        <v>3</v>
      </c>
      <c r="B7" s="3">
        <v>4</v>
      </c>
      <c r="C7" s="2"/>
    </row>
    <row r="8" spans="1:3" ht="17.399999999999999" thickBot="1" x14ac:dyDescent="0.45">
      <c r="A8" s="4" t="s">
        <v>22</v>
      </c>
      <c r="B8" s="8">
        <v>7.0000000000000007E-2</v>
      </c>
      <c r="C8" s="2" t="s">
        <v>23</v>
      </c>
    </row>
    <row r="9" spans="1:3" x14ac:dyDescent="0.4">
      <c r="A9" s="4" t="s">
        <v>2</v>
      </c>
      <c r="B9" s="3">
        <f>(B4-B5)*B8*B7*8</f>
        <v>22.400000000000002</v>
      </c>
      <c r="C9" s="2"/>
    </row>
    <row r="10" spans="1:3" x14ac:dyDescent="0.4">
      <c r="A10" s="4" t="s">
        <v>4</v>
      </c>
      <c r="B10" s="3">
        <f>IFERROR(B9/B4,0)</f>
        <v>1.1200000000000001</v>
      </c>
      <c r="C10" s="2"/>
    </row>
    <row r="11" spans="1:3" x14ac:dyDescent="0.4">
      <c r="C11" s="2"/>
    </row>
    <row r="12" spans="1:3" x14ac:dyDescent="0.4">
      <c r="C12" s="2"/>
    </row>
    <row r="13" spans="1:3" x14ac:dyDescent="0.4">
      <c r="C13" s="2"/>
    </row>
    <row r="14" spans="1:3" x14ac:dyDescent="0.4">
      <c r="C14" s="2"/>
    </row>
    <row r="15" spans="1:3" x14ac:dyDescent="0.4">
      <c r="C15" s="2"/>
    </row>
    <row r="16" spans="1:3" x14ac:dyDescent="0.4">
      <c r="C16" s="2"/>
    </row>
    <row r="17" spans="3:3" x14ac:dyDescent="0.4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13"/>
  <sheetViews>
    <sheetView zoomScale="115" zoomScaleNormal="115" workbookViewId="0">
      <selection activeCell="F13" sqref="F13"/>
    </sheetView>
  </sheetViews>
  <sheetFormatPr baseColWidth="10" defaultColWidth="9.109375" defaultRowHeight="16.8" x14ac:dyDescent="0.4"/>
  <cols>
    <col min="1" max="1" width="9.109375" style="3"/>
    <col min="2" max="2" width="9.5546875" style="3" customWidth="1"/>
    <col min="3" max="3" width="11.33203125" style="3" customWidth="1"/>
    <col min="4" max="4" width="35.109375" style="3" customWidth="1"/>
    <col min="5" max="5" width="10.88671875" style="3" customWidth="1"/>
    <col min="6" max="6" width="12.44140625" style="3" customWidth="1"/>
    <col min="7" max="7" width="13.5546875" style="3" customWidth="1"/>
    <col min="8" max="16384" width="9.109375" style="3"/>
  </cols>
  <sheetData>
    <row r="2" spans="1:7" ht="33.6" x14ac:dyDescent="0.4">
      <c r="A2" s="9" t="s">
        <v>11</v>
      </c>
      <c r="B2" s="9" t="s">
        <v>5</v>
      </c>
      <c r="C2" s="10" t="s">
        <v>6</v>
      </c>
      <c r="D2" s="9" t="s">
        <v>7</v>
      </c>
      <c r="E2" s="10" t="s">
        <v>8</v>
      </c>
      <c r="F2" s="10" t="s">
        <v>9</v>
      </c>
      <c r="G2" s="9" t="s">
        <v>10</v>
      </c>
    </row>
    <row r="3" spans="1:7" x14ac:dyDescent="0.4">
      <c r="A3" s="11">
        <v>1</v>
      </c>
      <c r="B3" s="3">
        <f>IFERROR(B2+1,1)</f>
        <v>1</v>
      </c>
      <c r="C3" s="11">
        <v>3</v>
      </c>
      <c r="D3" s="11" t="s">
        <v>57</v>
      </c>
      <c r="E3" s="11" t="s">
        <v>80</v>
      </c>
      <c r="F3" s="11">
        <f>SprintBacklog[[#This Row],[Estimated Hours]]</f>
        <v>3</v>
      </c>
      <c r="G3" s="11" t="s">
        <v>84</v>
      </c>
    </row>
    <row r="4" spans="1:7" x14ac:dyDescent="0.4">
      <c r="A4" s="11">
        <v>1</v>
      </c>
      <c r="B4" s="3">
        <f t="shared" ref="B4:B12" si="0">IFERROR(B3+1,1)</f>
        <v>2</v>
      </c>
      <c r="C4" s="11">
        <v>3</v>
      </c>
      <c r="D4" s="12" t="s">
        <v>61</v>
      </c>
      <c r="E4" s="11" t="s">
        <v>81</v>
      </c>
      <c r="F4" s="11">
        <f>SprintBacklog[[#This Row],[Estimated Hours]]</f>
        <v>3</v>
      </c>
      <c r="G4" s="11" t="s">
        <v>84</v>
      </c>
    </row>
    <row r="5" spans="1:7" x14ac:dyDescent="0.4">
      <c r="A5" s="11">
        <v>1</v>
      </c>
      <c r="B5" s="3">
        <f t="shared" si="0"/>
        <v>3</v>
      </c>
      <c r="C5" s="11">
        <v>3</v>
      </c>
      <c r="D5" s="12" t="s">
        <v>68</v>
      </c>
      <c r="E5" s="11" t="s">
        <v>82</v>
      </c>
      <c r="F5" s="11">
        <f>SprintBacklog[[#This Row],[Estimated Hours]]</f>
        <v>3</v>
      </c>
      <c r="G5" s="11" t="s">
        <v>84</v>
      </c>
    </row>
    <row r="6" spans="1:7" x14ac:dyDescent="0.4">
      <c r="A6" s="11">
        <v>1</v>
      </c>
      <c r="B6" s="3">
        <f t="shared" si="0"/>
        <v>4</v>
      </c>
      <c r="C6" s="11">
        <v>3</v>
      </c>
      <c r="D6" s="12" t="s">
        <v>69</v>
      </c>
      <c r="E6" s="11" t="s">
        <v>83</v>
      </c>
      <c r="F6" s="11">
        <f>SprintBacklog[[#This Row],[Estimated Hours]]</f>
        <v>3</v>
      </c>
      <c r="G6" s="11" t="s">
        <v>84</v>
      </c>
    </row>
    <row r="7" spans="1:7" x14ac:dyDescent="0.4">
      <c r="A7" s="73">
        <v>1</v>
      </c>
      <c r="B7" s="3">
        <f t="shared" si="0"/>
        <v>5</v>
      </c>
      <c r="C7" s="74">
        <v>1</v>
      </c>
      <c r="D7" s="73" t="s">
        <v>73</v>
      </c>
      <c r="E7" s="75" t="s">
        <v>81</v>
      </c>
      <c r="F7" s="73">
        <f>SprintBacklog[[#This Row],[Estimated Hours]]</f>
        <v>1</v>
      </c>
      <c r="G7" s="75" t="s">
        <v>84</v>
      </c>
    </row>
    <row r="8" spans="1:7" x14ac:dyDescent="0.4">
      <c r="A8" s="11">
        <v>1</v>
      </c>
      <c r="B8" s="3">
        <f t="shared" si="0"/>
        <v>6</v>
      </c>
      <c r="C8" s="11">
        <v>2</v>
      </c>
      <c r="D8" s="12" t="s">
        <v>58</v>
      </c>
      <c r="E8" s="11" t="s">
        <v>80</v>
      </c>
      <c r="F8" s="11">
        <f>SprintBacklog[[#This Row],[Estimated Hours]]</f>
        <v>2</v>
      </c>
      <c r="G8" s="11" t="s">
        <v>84</v>
      </c>
    </row>
    <row r="9" spans="1:7" x14ac:dyDescent="0.4">
      <c r="A9" s="11">
        <v>1</v>
      </c>
      <c r="B9" s="3">
        <f t="shared" si="0"/>
        <v>7</v>
      </c>
      <c r="C9" s="11">
        <v>2</v>
      </c>
      <c r="D9" s="12" t="s">
        <v>59</v>
      </c>
      <c r="E9" s="11" t="s">
        <v>81</v>
      </c>
      <c r="F9" s="11">
        <f>SprintBacklog[[#This Row],[Estimated Hours]]</f>
        <v>2</v>
      </c>
      <c r="G9" s="11" t="s">
        <v>84</v>
      </c>
    </row>
    <row r="10" spans="1:7" x14ac:dyDescent="0.4">
      <c r="A10" s="11">
        <v>1</v>
      </c>
      <c r="B10" s="3">
        <f t="shared" si="0"/>
        <v>8</v>
      </c>
      <c r="C10" s="11">
        <v>2</v>
      </c>
      <c r="D10" s="12" t="s">
        <v>60</v>
      </c>
      <c r="E10" s="11" t="s">
        <v>82</v>
      </c>
      <c r="F10" s="11">
        <f>SprintBacklog[[#This Row],[Estimated Hours]]</f>
        <v>2</v>
      </c>
      <c r="G10" s="11" t="s">
        <v>84</v>
      </c>
    </row>
    <row r="11" spans="1:7" x14ac:dyDescent="0.4">
      <c r="A11" s="11">
        <v>1</v>
      </c>
      <c r="B11" s="3">
        <f t="shared" si="0"/>
        <v>9</v>
      </c>
      <c r="C11" s="11">
        <v>2</v>
      </c>
      <c r="D11" s="12" t="s">
        <v>77</v>
      </c>
      <c r="E11" s="11" t="s">
        <v>83</v>
      </c>
      <c r="F11" s="11">
        <f>SprintBacklog[[#This Row],[Estimated Hours]]</f>
        <v>2</v>
      </c>
      <c r="G11" s="11" t="s">
        <v>84</v>
      </c>
    </row>
    <row r="12" spans="1:7" x14ac:dyDescent="0.4">
      <c r="A12" s="12">
        <v>1</v>
      </c>
      <c r="B12" s="3">
        <f t="shared" si="0"/>
        <v>10</v>
      </c>
      <c r="C12" s="65">
        <v>1</v>
      </c>
      <c r="D12" s="12" t="s">
        <v>78</v>
      </c>
      <c r="E12" s="11" t="s">
        <v>81</v>
      </c>
      <c r="F12" s="12">
        <f>SprintBacklog[[#This Row],[Estimated Hours]]</f>
        <v>1</v>
      </c>
      <c r="G12" s="11" t="s">
        <v>84</v>
      </c>
    </row>
    <row r="13" spans="1:7" x14ac:dyDescent="0.4">
      <c r="A13" s="3" t="s">
        <v>12</v>
      </c>
      <c r="C13" s="3">
        <f>SUBTOTAL(109,SprintBacklog[Estimated Hours])</f>
        <v>22</v>
      </c>
      <c r="F13" s="3">
        <f>SUBTOTAL(109,SprintBacklog[Remaining Hours])</f>
        <v>22</v>
      </c>
    </row>
  </sheetData>
  <dataValidations count="1">
    <dataValidation type="list" allowBlank="1" showInputMessage="1" showErrorMessage="1" sqref="G3:G12" xr:uid="{00000000-0002-0000-0400-000000000000}">
      <formula1>"In Progress, Completed, Blocked"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13"/>
  <sheetViews>
    <sheetView tabSelected="1" zoomScaleNormal="100" workbookViewId="0">
      <selection activeCell="D6" sqref="D6"/>
    </sheetView>
  </sheetViews>
  <sheetFormatPr baseColWidth="10" defaultColWidth="7.88671875" defaultRowHeight="16.8" x14ac:dyDescent="0.4"/>
  <cols>
    <col min="1" max="1" width="10.33203125" style="3" customWidth="1"/>
    <col min="2" max="4" width="10.33203125" style="15" customWidth="1"/>
    <col min="5" max="16384" width="7.88671875" style="3"/>
  </cols>
  <sheetData>
    <row r="2" spans="1:5" ht="50.4" x14ac:dyDescent="0.4">
      <c r="A2" s="10" t="s">
        <v>13</v>
      </c>
      <c r="B2" s="13" t="s">
        <v>16</v>
      </c>
      <c r="C2" s="13" t="s">
        <v>17</v>
      </c>
      <c r="D2" s="13" t="s">
        <v>18</v>
      </c>
      <c r="E2" s="14"/>
    </row>
    <row r="3" spans="1:5" x14ac:dyDescent="0.4">
      <c r="A3" s="3">
        <v>0</v>
      </c>
      <c r="B3" s="15">
        <f>IFERROR(TotalHours-(Table3[Work Day]*(TotalHours/WorkingDays)),0)</f>
        <v>22</v>
      </c>
      <c r="C3" s="15">
        <f>TotalHours-(Table3[Work Day]*DevRate)</f>
        <v>22</v>
      </c>
      <c r="D3" s="15">
        <f>Table3[[#This Row],[Target Burn Down]]</f>
        <v>22</v>
      </c>
      <c r="E3" s="15"/>
    </row>
    <row r="4" spans="1:5" x14ac:dyDescent="0.4">
      <c r="A4" s="3">
        <v>1</v>
      </c>
      <c r="B4" s="15">
        <f>IFERROR(TotalHours-(Table3[Work Day]*(TotalHours/WorkingDays)),0)</f>
        <v>19.8</v>
      </c>
      <c r="C4" s="15">
        <f>TotalHours-(Table3[Work Day]*DevRate)</f>
        <v>20.88</v>
      </c>
      <c r="D4" s="16">
        <v>21</v>
      </c>
      <c r="E4" s="15"/>
    </row>
    <row r="5" spans="1:5" x14ac:dyDescent="0.4">
      <c r="A5" s="3">
        <v>2</v>
      </c>
      <c r="B5" s="15">
        <f>IFERROR(TotalHours-(Table3[Work Day]*(TotalHours/WorkingDays)),0)</f>
        <v>17.600000000000001</v>
      </c>
      <c r="C5" s="15">
        <f>TotalHours-(Table3[Work Day]*DevRate)</f>
        <v>19.759999999999998</v>
      </c>
      <c r="D5" s="16"/>
      <c r="E5" s="15"/>
    </row>
    <row r="6" spans="1:5" x14ac:dyDescent="0.4">
      <c r="A6" s="3">
        <v>3</v>
      </c>
      <c r="B6" s="15">
        <f>IFERROR(TotalHours-(Table3[Work Day]*(TotalHours/WorkingDays)),0)</f>
        <v>15.399999999999999</v>
      </c>
      <c r="C6" s="15">
        <f>TotalHours-(Table3[Work Day]*DevRate)</f>
        <v>18.64</v>
      </c>
      <c r="D6" s="16"/>
      <c r="E6" s="15"/>
    </row>
    <row r="7" spans="1:5" x14ac:dyDescent="0.4">
      <c r="A7" s="3">
        <v>4</v>
      </c>
      <c r="B7" s="15">
        <f>IFERROR(TotalHours-(Table3[Work Day]*(TotalHours/WorkingDays)),0)</f>
        <v>13.2</v>
      </c>
      <c r="C7" s="15">
        <f>TotalHours-(Table3[Work Day]*DevRate)</f>
        <v>17.52</v>
      </c>
      <c r="D7" s="16"/>
      <c r="E7" s="15"/>
    </row>
    <row r="8" spans="1:5" x14ac:dyDescent="0.4">
      <c r="A8" s="3">
        <v>5</v>
      </c>
      <c r="B8" s="15">
        <f>IFERROR(TotalHours-(Table3[Work Day]*(TotalHours/WorkingDays)),0)</f>
        <v>11</v>
      </c>
      <c r="C8" s="15">
        <f>TotalHours-(Table3[Work Day]*DevRate)</f>
        <v>16.399999999999999</v>
      </c>
      <c r="D8" s="16"/>
      <c r="E8" s="15"/>
    </row>
    <row r="9" spans="1:5" x14ac:dyDescent="0.4">
      <c r="A9" s="3">
        <v>6</v>
      </c>
      <c r="B9" s="15">
        <f>IFERROR(TotalHours-(Table3[Work Day]*(TotalHours/WorkingDays)),0)</f>
        <v>8.7999999999999989</v>
      </c>
      <c r="C9" s="15">
        <f>TotalHours-(Table3[Work Day]*DevRate)</f>
        <v>15.28</v>
      </c>
      <c r="D9" s="16"/>
      <c r="E9" s="15"/>
    </row>
    <row r="10" spans="1:5" x14ac:dyDescent="0.4">
      <c r="A10" s="3">
        <v>7</v>
      </c>
      <c r="B10" s="15">
        <f>IFERROR(TotalHours-(Table3[Work Day]*(TotalHours/WorkingDays)),0)</f>
        <v>6.5999999999999979</v>
      </c>
      <c r="C10" s="15">
        <f>TotalHours-(Table3[Work Day]*DevRate)</f>
        <v>14.16</v>
      </c>
      <c r="D10" s="16"/>
      <c r="E10" s="15"/>
    </row>
    <row r="11" spans="1:5" x14ac:dyDescent="0.4">
      <c r="A11" s="3">
        <v>8</v>
      </c>
      <c r="B11" s="15">
        <f>IFERROR(TotalHours-(Table3[Work Day]*(TotalHours/WorkingDays)),0)</f>
        <v>4.3999999999999986</v>
      </c>
      <c r="C11" s="15">
        <f>TotalHours-(Table3[Work Day]*DevRate)</f>
        <v>13.04</v>
      </c>
      <c r="D11" s="16"/>
      <c r="E11" s="15"/>
    </row>
    <row r="12" spans="1:5" x14ac:dyDescent="0.4">
      <c r="A12" s="3">
        <v>9</v>
      </c>
      <c r="B12" s="15">
        <f>IFERROR(TotalHours-(Table3[Work Day]*(TotalHours/WorkingDays)),0)</f>
        <v>2.1999999999999993</v>
      </c>
      <c r="C12" s="15">
        <f>TotalHours-(Table3[Work Day]*DevRate)</f>
        <v>11.919999999999998</v>
      </c>
      <c r="D12" s="16"/>
      <c r="E12" s="15"/>
    </row>
    <row r="13" spans="1:5" x14ac:dyDescent="0.4">
      <c r="A13" s="3">
        <v>10</v>
      </c>
      <c r="B13" s="15">
        <f>IFERROR(TotalHours-(Table3[Work Day]*(TotalHours/WorkingDays)),0)</f>
        <v>0</v>
      </c>
      <c r="C13" s="15">
        <f>TotalHours-(Table3[Work Day]*DevRate)</f>
        <v>10.799999999999999</v>
      </c>
      <c r="D13" s="16"/>
      <c r="E13" s="15"/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BackLog</vt:lpstr>
      <vt:lpstr>Sprint1</vt:lpstr>
      <vt:lpstr>Sprint1Info</vt:lpstr>
      <vt:lpstr>Backlog1Table</vt:lpstr>
      <vt:lpstr>BurnDown1Table</vt:lpstr>
      <vt:lpstr>DevRate</vt:lpstr>
      <vt:lpstr>RemainingHours</vt:lpstr>
      <vt:lpstr>StartDate</vt:lpstr>
      <vt:lpstr>TotalHours</vt:lpstr>
      <vt:lpstr>WorkingDays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PowerUps for Excel</dc:creator>
  <cp:lastModifiedBy>CristianB</cp:lastModifiedBy>
  <dcterms:created xsi:type="dcterms:W3CDTF">2014-10-14T22:04:59Z</dcterms:created>
  <dcterms:modified xsi:type="dcterms:W3CDTF">2022-01-03T12:00:45Z</dcterms:modified>
</cp:coreProperties>
</file>