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Espe\Cuarto Semestre\Desarrollo Software\Proyecto\Grupo-MET-de-Software\ProyectoWeb\3SCRUM\"/>
    </mc:Choice>
  </mc:AlternateContent>
  <xr:revisionPtr revIDLastSave="0" documentId="13_ncr:1_{1DBCECD0-A657-4D47-8D21-E88DFADD91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ackLog" sheetId="4" r:id="rId1"/>
    <sheet name="Sprint1" sheetId="5" r:id="rId2"/>
    <sheet name="Sprint1Info" sheetId="2" r:id="rId3"/>
    <sheet name="Backlog1Table" sheetId="1" r:id="rId4"/>
    <sheet name="BurnDown1Table" sheetId="3" r:id="rId5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B14" i="3" s="1"/>
  <c r="D14" i="3" s="1"/>
  <c r="B6" i="1"/>
  <c r="B7" i="1"/>
  <c r="B8" i="1"/>
  <c r="B9" i="1"/>
  <c r="B10" i="1" s="1"/>
  <c r="B11" i="1" s="1"/>
  <c r="B12" i="1" s="1"/>
  <c r="F7" i="1"/>
  <c r="F12" i="1"/>
  <c r="F6" i="1"/>
  <c r="I18" i="5"/>
  <c r="I9" i="5"/>
  <c r="B18" i="3" l="1"/>
  <c r="D18" i="3" s="1"/>
  <c r="B17" i="3"/>
  <c r="D17" i="3" s="1"/>
  <c r="C16" i="3"/>
  <c r="C18" i="3"/>
  <c r="B15" i="3"/>
  <c r="D15" i="3" s="1"/>
  <c r="B16" i="3"/>
  <c r="D16" i="3" s="1"/>
  <c r="C14" i="3"/>
  <c r="C17" i="3"/>
  <c r="C15" i="3"/>
  <c r="I19" i="5"/>
  <c r="F4" i="1"/>
  <c r="F3" i="1"/>
  <c r="F5" i="1" l="1"/>
  <c r="F8" i="1"/>
  <c r="F9" i="1"/>
  <c r="F10" i="1"/>
  <c r="F11" i="1"/>
  <c r="B3" i="1"/>
  <c r="B4" i="1" s="1"/>
  <c r="B5" i="1" s="1"/>
  <c r="B4" i="2"/>
  <c r="B6" i="2" s="1"/>
  <c r="B9" i="2" l="1"/>
  <c r="B10" i="2" s="1"/>
  <c r="F13" i="1"/>
  <c r="C6" i="3" l="1"/>
  <c r="C10" i="3"/>
  <c r="C7" i="3"/>
  <c r="C11" i="3"/>
  <c r="C8" i="3"/>
  <c r="C4" i="3"/>
  <c r="C12" i="3"/>
  <c r="C5" i="3"/>
  <c r="C9" i="3"/>
  <c r="C13" i="3"/>
  <c r="B3" i="3"/>
  <c r="D3" i="3" s="1"/>
  <c r="C3" i="3"/>
  <c r="B4" i="3"/>
  <c r="D4" i="3" s="1"/>
  <c r="B8" i="3"/>
  <c r="D8" i="3" s="1"/>
  <c r="B12" i="3"/>
  <c r="D12" i="3" s="1"/>
  <c r="B6" i="3"/>
  <c r="D6" i="3" s="1"/>
  <c r="B10" i="3"/>
  <c r="D10" i="3" s="1"/>
  <c r="B5" i="3"/>
  <c r="D5" i="3" s="1"/>
  <c r="B9" i="3"/>
  <c r="D9" i="3" s="1"/>
  <c r="B13" i="3"/>
  <c r="D13" i="3" s="1"/>
  <c r="B7" i="3"/>
  <c r="D7" i="3" s="1"/>
  <c r="B11" i="3"/>
  <c r="D1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<sst xmlns="http://schemas.openxmlformats.org/spreadsheetml/2006/main" count="128" uniqueCount="82">
  <si>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</si>
  <si>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</si>
  <si>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</si>
  <si>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</si>
  <si>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</si>
  <si>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</si>
  <si>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</si>
  <si>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</si>
  <si>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</si>
  <si>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</si>
  <si>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</si>
  <si>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</si>
  <si>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</si>
  <si>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</si>
  <si>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</si>
  <si>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</si>
  <si>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</si>
  <si>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</si>
  <si>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</si>
  <si>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</si>
  <si>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</si>
  <si>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</si>
  <si>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</si>
  <si>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</si>
  <si>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</si>
  <si>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HU2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</si>
  <si>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</si>
  <si>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</si>
  <si>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</si>
  <si>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</si>
  <si>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</si>
  <si>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</si>
  <si>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</si>
  <si>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</si>
  <si>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</si>
  <si>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</si>
  <si>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</si>
  <si>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</si>
  <si>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Agregar un proveedor</t>
  </si>
  <si>
    <t>Vendedor</t>
  </si>
  <si>
    <t>Necesito</t>
  </si>
  <si>
    <t>así podre...</t>
  </si>
  <si>
    <t>Prioridad</t>
  </si>
  <si>
    <t>Tareas</t>
  </si>
  <si>
    <t>Asignado</t>
  </si>
  <si>
    <t>Estimado</t>
  </si>
  <si>
    <t>Gerente</t>
  </si>
  <si>
    <t>Agregar un proveedor a la base de datos</t>
  </si>
  <si>
    <t>HU11</t>
  </si>
  <si>
    <t>HU12</t>
  </si>
  <si>
    <t>No iniciado</t>
  </si>
  <si>
    <t>TOTAL</t>
  </si>
  <si>
    <t>SUBTOTAL</t>
  </si>
  <si>
    <t>HU1-1</t>
  </si>
  <si>
    <t>HU1-2</t>
  </si>
  <si>
    <t>HU1-3</t>
  </si>
  <si>
    <t>HU1-4</t>
  </si>
  <si>
    <t>HU1-5</t>
  </si>
  <si>
    <t>Consulta</t>
  </si>
  <si>
    <t>Usuario</t>
  </si>
  <si>
    <t>consultar información específica</t>
  </si>
  <si>
    <t xml:space="preserve">Visualizar la información de cada docente </t>
  </si>
  <si>
    <t>HU1-6</t>
  </si>
  <si>
    <t>HU1-7</t>
  </si>
  <si>
    <t>HU1-8</t>
  </si>
  <si>
    <t>HU1-9</t>
  </si>
  <si>
    <t>HU1-10</t>
  </si>
  <si>
    <t>Ingresar información de Eventos</t>
  </si>
  <si>
    <t>Ingresar información de Proyectos</t>
  </si>
  <si>
    <t>Ingresar información de Contactos</t>
  </si>
  <si>
    <t>Video ingreso Docente</t>
  </si>
  <si>
    <t>Video ingreso Eventos</t>
  </si>
  <si>
    <t>Video ingreso Contactos</t>
  </si>
  <si>
    <t>Intermedia</t>
  </si>
  <si>
    <t>Ingresar información en Banner</t>
  </si>
  <si>
    <t>Usuario podra visualizar propaganda de los eventos</t>
  </si>
  <si>
    <t>Usuario podrá visualizar la información de cada Evento</t>
  </si>
  <si>
    <t>Disponer manual de usuario de creación de elemento Docentes</t>
  </si>
  <si>
    <t>Disponer manual de usuario de creación de elemento Eventos</t>
  </si>
  <si>
    <t>Disponer manual de usuario de creación de elemento Contactos</t>
  </si>
  <si>
    <t>Usuario podrá visualizar la información de cada proyecto y información relacionada</t>
  </si>
  <si>
    <t>En espera de aprobación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</si>
</sst>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rgb="FFFF0000"/>
      <name val="Calibri"/>
      <family val="2"/>
      <scheme val="minor"/>
    </font>
    <font>
      <sz val="11"/>
      <color theme="1"/>
      <name val="Segoe UI Light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8" fillId="5" borderId="1" xfId="0" applyFont="1" applyFill="1" applyBorder="1" applyAlignment="1"/>
    <xf numFmtId="0" fontId="8" fillId="4" borderId="5" xfId="0" applyFont="1" applyFill="1" applyBorder="1" applyAlignment="1"/>
    <xf numFmtId="0" fontId="8" fillId="5" borderId="5" xfId="0" applyFont="1" applyFill="1" applyBorder="1" applyAlignment="1"/>
    <xf numFmtId="0" fontId="8" fillId="5" borderId="6" xfId="0" applyFont="1" applyFill="1" applyBorder="1" applyAlignment="1"/>
    <xf numFmtId="0" fontId="8" fillId="5" borderId="7" xfId="0" applyFont="1" applyFill="1" applyBorder="1" applyAlignment="1"/>
    <xf numFmtId="0" fontId="2" fillId="7" borderId="10" xfId="0" applyNumberFormat="1" applyFont="1" applyFill="1" applyBorder="1"/>
    <xf numFmtId="0" fontId="2" fillId="7" borderId="10" xfId="0" applyFont="1" applyFill="1" applyBorder="1"/>
    <xf numFmtId="0" fontId="2" fillId="7" borderId="4" xfId="0" applyFont="1" applyFill="1" applyBorder="1"/>
    <xf numFmtId="0" fontId="2" fillId="7" borderId="11" xfId="0" applyFont="1" applyFill="1" applyBorder="1"/>
    <xf numFmtId="0" fontId="8" fillId="4" borderId="12" xfId="0" applyFont="1" applyFill="1" applyBorder="1" applyAlignment="1"/>
    <xf numFmtId="0" fontId="8" fillId="4" borderId="13" xfId="0" applyFont="1" applyFill="1" applyBorder="1" applyAlignment="1"/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8" fillId="0" borderId="19" xfId="0" applyFont="1" applyBorder="1" applyAlignment="1"/>
    <xf numFmtId="0" fontId="7" fillId="0" borderId="20" xfId="0" applyFont="1" applyBorder="1" applyAlignment="1"/>
    <xf numFmtId="0" fontId="8" fillId="0" borderId="20" xfId="0" applyFont="1" applyBorder="1" applyAlignment="1"/>
    <xf numFmtId="0" fontId="7" fillId="0" borderId="21" xfId="0" applyFont="1" applyBorder="1" applyAlignment="1"/>
    <xf numFmtId="0" fontId="8" fillId="0" borderId="22" xfId="0" applyFont="1" applyBorder="1" applyAlignment="1"/>
    <xf numFmtId="0" fontId="8" fillId="0" borderId="0" xfId="0" applyFont="1" applyBorder="1" applyAlignment="1"/>
    <xf numFmtId="0" fontId="8" fillId="0" borderId="23" xfId="0" applyFont="1" applyBorder="1" applyAlignment="1">
      <alignment horizontal="right"/>
    </xf>
    <xf numFmtId="0" fontId="8" fillId="0" borderId="24" xfId="0" applyFont="1" applyBorder="1" applyAlignment="1"/>
    <xf numFmtId="0" fontId="8" fillId="0" borderId="25" xfId="0" applyFont="1" applyBorder="1" applyAlignment="1"/>
    <xf numFmtId="0" fontId="8" fillId="0" borderId="26" xfId="0" applyFont="1" applyBorder="1" applyAlignment="1">
      <alignment horizontal="right"/>
    </xf>
    <xf numFmtId="0" fontId="8" fillId="0" borderId="21" xfId="0" applyFont="1" applyBorder="1" applyAlignment="1">
      <alignment horizontal="right"/>
    </xf>
    <xf numFmtId="0" fontId="9" fillId="0" borderId="0" xfId="0" applyFont="1"/>
    <xf numFmtId="0" fontId="6" fillId="0" borderId="24" xfId="0" applyFont="1" applyBorder="1"/>
    <xf numFmtId="0" fontId="7" fillId="0" borderId="26" xfId="0" applyFont="1" applyBorder="1" applyAlignment="1">
      <alignment horizontal="center"/>
    </xf>
    <xf numFmtId="0" fontId="8" fillId="0" borderId="20" xfId="0" applyFont="1" applyBorder="1" applyAlignment="1"/>
    <xf numFmtId="0" fontId="8" fillId="0" borderId="0" xfId="0" applyFont="1" applyBorder="1" applyAlignment="1"/>
    <xf numFmtId="0" fontId="8" fillId="0" borderId="25" xfId="0" applyFont="1" applyBorder="1" applyAlignment="1"/>
    <xf numFmtId="0" fontId="8" fillId="0" borderId="0" xfId="0" applyFont="1" applyAlignment="1"/>
    <xf numFmtId="0" fontId="3" fillId="2" borderId="27" xfId="0" applyNumberFormat="1" applyFont="1" applyFill="1" applyBorder="1"/>
    <xf numFmtId="0" fontId="10" fillId="2" borderId="1" xfId="0" applyNumberFormat="1" applyFont="1" applyFill="1" applyBorder="1"/>
    <xf numFmtId="0" fontId="10" fillId="2" borderId="27" xfId="0" applyNumberFormat="1" applyFont="1" applyFill="1" applyBorder="1"/>
    <xf numFmtId="0" fontId="10" fillId="2" borderId="1" xfId="0" applyFont="1" applyFill="1" applyBorder="1"/>
    <xf numFmtId="1" fontId="3" fillId="2" borderId="0" xfId="0" applyNumberFormat="1" applyFont="1" applyFill="1"/>
    <xf numFmtId="0" fontId="2" fillId="7" borderId="28" xfId="0" applyFont="1" applyFill="1" applyBorder="1"/>
    <xf numFmtId="0" fontId="8" fillId="5" borderId="29" xfId="0" applyFont="1" applyFill="1" applyBorder="1" applyAlignment="1"/>
    <xf numFmtId="0" fontId="8" fillId="5" borderId="30" xfId="0" applyFont="1" applyFill="1" applyBorder="1" applyAlignment="1"/>
    <xf numFmtId="0" fontId="8" fillId="0" borderId="25" xfId="0" applyFont="1" applyBorder="1" applyAlignment="1"/>
    <xf numFmtId="0" fontId="0" fillId="0" borderId="25" xfId="0" applyFont="1" applyBorder="1" applyAlignment="1"/>
    <xf numFmtId="0" fontId="0" fillId="0" borderId="20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8" fillId="0" borderId="20" xfId="0" applyFont="1" applyBorder="1" applyAlignment="1"/>
    <xf numFmtId="0" fontId="8" fillId="2" borderId="13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8" fillId="2" borderId="14" xfId="0" applyFont="1" applyFill="1" applyBorder="1" applyAlignment="1">
      <alignment wrapText="1"/>
    </xf>
    <xf numFmtId="0" fontId="8" fillId="6" borderId="8" xfId="0" applyFont="1" applyFill="1" applyBorder="1" applyAlignment="1">
      <alignment wrapText="1"/>
    </xf>
    <xf numFmtId="0" fontId="8" fillId="8" borderId="7" xfId="0" applyFont="1" applyFill="1" applyBorder="1" applyAlignment="1">
      <alignment wrapText="1"/>
    </xf>
    <xf numFmtId="0" fontId="8" fillId="8" borderId="1" xfId="0" applyFont="1" applyFill="1" applyBorder="1" applyAlignment="1">
      <alignment wrapText="1"/>
    </xf>
    <xf numFmtId="0" fontId="0" fillId="8" borderId="1" xfId="0" applyFont="1" applyFill="1" applyBorder="1" applyAlignment="1">
      <alignment wrapText="1"/>
    </xf>
    <xf numFmtId="0" fontId="8" fillId="8" borderId="31" xfId="0" applyFont="1" applyFill="1" applyBorder="1" applyAlignment="1">
      <alignment wrapText="1"/>
    </xf>
    <xf numFmtId="0" fontId="8" fillId="6" borderId="9" xfId="0" applyFont="1" applyFill="1" applyBorder="1" applyAlignment="1">
      <alignment wrapText="1"/>
    </xf>
  </cellXfs>
  <cellStyles count="2">
    <cellStyle name="Normal" xfId="0" builtinId="0"/>
    <cellStyle name="Porcentaje" xfId="1" builtinId="5"/>
  </cellStyles>
  <dxfs count="29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BurnDown1Table!$B$3:$B$18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BurnDown1Table!$C$3:$C$18</c:f>
              <c:numCache>
                <c:formatCode>0</c:formatCode>
                <c:ptCount val="16"/>
                <c:pt idx="0">
                  <c:v>0</c:v>
                </c:pt>
                <c:pt idx="1">
                  <c:v>-1.4608695652173913</c:v>
                </c:pt>
                <c:pt idx="2">
                  <c:v>-2.9217391304347826</c:v>
                </c:pt>
                <c:pt idx="3">
                  <c:v>-4.3826086956521735</c:v>
                </c:pt>
                <c:pt idx="4">
                  <c:v>-5.8434782608695652</c:v>
                </c:pt>
                <c:pt idx="5">
                  <c:v>-7.304347826086957</c:v>
                </c:pt>
                <c:pt idx="6">
                  <c:v>-8.765217391304347</c:v>
                </c:pt>
                <c:pt idx="7">
                  <c:v>-10.226086956521739</c:v>
                </c:pt>
                <c:pt idx="8">
                  <c:v>-11.68695652173913</c:v>
                </c:pt>
                <c:pt idx="9">
                  <c:v>-13.147826086956522</c:v>
                </c:pt>
                <c:pt idx="10">
                  <c:v>-14.608695652173914</c:v>
                </c:pt>
                <c:pt idx="11">
                  <c:v>-16.069565217391304</c:v>
                </c:pt>
                <c:pt idx="12">
                  <c:v>-17.530434782608694</c:v>
                </c:pt>
                <c:pt idx="13">
                  <c:v>-18.991304347826087</c:v>
                </c:pt>
                <c:pt idx="14">
                  <c:v>-20.452173913043477</c:v>
                </c:pt>
                <c:pt idx="15">
                  <c:v>-21.913043478260871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BurnDown1Table!$D$3:$D$18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9" totalsRowDxfId="18"/>
    <tableColumn id="2" xr3:uid="{00000000-0010-0000-0100-000002000000}" name="Item ID" dataDxfId="17" totalsRowDxfId="16">
      <calculatedColumnFormula>IFERROR(B2+1,1)</calculatedColumnFormula>
    </tableColumn>
    <tableColumn id="3" xr3:uid="{00000000-0010-0000-0100-000003000000}" name="Estimated Hours" totalsRowFunction="sum" dataDxfId="15" totalsRowDxfId="14"/>
    <tableColumn id="4" xr3:uid="{00000000-0010-0000-0100-000004000000}" name="Task Name" dataDxfId="13" totalsRowDxfId="12"/>
    <tableColumn id="5" xr3:uid="{00000000-0010-0000-0100-000005000000}" name="Assigned To" dataDxfId="11" totalsRowDxfId="10"/>
    <tableColumn id="6" xr3:uid="{00000000-0010-0000-0100-000006000000}" name="Remaining Hours" totalsRowFunction="sum" dataDxfId="9" totalsRowDxfId="8">
      <calculatedColumnFormula>SprintBacklog[[#This Row],[Estimated Hours]]</calculatedColumnFormula>
    </tableColumn>
    <tableColumn id="7" xr3:uid="{00000000-0010-0000-0100-000007000000}" name="Status" dataDxfId="7" totalsRowDxfId="6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8" totalsRowShown="0" headerRowDxfId="5" dataDxfId="4">
  <autoFilter ref="A2:D18" xr:uid="{00000000-0009-0000-0100-000003000000}"/>
  <tableColumns count="4">
    <tableColumn id="1" xr3:uid="{00000000-0010-0000-0200-000001000000}" name="Work Day" dataDxfId="3"/>
    <tableColumn id="2" xr3:uid="{00000000-0010-0000-0200-000002000000}" name="Target Burn Down" dataDxfId="2">
      <calculatedColumnFormula>IFERROR(TotalHours-(Table3[Work Day]*(TotalHours/WorkingDays)),0)</calculatedColumnFormula>
    </tableColumn>
    <tableColumn id="3" xr3:uid="{00000000-0010-0000-0200-000003000000}" name="Forecast Burn Down" dataDxfId="1">
      <calculatedColumnFormula>TotalHours-(Table3[Work Day]*DevRate)</calculatedColumnFormula>
    </tableColumn>
    <tableColumn id="4" xr3:uid="{00000000-0010-0000-0200-000004000000}" name="Actual Burn Down" dataDxfId="0">
      <calculatedColumnFormula>Table3[[#This Row],[Target Burn Down]]</calculatedColumnFormula>
    </tableColumn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topLeftCell="D1" zoomScale="154" zoomScaleNormal="154" workbookViewId="0">
      <selection activeCell="E10" sqref="E10"/>
    </sheetView>
  </sheetViews>
  <sheetFormatPr baseColWidth="10" defaultRowHeight="14.4" x14ac:dyDescent="0.3"/>
  <cols>
    <col min="4" max="4" width="33.33203125" customWidth="1"/>
    <col min="5" max="5" width="55.88671875" customWidth="1"/>
    <col min="6" max="6" width="18.5546875" customWidth="1"/>
  </cols>
  <sheetData>
    <row r="1" spans="1:8" ht="15" thickBot="1" x14ac:dyDescent="0.35">
      <c r="A1" s="34" t="s">
        <v>26</v>
      </c>
      <c r="B1" s="35" t="s">
        <v>27</v>
      </c>
      <c r="C1" s="35" t="s">
        <v>28</v>
      </c>
      <c r="D1" s="35" t="s">
        <v>29</v>
      </c>
      <c r="E1" s="37" t="s">
        <v>30</v>
      </c>
      <c r="F1" s="37" t="s">
        <v>31</v>
      </c>
      <c r="G1" s="35" t="s">
        <v>32</v>
      </c>
      <c r="H1" s="36" t="s">
        <v>33</v>
      </c>
    </row>
    <row r="2" spans="1:8" ht="30" x14ac:dyDescent="0.4">
      <c r="A2" s="31" t="s">
        <v>24</v>
      </c>
      <c r="B2" s="32" t="s">
        <v>34</v>
      </c>
      <c r="C2" s="33" t="s">
        <v>39</v>
      </c>
      <c r="D2" s="71" t="s">
        <v>67</v>
      </c>
      <c r="E2" s="72" t="s">
        <v>76</v>
      </c>
      <c r="F2" s="73" t="s">
        <v>81</v>
      </c>
      <c r="G2" s="74" t="s">
        <v>36</v>
      </c>
      <c r="H2" s="75" t="s">
        <v>50</v>
      </c>
    </row>
    <row r="3" spans="1:8" ht="28.2" x14ac:dyDescent="0.4">
      <c r="A3" s="28" t="s">
        <v>25</v>
      </c>
      <c r="B3" s="24" t="s">
        <v>34</v>
      </c>
      <c r="C3" s="22" t="s">
        <v>35</v>
      </c>
      <c r="D3" s="72" t="s">
        <v>68</v>
      </c>
      <c r="E3" s="72" t="s">
        <v>80</v>
      </c>
      <c r="F3" s="72" t="s">
        <v>81</v>
      </c>
      <c r="G3" s="74" t="s">
        <v>36</v>
      </c>
      <c r="H3" s="75" t="s">
        <v>50</v>
      </c>
    </row>
    <row r="4" spans="1:8" ht="28.2" x14ac:dyDescent="0.4">
      <c r="A4" s="29" t="s">
        <v>48</v>
      </c>
      <c r="B4" s="25" t="s">
        <v>34</v>
      </c>
      <c r="C4" s="23" t="s">
        <v>35</v>
      </c>
      <c r="D4" s="72" t="s">
        <v>69</v>
      </c>
      <c r="E4" s="72" t="s">
        <v>76</v>
      </c>
      <c r="F4" s="72" t="s">
        <v>81</v>
      </c>
      <c r="G4" s="74" t="s">
        <v>36</v>
      </c>
      <c r="H4" s="75" t="s">
        <v>50</v>
      </c>
    </row>
    <row r="5" spans="1:8" ht="30" x14ac:dyDescent="0.4">
      <c r="A5" s="61"/>
      <c r="B5" s="62"/>
      <c r="C5" s="63"/>
      <c r="D5" s="72" t="s">
        <v>74</v>
      </c>
      <c r="E5" s="72" t="s">
        <v>75</v>
      </c>
      <c r="F5" s="73" t="s">
        <v>81</v>
      </c>
      <c r="G5" s="74" t="s">
        <v>36</v>
      </c>
      <c r="H5" s="75" t="s">
        <v>50</v>
      </c>
    </row>
    <row r="6" spans="1:8" ht="30.6" thickBot="1" x14ac:dyDescent="0.45">
      <c r="A6" s="30" t="s">
        <v>49</v>
      </c>
      <c r="B6" s="26" t="s">
        <v>34</v>
      </c>
      <c r="C6" s="27" t="s">
        <v>35</v>
      </c>
      <c r="D6" s="76" t="s">
        <v>70</v>
      </c>
      <c r="E6" s="77" t="s">
        <v>77</v>
      </c>
      <c r="F6" s="78" t="s">
        <v>81</v>
      </c>
      <c r="G6" s="79" t="s">
        <v>73</v>
      </c>
      <c r="H6" s="75" t="s">
        <v>50</v>
      </c>
    </row>
    <row r="7" spans="1:8" ht="29.4" thickBot="1" x14ac:dyDescent="0.35">
      <c r="D7" s="76" t="s">
        <v>71</v>
      </c>
      <c r="E7" s="77" t="s">
        <v>78</v>
      </c>
      <c r="F7" s="78" t="s">
        <v>81</v>
      </c>
      <c r="G7" s="79" t="s">
        <v>73</v>
      </c>
      <c r="H7" s="75" t="s">
        <v>50</v>
      </c>
    </row>
    <row r="8" spans="1:8" ht="29.4" thickBot="1" x14ac:dyDescent="0.35">
      <c r="D8" s="76" t="s">
        <v>72</v>
      </c>
      <c r="E8" s="77" t="s">
        <v>79</v>
      </c>
      <c r="F8" s="78" t="s">
        <v>81</v>
      </c>
      <c r="G8" s="79" t="s">
        <v>73</v>
      </c>
      <c r="H8" s="80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opLeftCell="B1" zoomScale="172" zoomScaleNormal="172" workbookViewId="0">
      <selection activeCell="B13" sqref="B13:B17"/>
    </sheetView>
  </sheetViews>
  <sheetFormatPr baseColWidth="10" defaultRowHeight="14.4" x14ac:dyDescent="0.3"/>
  <cols>
    <col min="6" max="7" width="20.109375" customWidth="1"/>
  </cols>
  <sheetData>
    <row r="1" spans="1:9" x14ac:dyDescent="0.3">
      <c r="A1" s="18"/>
      <c r="B1" s="16" t="s">
        <v>26</v>
      </c>
      <c r="C1" s="16" t="s">
        <v>27</v>
      </c>
      <c r="D1" s="16" t="s">
        <v>28</v>
      </c>
      <c r="E1" s="16" t="s">
        <v>40</v>
      </c>
      <c r="F1" s="16" t="s">
        <v>41</v>
      </c>
      <c r="G1" s="16" t="s">
        <v>31</v>
      </c>
      <c r="H1" s="16" t="s">
        <v>42</v>
      </c>
      <c r="I1" s="16" t="s">
        <v>10</v>
      </c>
    </row>
    <row r="2" spans="1:9" ht="15" thickBot="1" x14ac:dyDescent="0.35">
      <c r="A2" s="18"/>
      <c r="B2" s="19" t="s">
        <v>24</v>
      </c>
      <c r="C2" s="19" t="s">
        <v>58</v>
      </c>
      <c r="D2" s="19" t="s">
        <v>59</v>
      </c>
      <c r="E2" s="19" t="s">
        <v>61</v>
      </c>
      <c r="F2" s="19" t="s">
        <v>60</v>
      </c>
      <c r="G2" s="20"/>
      <c r="H2" s="19" t="s">
        <v>36</v>
      </c>
      <c r="I2" s="19" t="s">
        <v>37</v>
      </c>
    </row>
    <row r="3" spans="1:9" x14ac:dyDescent="0.3">
      <c r="A3" s="18"/>
      <c r="B3" s="38"/>
      <c r="C3" s="39" t="s">
        <v>43</v>
      </c>
      <c r="D3" s="40"/>
      <c r="E3" s="40"/>
      <c r="F3" s="40"/>
      <c r="G3" s="39" t="s">
        <v>44</v>
      </c>
      <c r="H3" s="40"/>
      <c r="I3" s="41" t="s">
        <v>45</v>
      </c>
    </row>
    <row r="4" spans="1:9" x14ac:dyDescent="0.3">
      <c r="A4" s="18"/>
      <c r="B4" s="42"/>
      <c r="C4" s="67"/>
      <c r="D4" s="68"/>
      <c r="E4" s="68"/>
      <c r="F4" s="68"/>
      <c r="G4" s="53"/>
      <c r="H4" s="53"/>
      <c r="I4" s="44"/>
    </row>
    <row r="5" spans="1:9" x14ac:dyDescent="0.3">
      <c r="A5" s="18"/>
      <c r="B5" s="42"/>
      <c r="C5" s="67"/>
      <c r="D5" s="68"/>
      <c r="E5" s="68"/>
      <c r="F5" s="68"/>
      <c r="G5" s="53"/>
      <c r="H5" s="53"/>
      <c r="I5" s="44"/>
    </row>
    <row r="6" spans="1:9" x14ac:dyDescent="0.3">
      <c r="A6" s="18"/>
      <c r="B6" s="42"/>
      <c r="C6" s="67"/>
      <c r="D6" s="68"/>
      <c r="E6" s="68"/>
      <c r="F6" s="68"/>
      <c r="G6" s="53"/>
      <c r="H6" s="53"/>
      <c r="I6" s="44"/>
    </row>
    <row r="7" spans="1:9" x14ac:dyDescent="0.3">
      <c r="A7" s="18"/>
      <c r="B7" s="42"/>
      <c r="C7" s="67"/>
      <c r="D7" s="68"/>
      <c r="E7" s="68"/>
      <c r="F7" s="68"/>
      <c r="G7" s="43"/>
      <c r="H7" s="43"/>
      <c r="I7" s="44"/>
    </row>
    <row r="8" spans="1:9" ht="15" thickBot="1" x14ac:dyDescent="0.35">
      <c r="A8" s="18"/>
      <c r="B8" s="45"/>
      <c r="C8" s="64"/>
      <c r="D8" s="65"/>
      <c r="E8" s="65"/>
      <c r="F8" s="65"/>
      <c r="G8" s="46"/>
      <c r="H8" s="46"/>
      <c r="I8" s="47"/>
    </row>
    <row r="9" spans="1:9" ht="15" thickBot="1" x14ac:dyDescent="0.35">
      <c r="A9" s="18"/>
      <c r="B9" s="17"/>
      <c r="C9" s="69"/>
      <c r="D9" s="69"/>
      <c r="E9" s="69"/>
      <c r="F9" s="69"/>
      <c r="G9" s="17"/>
      <c r="H9" s="50" t="s">
        <v>52</v>
      </c>
      <c r="I9" s="51">
        <f>SUM(I4:I8)</f>
        <v>0</v>
      </c>
    </row>
    <row r="10" spans="1:9" x14ac:dyDescent="0.3">
      <c r="A10" s="18"/>
      <c r="B10" s="16" t="s">
        <v>26</v>
      </c>
      <c r="C10" s="16" t="s">
        <v>27</v>
      </c>
      <c r="D10" s="16" t="s">
        <v>28</v>
      </c>
      <c r="E10" s="16" t="s">
        <v>40</v>
      </c>
      <c r="F10" s="16" t="s">
        <v>41</v>
      </c>
      <c r="G10" s="16" t="s">
        <v>31</v>
      </c>
      <c r="H10" s="16" t="s">
        <v>42</v>
      </c>
      <c r="I10" s="16" t="s">
        <v>10</v>
      </c>
    </row>
    <row r="11" spans="1:9" x14ac:dyDescent="0.3">
      <c r="A11" s="18"/>
      <c r="B11" s="19" t="s">
        <v>25</v>
      </c>
      <c r="C11" s="19" t="s">
        <v>34</v>
      </c>
      <c r="D11" s="19" t="s">
        <v>46</v>
      </c>
      <c r="E11" s="19" t="s">
        <v>38</v>
      </c>
      <c r="F11" s="19" t="s">
        <v>47</v>
      </c>
      <c r="G11" s="19"/>
      <c r="H11" s="19" t="s">
        <v>36</v>
      </c>
      <c r="I11" s="19" t="s">
        <v>37</v>
      </c>
    </row>
    <row r="12" spans="1:9" ht="15" thickBot="1" x14ac:dyDescent="0.35">
      <c r="A12" s="18"/>
      <c r="B12" s="17"/>
      <c r="C12" s="21" t="s">
        <v>43</v>
      </c>
      <c r="D12" s="17"/>
      <c r="E12" s="17"/>
      <c r="F12" s="17"/>
      <c r="G12" s="21" t="s">
        <v>44</v>
      </c>
      <c r="H12" s="17"/>
      <c r="I12" s="21" t="s">
        <v>45</v>
      </c>
    </row>
    <row r="13" spans="1:9" x14ac:dyDescent="0.3">
      <c r="A13" s="18"/>
      <c r="B13" s="38"/>
      <c r="C13" s="70"/>
      <c r="D13" s="66"/>
      <c r="E13" s="66"/>
      <c r="F13" s="66"/>
      <c r="G13" s="52"/>
      <c r="H13" s="52"/>
      <c r="I13" s="48"/>
    </row>
    <row r="14" spans="1:9" x14ac:dyDescent="0.3">
      <c r="B14" s="42"/>
      <c r="C14" s="67"/>
      <c r="D14" s="68"/>
      <c r="E14" s="68"/>
      <c r="F14" s="68"/>
      <c r="H14" s="53"/>
      <c r="I14" s="44"/>
    </row>
    <row r="15" spans="1:9" x14ac:dyDescent="0.3">
      <c r="B15" s="42"/>
      <c r="C15" s="67"/>
      <c r="D15" s="68"/>
      <c r="E15" s="68"/>
      <c r="F15" s="68"/>
      <c r="G15" s="53"/>
      <c r="H15" s="53"/>
      <c r="I15" s="44"/>
    </row>
    <row r="16" spans="1:9" x14ac:dyDescent="0.3">
      <c r="B16" s="42"/>
      <c r="C16" s="67"/>
      <c r="D16" s="68"/>
      <c r="E16" s="68"/>
      <c r="F16" s="68"/>
      <c r="G16" s="53"/>
      <c r="H16" s="53"/>
      <c r="I16" s="44"/>
    </row>
    <row r="17" spans="2:9" ht="15" thickBot="1" x14ac:dyDescent="0.35">
      <c r="B17" s="45"/>
      <c r="C17" s="64"/>
      <c r="D17" s="65"/>
      <c r="E17" s="65"/>
      <c r="F17" s="65"/>
      <c r="G17" s="54"/>
      <c r="H17" s="54"/>
      <c r="I17" s="47"/>
    </row>
    <row r="18" spans="2:9" ht="15" thickBot="1" x14ac:dyDescent="0.35">
      <c r="B18" s="55"/>
      <c r="C18" s="66"/>
      <c r="D18" s="66"/>
      <c r="E18" s="66"/>
      <c r="F18" s="66"/>
      <c r="G18" s="55"/>
      <c r="H18" s="50" t="s">
        <v>52</v>
      </c>
      <c r="I18" s="51">
        <f>SUM(I13:I17)</f>
        <v>0</v>
      </c>
    </row>
    <row r="19" spans="2:9" ht="21" x14ac:dyDescent="0.4">
      <c r="H19" s="49" t="s">
        <v>51</v>
      </c>
      <c r="I19" s="49">
        <f>I9+I18</f>
        <v>0</v>
      </c>
    </row>
  </sheetData>
  <mergeCells count="12">
    <mergeCell ref="C17:F17"/>
    <mergeCell ref="C18:F18"/>
    <mergeCell ref="C4:F4"/>
    <mergeCell ref="C5:F5"/>
    <mergeCell ref="C6:F6"/>
    <mergeCell ref="C15:F15"/>
    <mergeCell ref="C16:F16"/>
    <mergeCell ref="C7:F7"/>
    <mergeCell ref="C8:F8"/>
    <mergeCell ref="C9:F9"/>
    <mergeCell ref="C13:F13"/>
    <mergeCell ref="C14:F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66" zoomScaleNormal="166" workbookViewId="0">
      <selection activeCell="B8" sqref="B8"/>
    </sheetView>
  </sheetViews>
  <sheetFormatPr baseColWidth="10" defaultColWidth="9.109375"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44587</v>
      </c>
      <c r="C2" s="2" t="s">
        <v>19</v>
      </c>
    </row>
    <row r="3" spans="1:3" ht="17.399999999999999" thickBot="1" x14ac:dyDescent="0.45">
      <c r="B3" s="6">
        <v>44617</v>
      </c>
      <c r="C3" s="2" t="s">
        <v>20</v>
      </c>
    </row>
    <row r="4" spans="1:3" ht="17.399999999999999" thickBot="1" x14ac:dyDescent="0.45">
      <c r="A4" s="4" t="s">
        <v>14</v>
      </c>
      <c r="B4" s="3">
        <f>NETWORKDAYS(B2,B3)</f>
        <v>23</v>
      </c>
      <c r="C4" s="2"/>
    </row>
    <row r="5" spans="1:3" ht="17.399999999999999" thickBot="1" x14ac:dyDescent="0.45">
      <c r="A5" s="4" t="s">
        <v>1</v>
      </c>
      <c r="B5" s="7">
        <v>8</v>
      </c>
      <c r="C5" s="2" t="s">
        <v>21</v>
      </c>
    </row>
    <row r="6" spans="1:3" x14ac:dyDescent="0.4">
      <c r="A6" s="4" t="s">
        <v>15</v>
      </c>
      <c r="B6" s="3">
        <f>B4-B5</f>
        <v>15</v>
      </c>
      <c r="C6" s="2"/>
    </row>
    <row r="7" spans="1:3" ht="17.399999999999999" thickBot="1" x14ac:dyDescent="0.45">
      <c r="A7" s="4" t="s">
        <v>3</v>
      </c>
      <c r="B7" s="3">
        <v>4</v>
      </c>
      <c r="C7" s="2"/>
    </row>
    <row r="8" spans="1:3" ht="17.399999999999999" thickBot="1" x14ac:dyDescent="0.45">
      <c r="A8" s="4" t="s">
        <v>22</v>
      </c>
      <c r="B8" s="8">
        <v>7.0000000000000007E-2</v>
      </c>
      <c r="C8" s="2" t="s">
        <v>23</v>
      </c>
    </row>
    <row r="9" spans="1:3" x14ac:dyDescent="0.4">
      <c r="A9" s="4" t="s">
        <v>2</v>
      </c>
      <c r="B9" s="3">
        <f>(B4-B5)*B8*B7*8</f>
        <v>33.6</v>
      </c>
      <c r="C9" s="2"/>
    </row>
    <row r="10" spans="1:3" x14ac:dyDescent="0.4">
      <c r="A10" s="4" t="s">
        <v>4</v>
      </c>
      <c r="B10" s="3">
        <f>IFERROR(B9/B4,0)</f>
        <v>1.4608695652173913</v>
      </c>
      <c r="C10" s="2"/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zoomScale="115" zoomScaleNormal="115" workbookViewId="0">
      <selection activeCell="C3" sqref="C3"/>
    </sheetView>
  </sheetViews>
  <sheetFormatPr baseColWidth="10"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4">
      <c r="A3" s="11">
        <v>1</v>
      </c>
      <c r="B3" s="3">
        <f>IFERROR(B2+1,1)</f>
        <v>1</v>
      </c>
      <c r="C3" s="11"/>
      <c r="D3" s="11" t="s">
        <v>53</v>
      </c>
      <c r="E3" s="11"/>
      <c r="F3" s="11">
        <f>SprintBacklog[[#This Row],[Estimated Hours]]</f>
        <v>0</v>
      </c>
      <c r="G3" s="11"/>
    </row>
    <row r="4" spans="1:7" x14ac:dyDescent="0.4">
      <c r="A4" s="11">
        <v>1</v>
      </c>
      <c r="B4" s="3">
        <f t="shared" ref="B4:B12" si="0">IFERROR(B3+1,1)</f>
        <v>2</v>
      </c>
      <c r="C4" s="11"/>
      <c r="D4" s="12" t="s">
        <v>54</v>
      </c>
      <c r="E4" s="11"/>
      <c r="F4" s="11">
        <f>SprintBacklog[[#This Row],[Estimated Hours]]</f>
        <v>0</v>
      </c>
      <c r="G4" s="11"/>
    </row>
    <row r="5" spans="1:7" x14ac:dyDescent="0.4">
      <c r="A5" s="11">
        <v>1</v>
      </c>
      <c r="B5" s="3">
        <f t="shared" si="0"/>
        <v>3</v>
      </c>
      <c r="C5" s="11"/>
      <c r="D5" s="12" t="s">
        <v>55</v>
      </c>
      <c r="E5" s="11"/>
      <c r="F5" s="11">
        <f>SprintBacklog[[#This Row],[Estimated Hours]]</f>
        <v>0</v>
      </c>
      <c r="G5" s="11"/>
    </row>
    <row r="6" spans="1:7" x14ac:dyDescent="0.4">
      <c r="A6" s="11">
        <v>1</v>
      </c>
      <c r="B6" s="3">
        <f t="shared" si="0"/>
        <v>4</v>
      </c>
      <c r="C6" s="11"/>
      <c r="D6" s="12" t="s">
        <v>56</v>
      </c>
      <c r="E6" s="11"/>
      <c r="F6" s="11">
        <f>SprintBacklog[[#This Row],[Estimated Hours]]</f>
        <v>0</v>
      </c>
      <c r="G6" s="11"/>
    </row>
    <row r="7" spans="1:7" x14ac:dyDescent="0.4">
      <c r="A7" s="57">
        <v>1</v>
      </c>
      <c r="B7" s="3">
        <f t="shared" si="0"/>
        <v>5</v>
      </c>
      <c r="C7" s="58"/>
      <c r="D7" s="57" t="s">
        <v>57</v>
      </c>
      <c r="E7" s="59"/>
      <c r="F7" s="57">
        <f>SprintBacklog[[#This Row],[Estimated Hours]]</f>
        <v>0</v>
      </c>
      <c r="G7" s="59"/>
    </row>
    <row r="8" spans="1:7" x14ac:dyDescent="0.4">
      <c r="A8" s="11">
        <v>1</v>
      </c>
      <c r="B8" s="3">
        <f t="shared" si="0"/>
        <v>6</v>
      </c>
      <c r="C8" s="11"/>
      <c r="D8" s="12" t="s">
        <v>62</v>
      </c>
      <c r="E8" s="11"/>
      <c r="F8" s="11">
        <f>SprintBacklog[[#This Row],[Estimated Hours]]</f>
        <v>0</v>
      </c>
      <c r="G8" s="11"/>
    </row>
    <row r="9" spans="1:7" x14ac:dyDescent="0.4">
      <c r="A9" s="11">
        <v>1</v>
      </c>
      <c r="B9" s="3">
        <f t="shared" si="0"/>
        <v>7</v>
      </c>
      <c r="C9" s="11"/>
      <c r="D9" s="57" t="s">
        <v>63</v>
      </c>
      <c r="E9" s="11"/>
      <c r="F9" s="11">
        <f>SprintBacklog[[#This Row],[Estimated Hours]]</f>
        <v>0</v>
      </c>
      <c r="G9" s="11"/>
    </row>
    <row r="10" spans="1:7" x14ac:dyDescent="0.4">
      <c r="A10" s="11">
        <v>1</v>
      </c>
      <c r="B10" s="3">
        <f t="shared" si="0"/>
        <v>8</v>
      </c>
      <c r="C10" s="11"/>
      <c r="D10" s="12" t="s">
        <v>64</v>
      </c>
      <c r="E10" s="11"/>
      <c r="F10" s="11">
        <f>SprintBacklog[[#This Row],[Estimated Hours]]</f>
        <v>0</v>
      </c>
      <c r="G10" s="11"/>
    </row>
    <row r="11" spans="1:7" x14ac:dyDescent="0.4">
      <c r="A11" s="11">
        <v>1</v>
      </c>
      <c r="B11" s="3">
        <f t="shared" si="0"/>
        <v>9</v>
      </c>
      <c r="C11" s="11"/>
      <c r="D11" s="57" t="s">
        <v>65</v>
      </c>
      <c r="E11" s="11"/>
      <c r="F11" s="11">
        <f>SprintBacklog[[#This Row],[Estimated Hours]]</f>
        <v>0</v>
      </c>
      <c r="G11" s="11"/>
    </row>
    <row r="12" spans="1:7" x14ac:dyDescent="0.4">
      <c r="A12" s="12">
        <v>1</v>
      </c>
      <c r="B12" s="3">
        <f t="shared" si="0"/>
        <v>10</v>
      </c>
      <c r="C12" s="56"/>
      <c r="D12" s="12" t="s">
        <v>66</v>
      </c>
      <c r="E12" s="11"/>
      <c r="F12" s="12">
        <f>SprintBacklog[[#This Row],[Estimated Hours]]</f>
        <v>0</v>
      </c>
      <c r="G12" s="11"/>
    </row>
    <row r="13" spans="1:7" x14ac:dyDescent="0.4">
      <c r="A13" s="3" t="s">
        <v>12</v>
      </c>
      <c r="C13" s="3">
        <f>SUBTOTAL(109,SprintBacklog[Estimated Hours])</f>
        <v>0</v>
      </c>
      <c r="F13" s="3">
        <f>SUBTOTAL(109,SprintBacklog[Remaining Hours])</f>
        <v>0</v>
      </c>
    </row>
  </sheetData>
  <phoneticPr fontId="11" type="noConversion"/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8"/>
  <sheetViews>
    <sheetView zoomScaleNormal="100" workbookViewId="0">
      <selection activeCell="D5" sqref="D5"/>
    </sheetView>
  </sheetViews>
  <sheetFormatPr baseColWidth="10"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5" ht="50.4" x14ac:dyDescent="0.4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4">
      <c r="A3" s="3">
        <v>0</v>
      </c>
      <c r="B3" s="15">
        <f>IFERROR(TotalHours-(Table3[Work Day]*(TotalHours/WorkingDays)),0)</f>
        <v>0</v>
      </c>
      <c r="C3" s="15">
        <f>TotalHours-(Table3[Work Day]*DevRate)</f>
        <v>0</v>
      </c>
      <c r="D3" s="15">
        <f>Table3[[#This Row],[Target Burn Down]]</f>
        <v>0</v>
      </c>
      <c r="E3" s="15"/>
    </row>
    <row r="4" spans="1:5" x14ac:dyDescent="0.4">
      <c r="A4" s="3">
        <v>1</v>
      </c>
      <c r="B4" s="15">
        <f>IFERROR(TotalHours-(Table3[Work Day]*(TotalHours/WorkingDays)),0)</f>
        <v>0</v>
      </c>
      <c r="C4" s="15">
        <f>TotalHours-(Table3[Work Day]*DevRate)</f>
        <v>-1.4608695652173913</v>
      </c>
      <c r="D4" s="60">
        <f>Table3[[#This Row],[Target Burn Down]]</f>
        <v>0</v>
      </c>
      <c r="E4" s="15"/>
    </row>
    <row r="5" spans="1:5" x14ac:dyDescent="0.4">
      <c r="A5" s="3">
        <v>2</v>
      </c>
      <c r="B5" s="15">
        <f>IFERROR(TotalHours-(Table3[Work Day]*(TotalHours/WorkingDays)),0)</f>
        <v>0</v>
      </c>
      <c r="C5" s="15">
        <f>TotalHours-(Table3[Work Day]*DevRate)</f>
        <v>-2.9217391304347826</v>
      </c>
      <c r="D5" s="60">
        <f>Table3[[#This Row],[Target Burn Down]]</f>
        <v>0</v>
      </c>
      <c r="E5" s="15"/>
    </row>
    <row r="6" spans="1:5" x14ac:dyDescent="0.4">
      <c r="A6" s="3">
        <v>3</v>
      </c>
      <c r="B6" s="15">
        <f>IFERROR(TotalHours-(Table3[Work Day]*(TotalHours/WorkingDays)),0)</f>
        <v>0</v>
      </c>
      <c r="C6" s="15">
        <f>TotalHours-(Table3[Work Day]*DevRate)</f>
        <v>-4.3826086956521735</v>
      </c>
      <c r="D6" s="60">
        <f>Table3[[#This Row],[Target Burn Down]]</f>
        <v>0</v>
      </c>
      <c r="E6" s="15"/>
    </row>
    <row r="7" spans="1:5" x14ac:dyDescent="0.4">
      <c r="A7" s="3">
        <v>4</v>
      </c>
      <c r="B7" s="15">
        <f>IFERROR(TotalHours-(Table3[Work Day]*(TotalHours/WorkingDays)),0)</f>
        <v>0</v>
      </c>
      <c r="C7" s="15">
        <f>TotalHours-(Table3[Work Day]*DevRate)</f>
        <v>-5.8434782608695652</v>
      </c>
      <c r="D7" s="60">
        <f>Table3[[#This Row],[Target Burn Down]]</f>
        <v>0</v>
      </c>
      <c r="E7" s="15"/>
    </row>
    <row r="8" spans="1:5" x14ac:dyDescent="0.4">
      <c r="A8" s="3">
        <v>5</v>
      </c>
      <c r="B8" s="15">
        <f>IFERROR(TotalHours-(Table3[Work Day]*(TotalHours/WorkingDays)),0)</f>
        <v>0</v>
      </c>
      <c r="C8" s="15">
        <f>TotalHours-(Table3[Work Day]*DevRate)</f>
        <v>-7.304347826086957</v>
      </c>
      <c r="D8" s="60">
        <f>Table3[[#This Row],[Target Burn Down]]</f>
        <v>0</v>
      </c>
      <c r="E8" s="15"/>
    </row>
    <row r="9" spans="1:5" x14ac:dyDescent="0.4">
      <c r="A9" s="3">
        <v>6</v>
      </c>
      <c r="B9" s="15">
        <f>IFERROR(TotalHours-(Table3[Work Day]*(TotalHours/WorkingDays)),0)</f>
        <v>0</v>
      </c>
      <c r="C9" s="15">
        <f>TotalHours-(Table3[Work Day]*DevRate)</f>
        <v>-8.765217391304347</v>
      </c>
      <c r="D9" s="60">
        <f>Table3[[#This Row],[Target Burn Down]]</f>
        <v>0</v>
      </c>
      <c r="E9" s="15"/>
    </row>
    <row r="10" spans="1:5" x14ac:dyDescent="0.4">
      <c r="A10" s="3">
        <v>7</v>
      </c>
      <c r="B10" s="15">
        <f>IFERROR(TotalHours-(Table3[Work Day]*(TotalHours/WorkingDays)),0)</f>
        <v>0</v>
      </c>
      <c r="C10" s="15">
        <f>TotalHours-(Table3[Work Day]*DevRate)</f>
        <v>-10.226086956521739</v>
      </c>
      <c r="D10" s="60">
        <f>Table3[[#This Row],[Target Burn Down]]</f>
        <v>0</v>
      </c>
      <c r="E10" s="15"/>
    </row>
    <row r="11" spans="1:5" x14ac:dyDescent="0.4">
      <c r="A11" s="3">
        <v>8</v>
      </c>
      <c r="B11" s="15">
        <f>IFERROR(TotalHours-(Table3[Work Day]*(TotalHours/WorkingDays)),0)</f>
        <v>0</v>
      </c>
      <c r="C11" s="15">
        <f>TotalHours-(Table3[Work Day]*DevRate)</f>
        <v>-11.68695652173913</v>
      </c>
      <c r="D11" s="60">
        <f>Table3[[#This Row],[Target Burn Down]]</f>
        <v>0</v>
      </c>
      <c r="E11" s="15"/>
    </row>
    <row r="12" spans="1:5" x14ac:dyDescent="0.4">
      <c r="A12" s="3">
        <v>9</v>
      </c>
      <c r="B12" s="15">
        <f>IFERROR(TotalHours-(Table3[Work Day]*(TotalHours/WorkingDays)),0)</f>
        <v>0</v>
      </c>
      <c r="C12" s="15">
        <f>TotalHours-(Table3[Work Day]*DevRate)</f>
        <v>-13.147826086956522</v>
      </c>
      <c r="D12" s="60">
        <f>Table3[[#This Row],[Target Burn Down]]</f>
        <v>0</v>
      </c>
      <c r="E12" s="15"/>
    </row>
    <row r="13" spans="1:5" x14ac:dyDescent="0.4">
      <c r="A13" s="3">
        <v>10</v>
      </c>
      <c r="B13" s="15">
        <f>IFERROR(TotalHours-(Table3[Work Day]*(TotalHours/WorkingDays)),0)</f>
        <v>0</v>
      </c>
      <c r="C13" s="15">
        <f>TotalHours-(Table3[Work Day]*DevRate)</f>
        <v>-14.608695652173914</v>
      </c>
      <c r="D13" s="60">
        <f>Table3[[#This Row],[Target Burn Down]]</f>
        <v>0</v>
      </c>
      <c r="E13" s="15"/>
    </row>
    <row r="14" spans="1:5" x14ac:dyDescent="0.4">
      <c r="A14" s="3">
        <v>11</v>
      </c>
      <c r="B14" s="15">
        <f>IFERROR(TotalHours-(Table3[Work Day]*(TotalHours/WorkingDays)),0)</f>
        <v>0</v>
      </c>
      <c r="C14" s="15">
        <f>TotalHours-(Table3[Work Day]*DevRate)</f>
        <v>-16.069565217391304</v>
      </c>
      <c r="D14" s="60">
        <f>Table3[[#This Row],[Target Burn Down]]</f>
        <v>0</v>
      </c>
    </row>
    <row r="15" spans="1:5" x14ac:dyDescent="0.4">
      <c r="A15" s="3">
        <v>12</v>
      </c>
      <c r="B15" s="15">
        <f>IFERROR(TotalHours-(Table3[Work Day]*(TotalHours/WorkingDays)),0)</f>
        <v>0</v>
      </c>
      <c r="C15" s="15">
        <f>TotalHours-(Table3[Work Day]*DevRate)</f>
        <v>-17.530434782608694</v>
      </c>
      <c r="D15" s="60">
        <f>Table3[[#This Row],[Target Burn Down]]</f>
        <v>0</v>
      </c>
    </row>
    <row r="16" spans="1:5" x14ac:dyDescent="0.4">
      <c r="A16" s="3">
        <v>13</v>
      </c>
      <c r="B16" s="15">
        <f>IFERROR(TotalHours-(Table3[Work Day]*(TotalHours/WorkingDays)),0)</f>
        <v>0</v>
      </c>
      <c r="C16" s="15">
        <f>TotalHours-(Table3[Work Day]*DevRate)</f>
        <v>-18.991304347826087</v>
      </c>
      <c r="D16" s="60">
        <f>Table3[[#This Row],[Target Burn Down]]</f>
        <v>0</v>
      </c>
    </row>
    <row r="17" spans="1:4" x14ac:dyDescent="0.4">
      <c r="A17" s="3">
        <v>14</v>
      </c>
      <c r="B17" s="15">
        <f>IFERROR(TotalHours-(Table3[Work Day]*(TotalHours/WorkingDays)),0)</f>
        <v>0</v>
      </c>
      <c r="C17" s="15">
        <f>TotalHours-(Table3[Work Day]*DevRate)</f>
        <v>-20.452173913043477</v>
      </c>
      <c r="D17" s="60">
        <f>Table3[[#This Row],[Target Burn Down]]</f>
        <v>0</v>
      </c>
    </row>
    <row r="18" spans="1:4" x14ac:dyDescent="0.4">
      <c r="A18" s="3">
        <v>15</v>
      </c>
      <c r="B18" s="15">
        <f>IFERROR(TotalHours-(Table3[Work Day]*(TotalHours/WorkingDays)),0)</f>
        <v>0</v>
      </c>
      <c r="C18" s="15">
        <f>TotalHours-(Table3[Work Day]*DevRate)</f>
        <v>-21.913043478260871</v>
      </c>
      <c r="D18" s="60">
        <f>Table3[[#This Row],[Target Burn Down]]</f>
        <v>0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BackLog</vt:lpstr>
      <vt:lpstr>Sprint1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CristianB</cp:lastModifiedBy>
  <dcterms:created xsi:type="dcterms:W3CDTF">2014-10-14T22:04:59Z</dcterms:created>
  <dcterms:modified xsi:type="dcterms:W3CDTF">2022-01-26T12:34:22Z</dcterms:modified>
</cp:coreProperties>
</file>